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xr:revisionPtr revIDLastSave="0" documentId="13_ncr:1_{9C99EC32-7562-4A7D-BF02-3C1E8374EB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Arkusz1!$B$4:$O$28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20" i="1" l="1"/>
  <c r="E19" i="1"/>
  <c r="E18" i="1"/>
  <c r="J19" i="1"/>
  <c r="J18" i="1"/>
  <c r="J9" i="1"/>
  <c r="J8" i="1"/>
  <c r="J7" i="1"/>
  <c r="E10" i="1" l="1"/>
  <c r="E21" i="1" s="1"/>
  <c r="E14" i="1"/>
  <c r="E13" i="1"/>
  <c r="G20" i="1"/>
  <c r="G19" i="1"/>
  <c r="G18" i="1"/>
  <c r="G9" i="1"/>
  <c r="J20" i="1"/>
  <c r="J21" i="1" l="1"/>
  <c r="K21" i="1" s="1"/>
  <c r="E15" i="1"/>
  <c r="K8" i="1"/>
  <c r="K7" i="1"/>
  <c r="K9" i="1"/>
  <c r="E17" i="1" l="1"/>
  <c r="J17" i="1" s="1"/>
  <c r="K17" i="1" s="1"/>
  <c r="E16" i="1"/>
  <c r="J16" i="1" s="1"/>
  <c r="K16" i="1" s="1"/>
  <c r="K10" i="1"/>
  <c r="J10" i="1"/>
  <c r="J14" i="1"/>
  <c r="K14" i="1" s="1"/>
  <c r="K20" i="1" l="1"/>
  <c r="K19" i="1"/>
  <c r="K18" i="1"/>
  <c r="J15" i="1"/>
  <c r="K15" i="1" s="1"/>
  <c r="J13" i="1"/>
  <c r="K13" i="1" l="1"/>
  <c r="K22" i="1" s="1"/>
  <c r="K23" i="1" s="1"/>
  <c r="J22" i="1"/>
  <c r="J23" i="1" s="1"/>
</calcChain>
</file>

<file path=xl/sharedStrings.xml><?xml version="1.0" encoding="utf-8"?>
<sst xmlns="http://schemas.openxmlformats.org/spreadsheetml/2006/main" count="49" uniqueCount="35">
  <si>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</si>
  <si>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</si>
  <si>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</si>
  <si>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</si>
  <si>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</si>
  <si>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</si>
  <si>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</si>
  <si>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</si>
  <si>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</si>
  <si>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</si>
  <si>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</si>
  <si>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</si>
  <si>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</si>
  <si>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</si>
  <si>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</si>
  <si>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</si>
  <si>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</si>
  <si>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</si>
  <si>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</si>
  <si>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</si>
  <si>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</si>
  <si>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</si>
  <si>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</si>
  <si>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</si>
  <si>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</si>
  <si>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</si>
  <si>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</si>
  <si>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</si>
  <si>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</si>
  <si>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</si>
  <si>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</si>
  <si>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Stawka opłaty kogeneracyjnej - zł/kWh</t>
  </si>
  <si>
    <t>Opłata mocowa</t>
  </si>
  <si>
    <t>GRUPA TARYFOWA C12w</t>
  </si>
  <si>
    <t>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</si>
</sst>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\ _z_ł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9" xfId="0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4" borderId="28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6"/>
  <sheetViews>
    <sheetView tabSelected="1" topLeftCell="A2" zoomScale="90" zoomScaleNormal="90" workbookViewId="0">
      <selection activeCell="M7" sqref="M7"/>
    </sheetView>
  </sheetViews>
  <sheetFormatPr defaultColWidth="9.140625" defaultRowHeight="15" x14ac:dyDescent="0.25"/>
  <cols>
    <col min="1" max="1" width="9.140625" style="11"/>
    <col min="2" max="2" width="3" style="11" customWidth="1"/>
    <col min="3" max="3" width="27.5703125" style="11" customWidth="1"/>
    <col min="4" max="4" width="19.42578125" style="11" customWidth="1"/>
    <col min="5" max="5" width="4.28515625" style="11" customWidth="1"/>
    <col min="6" max="6" width="12.42578125" style="11" bestFit="1" customWidth="1"/>
    <col min="7" max="7" width="5.28515625" style="11" customWidth="1"/>
    <col min="8" max="8" width="4.7109375" style="11" bestFit="1" customWidth="1"/>
    <col min="9" max="9" width="16.140625" style="29" customWidth="1"/>
    <col min="10" max="10" width="14.140625" style="11" customWidth="1"/>
    <col min="11" max="11" width="12.140625" style="11" customWidth="1"/>
    <col min="12" max="12" width="11.28515625" style="11" customWidth="1"/>
    <col min="13" max="14" width="9.140625" style="11"/>
    <col min="15" max="15" width="4.5703125" style="11" customWidth="1"/>
    <col min="16" max="16384" width="9.140625" style="11"/>
  </cols>
  <sheetData>
    <row r="2" spans="2:12" ht="15.75" x14ac:dyDescent="0.25">
      <c r="D2" s="96" t="s">
        <v>33</v>
      </c>
      <c r="E2" s="96"/>
      <c r="F2" s="96"/>
      <c r="G2" s="50"/>
      <c r="H2" s="50"/>
      <c r="I2" s="51" t="s">
        <v>34</v>
      </c>
    </row>
    <row r="3" spans="2:12" ht="15.75" thickBot="1" x14ac:dyDescent="0.3"/>
    <row r="4" spans="2:12" ht="15" customHeight="1" x14ac:dyDescent="0.25">
      <c r="B4" s="56"/>
      <c r="C4" s="61" t="s">
        <v>0</v>
      </c>
      <c r="D4" s="97"/>
      <c r="E4" s="61" t="s">
        <v>15</v>
      </c>
      <c r="F4" s="62"/>
      <c r="G4" s="62"/>
      <c r="H4" s="63"/>
      <c r="I4" s="57" t="s">
        <v>16</v>
      </c>
      <c r="J4" s="59" t="s">
        <v>1</v>
      </c>
      <c r="K4" s="59" t="s">
        <v>2</v>
      </c>
      <c r="L4" s="59" t="s">
        <v>3</v>
      </c>
    </row>
    <row r="5" spans="2:12" ht="18" customHeight="1" x14ac:dyDescent="0.25">
      <c r="B5" s="56"/>
      <c r="C5" s="98"/>
      <c r="D5" s="99"/>
      <c r="E5" s="64"/>
      <c r="F5" s="65"/>
      <c r="G5" s="65"/>
      <c r="H5" s="66"/>
      <c r="I5" s="58"/>
      <c r="J5" s="60"/>
      <c r="K5" s="60"/>
      <c r="L5" s="60"/>
    </row>
    <row r="6" spans="2:12" ht="15.75" thickBot="1" x14ac:dyDescent="0.3">
      <c r="B6" s="56"/>
      <c r="C6" s="100"/>
      <c r="D6" s="101"/>
      <c r="E6" s="67"/>
      <c r="F6" s="68"/>
      <c r="G6" s="68"/>
      <c r="H6" s="69"/>
      <c r="I6" s="58"/>
      <c r="J6" s="60"/>
      <c r="K6" s="60"/>
      <c r="L6" s="60"/>
    </row>
    <row r="7" spans="2:12" ht="30" customHeight="1" thickBot="1" x14ac:dyDescent="0.3">
      <c r="C7" s="86" t="s">
        <v>4</v>
      </c>
      <c r="D7" s="19" t="s">
        <v>17</v>
      </c>
      <c r="E7" s="78">
        <v>1410</v>
      </c>
      <c r="F7" s="79"/>
      <c r="G7" s="72" t="s">
        <v>5</v>
      </c>
      <c r="H7" s="73"/>
      <c r="I7" s="43">
        <v>0</v>
      </c>
      <c r="J7" s="39">
        <f>I7*E7</f>
        <v>0</v>
      </c>
      <c r="K7" s="39">
        <f>J7*1.23</f>
        <v>0</v>
      </c>
      <c r="L7" s="40"/>
    </row>
    <row r="8" spans="2:12" ht="30" customHeight="1" thickBot="1" x14ac:dyDescent="0.3">
      <c r="C8" s="87"/>
      <c r="D8" s="12" t="s">
        <v>18</v>
      </c>
      <c r="E8" s="80">
        <v>2114</v>
      </c>
      <c r="F8" s="81"/>
      <c r="G8" s="74" t="s">
        <v>5</v>
      </c>
      <c r="H8" s="75"/>
      <c r="I8" s="43">
        <v>0</v>
      </c>
      <c r="J8" s="5">
        <f>I8*E8</f>
        <v>0</v>
      </c>
      <c r="K8" s="5">
        <f>J8*1.23</f>
        <v>0</v>
      </c>
      <c r="L8" s="21"/>
    </row>
    <row r="9" spans="2:12" ht="15.75" thickBot="1" x14ac:dyDescent="0.3">
      <c r="C9" s="89" t="s">
        <v>6</v>
      </c>
      <c r="D9" s="90"/>
      <c r="E9" s="37">
        <f>D26</f>
        <v>7</v>
      </c>
      <c r="F9" s="30" t="s">
        <v>28</v>
      </c>
      <c r="G9" s="38">
        <f>D25</f>
        <v>6</v>
      </c>
      <c r="H9" s="30" t="s">
        <v>29</v>
      </c>
      <c r="I9" s="44">
        <v>0</v>
      </c>
      <c r="J9" s="6">
        <f>I9*D25*D26</f>
        <v>0</v>
      </c>
      <c r="K9" s="6">
        <f>J9*1.23</f>
        <v>0</v>
      </c>
      <c r="L9" s="3"/>
    </row>
    <row r="10" spans="2:12" ht="24.75" thickBot="1" x14ac:dyDescent="0.3">
      <c r="C10" s="13" t="s">
        <v>7</v>
      </c>
      <c r="D10" s="13" t="s">
        <v>8</v>
      </c>
      <c r="E10" s="70">
        <f>(E7+E8)</f>
        <v>3524</v>
      </c>
      <c r="F10" s="71"/>
      <c r="G10" s="76" t="s">
        <v>5</v>
      </c>
      <c r="H10" s="77"/>
      <c r="I10" s="7"/>
      <c r="J10" s="8">
        <f>J9+J8+J7</f>
        <v>0</v>
      </c>
      <c r="K10" s="8">
        <f>K9+K8+K7</f>
        <v>0</v>
      </c>
      <c r="L10" s="21"/>
    </row>
    <row r="11" spans="2:12" ht="15.75" thickBot="1" x14ac:dyDescent="0.3">
      <c r="C11" s="76"/>
      <c r="D11" s="91"/>
      <c r="E11" s="91"/>
      <c r="F11" s="91"/>
      <c r="G11" s="91"/>
      <c r="H11" s="91"/>
      <c r="I11" s="91"/>
      <c r="J11" s="91"/>
      <c r="K11" s="77"/>
      <c r="L11" s="21"/>
    </row>
    <row r="12" spans="2:12" ht="15.75" thickBot="1" x14ac:dyDescent="0.3">
      <c r="C12" s="92" t="s">
        <v>9</v>
      </c>
      <c r="D12" s="93"/>
      <c r="E12" s="93"/>
      <c r="F12" s="93"/>
      <c r="G12" s="93"/>
      <c r="H12" s="93"/>
      <c r="I12" s="93"/>
      <c r="J12" s="93"/>
      <c r="K12" s="94"/>
      <c r="L12" s="31"/>
    </row>
    <row r="13" spans="2:12" ht="30" customHeight="1" thickBot="1" x14ac:dyDescent="0.3">
      <c r="C13" s="78" t="s">
        <v>19</v>
      </c>
      <c r="D13" s="88"/>
      <c r="E13" s="102">
        <f>E7</f>
        <v>1410</v>
      </c>
      <c r="F13" s="103"/>
      <c r="G13" s="74" t="s">
        <v>5</v>
      </c>
      <c r="H13" s="75"/>
      <c r="I13" s="45">
        <v>0.57379999999999998</v>
      </c>
      <c r="J13" s="9">
        <f>I13*E13</f>
        <v>809.05799999999999</v>
      </c>
      <c r="K13" s="20">
        <f>J13*1.23</f>
        <v>995.14134000000001</v>
      </c>
      <c r="L13" s="2"/>
    </row>
    <row r="14" spans="2:12" ht="30" customHeight="1" thickBot="1" x14ac:dyDescent="0.3">
      <c r="C14" s="78" t="s">
        <v>20</v>
      </c>
      <c r="D14" s="88"/>
      <c r="E14" s="102">
        <f>E8</f>
        <v>2114</v>
      </c>
      <c r="F14" s="103"/>
      <c r="G14" s="74" t="s">
        <v>5</v>
      </c>
      <c r="H14" s="75"/>
      <c r="I14" s="46">
        <v>5.7599999999999998E-2</v>
      </c>
      <c r="J14" s="10">
        <f>I14*E14</f>
        <v>121.76639999999999</v>
      </c>
      <c r="K14" s="20">
        <f>J14*1.23</f>
        <v>149.77267199999997</v>
      </c>
      <c r="L14" s="3"/>
    </row>
    <row r="15" spans="2:12" ht="24" customHeight="1" thickBot="1" x14ac:dyDescent="0.3">
      <c r="C15" s="80" t="s">
        <v>10</v>
      </c>
      <c r="D15" s="81"/>
      <c r="E15" s="70">
        <f>(E13+E14)</f>
        <v>3524</v>
      </c>
      <c r="F15" s="71"/>
      <c r="G15" s="74" t="s">
        <v>5</v>
      </c>
      <c r="H15" s="75"/>
      <c r="I15" s="47">
        <v>2.4199999999999999E-2</v>
      </c>
      <c r="J15" s="6">
        <f>I15*E15</f>
        <v>85.280799999999999</v>
      </c>
      <c r="K15" s="10">
        <f t="shared" ref="K15:K21" si="0">J15*1.23</f>
        <v>104.89538399999999</v>
      </c>
      <c r="L15" s="3"/>
    </row>
    <row r="16" spans="2:12" ht="24" customHeight="1" thickBot="1" x14ac:dyDescent="0.3">
      <c r="C16" s="80" t="s">
        <v>31</v>
      </c>
      <c r="D16" s="81"/>
      <c r="E16" s="70">
        <f>E15</f>
        <v>3524</v>
      </c>
      <c r="F16" s="71"/>
      <c r="G16" s="74" t="s">
        <v>5</v>
      </c>
      <c r="H16" s="75"/>
      <c r="I16" s="48">
        <v>4.96E-3</v>
      </c>
      <c r="J16" s="6">
        <f>I16*E16</f>
        <v>17.479040000000001</v>
      </c>
      <c r="K16" s="10">
        <f t="shared" si="0"/>
        <v>21.499219200000002</v>
      </c>
      <c r="L16" s="21"/>
    </row>
    <row r="17" spans="3:19" ht="24" customHeight="1" thickBot="1" x14ac:dyDescent="0.3">
      <c r="C17" s="80" t="s">
        <v>23</v>
      </c>
      <c r="D17" s="81"/>
      <c r="E17" s="70">
        <f>E15</f>
        <v>3524</v>
      </c>
      <c r="F17" s="71"/>
      <c r="G17" s="74" t="s">
        <v>5</v>
      </c>
      <c r="H17" s="75"/>
      <c r="I17" s="48">
        <v>0</v>
      </c>
      <c r="J17" s="5">
        <f>I17*E17</f>
        <v>0</v>
      </c>
      <c r="K17" s="10">
        <f t="shared" si="0"/>
        <v>0</v>
      </c>
      <c r="L17" s="21"/>
    </row>
    <row r="18" spans="3:19" ht="27" customHeight="1" thickBot="1" x14ac:dyDescent="0.3">
      <c r="C18" s="80" t="s">
        <v>21</v>
      </c>
      <c r="D18" s="81"/>
      <c r="E18" s="37">
        <f>E9</f>
        <v>7</v>
      </c>
      <c r="F18" s="22" t="s">
        <v>28</v>
      </c>
      <c r="G18" s="13">
        <f>D25</f>
        <v>6</v>
      </c>
      <c r="H18" s="22" t="s">
        <v>29</v>
      </c>
      <c r="I18" s="48">
        <v>0.08</v>
      </c>
      <c r="J18" s="5">
        <f>I18*D24*D25</f>
        <v>31.44</v>
      </c>
      <c r="K18" s="10">
        <f t="shared" si="0"/>
        <v>38.671199999999999</v>
      </c>
      <c r="L18" s="21"/>
    </row>
    <row r="19" spans="3:19" ht="15.75" thickBot="1" x14ac:dyDescent="0.3">
      <c r="C19" s="80" t="s">
        <v>22</v>
      </c>
      <c r="D19" s="81"/>
      <c r="E19" s="37">
        <f>E9</f>
        <v>7</v>
      </c>
      <c r="F19" s="22" t="s">
        <v>28</v>
      </c>
      <c r="G19" s="13">
        <f>D25</f>
        <v>6</v>
      </c>
      <c r="H19" s="22" t="s">
        <v>29</v>
      </c>
      <c r="I19" s="48">
        <v>7.48</v>
      </c>
      <c r="J19" s="5">
        <f>I19*D24*D25</f>
        <v>2939.6400000000003</v>
      </c>
      <c r="K19" s="10">
        <f t="shared" si="0"/>
        <v>3615.7572000000005</v>
      </c>
      <c r="L19" s="21"/>
    </row>
    <row r="20" spans="3:19" ht="36" customHeight="1" thickBot="1" x14ac:dyDescent="0.3">
      <c r="C20" s="80" t="s">
        <v>11</v>
      </c>
      <c r="D20" s="81"/>
      <c r="E20" s="37">
        <f>E9</f>
        <v>7</v>
      </c>
      <c r="F20" s="22" t="s">
        <v>28</v>
      </c>
      <c r="G20" s="13">
        <f>D25</f>
        <v>6</v>
      </c>
      <c r="H20" s="22" t="s">
        <v>29</v>
      </c>
      <c r="I20" s="48">
        <v>2.9</v>
      </c>
      <c r="J20" s="5">
        <f>I20*D25*D26</f>
        <v>121.79999999999998</v>
      </c>
      <c r="K20" s="10">
        <f t="shared" si="0"/>
        <v>149.81399999999996</v>
      </c>
      <c r="L20" s="21"/>
    </row>
    <row r="21" spans="3:19" ht="36" customHeight="1" thickBot="1" x14ac:dyDescent="0.3">
      <c r="C21" s="80" t="s">
        <v>32</v>
      </c>
      <c r="D21" s="95"/>
      <c r="E21" s="52">
        <f>E10*0.75</f>
        <v>2643</v>
      </c>
      <c r="F21" s="53"/>
      <c r="G21" s="54" t="s">
        <v>5</v>
      </c>
      <c r="H21" s="55"/>
      <c r="I21" s="49">
        <v>0.1024</v>
      </c>
      <c r="J21" s="5">
        <f>E21*I21</f>
        <v>270.64320000000004</v>
      </c>
      <c r="K21" s="10">
        <f t="shared" si="0"/>
        <v>332.89113600000002</v>
      </c>
      <c r="L21" s="21"/>
    </row>
    <row r="22" spans="3:19" ht="15.75" thickBot="1" x14ac:dyDescent="0.3">
      <c r="C22" s="92" t="s">
        <v>12</v>
      </c>
      <c r="D22" s="93"/>
      <c r="E22" s="93"/>
      <c r="F22" s="93"/>
      <c r="G22" s="93"/>
      <c r="H22" s="93"/>
      <c r="I22" s="94"/>
      <c r="J22" s="8">
        <f>SUM(J13:J21)</f>
        <v>4397.1074400000007</v>
      </c>
      <c r="K22" s="8">
        <f>SUM(K13:K21)</f>
        <v>5408.4421512000008</v>
      </c>
      <c r="L22" s="21"/>
    </row>
    <row r="23" spans="3:19" ht="24" customHeight="1" thickBot="1" x14ac:dyDescent="0.3">
      <c r="C23" s="82" t="s">
        <v>13</v>
      </c>
      <c r="D23" s="83"/>
      <c r="E23" s="83"/>
      <c r="F23" s="83"/>
      <c r="G23" s="83"/>
      <c r="H23" s="84"/>
      <c r="I23" s="85"/>
      <c r="J23" s="17">
        <f>J22+J10</f>
        <v>4397.1074400000007</v>
      </c>
      <c r="K23" s="17">
        <f>K22+K10</f>
        <v>5408.4421512000008</v>
      </c>
      <c r="L23" s="18"/>
    </row>
    <row r="24" spans="3:19" x14ac:dyDescent="0.25">
      <c r="C24" s="32" t="s">
        <v>26</v>
      </c>
      <c r="D24" s="15">
        <v>65.5</v>
      </c>
      <c r="E24" s="23"/>
      <c r="F24" s="26" t="s">
        <v>30</v>
      </c>
      <c r="G24"/>
      <c r="H24"/>
      <c r="I24"/>
      <c r="J24"/>
      <c r="K24"/>
      <c r="L24"/>
      <c r="M24"/>
      <c r="N24"/>
      <c r="O24"/>
      <c r="P24"/>
    </row>
    <row r="25" spans="3:19" x14ac:dyDescent="0.25">
      <c r="C25" s="33" t="s">
        <v>14</v>
      </c>
      <c r="D25" s="14">
        <v>6</v>
      </c>
      <c r="E25" s="24"/>
      <c r="F25" s="27" t="s">
        <v>24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3:19" ht="15.75" thickBot="1" x14ac:dyDescent="0.3">
      <c r="C26" s="34" t="s">
        <v>27</v>
      </c>
      <c r="D26" s="16">
        <v>7</v>
      </c>
      <c r="E26" s="25"/>
      <c r="F26" s="28" t="s">
        <v>25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x14ac:dyDescent="0.25">
      <c r="C27" s="42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3:19" x14ac:dyDescent="0.25">
      <c r="C28" s="41"/>
    </row>
    <row r="29" spans="3:19" x14ac:dyDescent="0.25">
      <c r="C29" s="35"/>
    </row>
    <row r="30" spans="3:19" x14ac:dyDescent="0.25">
      <c r="C30" s="35"/>
    </row>
    <row r="31" spans="3:19" x14ac:dyDescent="0.25">
      <c r="C31" s="1"/>
    </row>
    <row r="32" spans="3:19" x14ac:dyDescent="0.25">
      <c r="C32" s="1"/>
    </row>
    <row r="33" spans="3:3" x14ac:dyDescent="0.25">
      <c r="C33" s="36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</sheetData>
  <mergeCells count="41">
    <mergeCell ref="D2:F2"/>
    <mergeCell ref="K4:K6"/>
    <mergeCell ref="L4:L6"/>
    <mergeCell ref="C4:D6"/>
    <mergeCell ref="E17:F17"/>
    <mergeCell ref="G17:H17"/>
    <mergeCell ref="C16:D16"/>
    <mergeCell ref="E13:F13"/>
    <mergeCell ref="E14:F14"/>
    <mergeCell ref="C23:I23"/>
    <mergeCell ref="C17:D17"/>
    <mergeCell ref="C15:D15"/>
    <mergeCell ref="C7:C8"/>
    <mergeCell ref="C14:D14"/>
    <mergeCell ref="C9:D9"/>
    <mergeCell ref="C11:K11"/>
    <mergeCell ref="C12:K12"/>
    <mergeCell ref="C13:D13"/>
    <mergeCell ref="C18:D18"/>
    <mergeCell ref="C19:D19"/>
    <mergeCell ref="C20:D20"/>
    <mergeCell ref="C22:I22"/>
    <mergeCell ref="E16:F16"/>
    <mergeCell ref="G16:H16"/>
    <mergeCell ref="C21:D21"/>
    <mergeCell ref="E21:F21"/>
    <mergeCell ref="G21:H21"/>
    <mergeCell ref="B4:B6"/>
    <mergeCell ref="I4:I6"/>
    <mergeCell ref="J4:J6"/>
    <mergeCell ref="E4:H6"/>
    <mergeCell ref="E15:F15"/>
    <mergeCell ref="G7:H7"/>
    <mergeCell ref="G8:H8"/>
    <mergeCell ref="G10:H10"/>
    <mergeCell ref="G13:H13"/>
    <mergeCell ref="G14:H14"/>
    <mergeCell ref="G15:H15"/>
    <mergeCell ref="E7:F7"/>
    <mergeCell ref="E8:F8"/>
    <mergeCell ref="E10:F10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&amp;CFORMULARZ CENOWY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41a50b-7d7f-4b12-a622-d747cae9af99" xsi:nil="true"/>
    <lcf76f155ced4ddcb4097134ff3c332f xmlns="2d577696-1229-452a-9b19-cd8e3eef1f6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6" ma:contentTypeDescription="Utwórz nowy dokument." ma:contentTypeScope="" ma:versionID="4066f504804f0dab16ba718c23f60fde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374f87d5620464532183b4d814fe0c05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95831F-9D4B-46BE-9984-457B56BF36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2B307-8F26-468E-AD17-472C8B4BFAE1}">
  <ds:schemaRefs>
    <ds:schemaRef ds:uri="http://purl.org/dc/elements/1.1/"/>
    <ds:schemaRef ds:uri="http://schemas.microsoft.com/office/2006/metadata/properties"/>
    <ds:schemaRef ds:uri="2d577696-1229-452a-9b19-cd8e3eef1f6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041a50b-7d7f-4b12-a622-d747cae9af9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DEACD1-A62D-4EEC-99DF-D7C058034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michal</cp:lastModifiedBy>
  <cp:lastPrinted>2023-01-09T13:28:02Z</cp:lastPrinted>
  <dcterms:created xsi:type="dcterms:W3CDTF">2011-04-01T08:17:29Z</dcterms:created>
  <dcterms:modified xsi:type="dcterms:W3CDTF">2023-04-20T08:37:24Z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3677500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