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iarko\Desktop\WYKONANIA  BUDŻETÓW\2017-roczne wykonanie\"/>
    </mc:Choice>
  </mc:AlternateContent>
  <xr:revisionPtr revIDLastSave="0" documentId="13_ncr:1_{9D4E5468-8580-452F-9C7F-FE0628547361}" xr6:coauthVersionLast="33" xr6:coauthVersionMax="33" xr10:uidLastSave="{00000000-0000-0000-0000-000000000000}"/>
  <bookViews>
    <workbookView xWindow="0" yWindow="0" windowWidth="23040" windowHeight="8784" tabRatio="598" firstSheet="3" activeTab="10" xr2:uid="{00000000-000D-0000-FFFF-FFFF00000000}"/>
  </bookViews>
  <sheets>
    <sheet name="Załacznik Nr 1" sheetId="2" r:id="rId1"/>
    <sheet name="Załacznik nr 2" sheetId="21" r:id="rId2"/>
    <sheet name="Załacznik Nr 3" sheetId="6" r:id="rId3"/>
    <sheet name="Załacznik Nr 4" sheetId="7" r:id="rId4"/>
    <sheet name="Załacznik Nr 5" sheetId="10" r:id="rId5"/>
    <sheet name="Załacznik Nr 8" sheetId="11" state="hidden" r:id="rId6"/>
    <sheet name="Załącznik Nr 6" sheetId="12" r:id="rId7"/>
    <sheet name="Załącznik Nr 7" sheetId="13" r:id="rId8"/>
    <sheet name="Załącznik Nr 8" sheetId="22" r:id="rId9"/>
    <sheet name="Arkusz1" sheetId="23" r:id="rId10"/>
    <sheet name="Załącznik Nr 9" sheetId="15" r:id="rId11"/>
    <sheet name="Arkusz6" sheetId="19" r:id="rId12"/>
    <sheet name="Arkusz7" sheetId="20" r:id="rId13"/>
  </sheets>
  <calcPr calcId="179017"/>
  <fileRecoveryPr autoRecover="0"/>
</workbook>
</file>

<file path=xl/calcChain.xml><?xml version="1.0" encoding="utf-8"?>
<calcChain xmlns="http://schemas.openxmlformats.org/spreadsheetml/2006/main">
  <c r="M12" i="23" l="1"/>
  <c r="L12" i="23"/>
  <c r="L11" i="23"/>
  <c r="G11" i="23"/>
  <c r="D11" i="23"/>
  <c r="D12" i="23"/>
  <c r="I15" i="15" l="1"/>
  <c r="C15" i="15"/>
  <c r="D14" i="15"/>
  <c r="D15" i="15" s="1"/>
  <c r="H15" i="12" l="1"/>
  <c r="H16" i="12"/>
  <c r="H17" i="12"/>
  <c r="G20" i="12"/>
  <c r="H20" i="12" s="1"/>
  <c r="F19" i="12"/>
  <c r="F20" i="12" s="1"/>
  <c r="G19" i="12"/>
  <c r="H19" i="12" s="1"/>
  <c r="B17" i="12" l="1"/>
  <c r="B19" i="12"/>
  <c r="B15" i="12"/>
  <c r="G10" i="23" l="1"/>
  <c r="D49" i="22"/>
  <c r="F46" i="22"/>
  <c r="E45" i="22"/>
  <c r="F45" i="22" s="1"/>
  <c r="D45" i="22"/>
  <c r="D44" i="22" s="1"/>
  <c r="D43" i="22" s="1"/>
  <c r="F29" i="22"/>
  <c r="D14" i="22"/>
  <c r="D13" i="22" s="1"/>
  <c r="E14" i="22"/>
  <c r="D23" i="7"/>
  <c r="J27" i="7"/>
  <c r="H27" i="7"/>
  <c r="F27" i="7"/>
  <c r="E27" i="7"/>
  <c r="D27" i="7"/>
  <c r="J29" i="7"/>
  <c r="J33" i="7"/>
  <c r="I34" i="7"/>
  <c r="J24" i="7"/>
  <c r="J25" i="7"/>
  <c r="J26" i="7"/>
  <c r="J28" i="7"/>
  <c r="E23" i="7"/>
  <c r="H23" i="7"/>
  <c r="H30" i="7"/>
  <c r="E30" i="7"/>
  <c r="D30" i="7"/>
  <c r="G25" i="7"/>
  <c r="F24" i="7"/>
  <c r="F23" i="7" s="1"/>
  <c r="G24" i="7"/>
  <c r="G23" i="7" s="1"/>
  <c r="J23" i="7" l="1"/>
  <c r="E44" i="22"/>
  <c r="F200" i="2"/>
  <c r="E200" i="2"/>
  <c r="F197" i="2"/>
  <c r="E197" i="2"/>
  <c r="F193" i="2"/>
  <c r="E193" i="2"/>
  <c r="F190" i="2"/>
  <c r="F188" i="2" s="1"/>
  <c r="E190" i="2"/>
  <c r="E188" i="2" s="1"/>
  <c r="F185" i="2"/>
  <c r="F173" i="2"/>
  <c r="E173" i="2"/>
  <c r="G175" i="2"/>
  <c r="G173" i="2" s="1"/>
  <c r="F157" i="2"/>
  <c r="E157" i="2"/>
  <c r="F152" i="2"/>
  <c r="E152" i="2"/>
  <c r="G154" i="2"/>
  <c r="G152" i="2" s="1"/>
  <c r="F128" i="2"/>
  <c r="E128" i="2"/>
  <c r="F125" i="2"/>
  <c r="E125" i="2"/>
  <c r="F44" i="22" l="1"/>
  <c r="E43" i="22"/>
  <c r="F43" i="22" s="1"/>
  <c r="F121" i="2"/>
  <c r="E121" i="2"/>
  <c r="G123" i="2"/>
  <c r="F109" i="2"/>
  <c r="E109" i="2"/>
  <c r="G111" i="2"/>
  <c r="F94" i="2" l="1"/>
  <c r="E213" i="2"/>
  <c r="F55" i="2" l="1"/>
  <c r="E55" i="2"/>
  <c r="G53" i="2"/>
  <c r="F12" i="2"/>
  <c r="E12" i="2"/>
  <c r="G23" i="2"/>
  <c r="F19" i="2"/>
  <c r="E19" i="2"/>
  <c r="J103" i="21" l="1"/>
  <c r="J102" i="21"/>
  <c r="J82" i="21"/>
  <c r="J81" i="21"/>
  <c r="J75" i="21"/>
  <c r="J58" i="21"/>
  <c r="J52" i="21"/>
  <c r="J43" i="21"/>
  <c r="J30" i="21"/>
  <c r="J25" i="21"/>
  <c r="L58" i="21"/>
  <c r="L57" i="21"/>
  <c r="K30" i="21"/>
  <c r="K102" i="21"/>
  <c r="K31" i="21"/>
  <c r="P253" i="21" l="1"/>
  <c r="J238" i="21"/>
  <c r="J237" i="21"/>
  <c r="J251" i="21"/>
  <c r="H250" i="21"/>
  <c r="G250" i="21" s="1"/>
  <c r="E250" i="21" s="1"/>
  <c r="H249" i="21"/>
  <c r="G249" i="21" s="1"/>
  <c r="E249" i="21" s="1"/>
  <c r="H240" i="21"/>
  <c r="R236" i="21"/>
  <c r="Q236" i="21" s="1"/>
  <c r="P236" i="21" s="1"/>
  <c r="Q235" i="21"/>
  <c r="L186" i="21"/>
  <c r="L154" i="21" l="1"/>
  <c r="L182" i="21"/>
  <c r="G182" i="21" s="1"/>
  <c r="E182" i="21" s="1"/>
  <c r="G181" i="21"/>
  <c r="E181" i="21" s="1"/>
  <c r="G180" i="21"/>
  <c r="E180" i="21" s="1"/>
  <c r="L153" i="21"/>
  <c r="P151" i="21"/>
  <c r="Q139" i="21"/>
  <c r="Q138" i="21"/>
  <c r="Q143" i="21"/>
  <c r="P143" i="21" s="1"/>
  <c r="E143" i="21" s="1"/>
  <c r="P142" i="21"/>
  <c r="P139" i="21" s="1"/>
  <c r="P141" i="21"/>
  <c r="P138" i="21" s="1"/>
  <c r="E141" i="21" l="1"/>
  <c r="E142" i="21"/>
  <c r="Q103" i="21"/>
  <c r="I102" i="21"/>
  <c r="J134" i="21"/>
  <c r="H134" i="21" s="1"/>
  <c r="H133" i="21"/>
  <c r="G133" i="21" s="1"/>
  <c r="E133" i="21" s="1"/>
  <c r="H132" i="21"/>
  <c r="G132" i="21" s="1"/>
  <c r="E132" i="21" s="1"/>
  <c r="J116" i="21"/>
  <c r="Q110" i="21"/>
  <c r="H105" i="21"/>
  <c r="I82" i="21"/>
  <c r="I81" i="21"/>
  <c r="H94" i="21"/>
  <c r="G94" i="21" s="1"/>
  <c r="E94" i="21" s="1"/>
  <c r="H93" i="21"/>
  <c r="G93" i="21" s="1"/>
  <c r="E93" i="21" s="1"/>
  <c r="I92" i="21"/>
  <c r="J92" i="21"/>
  <c r="H91" i="21"/>
  <c r="G91" i="21" s="1"/>
  <c r="E91" i="21" s="1"/>
  <c r="H90" i="21"/>
  <c r="H92" i="21" l="1"/>
  <c r="G92" i="21" s="1"/>
  <c r="G134" i="21"/>
  <c r="E134" i="21"/>
  <c r="H81" i="21"/>
  <c r="G90" i="21"/>
  <c r="E90" i="21" s="1"/>
  <c r="E92" i="21" s="1"/>
  <c r="H95" i="21"/>
  <c r="H67" i="21"/>
  <c r="G67" i="21" s="1"/>
  <c r="H66" i="21"/>
  <c r="G66" i="21" s="1"/>
  <c r="P57" i="21"/>
  <c r="H40" i="21" l="1"/>
  <c r="G35" i="21"/>
  <c r="E35" i="21" s="1"/>
  <c r="G34" i="21"/>
  <c r="G33" i="21"/>
  <c r="E33" i="21" s="1"/>
  <c r="C35" i="21"/>
  <c r="C34" i="21"/>
  <c r="I22" i="21"/>
  <c r="I13" i="21" s="1"/>
  <c r="J22" i="21"/>
  <c r="E34" i="21" l="1"/>
  <c r="G12" i="23"/>
  <c r="E8" i="7"/>
  <c r="I9" i="23"/>
  <c r="M11" i="23" l="1"/>
  <c r="R50" i="21"/>
  <c r="K103" i="21" l="1"/>
  <c r="L187" i="21"/>
  <c r="L196" i="21"/>
  <c r="Q260" i="21"/>
  <c r="E253" i="21"/>
  <c r="H244" i="21"/>
  <c r="G244" i="21" s="1"/>
  <c r="Q245" i="21"/>
  <c r="J214" i="21"/>
  <c r="I214" i="21"/>
  <c r="Q233" i="21"/>
  <c r="R214" i="21"/>
  <c r="P235" i="21"/>
  <c r="J152" i="21"/>
  <c r="I152" i="21"/>
  <c r="J29" i="21"/>
  <c r="I29" i="21"/>
  <c r="H214" i="21" l="1"/>
  <c r="Q214" i="21"/>
  <c r="Q238" i="21"/>
  <c r="Q237" i="21"/>
  <c r="M213" i="21"/>
  <c r="L213" i="21"/>
  <c r="J213" i="21"/>
  <c r="I213" i="21"/>
  <c r="J227" i="21"/>
  <c r="I227" i="21"/>
  <c r="H226" i="21"/>
  <c r="H225" i="21"/>
  <c r="G225" i="21" s="1"/>
  <c r="E225" i="21" s="1"/>
  <c r="Q234" i="21"/>
  <c r="P234" i="21" s="1"/>
  <c r="R213" i="21"/>
  <c r="P232" i="21"/>
  <c r="P231" i="21"/>
  <c r="L195" i="21"/>
  <c r="J196" i="21"/>
  <c r="J195" i="21"/>
  <c r="I195" i="21"/>
  <c r="I196" i="21"/>
  <c r="J212" i="21"/>
  <c r="H211" i="21"/>
  <c r="H210" i="21"/>
  <c r="G210" i="21" s="1"/>
  <c r="E210" i="21" s="1"/>
  <c r="L209" i="21"/>
  <c r="J209" i="21"/>
  <c r="I209" i="21"/>
  <c r="H208" i="21"/>
  <c r="H207" i="21"/>
  <c r="G207" i="21" s="1"/>
  <c r="E207" i="21" s="1"/>
  <c r="J206" i="21"/>
  <c r="H205" i="21"/>
  <c r="G205" i="21" s="1"/>
  <c r="H204" i="21"/>
  <c r="G204" i="21" s="1"/>
  <c r="E204" i="21" s="1"/>
  <c r="L203" i="21"/>
  <c r="J203" i="21"/>
  <c r="I203" i="21"/>
  <c r="H202" i="21"/>
  <c r="G202" i="21" s="1"/>
  <c r="E202" i="21" s="1"/>
  <c r="H201" i="21"/>
  <c r="G201" i="21" s="1"/>
  <c r="L200" i="21"/>
  <c r="J200" i="21"/>
  <c r="I200" i="21"/>
  <c r="H199" i="21"/>
  <c r="G199" i="21" s="1"/>
  <c r="H198" i="21"/>
  <c r="G198" i="21" s="1"/>
  <c r="E198" i="21" s="1"/>
  <c r="L194" i="21"/>
  <c r="G193" i="21"/>
  <c r="E193" i="21" s="1"/>
  <c r="G192" i="21"/>
  <c r="I154" i="21"/>
  <c r="J154" i="21"/>
  <c r="I153" i="21"/>
  <c r="J153" i="21"/>
  <c r="L179" i="21"/>
  <c r="G178" i="21"/>
  <c r="E178" i="21" s="1"/>
  <c r="G177" i="21"/>
  <c r="E177" i="21" s="1"/>
  <c r="H159" i="21"/>
  <c r="G159" i="21" s="1"/>
  <c r="E159" i="21" s="1"/>
  <c r="Q213" i="21" l="1"/>
  <c r="P213" i="21" s="1"/>
  <c r="P233" i="21"/>
  <c r="P214" i="21"/>
  <c r="H227" i="21"/>
  <c r="G226" i="21"/>
  <c r="L197" i="21"/>
  <c r="G200" i="21"/>
  <c r="J197" i="21"/>
  <c r="G194" i="21"/>
  <c r="G195" i="21"/>
  <c r="H209" i="21"/>
  <c r="H212" i="21"/>
  <c r="I197" i="21"/>
  <c r="E205" i="21"/>
  <c r="E206" i="21" s="1"/>
  <c r="G206" i="21"/>
  <c r="H206" i="21"/>
  <c r="G211" i="21"/>
  <c r="H195" i="21"/>
  <c r="G208" i="21"/>
  <c r="H196" i="21"/>
  <c r="H200" i="21"/>
  <c r="E199" i="21"/>
  <c r="G203" i="21"/>
  <c r="E201" i="21"/>
  <c r="E203" i="21" s="1"/>
  <c r="H203" i="21"/>
  <c r="E192" i="21"/>
  <c r="E194" i="21" s="1"/>
  <c r="E179" i="21"/>
  <c r="G179" i="21"/>
  <c r="Q102" i="21"/>
  <c r="G196" i="21" l="1"/>
  <c r="G197" i="21" s="1"/>
  <c r="E226" i="21"/>
  <c r="E227" i="21" s="1"/>
  <c r="G227" i="21"/>
  <c r="H197" i="21"/>
  <c r="E195" i="21"/>
  <c r="G209" i="21"/>
  <c r="E208" i="21"/>
  <c r="E209" i="21" s="1"/>
  <c r="E200" i="21"/>
  <c r="E211" i="21"/>
  <c r="E212" i="21" s="1"/>
  <c r="G212" i="21"/>
  <c r="Q104" i="21"/>
  <c r="F58" i="22"/>
  <c r="F62" i="22"/>
  <c r="F42" i="22"/>
  <c r="F49" i="22"/>
  <c r="F54" i="22"/>
  <c r="F55" i="22"/>
  <c r="F39" i="22"/>
  <c r="F36" i="22"/>
  <c r="E28" i="22"/>
  <c r="E27" i="22" s="1"/>
  <c r="F25" i="22"/>
  <c r="F33" i="22"/>
  <c r="E24" i="22"/>
  <c r="E23" i="22" s="1"/>
  <c r="E22" i="22" s="1"/>
  <c r="F18" i="22"/>
  <c r="F47" i="2"/>
  <c r="F166" i="2"/>
  <c r="F219" i="2"/>
  <c r="E219" i="2"/>
  <c r="F155" i="2"/>
  <c r="G103" i="2"/>
  <c r="F37" i="2"/>
  <c r="G219" i="2" l="1"/>
  <c r="E26" i="22"/>
  <c r="E196" i="21"/>
  <c r="E197" i="21" s="1"/>
  <c r="P118" i="21"/>
  <c r="P117" i="21"/>
  <c r="F26" i="2"/>
  <c r="P119" i="21" l="1"/>
  <c r="P115" i="21"/>
  <c r="I116" i="21"/>
  <c r="P114" i="21"/>
  <c r="P109" i="21"/>
  <c r="P108" i="21"/>
  <c r="Q107" i="21"/>
  <c r="P107" i="21" s="1"/>
  <c r="P106" i="21"/>
  <c r="P105" i="21"/>
  <c r="J76" i="21"/>
  <c r="R43" i="21"/>
  <c r="R265" i="21" s="1"/>
  <c r="Q43" i="21"/>
  <c r="P43" i="21"/>
  <c r="Q49" i="21"/>
  <c r="R42" i="21"/>
  <c r="Q48" i="21"/>
  <c r="Q42" i="21" s="1"/>
  <c r="Q31" i="21"/>
  <c r="Q30" i="21"/>
  <c r="P37" i="21"/>
  <c r="E37" i="21" s="1"/>
  <c r="P36" i="21"/>
  <c r="E36" i="21" s="1"/>
  <c r="H28" i="21"/>
  <c r="G28" i="21" s="1"/>
  <c r="H27" i="21"/>
  <c r="P103" i="21" l="1"/>
  <c r="Q44" i="21"/>
  <c r="P49" i="21"/>
  <c r="Q50" i="21"/>
  <c r="P50" i="21" s="1"/>
  <c r="R44" i="21"/>
  <c r="P102" i="21"/>
  <c r="P42" i="21"/>
  <c r="P44" i="21" s="1"/>
  <c r="P48" i="21"/>
  <c r="H29" i="21"/>
  <c r="Q255" i="21"/>
  <c r="Q256" i="21"/>
  <c r="P259" i="21"/>
  <c r="P256" i="21" s="1"/>
  <c r="P258" i="21"/>
  <c r="P255" i="21" s="1"/>
  <c r="Q254" i="21"/>
  <c r="P254" i="21" s="1"/>
  <c r="P252" i="21"/>
  <c r="P244" i="21"/>
  <c r="P243" i="21"/>
  <c r="P104" i="21" l="1"/>
  <c r="P260" i="21"/>
  <c r="P237" i="21"/>
  <c r="E252" i="21"/>
  <c r="E254" i="21" s="1"/>
  <c r="P238" i="21"/>
  <c r="P245" i="21"/>
  <c r="J9" i="7"/>
  <c r="J16" i="7"/>
  <c r="J22" i="7"/>
  <c r="J31" i="7"/>
  <c r="J32" i="7"/>
  <c r="G33" i="7"/>
  <c r="G32" i="7"/>
  <c r="G31" i="7"/>
  <c r="F31" i="7"/>
  <c r="F30" i="7" s="1"/>
  <c r="D57" i="22"/>
  <c r="F57" i="22" s="1"/>
  <c r="E61" i="22"/>
  <c r="D61" i="22"/>
  <c r="D60" i="22" s="1"/>
  <c r="D59" i="22" s="1"/>
  <c r="E53" i="22"/>
  <c r="D53" i="22"/>
  <c r="D52" i="22" s="1"/>
  <c r="E48" i="22"/>
  <c r="E47" i="22" s="1"/>
  <c r="D48" i="22"/>
  <c r="E40" i="22"/>
  <c r="D40" i="22"/>
  <c r="E38" i="22"/>
  <c r="D38" i="22"/>
  <c r="D37" i="22" s="1"/>
  <c r="E35" i="22"/>
  <c r="D35" i="22"/>
  <c r="D34" i="22" s="1"/>
  <c r="E32" i="22"/>
  <c r="D32" i="22"/>
  <c r="D31" i="22" s="1"/>
  <c r="D28" i="22"/>
  <c r="D24" i="22"/>
  <c r="D23" i="22" s="1"/>
  <c r="D22" i="22" s="1"/>
  <c r="K12" i="23"/>
  <c r="J12" i="23"/>
  <c r="H12" i="23"/>
  <c r="E12" i="23"/>
  <c r="G30" i="7" l="1"/>
  <c r="D56" i="22"/>
  <c r="F56" i="22" s="1"/>
  <c r="F41" i="22"/>
  <c r="F61" i="22"/>
  <c r="J30" i="7"/>
  <c r="D30" i="22"/>
  <c r="E31" i="22"/>
  <c r="F31" i="22" s="1"/>
  <c r="F32" i="22"/>
  <c r="F40" i="22"/>
  <c r="D47" i="22"/>
  <c r="F47" i="22" s="1"/>
  <c r="E37" i="22"/>
  <c r="F37" i="22" s="1"/>
  <c r="F38" i="22"/>
  <c r="E34" i="22"/>
  <c r="F34" i="22" s="1"/>
  <c r="F35" i="22"/>
  <c r="F48" i="22"/>
  <c r="E50" i="22"/>
  <c r="F50" i="22" s="1"/>
  <c r="D27" i="22"/>
  <c r="F28" i="22"/>
  <c r="E60" i="22"/>
  <c r="E52" i="22"/>
  <c r="F53" i="22"/>
  <c r="F12" i="23"/>
  <c r="I12" i="23"/>
  <c r="E10" i="22"/>
  <c r="E9" i="22" s="1"/>
  <c r="E8" i="22" s="1"/>
  <c r="D10" i="22"/>
  <c r="D9" i="22" s="1"/>
  <c r="D8" i="22" s="1"/>
  <c r="F16" i="7"/>
  <c r="H9" i="7"/>
  <c r="E21" i="7"/>
  <c r="F21" i="7"/>
  <c r="H21" i="7"/>
  <c r="D21" i="7"/>
  <c r="D51" i="22" l="1"/>
  <c r="H8" i="7"/>
  <c r="G9" i="7"/>
  <c r="J21" i="7"/>
  <c r="E13" i="22"/>
  <c r="E12" i="22" s="1"/>
  <c r="E30" i="22"/>
  <c r="F30" i="22" s="1"/>
  <c r="D26" i="22"/>
  <c r="F27" i="22"/>
  <c r="F60" i="22"/>
  <c r="E59" i="22"/>
  <c r="E51" i="22"/>
  <c r="F52" i="22"/>
  <c r="D12" i="22"/>
  <c r="E225" i="2"/>
  <c r="F217" i="2"/>
  <c r="E217" i="2"/>
  <c r="E223" i="2"/>
  <c r="G220" i="2"/>
  <c r="G221" i="2"/>
  <c r="F218" i="2"/>
  <c r="F216" i="2" s="1"/>
  <c r="E218" i="2"/>
  <c r="E216" i="2" s="1"/>
  <c r="F45" i="2"/>
  <c r="G172" i="2"/>
  <c r="F170" i="2"/>
  <c r="E170" i="2"/>
  <c r="G168" i="2"/>
  <c r="G169" i="2"/>
  <c r="E166" i="2"/>
  <c r="G165" i="2"/>
  <c r="F163" i="2"/>
  <c r="E163" i="2"/>
  <c r="F146" i="2"/>
  <c r="E146" i="2"/>
  <c r="F149" i="2"/>
  <c r="E149" i="2"/>
  <c r="F100" i="2"/>
  <c r="E100" i="2"/>
  <c r="F51" i="2"/>
  <c r="F50" i="2" s="1"/>
  <c r="E51" i="2"/>
  <c r="E50" i="2" s="1"/>
  <c r="F41" i="2"/>
  <c r="E41" i="2"/>
  <c r="G43" i="2"/>
  <c r="G44" i="2"/>
  <c r="E208" i="2"/>
  <c r="D63" i="22" l="1"/>
  <c r="F59" i="22"/>
  <c r="E63" i="22"/>
  <c r="F51" i="22"/>
  <c r="E161" i="2"/>
  <c r="F161" i="2"/>
  <c r="F223" i="2"/>
  <c r="F225" i="2" s="1"/>
  <c r="G225" i="2" s="1"/>
  <c r="G217" i="2"/>
  <c r="F26" i="22"/>
  <c r="G216" i="2"/>
  <c r="G218" i="2"/>
  <c r="G170" i="2"/>
  <c r="G166" i="2"/>
  <c r="G149" i="2"/>
  <c r="G163" i="2"/>
  <c r="G41" i="2"/>
  <c r="G223" i="2" l="1"/>
  <c r="F63" i="22"/>
  <c r="G161" i="2"/>
  <c r="J13" i="21"/>
  <c r="H127" i="21" l="1"/>
  <c r="G127" i="21" s="1"/>
  <c r="Q68" i="21"/>
  <c r="P68" i="21" s="1"/>
  <c r="Q17" i="21"/>
  <c r="Q13" i="21"/>
  <c r="P13" i="21" l="1"/>
  <c r="F24" i="22"/>
  <c r="F23" i="22"/>
  <c r="F22" i="22"/>
  <c r="F21" i="22"/>
  <c r="F20" i="22"/>
  <c r="F19" i="22"/>
  <c r="F16" i="22"/>
  <c r="F15" i="22"/>
  <c r="F11" i="22"/>
  <c r="F13" i="22" l="1"/>
  <c r="F9" i="22"/>
  <c r="F12" i="22"/>
  <c r="F14" i="22"/>
  <c r="F10" i="22"/>
  <c r="F8" i="22" l="1"/>
  <c r="G28" i="7" l="1"/>
  <c r="G27" i="7" s="1"/>
  <c r="G22" i="7"/>
  <c r="G21" i="7" s="1"/>
  <c r="F9" i="7"/>
  <c r="F8" i="7" s="1"/>
  <c r="F88" i="2" l="1"/>
  <c r="F60" i="2"/>
  <c r="G215" i="2"/>
  <c r="G21" i="2"/>
  <c r="R264" i="21" l="1"/>
  <c r="R266" i="21" s="1"/>
  <c r="I238" i="21"/>
  <c r="H238" i="21" s="1"/>
  <c r="I237" i="21"/>
  <c r="L218" i="21"/>
  <c r="H114" i="21"/>
  <c r="Q58" i="21"/>
  <c r="P67" i="21"/>
  <c r="P58" i="21" s="1"/>
  <c r="P59" i="21" s="1"/>
  <c r="P66" i="21"/>
  <c r="E66" i="21" s="1"/>
  <c r="I62" i="21"/>
  <c r="J51" i="21" l="1"/>
  <c r="P45" i="21"/>
  <c r="J31" i="21"/>
  <c r="I31" i="21"/>
  <c r="I30" i="21"/>
  <c r="I32" i="21" l="1"/>
  <c r="H31" i="21"/>
  <c r="G210" i="2"/>
  <c r="F208" i="2"/>
  <c r="F206" i="2" s="1"/>
  <c r="E206" i="2"/>
  <c r="G106" i="2"/>
  <c r="F104" i="2"/>
  <c r="E104" i="2"/>
  <c r="G206" i="2" l="1"/>
  <c r="G208" i="2"/>
  <c r="G104" i="2"/>
  <c r="I23" i="21"/>
  <c r="E60" i="2" l="1"/>
  <c r="G102" i="2" l="1"/>
  <c r="J256" i="21" l="1"/>
  <c r="Q25" i="21"/>
  <c r="Q24" i="21"/>
  <c r="H217" i="21"/>
  <c r="H184" i="21"/>
  <c r="G184" i="21" s="1"/>
  <c r="H183" i="21"/>
  <c r="J173" i="21"/>
  <c r="L173" i="21"/>
  <c r="L139" i="21"/>
  <c r="H126" i="21"/>
  <c r="H121" i="21"/>
  <c r="H213" i="21" l="1"/>
  <c r="G213" i="21" s="1"/>
  <c r="H106" i="21"/>
  <c r="Q86" i="21"/>
  <c r="G106" i="21" l="1"/>
  <c r="J74" i="21"/>
  <c r="I74" i="21"/>
  <c r="J65" i="21"/>
  <c r="P28" i="21"/>
  <c r="P27" i="21"/>
  <c r="P24" i="21" s="1"/>
  <c r="H21" i="21"/>
  <c r="H15" i="21"/>
  <c r="G15" i="21" s="1"/>
  <c r="H16" i="21"/>
  <c r="P25" i="21" l="1"/>
  <c r="G16" i="21"/>
  <c r="D8" i="7"/>
  <c r="F213" i="2"/>
  <c r="J8" i="7" l="1"/>
  <c r="F211" i="2"/>
  <c r="F222" i="2" s="1"/>
  <c r="F97" i="2"/>
  <c r="G71" i="2"/>
  <c r="G54" i="2"/>
  <c r="H64" i="21" l="1"/>
  <c r="H63" i="21"/>
  <c r="H65" i="21" l="1"/>
  <c r="G64" i="21"/>
  <c r="H16" i="7" l="1"/>
  <c r="H15" i="7" l="1"/>
  <c r="H34" i="7" s="1"/>
  <c r="G16" i="7"/>
  <c r="G13" i="6"/>
  <c r="E12" i="6"/>
  <c r="F17" i="10"/>
  <c r="E17" i="10"/>
  <c r="K263" i="21" l="1"/>
  <c r="G262" i="21"/>
  <c r="G261" i="21"/>
  <c r="E261" i="21" s="1"/>
  <c r="J260" i="21"/>
  <c r="I260" i="21"/>
  <c r="H259" i="21"/>
  <c r="H256" i="21" s="1"/>
  <c r="H258" i="21"/>
  <c r="G258" i="21" s="1"/>
  <c r="K256" i="21"/>
  <c r="K265" i="21" s="1"/>
  <c r="I256" i="21"/>
  <c r="K255" i="21"/>
  <c r="J255" i="21"/>
  <c r="I255" i="21"/>
  <c r="K248" i="21"/>
  <c r="H247" i="21"/>
  <c r="G247" i="21" s="1"/>
  <c r="E247" i="21" s="1"/>
  <c r="H246" i="21"/>
  <c r="G246" i="21" s="1"/>
  <c r="E246" i="21" s="1"/>
  <c r="K245" i="21"/>
  <c r="J245" i="21"/>
  <c r="I245" i="21"/>
  <c r="H243" i="21"/>
  <c r="J242" i="21"/>
  <c r="I242" i="21"/>
  <c r="H241" i="21"/>
  <c r="K238" i="21"/>
  <c r="K237" i="21"/>
  <c r="J236" i="21"/>
  <c r="H235" i="21"/>
  <c r="H234" i="21"/>
  <c r="G234" i="21" s="1"/>
  <c r="E234" i="21" s="1"/>
  <c r="J233" i="21"/>
  <c r="H232" i="21"/>
  <c r="G232" i="21" s="1"/>
  <c r="E232" i="21" s="1"/>
  <c r="H231" i="21"/>
  <c r="G231" i="21" s="1"/>
  <c r="E231" i="21" s="1"/>
  <c r="J230" i="21"/>
  <c r="H229" i="21"/>
  <c r="H228" i="21"/>
  <c r="G228" i="21" s="1"/>
  <c r="E228" i="21" s="1"/>
  <c r="J224" i="21"/>
  <c r="H223" i="21"/>
  <c r="G223" i="21" s="1"/>
  <c r="E223" i="21" s="1"/>
  <c r="H222" i="21"/>
  <c r="G222" i="21" s="1"/>
  <c r="E222" i="21" s="1"/>
  <c r="J221" i="21"/>
  <c r="H220" i="21"/>
  <c r="H219" i="21"/>
  <c r="G219" i="21" s="1"/>
  <c r="E219" i="21" s="1"/>
  <c r="J218" i="21"/>
  <c r="I218" i="21"/>
  <c r="G217" i="21"/>
  <c r="H216" i="21"/>
  <c r="G216" i="21" s="1"/>
  <c r="M214" i="21"/>
  <c r="M265" i="21" s="1"/>
  <c r="L214" i="21"/>
  <c r="M264" i="21"/>
  <c r="L191" i="21"/>
  <c r="G190" i="21"/>
  <c r="G187" i="21" s="1"/>
  <c r="G189" i="21"/>
  <c r="L185" i="21"/>
  <c r="G183" i="21"/>
  <c r="E183" i="21" s="1"/>
  <c r="I176" i="21"/>
  <c r="H176" i="21" s="1"/>
  <c r="G176" i="21" s="1"/>
  <c r="E176" i="21" s="1"/>
  <c r="H175" i="21"/>
  <c r="G175" i="21" s="1"/>
  <c r="E175" i="21" s="1"/>
  <c r="H174" i="21"/>
  <c r="G174" i="21"/>
  <c r="E174" i="21" s="1"/>
  <c r="I173" i="21"/>
  <c r="H172" i="21"/>
  <c r="H171" i="21"/>
  <c r="G171" i="21" s="1"/>
  <c r="E171" i="21" s="1"/>
  <c r="L170" i="21"/>
  <c r="G170" i="21" s="1"/>
  <c r="E170" i="21" s="1"/>
  <c r="G169" i="21"/>
  <c r="E169" i="21" s="1"/>
  <c r="G168" i="21"/>
  <c r="E168" i="21" s="1"/>
  <c r="L167" i="21"/>
  <c r="G166" i="21"/>
  <c r="G165" i="21"/>
  <c r="E165" i="21" s="1"/>
  <c r="L164" i="21"/>
  <c r="G163" i="21"/>
  <c r="G162" i="21"/>
  <c r="E162" i="21" s="1"/>
  <c r="J161" i="21"/>
  <c r="H160" i="21"/>
  <c r="J158" i="21"/>
  <c r="H157" i="21"/>
  <c r="H156" i="21"/>
  <c r="L155" i="21"/>
  <c r="H151" i="21"/>
  <c r="G151" i="21" s="1"/>
  <c r="E151" i="21" s="1"/>
  <c r="H150" i="21"/>
  <c r="G150" i="21" s="1"/>
  <c r="L149" i="21"/>
  <c r="J149" i="21"/>
  <c r="I149" i="21"/>
  <c r="H148" i="21"/>
  <c r="H147" i="21"/>
  <c r="G147" i="21" s="1"/>
  <c r="E147" i="21" s="1"/>
  <c r="H145" i="21"/>
  <c r="H144" i="21"/>
  <c r="J139" i="21"/>
  <c r="I139" i="21"/>
  <c r="L138" i="21"/>
  <c r="J138" i="21"/>
  <c r="I138" i="21"/>
  <c r="K137" i="21"/>
  <c r="J137" i="21"/>
  <c r="H136" i="21"/>
  <c r="G136" i="21" s="1"/>
  <c r="H135" i="21"/>
  <c r="L131" i="21"/>
  <c r="J131" i="21"/>
  <c r="I131" i="21"/>
  <c r="H130" i="21"/>
  <c r="G130" i="21" s="1"/>
  <c r="E130" i="21" s="1"/>
  <c r="H129" i="21"/>
  <c r="G129" i="21" s="1"/>
  <c r="L128" i="21"/>
  <c r="J128" i="21"/>
  <c r="I128" i="21"/>
  <c r="G126" i="21"/>
  <c r="E126" i="21" s="1"/>
  <c r="J125" i="21"/>
  <c r="H124" i="21"/>
  <c r="H123" i="21"/>
  <c r="G123" i="21" s="1"/>
  <c r="E123" i="21" s="1"/>
  <c r="J122" i="21"/>
  <c r="I122" i="21"/>
  <c r="H120" i="21"/>
  <c r="G120" i="21" s="1"/>
  <c r="E120" i="21" s="1"/>
  <c r="J119" i="21"/>
  <c r="I119" i="21"/>
  <c r="H118" i="21"/>
  <c r="G118" i="21" s="1"/>
  <c r="E118" i="21" s="1"/>
  <c r="H117" i="21"/>
  <c r="G117" i="21" s="1"/>
  <c r="E117" i="21" s="1"/>
  <c r="L116" i="21"/>
  <c r="H115" i="21"/>
  <c r="G114" i="21"/>
  <c r="K113" i="21"/>
  <c r="J113" i="21"/>
  <c r="H112" i="21"/>
  <c r="G112" i="21" s="1"/>
  <c r="H111" i="21"/>
  <c r="G111" i="21" s="1"/>
  <c r="E111" i="21" s="1"/>
  <c r="L110" i="21"/>
  <c r="J110" i="21"/>
  <c r="I110" i="21"/>
  <c r="H109" i="21"/>
  <c r="H108" i="21"/>
  <c r="L107" i="21"/>
  <c r="J107" i="21"/>
  <c r="I107" i="21"/>
  <c r="G105" i="21"/>
  <c r="L103" i="21"/>
  <c r="I103" i="21"/>
  <c r="L102" i="21"/>
  <c r="O101" i="21"/>
  <c r="J101" i="21"/>
  <c r="H100" i="21"/>
  <c r="H99" i="21"/>
  <c r="H96" i="21" s="1"/>
  <c r="O97" i="21"/>
  <c r="O265" i="21" s="1"/>
  <c r="J97" i="21"/>
  <c r="O96" i="21"/>
  <c r="O264" i="21" s="1"/>
  <c r="J96" i="21"/>
  <c r="I89" i="21"/>
  <c r="H88" i="21"/>
  <c r="G88" i="21" s="1"/>
  <c r="E88" i="21" s="1"/>
  <c r="H87" i="21"/>
  <c r="G87" i="21" s="1"/>
  <c r="L86" i="21"/>
  <c r="J86" i="21"/>
  <c r="I86" i="21"/>
  <c r="P85" i="21"/>
  <c r="H85" i="21"/>
  <c r="P84" i="21"/>
  <c r="P81" i="21" s="1"/>
  <c r="H84" i="21"/>
  <c r="G84" i="21" s="1"/>
  <c r="Q82" i="21"/>
  <c r="Q265" i="21" s="1"/>
  <c r="L82" i="21"/>
  <c r="Q81" i="21"/>
  <c r="L81" i="21"/>
  <c r="J80" i="21"/>
  <c r="I80" i="21"/>
  <c r="H79" i="21"/>
  <c r="H76" i="21" s="1"/>
  <c r="H78" i="21"/>
  <c r="H75" i="21" s="1"/>
  <c r="L74" i="21"/>
  <c r="H73" i="21"/>
  <c r="G73" i="21" s="1"/>
  <c r="H72" i="21"/>
  <c r="G72" i="21" s="1"/>
  <c r="H70" i="21"/>
  <c r="H69" i="21"/>
  <c r="G69" i="21" s="1"/>
  <c r="E69" i="21" s="1"/>
  <c r="J68" i="21"/>
  <c r="I68" i="21"/>
  <c r="E67" i="21"/>
  <c r="L65" i="21"/>
  <c r="E64" i="21"/>
  <c r="G63" i="21"/>
  <c r="H61" i="21"/>
  <c r="G61" i="21" s="1"/>
  <c r="E61" i="21" s="1"/>
  <c r="H60" i="21"/>
  <c r="G60" i="21" s="1"/>
  <c r="E60" i="21" s="1"/>
  <c r="R58" i="21"/>
  <c r="I58" i="21"/>
  <c r="R57" i="21"/>
  <c r="L264" i="21"/>
  <c r="J57" i="21"/>
  <c r="I57" i="21"/>
  <c r="J56" i="21"/>
  <c r="H55" i="21"/>
  <c r="G55" i="21" s="1"/>
  <c r="E55" i="21" s="1"/>
  <c r="H54" i="21"/>
  <c r="G54" i="21" s="1"/>
  <c r="H52" i="21"/>
  <c r="J53" i="21"/>
  <c r="J50" i="21"/>
  <c r="H49" i="21"/>
  <c r="G49" i="21" s="1"/>
  <c r="H48" i="21"/>
  <c r="G48" i="21" s="1"/>
  <c r="E48" i="21" s="1"/>
  <c r="J47" i="21"/>
  <c r="I47" i="21"/>
  <c r="H46" i="21"/>
  <c r="G46" i="21" s="1"/>
  <c r="H45" i="21"/>
  <c r="G45" i="21" s="1"/>
  <c r="E45" i="21" s="1"/>
  <c r="I43" i="21"/>
  <c r="J42" i="21"/>
  <c r="I42" i="21"/>
  <c r="Q41" i="21"/>
  <c r="P41" i="21" s="1"/>
  <c r="J41" i="21"/>
  <c r="P40" i="21"/>
  <c r="G40" i="21"/>
  <c r="G31" i="21" s="1"/>
  <c r="P39" i="21"/>
  <c r="P30" i="21" s="1"/>
  <c r="H39" i="21"/>
  <c r="H30" i="21" s="1"/>
  <c r="P31" i="21"/>
  <c r="L29" i="21"/>
  <c r="G27" i="21"/>
  <c r="G29" i="21" s="1"/>
  <c r="L25" i="21"/>
  <c r="I25" i="21"/>
  <c r="L24" i="21"/>
  <c r="J24" i="21"/>
  <c r="I24" i="21"/>
  <c r="J23" i="21"/>
  <c r="H22" i="21"/>
  <c r="G22" i="21" s="1"/>
  <c r="J20" i="21"/>
  <c r="H19" i="21"/>
  <c r="H18" i="21"/>
  <c r="G18" i="21" s="1"/>
  <c r="E18" i="21" s="1"/>
  <c r="P16" i="21"/>
  <c r="P15" i="21"/>
  <c r="E15" i="21" s="1"/>
  <c r="Q12" i="21"/>
  <c r="J12" i="21"/>
  <c r="I12" i="21"/>
  <c r="K264" i="21" l="1"/>
  <c r="J265" i="21"/>
  <c r="L265" i="21"/>
  <c r="G243" i="21"/>
  <c r="E243" i="21" s="1"/>
  <c r="H237" i="21"/>
  <c r="E163" i="21"/>
  <c r="E164" i="21" s="1"/>
  <c r="H103" i="21"/>
  <c r="E105" i="21"/>
  <c r="G108" i="21"/>
  <c r="E108" i="21" s="1"/>
  <c r="H102" i="21"/>
  <c r="I264" i="21"/>
  <c r="I265" i="21"/>
  <c r="H265" i="21" s="1"/>
  <c r="J264" i="21"/>
  <c r="K104" i="21"/>
  <c r="G81" i="21"/>
  <c r="E258" i="21"/>
  <c r="E255" i="21" s="1"/>
  <c r="G255" i="21"/>
  <c r="G135" i="21"/>
  <c r="E135" i="21" s="1"/>
  <c r="E49" i="21"/>
  <c r="G50" i="21"/>
  <c r="G214" i="21"/>
  <c r="H153" i="21"/>
  <c r="H154" i="21"/>
  <c r="E189" i="21"/>
  <c r="E186" i="21" s="1"/>
  <c r="G186" i="21"/>
  <c r="G188" i="21" s="1"/>
  <c r="E129" i="21"/>
  <c r="E131" i="21" s="1"/>
  <c r="H77" i="21"/>
  <c r="E42" i="21"/>
  <c r="E84" i="21"/>
  <c r="H245" i="21"/>
  <c r="Q264" i="21"/>
  <c r="H13" i="21"/>
  <c r="G19" i="21"/>
  <c r="G13" i="21" s="1"/>
  <c r="P265" i="21"/>
  <c r="G238" i="21"/>
  <c r="G240" i="21"/>
  <c r="I140" i="21"/>
  <c r="E87" i="21"/>
  <c r="G157" i="21"/>
  <c r="G24" i="21"/>
  <c r="E27" i="21"/>
  <c r="E24" i="21" s="1"/>
  <c r="H12" i="21"/>
  <c r="Q14" i="21"/>
  <c r="J155" i="21"/>
  <c r="I155" i="21"/>
  <c r="H116" i="21"/>
  <c r="G99" i="21"/>
  <c r="Q83" i="21"/>
  <c r="P82" i="21"/>
  <c r="P83" i="21" s="1"/>
  <c r="P86" i="21"/>
  <c r="G78" i="21"/>
  <c r="G75" i="21" s="1"/>
  <c r="G79" i="21"/>
  <c r="G76" i="21" s="1"/>
  <c r="H24" i="21"/>
  <c r="H86" i="21"/>
  <c r="H82" i="21"/>
  <c r="G115" i="21"/>
  <c r="H137" i="21"/>
  <c r="G145" i="21"/>
  <c r="H146" i="21"/>
  <c r="H224" i="21"/>
  <c r="G224" i="21" s="1"/>
  <c r="J77" i="21"/>
  <c r="H57" i="21"/>
  <c r="G65" i="21"/>
  <c r="E63" i="21"/>
  <c r="E65" i="21" s="1"/>
  <c r="G43" i="21"/>
  <c r="H43" i="21"/>
  <c r="J32" i="21"/>
  <c r="G39" i="21"/>
  <c r="G30" i="21" s="1"/>
  <c r="G51" i="21"/>
  <c r="E54" i="21"/>
  <c r="E51" i="21" s="1"/>
  <c r="P17" i="21"/>
  <c r="P12" i="21"/>
  <c r="P264" i="21" s="1"/>
  <c r="H51" i="21"/>
  <c r="H53" i="21" s="1"/>
  <c r="G56" i="21"/>
  <c r="G113" i="21"/>
  <c r="E114" i="21"/>
  <c r="E150" i="21"/>
  <c r="I26" i="21"/>
  <c r="H56" i="21"/>
  <c r="G85" i="21"/>
  <c r="G82" i="21" s="1"/>
  <c r="H113" i="21"/>
  <c r="H125" i="21"/>
  <c r="E190" i="21"/>
  <c r="J239" i="21"/>
  <c r="K257" i="21"/>
  <c r="H131" i="21"/>
  <c r="J140" i="21"/>
  <c r="I44" i="21"/>
  <c r="Q32" i="21"/>
  <c r="H41" i="21"/>
  <c r="J59" i="21"/>
  <c r="J98" i="21"/>
  <c r="L104" i="21"/>
  <c r="G131" i="21"/>
  <c r="L188" i="21"/>
  <c r="I14" i="21"/>
  <c r="J26" i="21"/>
  <c r="H50" i="21"/>
  <c r="I77" i="21"/>
  <c r="H107" i="21"/>
  <c r="E112" i="21"/>
  <c r="E113" i="21" s="1"/>
  <c r="G124" i="21"/>
  <c r="G125" i="21" s="1"/>
  <c r="H236" i="21"/>
  <c r="I239" i="21"/>
  <c r="J257" i="21"/>
  <c r="E216" i="21"/>
  <c r="E213" i="21" s="1"/>
  <c r="G119" i="21"/>
  <c r="E119" i="21"/>
  <c r="H20" i="21"/>
  <c r="P32" i="21"/>
  <c r="G74" i="21"/>
  <c r="I83" i="21"/>
  <c r="L140" i="21"/>
  <c r="E40" i="21"/>
  <c r="E31" i="21" s="1"/>
  <c r="E52" i="21"/>
  <c r="H58" i="21"/>
  <c r="L83" i="21"/>
  <c r="H89" i="21"/>
  <c r="I104" i="21"/>
  <c r="H119" i="21"/>
  <c r="E224" i="21"/>
  <c r="E248" i="21"/>
  <c r="H23" i="21"/>
  <c r="L26" i="21"/>
  <c r="G57" i="21"/>
  <c r="E16" i="21"/>
  <c r="E17" i="21" s="1"/>
  <c r="L59" i="21"/>
  <c r="J83" i="21"/>
  <c r="J104" i="21"/>
  <c r="G107" i="21"/>
  <c r="G164" i="21"/>
  <c r="G191" i="21"/>
  <c r="J215" i="21"/>
  <c r="H233" i="21"/>
  <c r="G233" i="21" s="1"/>
  <c r="G235" i="21"/>
  <c r="G152" i="21"/>
  <c r="G185" i="21"/>
  <c r="E185" i="21" s="1"/>
  <c r="E184" i="21"/>
  <c r="G68" i="21"/>
  <c r="E68" i="21"/>
  <c r="G62" i="21"/>
  <c r="E72" i="21"/>
  <c r="I59" i="21"/>
  <c r="G70" i="21"/>
  <c r="H80" i="21"/>
  <c r="H101" i="21"/>
  <c r="G100" i="21"/>
  <c r="H128" i="21"/>
  <c r="G144" i="21"/>
  <c r="H138" i="21"/>
  <c r="G52" i="21"/>
  <c r="E62" i="21"/>
  <c r="O98" i="21"/>
  <c r="H110" i="21"/>
  <c r="G109" i="21"/>
  <c r="H221" i="21"/>
  <c r="G220" i="21"/>
  <c r="E262" i="21"/>
  <c r="E263" i="21" s="1"/>
  <c r="G263" i="21"/>
  <c r="G21" i="21"/>
  <c r="E21" i="21" s="1"/>
  <c r="G42" i="21"/>
  <c r="E46" i="21"/>
  <c r="H47" i="21"/>
  <c r="H62" i="21"/>
  <c r="H68" i="21"/>
  <c r="H74" i="21"/>
  <c r="G89" i="21"/>
  <c r="H152" i="21"/>
  <c r="E166" i="21"/>
  <c r="E167" i="21" s="1"/>
  <c r="G167" i="21"/>
  <c r="L215" i="21"/>
  <c r="G218" i="21"/>
  <c r="E217" i="21"/>
  <c r="H230" i="21"/>
  <c r="G230" i="21" s="1"/>
  <c r="G229" i="21"/>
  <c r="E229" i="21" s="1"/>
  <c r="E230" i="21" s="1"/>
  <c r="H242" i="21"/>
  <c r="G241" i="21"/>
  <c r="H255" i="21"/>
  <c r="H257" i="21" s="1"/>
  <c r="I257" i="21"/>
  <c r="O266" i="21"/>
  <c r="J14" i="21"/>
  <c r="E22" i="21"/>
  <c r="H42" i="21"/>
  <c r="J44" i="21"/>
  <c r="G47" i="21"/>
  <c r="H97" i="21"/>
  <c r="H98" i="21" s="1"/>
  <c r="H122" i="21"/>
  <c r="G121" i="21"/>
  <c r="E136" i="21"/>
  <c r="G156" i="21"/>
  <c r="G153" i="21" s="1"/>
  <c r="H158" i="21"/>
  <c r="G160" i="21"/>
  <c r="H161" i="21"/>
  <c r="H218" i="21"/>
  <c r="H215" i="21"/>
  <c r="K239" i="21"/>
  <c r="G248" i="21"/>
  <c r="G259" i="21"/>
  <c r="H260" i="21"/>
  <c r="H173" i="21"/>
  <c r="G172" i="21"/>
  <c r="H139" i="21"/>
  <c r="H149" i="21"/>
  <c r="G148" i="21"/>
  <c r="I215" i="21"/>
  <c r="G63" i="2"/>
  <c r="G265" i="21" l="1"/>
  <c r="E57" i="21"/>
  <c r="G154" i="21"/>
  <c r="G245" i="21"/>
  <c r="G237" i="21"/>
  <c r="G236" i="21"/>
  <c r="E235" i="21"/>
  <c r="E236" i="21" s="1"/>
  <c r="G137" i="21"/>
  <c r="H264" i="21"/>
  <c r="E102" i="21"/>
  <c r="G103" i="21"/>
  <c r="G102" i="21"/>
  <c r="G104" i="21" s="1"/>
  <c r="E81" i="21"/>
  <c r="E137" i="21"/>
  <c r="G12" i="21"/>
  <c r="E12" i="21" s="1"/>
  <c r="E187" i="21"/>
  <c r="E188" i="21" s="1"/>
  <c r="E109" i="21"/>
  <c r="G116" i="21"/>
  <c r="E115" i="21"/>
  <c r="E116" i="21" s="1"/>
  <c r="E23" i="21"/>
  <c r="E244" i="21"/>
  <c r="E245" i="21" s="1"/>
  <c r="G20" i="21"/>
  <c r="E19" i="21"/>
  <c r="E20" i="21" s="1"/>
  <c r="E240" i="21"/>
  <c r="E237" i="21" s="1"/>
  <c r="G96" i="21"/>
  <c r="E99" i="21"/>
  <c r="E96" i="21" s="1"/>
  <c r="E85" i="21"/>
  <c r="E82" i="21" s="1"/>
  <c r="G83" i="21"/>
  <c r="E89" i="21"/>
  <c r="E78" i="21"/>
  <c r="E75" i="21" s="1"/>
  <c r="G80" i="21"/>
  <c r="G41" i="21"/>
  <c r="G32" i="21"/>
  <c r="G53" i="21"/>
  <c r="H32" i="21"/>
  <c r="E157" i="21"/>
  <c r="E233" i="21"/>
  <c r="G138" i="21"/>
  <c r="E144" i="21"/>
  <c r="E138" i="21" s="1"/>
  <c r="H83" i="21"/>
  <c r="G86" i="21"/>
  <c r="E79" i="21"/>
  <c r="E76" i="21" s="1"/>
  <c r="H104" i="21"/>
  <c r="E39" i="21"/>
  <c r="E30" i="21" s="1"/>
  <c r="H155" i="21"/>
  <c r="E145" i="21"/>
  <c r="G146" i="21"/>
  <c r="H59" i="21"/>
  <c r="E56" i="21"/>
  <c r="G44" i="21"/>
  <c r="H44" i="21"/>
  <c r="K266" i="21"/>
  <c r="P14" i="21"/>
  <c r="J266" i="21"/>
  <c r="G215" i="21"/>
  <c r="E53" i="21"/>
  <c r="H239" i="21"/>
  <c r="E124" i="21"/>
  <c r="E125" i="21" s="1"/>
  <c r="E152" i="21"/>
  <c r="E191" i="21"/>
  <c r="H14" i="21"/>
  <c r="E106" i="21"/>
  <c r="L266" i="21"/>
  <c r="G260" i="21"/>
  <c r="G256" i="21"/>
  <c r="E259" i="21"/>
  <c r="E256" i="21" s="1"/>
  <c r="G161" i="21"/>
  <c r="E160" i="21"/>
  <c r="E161" i="21" s="1"/>
  <c r="G128" i="21"/>
  <c r="E127" i="21"/>
  <c r="E128" i="21" s="1"/>
  <c r="E70" i="21"/>
  <c r="E148" i="21"/>
  <c r="E149" i="21" s="1"/>
  <c r="G149" i="21"/>
  <c r="G242" i="21"/>
  <c r="E241" i="21"/>
  <c r="E218" i="21"/>
  <c r="I266" i="21"/>
  <c r="G58" i="21"/>
  <c r="G59" i="21" s="1"/>
  <c r="E121" i="21"/>
  <c r="E122" i="21" s="1"/>
  <c r="G122" i="21"/>
  <c r="E73" i="21"/>
  <c r="E74" i="21" s="1"/>
  <c r="E43" i="21"/>
  <c r="E44" i="21" s="1"/>
  <c r="E47" i="21"/>
  <c r="G23" i="21"/>
  <c r="H140" i="21"/>
  <c r="G139" i="21"/>
  <c r="E139" i="21" s="1"/>
  <c r="G173" i="21"/>
  <c r="E173" i="21" s="1"/>
  <c r="E172" i="21"/>
  <c r="G158" i="21"/>
  <c r="E156" i="21"/>
  <c r="E153" i="21" s="1"/>
  <c r="Q266" i="21"/>
  <c r="G221" i="21"/>
  <c r="E220" i="21"/>
  <c r="E221" i="21" s="1"/>
  <c r="G110" i="21"/>
  <c r="E110" i="21"/>
  <c r="G97" i="21"/>
  <c r="E100" i="21"/>
  <c r="G101" i="21"/>
  <c r="F30" i="2"/>
  <c r="F24" i="2" s="1"/>
  <c r="F182" i="2"/>
  <c r="G124" i="2"/>
  <c r="G84" i="2"/>
  <c r="E11" i="2"/>
  <c r="F11" i="2"/>
  <c r="G14" i="2"/>
  <c r="G16" i="2"/>
  <c r="E238" i="21" l="1"/>
  <c r="E154" i="21"/>
  <c r="G264" i="21"/>
  <c r="G14" i="21"/>
  <c r="E103" i="21"/>
  <c r="E264" i="21"/>
  <c r="E214" i="21"/>
  <c r="E215" i="21" s="1"/>
  <c r="E239" i="21"/>
  <c r="E107" i="21"/>
  <c r="E83" i="21"/>
  <c r="E13" i="21"/>
  <c r="E86" i="21"/>
  <c r="G239" i="21"/>
  <c r="G98" i="21"/>
  <c r="E77" i="21"/>
  <c r="G77" i="21"/>
  <c r="E146" i="21"/>
  <c r="E80" i="21"/>
  <c r="G155" i="21"/>
  <c r="E32" i="21"/>
  <c r="E41" i="21"/>
  <c r="E58" i="21"/>
  <c r="E59" i="21" s="1"/>
  <c r="E97" i="21"/>
  <c r="E98" i="21" s="1"/>
  <c r="E101" i="21"/>
  <c r="E260" i="21"/>
  <c r="E158" i="21"/>
  <c r="E242" i="21"/>
  <c r="P266" i="21"/>
  <c r="G257" i="21"/>
  <c r="G140" i="21"/>
  <c r="E140" i="21"/>
  <c r="H266" i="21"/>
  <c r="G11" i="2"/>
  <c r="G12" i="2"/>
  <c r="G213" i="2"/>
  <c r="F178" i="2"/>
  <c r="F176" i="2" s="1"/>
  <c r="E178" i="2"/>
  <c r="E94" i="2"/>
  <c r="F82" i="2"/>
  <c r="E82" i="2"/>
  <c r="F64" i="2"/>
  <c r="G69" i="2"/>
  <c r="E64" i="2"/>
  <c r="E47" i="2"/>
  <c r="E45" i="2" s="1"/>
  <c r="G49" i="2"/>
  <c r="E104" i="21" l="1"/>
  <c r="E14" i="21"/>
  <c r="E155" i="21"/>
  <c r="G266" i="21"/>
  <c r="E257" i="21"/>
  <c r="G51" i="2"/>
  <c r="G47" i="2"/>
  <c r="G30" i="6"/>
  <c r="G29" i="6"/>
  <c r="F28" i="6"/>
  <c r="E28" i="6"/>
  <c r="F19" i="6"/>
  <c r="E19" i="6"/>
  <c r="G17" i="6"/>
  <c r="G16" i="6"/>
  <c r="F15" i="6"/>
  <c r="E15" i="6"/>
  <c r="G14" i="6"/>
  <c r="F12" i="6"/>
  <c r="F18" i="6" l="1"/>
  <c r="G28" i="6"/>
  <c r="E18" i="6"/>
  <c r="G50" i="2"/>
  <c r="G45" i="2"/>
  <c r="G15" i="6"/>
  <c r="G12" i="6"/>
  <c r="G18" i="6" l="1"/>
  <c r="G13" i="13"/>
  <c r="F13" i="13"/>
  <c r="H12" i="13"/>
  <c r="G16" i="10"/>
  <c r="G15" i="10"/>
  <c r="G14" i="10"/>
  <c r="G15" i="7"/>
  <c r="E15" i="7"/>
  <c r="E34" i="7" s="1"/>
  <c r="D15" i="7"/>
  <c r="D34" i="7" s="1"/>
  <c r="J34" i="7" l="1"/>
  <c r="J15" i="7"/>
  <c r="F15" i="7"/>
  <c r="F34" i="7" s="1"/>
  <c r="G17" i="10"/>
  <c r="H13" i="13"/>
  <c r="G8" i="7" l="1"/>
  <c r="G34" i="7" s="1"/>
  <c r="F17" i="2" l="1"/>
  <c r="F72" i="2"/>
  <c r="F117" i="2"/>
  <c r="F114" i="2"/>
  <c r="F107" i="2" s="1"/>
  <c r="F133" i="2"/>
  <c r="F137" i="2"/>
  <c r="F143" i="2"/>
  <c r="F35" i="2"/>
  <c r="E30" i="2"/>
  <c r="E133" i="2"/>
  <c r="G135" i="2"/>
  <c r="G136" i="2"/>
  <c r="E137" i="2"/>
  <c r="G139" i="2"/>
  <c r="E140" i="2"/>
  <c r="F140" i="2"/>
  <c r="G142" i="2"/>
  <c r="E143" i="2"/>
  <c r="G145" i="2"/>
  <c r="G148" i="2"/>
  <c r="G151" i="2"/>
  <c r="G113" i="2"/>
  <c r="G87" i="2"/>
  <c r="E131" i="2" l="1"/>
  <c r="F131" i="2"/>
  <c r="F58" i="2"/>
  <c r="G140" i="2"/>
  <c r="G137" i="2"/>
  <c r="G133" i="2"/>
  <c r="G143" i="2"/>
  <c r="G146" i="2"/>
  <c r="G131" i="2" l="1"/>
  <c r="E211" i="2" l="1"/>
  <c r="E222" i="2" s="1"/>
  <c r="G222" i="2" s="1"/>
  <c r="F108" i="2" l="1"/>
  <c r="F92" i="2"/>
  <c r="G22" i="2"/>
  <c r="G28" i="2"/>
  <c r="G29" i="2"/>
  <c r="G32" i="2"/>
  <c r="G33" i="2"/>
  <c r="G39" i="2"/>
  <c r="G62" i="2"/>
  <c r="G66" i="2"/>
  <c r="G67" i="2"/>
  <c r="G68" i="2"/>
  <c r="G74" i="2"/>
  <c r="G75" i="2"/>
  <c r="G76" i="2"/>
  <c r="G77" i="2"/>
  <c r="G78" i="2"/>
  <c r="G79" i="2"/>
  <c r="G80" i="2"/>
  <c r="G81" i="2"/>
  <c r="G85" i="2"/>
  <c r="G86" i="2"/>
  <c r="G90" i="2"/>
  <c r="G91" i="2"/>
  <c r="G96" i="2"/>
  <c r="G99" i="2"/>
  <c r="G116" i="2"/>
  <c r="G119" i="2"/>
  <c r="G120" i="2"/>
  <c r="G159" i="2"/>
  <c r="G180" i="2"/>
  <c r="G181" i="2"/>
  <c r="G184" i="2"/>
  <c r="E72" i="2"/>
  <c r="E182" i="2"/>
  <c r="E176" i="2" s="1"/>
  <c r="E155" i="2"/>
  <c r="F203" i="2" l="1"/>
  <c r="F224" i="2" s="1"/>
  <c r="G211" i="2"/>
  <c r="G64" i="2"/>
  <c r="G121" i="2"/>
  <c r="E108" i="2"/>
  <c r="G182" i="2"/>
  <c r="G178" i="2"/>
  <c r="G72" i="2"/>
  <c r="G155" i="2"/>
  <c r="G157" i="2"/>
  <c r="E117" i="2"/>
  <c r="G117" i="2" s="1"/>
  <c r="E114" i="2"/>
  <c r="E107" i="2" s="1"/>
  <c r="G100" i="2"/>
  <c r="E97" i="2"/>
  <c r="E92" i="2" s="1"/>
  <c r="G94" i="2"/>
  <c r="E88" i="2"/>
  <c r="G88" i="2" s="1"/>
  <c r="G82" i="2"/>
  <c r="G60" i="2"/>
  <c r="E37" i="2"/>
  <c r="G30" i="2"/>
  <c r="E26" i="2"/>
  <c r="G26" i="2" s="1"/>
  <c r="E35" i="2" l="1"/>
  <c r="G35" i="2" s="1"/>
  <c r="G97" i="2"/>
  <c r="G114" i="2"/>
  <c r="E24" i="2"/>
  <c r="G24" i="2" s="1"/>
  <c r="G176" i="2"/>
  <c r="G37" i="2"/>
  <c r="E58" i="2"/>
  <c r="E203" i="2" s="1"/>
  <c r="G109" i="2"/>
  <c r="E17" i="2"/>
  <c r="E224" i="2" l="1"/>
  <c r="G107" i="2"/>
  <c r="G92" i="2"/>
  <c r="G58" i="2"/>
  <c r="G19" i="2"/>
  <c r="G17" i="2" l="1"/>
  <c r="G203" i="2" l="1"/>
  <c r="G224" i="2"/>
  <c r="G25" i="21"/>
  <c r="G26" i="21" s="1"/>
  <c r="E28" i="21"/>
  <c r="E29" i="21" s="1"/>
  <c r="H25" i="21"/>
  <c r="H26" i="21" s="1"/>
  <c r="E25" i="21" l="1"/>
  <c r="E265" i="21" s="1"/>
  <c r="E26" i="21" l="1"/>
  <c r="E266" i="21"/>
</calcChain>
</file>

<file path=xl/sharedStrings.xml><?xml version="1.0" encoding="utf-8"?>
<sst xmlns="http://schemas.openxmlformats.org/spreadsheetml/2006/main" count="1015" uniqueCount="431">
  <si>
    <t>Dział</t>
  </si>
  <si>
    <t>Rozdział</t>
  </si>
  <si>
    <t>Wykonanie procentowe</t>
  </si>
  <si>
    <t>w tym:</t>
  </si>
  <si>
    <t>010</t>
  </si>
  <si>
    <t>Rolnictwo i łowiectwo</t>
  </si>
  <si>
    <t>01010</t>
  </si>
  <si>
    <t>Infrastruktura wodociągowa i sanitacyjna wsi</t>
  </si>
  <si>
    <t>01030</t>
  </si>
  <si>
    <t>01095</t>
  </si>
  <si>
    <t>Pozostała działalność</t>
  </si>
  <si>
    <t>Dostarczanie wody</t>
  </si>
  <si>
    <t>Transport i łączność</t>
  </si>
  <si>
    <t>Drogi publiczne gminne</t>
  </si>
  <si>
    <t>Gospodarka mieszkaniowa</t>
  </si>
  <si>
    <t>Gospodarka gruntami i nieruchomościami</t>
  </si>
  <si>
    <t>Działalność usługowa</t>
  </si>
  <si>
    <t>Administracja publiczna</t>
  </si>
  <si>
    <t>Urzędy wojewódzkie</t>
  </si>
  <si>
    <t>751</t>
  </si>
  <si>
    <t>Bezpieczeństwo publiczne i ochrona przeciwpożarowa</t>
  </si>
  <si>
    <t>Ochotnicze straże pożarne</t>
  </si>
  <si>
    <t>Obrona cywilna</t>
  </si>
  <si>
    <t>Obsługa długu publicznego</t>
  </si>
  <si>
    <t>Obsługa papierów wartościowych, kredytów i pożyczek jednostek samorządu terytorialnego</t>
  </si>
  <si>
    <t>Różne rozliczenia</t>
  </si>
  <si>
    <t>Oświata i wychowanie</t>
  </si>
  <si>
    <t>Oddziały przedszkolne w szkołach podstawowych</t>
  </si>
  <si>
    <t>Dowożenie uczniów do szkół</t>
  </si>
  <si>
    <t>Szkoły podstawowe</t>
  </si>
  <si>
    <t>Gimnazja</t>
  </si>
  <si>
    <t>Dokształcanie i doskonalenie nauczycieli</t>
  </si>
  <si>
    <t>Ochrona zdrowia</t>
  </si>
  <si>
    <t>Przeciwdziałanie alkoholizmowi</t>
  </si>
  <si>
    <t>852</t>
  </si>
  <si>
    <t>Pomoc społeczna</t>
  </si>
  <si>
    <t>Zasiłki i pomoc w naturze oraz składki na ubezpieczenia emerytalne i rentowe</t>
  </si>
  <si>
    <t>Dodatki mieszkaniowe</t>
  </si>
  <si>
    <t>Zasiłki stałe</t>
  </si>
  <si>
    <t>Usługi opiekuńcze i specjalistyczne usługi opiekuńcze</t>
  </si>
  <si>
    <t>854</t>
  </si>
  <si>
    <t>Edukacyjna opieka wychowawcza</t>
  </si>
  <si>
    <t>Pomoc materialna dla uczniów</t>
  </si>
  <si>
    <t>Gospodarka komunalna i ochrona środowiska</t>
  </si>
  <si>
    <t>Gospodarka ściekowa i ochrona wód</t>
  </si>
  <si>
    <t>Oświetlenie ulic, placów i dróg</t>
  </si>
  <si>
    <t>Kultura i ochrona dziedzictwa narodowego</t>
  </si>
  <si>
    <t>Domy i ośrodki kultury, świetlice i kluby</t>
  </si>
  <si>
    <t>Biblioteki</t>
  </si>
  <si>
    <t>Obiekty sportowe</t>
  </si>
  <si>
    <t>Przedszkola</t>
  </si>
  <si>
    <t>z tego:</t>
  </si>
  <si>
    <t>Wpływy z usług</t>
  </si>
  <si>
    <t>Wpływy z różnych dochodów</t>
  </si>
  <si>
    <t>400</t>
  </si>
  <si>
    <t>Wytwarzanie i zaopatrywanie w energię elektryczną, gaz i wodę</t>
  </si>
  <si>
    <t>600</t>
  </si>
  <si>
    <t>700</t>
  </si>
  <si>
    <t>Wpływy z różnych opłat</t>
  </si>
  <si>
    <t>70004</t>
  </si>
  <si>
    <t>70005</t>
  </si>
  <si>
    <t>750</t>
  </si>
  <si>
    <t>75011</t>
  </si>
  <si>
    <t>Urzędy naczelnych organów władzy państwowej, kontroli i ochrony prawa oraz sądownictwa</t>
  </si>
  <si>
    <t>75101</t>
  </si>
  <si>
    <t>754</t>
  </si>
  <si>
    <t>756</t>
  </si>
  <si>
    <t>Wpływy z opłaty targowej</t>
  </si>
  <si>
    <t>Subwencje ogólne z budżetu państwa</t>
  </si>
  <si>
    <t>801</t>
  </si>
  <si>
    <t>80101</t>
  </si>
  <si>
    <t>85213</t>
  </si>
  <si>
    <t>85214</t>
  </si>
  <si>
    <t>85216</t>
  </si>
  <si>
    <t>85219</t>
  </si>
  <si>
    <t>Ośrodki pomocy społecznej</t>
  </si>
  <si>
    <t>900</t>
  </si>
  <si>
    <t>90019</t>
  </si>
  <si>
    <t>75412</t>
  </si>
  <si>
    <t>85415</t>
  </si>
  <si>
    <t>90001</t>
  </si>
  <si>
    <t>80103</t>
  </si>
  <si>
    <t>80104</t>
  </si>
  <si>
    <t>80110</t>
  </si>
  <si>
    <t>Wydatki bieżące</t>
  </si>
  <si>
    <t>Wydatki majątkowe</t>
  </si>
  <si>
    <t>na programy finansowane z udziałem środków, o których mowa w art.. 5 ust. 1 pkt 2 i 3</t>
  </si>
  <si>
    <t>Rodziny zastępcze</t>
  </si>
  <si>
    <t>Gospodarka odpadami</t>
  </si>
  <si>
    <t xml:space="preserve">     DOCHODY</t>
  </si>
  <si>
    <t>wykonanie procentowe</t>
  </si>
  <si>
    <t>Dotacje celowe otrzymane z budżetu państwa na realizację zadań bieżących z zakresu administracji rządowej oraz innych zadań zleconych gminie (związkom gmin) ustawami</t>
  </si>
  <si>
    <t xml:space="preserve">Wpływy z usług </t>
  </si>
  <si>
    <t>Wpływy z opłat za zezwolenia na sprzedaż alkoholu</t>
  </si>
  <si>
    <t>Wpływy z opłaty eksploatacyjnej</t>
  </si>
  <si>
    <t>-</t>
  </si>
  <si>
    <t>w tym z tytułu dotacji i środków na finansowanie wydatków na realizację zadań finansowanych z udziałem środków, o których mowa w art.. 5 ust. 1 pkt. 2 i 3</t>
  </si>
  <si>
    <t>Rzodział</t>
  </si>
  <si>
    <t>Nazwa</t>
  </si>
  <si>
    <t>Bieżące</t>
  </si>
  <si>
    <t>0750</t>
  </si>
  <si>
    <t>2010</t>
  </si>
  <si>
    <t>Doztarczanie wody</t>
  </si>
  <si>
    <t>0690</t>
  </si>
  <si>
    <t>0830</t>
  </si>
  <si>
    <t>0920</t>
  </si>
  <si>
    <t>0470</t>
  </si>
  <si>
    <t>2360</t>
  </si>
  <si>
    <t>Dochody jednostek samorządu trytorialnego związane z realizacją zadań z zakresu adnibistracji rządowej oraz innych zadań zleconych ustawami</t>
  </si>
  <si>
    <t xml:space="preserve">Urzędy naczelnych organów władzy państwowej, kontroli i ochrony prawa oraz sądownictwa </t>
  </si>
  <si>
    <t>Urzędy naczelnych organów władzy państwowej, kontroli i ochrony prawa</t>
  </si>
  <si>
    <t>Dochody od osób prawnych, od osób fizycznych i od innych jednostek nieposiadających osobowości prawnej  oraz wydatki związane z ich poborem</t>
  </si>
  <si>
    <t>75601</t>
  </si>
  <si>
    <t>Wpływy z podatku dochodowego od osób fizycznych</t>
  </si>
  <si>
    <t>0350</t>
  </si>
  <si>
    <t>75615</t>
  </si>
  <si>
    <t>0310</t>
  </si>
  <si>
    <t>0320</t>
  </si>
  <si>
    <t>0330</t>
  </si>
  <si>
    <t>0340</t>
  </si>
  <si>
    <t>0360</t>
  </si>
  <si>
    <t>0430</t>
  </si>
  <si>
    <t>0500</t>
  </si>
  <si>
    <t>0910</t>
  </si>
  <si>
    <t>75618</t>
  </si>
  <si>
    <t>Wpływy z innych opłat stanowiących dochody jednostek samorządu terytorialnego na podstawie ustaw</t>
  </si>
  <si>
    <t>0460</t>
  </si>
  <si>
    <t>0480</t>
  </si>
  <si>
    <t>75621</t>
  </si>
  <si>
    <t>Udziały gmin w podatkach stanowiących dochód budżetu państwa</t>
  </si>
  <si>
    <t>0010</t>
  </si>
  <si>
    <t>0020</t>
  </si>
  <si>
    <t>75801</t>
  </si>
  <si>
    <t>Część oświatowa subwencji ogólnej dla jednsotek samorządu terytorialnego</t>
  </si>
  <si>
    <t>2920</t>
  </si>
  <si>
    <t>75807</t>
  </si>
  <si>
    <t>Część wyrównawcza subwencji ogólnej dla gmin</t>
  </si>
  <si>
    <t>75814</t>
  </si>
  <si>
    <t>Różne rozliczenia finansowe</t>
  </si>
  <si>
    <t>0970</t>
  </si>
  <si>
    <t>2030</t>
  </si>
  <si>
    <t>Oddziały przedszkole w szkołach podstawowych</t>
  </si>
  <si>
    <t>Świadczenia rodzinne, świadczenia z funduszu alimentacyjnego oraz składki na ubezpieczenia emerytalne i rentowe z ubezpieczenia społecznego</t>
  </si>
  <si>
    <t>Składki na ubezpieczenia zdrowotne opłacane za osoby pobierające niektóre świadczenia z pomocy społecznej, niektóre świadczenia rodzinne oraz za osoby uczestniczące w zajęciach w centrum integracji społecznej</t>
  </si>
  <si>
    <t>Gospodarka ściekowa i ochrona środowiska</t>
  </si>
  <si>
    <t>Wpływy i wydatki związane z gromadzeniem  środków z opłat i kar za korzystanie ze środowiska</t>
  </si>
  <si>
    <t>bieżące razem</t>
  </si>
  <si>
    <t>75616</t>
  </si>
  <si>
    <t>Wpływy z podatku rolnego, podatku leśnego, podatku odspadków i darowizn, podatku od czynności cywilno-prawnych oraz  podatków i opłat  lokalnych od osób fizycznych</t>
  </si>
  <si>
    <t>Wpływy z podatku rolnego, podatku leśnego, podatku od czynności cywilnoprawnych, podatków i opłat lokalnych od osób prawnych i innych jednostek organizacyjnych</t>
  </si>
  <si>
    <t>6290</t>
  </si>
  <si>
    <t>6330</t>
  </si>
  <si>
    <t>Dotacje celowe otrzymane z budżetu państwa na realizację inwestycji i zakupów inwestycyjnych własnych gmin ( związków gmin)</t>
  </si>
  <si>
    <t>Ogółem:</t>
  </si>
  <si>
    <t>Majątkowe</t>
  </si>
  <si>
    <t>Załącznik Nr 1</t>
  </si>
  <si>
    <t>Promocja jednostek samorządu terytorialnego</t>
  </si>
  <si>
    <t>Schroniska dla zwierząt</t>
  </si>
  <si>
    <t>0490</t>
  </si>
  <si>
    <t>Załącznik Nr 3</t>
  </si>
  <si>
    <t>Lp.</t>
  </si>
  <si>
    <t>Treść</t>
  </si>
  <si>
    <t>Klasyfikacja
§</t>
  </si>
  <si>
    <t>1.</t>
  </si>
  <si>
    <t>Dochody</t>
  </si>
  <si>
    <t>Dochody bieżące</t>
  </si>
  <si>
    <t>Dochody majątkowe</t>
  </si>
  <si>
    <t>2.</t>
  </si>
  <si>
    <t>Wydatki</t>
  </si>
  <si>
    <t>3.</t>
  </si>
  <si>
    <t>Wynik budżetu</t>
  </si>
  <si>
    <t>Przychody ogółem:</t>
  </si>
  <si>
    <t>Kredyty</t>
  </si>
  <si>
    <t>§ 952</t>
  </si>
  <si>
    <t>Pożyczki</t>
  </si>
  <si>
    <t>Pożyczki na finansowanie zadań realizowanych
z udziałem środków pochodzących z budżetu UE</t>
  </si>
  <si>
    <t>§ 903</t>
  </si>
  <si>
    <t>4.</t>
  </si>
  <si>
    <t>Spłaty pożyczek udzielonych</t>
  </si>
  <si>
    <t>§ 951</t>
  </si>
  <si>
    <t>5.</t>
  </si>
  <si>
    <t>Prywatyzacja majątku jst</t>
  </si>
  <si>
    <t>§ 944</t>
  </si>
  <si>
    <t>6.</t>
  </si>
  <si>
    <t>Nadwyżka budżetu z lat ubiegłych</t>
  </si>
  <si>
    <t>§ 957</t>
  </si>
  <si>
    <t>7.</t>
  </si>
  <si>
    <t>Papiery wartościowe (obligacje)</t>
  </si>
  <si>
    <t>§ 931</t>
  </si>
  <si>
    <t>8.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</si>
  <si>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</si>
  <si>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</si>
  <si>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</si>
  <si>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</si>
  <si>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</si>
  <si>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</si>
  <si>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UE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</si>
  <si>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</si>
  <si>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</si>
  <si>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</si>
  <si>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</si>
  <si>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</si>
  <si>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</si>
  <si>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</si>
  <si>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</si>
  <si>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 xml:space="preserve">                    Załącznik nr 4</t>
  </si>
  <si>
    <t>Nazwa zadania</t>
  </si>
  <si>
    <t>Dotacje ogółem po zmianach</t>
  </si>
  <si>
    <t>wydatki bieżące</t>
  </si>
  <si>
    <t>wydatki majątkowe</t>
  </si>
  <si>
    <t>Składki na ubezpieczenia społeczne</t>
  </si>
  <si>
    <t>Składki na Fundusz Pracy</t>
  </si>
  <si>
    <t>Wynagrodzenia bezosobowe</t>
  </si>
  <si>
    <t>Zakup materiałów i wysposażenia</t>
  </si>
  <si>
    <t>Rózne opłaty i składki</t>
  </si>
  <si>
    <t>Wynagrodzenie osobowe pracowników</t>
  </si>
  <si>
    <t>Dodatkowe wynagrodzenie roczne</t>
  </si>
  <si>
    <t>Ogółem</t>
  </si>
  <si>
    <t xml:space="preserve">                                                       Załącznik nr 5</t>
  </si>
  <si>
    <t>Nazwa instytucji</t>
  </si>
  <si>
    <t xml:space="preserve">Niepubliczne Przedszkole "Kajtek" </t>
  </si>
  <si>
    <t>Gminny Ośrodek Kultury</t>
  </si>
  <si>
    <t>Gminna Biblioteka Publiczna</t>
  </si>
  <si>
    <t xml:space="preserve">                                                       Załącznik nr 6</t>
  </si>
  <si>
    <t xml:space="preserve"> Załącznik nr 7</t>
  </si>
  <si>
    <t>Realizacja zadań związanych z organizowaniem imprez sportowych na terenie gminy przez kluby sportowe wybrane w drodze konkursu ofert</t>
  </si>
  <si>
    <t>Urzędy gmin (miast i miast na prawach powiatu)</t>
  </si>
  <si>
    <t>Zwrot podatku akcyzowego zawartego w cenie oleju napędowego wykorzystywanego do produkcji rolnej</t>
  </si>
  <si>
    <t>Wynagrodzenia osobowe i pochodne od wynagrodzeń pracowników realizujących zadania zlecone z zakresu administracji rządowej</t>
  </si>
  <si>
    <t>Prowadzenie stałego rejestru wyborców</t>
  </si>
  <si>
    <t>Składki na ubezpieczenia zdrowotne świadczeniobiorców</t>
  </si>
  <si>
    <t>0410</t>
  </si>
  <si>
    <t>Wpływy z opłaty skarbowej</t>
  </si>
  <si>
    <t>Wpływy z innych lokalnych opłat pobieranych przez jst na podstawie odrębnych ustaw</t>
  </si>
  <si>
    <t>Kultura fizyczna</t>
  </si>
  <si>
    <t>Plan</t>
  </si>
  <si>
    <t>Z tego</t>
  </si>
  <si>
    <t>Wydatki 
bieżące</t>
  </si>
  <si>
    <t>Wydatki 
majątkowe</t>
  </si>
  <si>
    <t>inwestycje i zakupy inwestycyjne</t>
  </si>
  <si>
    <t>zakup i objęcie akcji i udziałów oraz wniesienie wkładów do spółek prawa handlowego.</t>
  </si>
  <si>
    <t>wydatki 
jednostek
budżetowych,</t>
  </si>
  <si>
    <t>dotacje na zadania bieżące</t>
  </si>
  <si>
    <t>świadczenia na rzecz osób fizycznych;</t>
  </si>
  <si>
    <t>wydatki na programy finansowane z udziałem środków, o których mowa w art. 5 ust. 1 pkt 2 i 3</t>
  </si>
  <si>
    <t xml:space="preserve">wypłaty z tytułu poręczeń i gwarancji </t>
  </si>
  <si>
    <t xml:space="preserve">obsługa długu </t>
  </si>
  <si>
    <t>wynagrodzenia i składki od nich naliczane</t>
  </si>
  <si>
    <t>wydatki związane z realizacją ich statutowych zadań;</t>
  </si>
  <si>
    <t xml:space="preserve">wysokość wykonania </t>
  </si>
  <si>
    <t>% wykonania</t>
  </si>
  <si>
    <t>Izby rolnicze</t>
  </si>
  <si>
    <t>Wytwarzanie i zaoptarywanie w energię elektryczną, gaz i wodę</t>
  </si>
  <si>
    <t>Różne jednostki obsługi gospodarki mieszkaniowej</t>
  </si>
  <si>
    <t>Rady gmin (miast i miast na prawach powiatu)</t>
  </si>
  <si>
    <t>%</t>
  </si>
  <si>
    <t xml:space="preserve">Przedszkola </t>
  </si>
  <si>
    <t>Zespoły obsługi ekonomiczno-administracyjnej szkół</t>
  </si>
  <si>
    <t>Realizacja zadań wymagających stosowania specjalnej organizacji nauki i metod pracy dla dzieci i młodzieży w szkołach podstawowych, gimnazjach, liceach ogólnokształcących, liceach profilowanych i szkołach zawodowych  oraz szkołach artystycznych.</t>
  </si>
  <si>
    <t>Zwalczanie narkomanii</t>
  </si>
  <si>
    <t>Domy pomocy spolecznej</t>
  </si>
  <si>
    <t>Wspieranie rodziny</t>
  </si>
  <si>
    <t>Składki na ubezpieczenie zdrowotne opłacane za osoby pobierajace niektóre świadczenia z pomocy społecznej, niektóre świadczenia rodzinne oraz za osoby uczestniczące w zajęciach w centrum integracji społecznej.</t>
  </si>
  <si>
    <t>wysokość wykonania</t>
  </si>
  <si>
    <t>Filharmonie, orkiestry, chóry i kapele</t>
  </si>
  <si>
    <t>wyskość wykonania</t>
  </si>
  <si>
    <t>Zadania w zakresie kultury fizycznej</t>
  </si>
  <si>
    <t>Wydatki razem:</t>
  </si>
  <si>
    <t>%                           wykonania</t>
  </si>
  <si>
    <t>Załącznik Nr 2</t>
  </si>
  <si>
    <t>Składki na fundusz pracy</t>
  </si>
  <si>
    <t>Wydatki inwestycyjne jednostek budżetowych</t>
  </si>
  <si>
    <t>Rozbudowa sieci kanalizacyjnej i wodociągowej w gminie Staroźreby</t>
  </si>
  <si>
    <t>Rózne jednostki obsługi gospodarki mieszkaniowej</t>
  </si>
  <si>
    <t>Wydatki na zakupy inwestycyjne jednostek budżetowych</t>
  </si>
  <si>
    <t>Wykonanie procentowe plan/wpływ dotacji</t>
  </si>
  <si>
    <t>Oczysczanie miast i wsi</t>
  </si>
  <si>
    <t>2710</t>
  </si>
  <si>
    <t>Dotacja celowa otrzymana z tytułu pomocy finansowej udzielanej między jednostkami samorządu terytorialnego na dofinansowanie własnych zadań bieżących</t>
  </si>
  <si>
    <t>Wpływy z najmu i dzierżawy składników majątkowych Skarbu Państwa, jednostek samorządu terytorialnego  lub innych jednostek zaliczanych do sektora finansów publicznych oraz innych umów o podobnym charakterze</t>
  </si>
  <si>
    <t>Wpływy z pozostałych odsetek</t>
  </si>
  <si>
    <t>Wpływy z opłat za trwały zarząd, użytkowanie  i służebności</t>
  </si>
  <si>
    <t>Wpływy z podatku od działalności gospodarczej osób fizycznych, opłacanego w formie karty podatkowej</t>
  </si>
  <si>
    <t>Wpływy z odsetek od nietrminowych wpłat z tytułu podatków i opłat</t>
  </si>
  <si>
    <t>Wpływy z podatku od nieruchomości</t>
  </si>
  <si>
    <t>Wpływy z podatku rolnego</t>
  </si>
  <si>
    <t>Wpływy z podatku leśnego</t>
  </si>
  <si>
    <t>Wpływy z podatku od środków transportowych</t>
  </si>
  <si>
    <t>Wpływy z podatku od czynności cywilnoprawnych</t>
  </si>
  <si>
    <t>Plan wydatków  po zmianach</t>
  </si>
  <si>
    <t>wpływy z podatku rolnego</t>
  </si>
  <si>
    <t>wpływy z podatku leśnego</t>
  </si>
  <si>
    <t>wpływy z podatku od  środków transportowych</t>
  </si>
  <si>
    <t>wpływy z podatku od spadków i darowizn</t>
  </si>
  <si>
    <t>wpływy z odsetek od nieterminowych wpłat z tytułu podatków i opłat</t>
  </si>
  <si>
    <t>Wpływy z podatku dochodowego od osób prawnych</t>
  </si>
  <si>
    <t>75831</t>
  </si>
  <si>
    <t>Część równoważąca subwencji ogólnej dla gmin</t>
  </si>
  <si>
    <t>Świadczenia wychowawcze</t>
  </si>
  <si>
    <t>2060</t>
  </si>
  <si>
    <t>60016</t>
  </si>
  <si>
    <t>Środki na dofinansowanie własnych inwestycji gmin, powiatów (zwiazków gmin, związków powiatowo-gminnych,  związków powiatów) samorządów województw pozyskane z innych źródeł</t>
  </si>
  <si>
    <t>Plany zagospodarowania przestrzennego</t>
  </si>
  <si>
    <t>Realizacja zadań wymagających stosowania specjalnej organizacji nauki i metod pracy dla dzieci w przedszkolach, oddziałach przedszkolnych w szkołach podstawowych i innych formach wychowania przedszkolnego</t>
  </si>
  <si>
    <t>Urzędy naczelnych organów władzy państwowej, kontroli i sądownictwa</t>
  </si>
  <si>
    <t>Wypłata świadczenia wychowawczego wraz z kosztami obsługi</t>
  </si>
  <si>
    <t>Załącznik Nr 8</t>
  </si>
  <si>
    <t>75023</t>
  </si>
  <si>
    <t>0640</t>
  </si>
  <si>
    <t>Wpływy z tytułu kosztów egzekucyjnych, opłaty komorniczej i kosztów upomnień</t>
  </si>
  <si>
    <t>Wpłwy z różnych dochodów</t>
  </si>
  <si>
    <t>Dotacje celowe otrzymane z budżetu państwa na realizację własnych zadań bieżących gmin (związków gmin, związków powiatowo-gminnych)</t>
  </si>
  <si>
    <t>Zasiłki okresowe, celowe i pomoc w naturze oraz składki na ubezpieczenia emerytalne i rentowe</t>
  </si>
  <si>
    <t>85228</t>
  </si>
  <si>
    <t>85230</t>
  </si>
  <si>
    <t>Pomoc w zakresie dożywiania</t>
  </si>
  <si>
    <t>855</t>
  </si>
  <si>
    <t>Rodzina</t>
  </si>
  <si>
    <t>85501</t>
  </si>
  <si>
    <t>Dotacje celowe otrzymane z budżetu państwa na zadania bieżące z zakresu administracji rządowej zlecone gminom ( związkom gmin, związkom powiatowo-gminnym), związane z realizacją świadczenia wychowawczego stanowiącego pomoc państwa w wychowywaniu dzieci</t>
  </si>
  <si>
    <t>85502</t>
  </si>
  <si>
    <t>Dotacje celowe otrzymane z budżetu państwa na realizację zadań bieżących z zakresu administracji rządowej oraz innych zadań zleconych gminie (związkom gmin, związkom powiatowo-gminnym) ustawami</t>
  </si>
  <si>
    <t>855303</t>
  </si>
  <si>
    <t>Karta Dużej Rodziny</t>
  </si>
  <si>
    <t xml:space="preserve">  </t>
  </si>
  <si>
    <t>0770</t>
  </si>
  <si>
    <t>Wpłaty z odpłatnego nabycia prawa własności oraz prawa użytkowania wieczystego nieruchomości</t>
  </si>
  <si>
    <t>Dotacje celowe w ramach programów finansowanych z udziałem środków europejskich oraz środków o których mowa w art..5 ust.3 pkt 5 lit. a i b ustawy, lub płatnści w ramach budżetu środków europejskich, realizowanych  przez jednostki samorządu terytorialnego</t>
  </si>
  <si>
    <t>majątkowe razem</t>
  </si>
  <si>
    <t>Przychody i rozchody budżetu w  2017 r.</t>
  </si>
  <si>
    <t>Dochody i wydatki związane z realizacją zadań z zakresu administracji rządowej i innych zleconych odrębnymi ustawami realizowane w 2017r.</t>
  </si>
  <si>
    <t>Dotacje podmiotowe w 2017 r.</t>
  </si>
  <si>
    <t>Dotacje celowe dla podmiotów  niezaliczanych do sektora finansów publicznych w roku 2017 r.</t>
  </si>
  <si>
    <t>Urząd Miasta Płock</t>
  </si>
  <si>
    <t>Urząd Gminy Nowy Duninów</t>
  </si>
  <si>
    <t>Powiat Płocki</t>
  </si>
  <si>
    <t>Budowa chodnika w miejscowości Sędek</t>
  </si>
  <si>
    <t>Opracowanie kompletnych dokumentacji projektowych dla zadania : Przebudowa drogi gminnej relacji Zdziar Wielki-Begno-Rogowo na terenie Gminy Staroźreby.</t>
  </si>
  <si>
    <t>Opracowanie dokumentacji projektowej dla zadania pn. "Przebudowa ulic w miejscowości Staroźreby"</t>
  </si>
  <si>
    <t>Modernizacja drogi gminnej w miejscowości Bromierz i Bromierz Nowy na terenie Gminy Staroźreby</t>
  </si>
  <si>
    <t>Przebudowa ulicy Partyzantów i Tęczowej w Staroźrebach</t>
  </si>
  <si>
    <t>Rozdz.</t>
  </si>
  <si>
    <t>Program - nazwa zadania</t>
  </si>
  <si>
    <t>Zmiana (-)</t>
  </si>
  <si>
    <t>Zmiana (+)</t>
  </si>
  <si>
    <t>Wykonanie</t>
  </si>
  <si>
    <t>Plan wydatków bieżących</t>
  </si>
  <si>
    <t>Plan wydatków majątkowych</t>
  </si>
  <si>
    <t>Budżet UE</t>
  </si>
  <si>
    <t>Dotacja Budżet Państwa</t>
  </si>
  <si>
    <t>Środki wlasne</t>
  </si>
  <si>
    <t>Plan wydatków na 01.01.2017 r.</t>
  </si>
  <si>
    <t>Wydatki  inwestycyjne jednostek budżetowych</t>
  </si>
  <si>
    <t>Modernizacja pomieszczeń Urzędu Gminy w Staroźrebach</t>
  </si>
  <si>
    <t>Modernizacja budynków Ochotniczych Straży Pożarnych na terenie Gminy Staroźreby</t>
  </si>
  <si>
    <t>Zakup kserokopiarki</t>
  </si>
  <si>
    <t>Modernizacja oddziałów przedszkolnych w Szkołach Podstawowych na terenie Gminy Staroźreby</t>
  </si>
  <si>
    <t>Zakup telewizora</t>
  </si>
  <si>
    <t>Zakup autobusu</t>
  </si>
  <si>
    <t>Opracowanie dokumentacji projektowej dla zadania Budowa świetlicy wiejskiej w m. Bromierzyk</t>
  </si>
  <si>
    <t>Opracowanie dokumentacji projektowej dla zadania Budowa świetlicy wiejskiej w m. Rogowo i Bromierz</t>
  </si>
  <si>
    <t>Kultura fizyczna i sport</t>
  </si>
  <si>
    <t>Budowa siłowni terenowej w m. Staroźreby</t>
  </si>
  <si>
    <t>RAZEM</t>
  </si>
  <si>
    <t>Odbudowa pomnika w Nowej Górze</t>
  </si>
  <si>
    <t xml:space="preserve">Wydatki na zadania inwestycyjne na 2017 rok </t>
  </si>
  <si>
    <t>Wypłata świadczeń rodzinnych wraz z kosztami obsługi</t>
  </si>
  <si>
    <t>Drogi publiczne powiatowe</t>
  </si>
  <si>
    <t xml:space="preserve">Dotacje celowe dla podmiotów zaliczanych do sektora finansów publicznych w  2017 r. </t>
  </si>
  <si>
    <t>Pomoc materialna dla uczniów o charakterze socjalnym</t>
  </si>
  <si>
    <t>Pomoc materialna dla uczniów o charakterze motywacyjnym</t>
  </si>
  <si>
    <t>wykonanie</t>
  </si>
  <si>
    <t>Świadczenia rodzinne, świadczenia z funduszu alimentacyjnego oraz składki na ubezpieczenia emerytalne i rentowe z ubezpieczenia społecnego</t>
  </si>
  <si>
    <t>Utrzymanie zieleni w miastach i gminach</t>
  </si>
  <si>
    <t>Modernizacja dróg gminnych żwirowych na terenie Gminy Staroźreby</t>
  </si>
  <si>
    <t xml:space="preserve"> „Budowa systemu wczesnego ostrzegania przed zjawiskami katastrofalnymi na terenie powiatu płockiego"</t>
  </si>
  <si>
    <t>"Termomodernizacja budynków  użyteczności publicznej na terenie Gmin Zwiąku Gmin Regionu Płockego"</t>
  </si>
  <si>
    <t>Budowa nowych punktów świetlnych</t>
  </si>
  <si>
    <t>Kwota dotacji             Plan na 31.12.2017 r.</t>
  </si>
  <si>
    <t>Wykonanie na dzień 31.12.2017 r.</t>
  </si>
  <si>
    <t xml:space="preserve">Plan po zmianie na dzień 31.12.2017 r. </t>
  </si>
  <si>
    <t>Wykonanie na dzień 31.12.2017</t>
  </si>
  <si>
    <t>WYDATKI NA DZIEŃ 31.12. 2017 ROK</t>
  </si>
  <si>
    <t>Lokalny transport  zbiorowy</t>
  </si>
  <si>
    <t>Zarządzanie kryzysowe</t>
  </si>
  <si>
    <t>Usuwanie skutków klęsk żywiołowych</t>
  </si>
  <si>
    <t>Ratownictwo medyczne</t>
  </si>
  <si>
    <t>Plan  na dzień           31. 12. 2017 r.</t>
  </si>
  <si>
    <t>Wykonanie na dzień 31.12.2017r.</t>
  </si>
  <si>
    <t>75478</t>
  </si>
  <si>
    <t>Wpływy z róznych dochodów</t>
  </si>
  <si>
    <t>80150</t>
  </si>
  <si>
    <t>Realizacja zadań wymagających stosowania specjalnej organizacji nauki i metod pracy dla dzieci i młodzieży w szkołach podstawowych (…..)</t>
  </si>
  <si>
    <t>80178</t>
  </si>
  <si>
    <t>85278</t>
  </si>
  <si>
    <t>2040</t>
  </si>
  <si>
    <t>Dotacje celowe otrzymane z budżetu państwa na realizację zadań bieżących gmin z zakresu edukacyjnej opieki wychowawczej (…..)</t>
  </si>
  <si>
    <t>85504</t>
  </si>
  <si>
    <t>90020</t>
  </si>
  <si>
    <t>0400</t>
  </si>
  <si>
    <t>Wpływy z opłaty produktowej</t>
  </si>
  <si>
    <t>921</t>
  </si>
  <si>
    <t>Kultura i ocgrona dziedzictwa narodowego</t>
  </si>
  <si>
    <t>92108</t>
  </si>
  <si>
    <t>Filharmonie, orkiestry , chóry i kapele</t>
  </si>
  <si>
    <t>92109</t>
  </si>
  <si>
    <t>Domy i ośrodkikultury, świetlice i kluby</t>
  </si>
  <si>
    <t>2910</t>
  </si>
  <si>
    <t>Wpływy ze zwrotów dotacji oraz płatności wykorzystanych (…….)</t>
  </si>
  <si>
    <t>92116</t>
  </si>
  <si>
    <t>92178</t>
  </si>
  <si>
    <t>Plan po zmianach na  31.12.2017r.</t>
  </si>
  <si>
    <t xml:space="preserve">Wpływ dotacji na dzień  31.12.2017 r. </t>
  </si>
  <si>
    <t>Wydatki ogółem na dz. 31.12.2017r.</t>
  </si>
  <si>
    <t xml:space="preserve">Kwota dotacji Plan na 31.12.2017 r. </t>
  </si>
  <si>
    <t xml:space="preserve">Kwota dotacji plan na 31.12.2017 r. </t>
  </si>
  <si>
    <t xml:space="preserve">Gimnazja </t>
  </si>
  <si>
    <t>Wypłata świadczeń dla osób poszkodowanych w skutek klęsk żywiołowych</t>
  </si>
  <si>
    <t>Gmina- Miasto Płock</t>
  </si>
  <si>
    <t>Urząd Marszałkowski Województwa Mazowieckiego w Warszawie</t>
  </si>
  <si>
    <t>Zakup aparatu do elektroterapii i terapii ultradźwiękowej</t>
  </si>
  <si>
    <t xml:space="preserve">Zmiany w planie wydatków na realizację programów finansowanych z udziałem środków, o których mowa w art. 5 ust. 1 pkt. 2 i 3  ustawy o finansach publicznych na dzień 31 grudnia 2017 r. </t>
  </si>
  <si>
    <t>Plan wydatków na  31.12.2017 r.</t>
  </si>
  <si>
    <t>Modernizacja dróg gminnych w miejscowościach Rostkowo, Strzeszewo, Brudzyno na terenie Gminy Staroźreby</t>
  </si>
  <si>
    <t>Załącznik Nr 9</t>
  </si>
  <si>
    <t>Dochody i wydatki związane z realizacją zadań wykonywanych na podstawie porozumień ( umów ) między jst w 2017 r.</t>
  </si>
  <si>
    <t>Dotacja ogółem</t>
  </si>
  <si>
    <t>Wydatki ogółem (6+10)</t>
  </si>
  <si>
    <t>wynagrodzenia</t>
  </si>
  <si>
    <t>pochodne od wynagrodzeń</t>
  </si>
  <si>
    <t>dotacje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</si>
</sst>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</numFmts>
  <fonts count="76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Czcionka tekstu podstawowego"/>
      <family val="2"/>
      <charset val="238"/>
    </font>
    <font>
      <i/>
      <sz val="10"/>
      <name val="Arial CE"/>
      <family val="2"/>
      <charset val="238"/>
    </font>
    <font>
      <sz val="5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sz val="6"/>
      <name val="Times New Roman"/>
      <family val="1"/>
      <charset val="238"/>
    </font>
    <font>
      <sz val="7"/>
      <name val="Times New Roman"/>
      <family val="1"/>
      <charset val="238"/>
    </font>
    <font>
      <sz val="6"/>
      <color theme="1"/>
      <name val="Czcionka tekstu podstawowego"/>
      <family val="2"/>
      <charset val="238"/>
    </font>
    <font>
      <sz val="10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6"/>
      <name val="Times New Roman"/>
      <family val="1"/>
      <charset val="238"/>
    </font>
    <font>
      <sz val="6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6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7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sz val="8"/>
      <color rgb="FFFF0000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i/>
      <sz val="10"/>
      <name val="Times New Roman"/>
      <family val="1"/>
      <charset val="238"/>
    </font>
    <font>
      <sz val="6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9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name val="Czcionka tekstu podstawowego"/>
      <charset val="238"/>
    </font>
    <font>
      <sz val="9"/>
      <name val="Czcionka tekstu podstawowego"/>
      <charset val="238"/>
    </font>
    <font>
      <b/>
      <sz val="10"/>
      <color theme="1"/>
      <name val="Czcionka tekstu podstawowego"/>
      <family val="2"/>
      <charset val="238"/>
    </font>
    <font>
      <b/>
      <sz val="7"/>
      <name val="Times New Roman"/>
      <family val="1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5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11"/>
      <color rgb="FFFF0000"/>
      <name val="Czcionka tekstu podstawowego"/>
      <family val="2"/>
      <charset val="238"/>
    </font>
    <font>
      <b/>
      <sz val="12"/>
      <name val="Arial"/>
      <family val="2"/>
      <charset val="238"/>
    </font>
    <font>
      <b/>
      <sz val="16"/>
      <name val="T"/>
      <charset val="238"/>
    </font>
    <font>
      <b/>
      <sz val="16"/>
      <name val="Arial"/>
      <family val="2"/>
      <charset val="238"/>
    </font>
    <font>
      <b/>
      <sz val="7"/>
      <name val="Arial"/>
      <family val="2"/>
      <charset val="238"/>
    </font>
    <font>
      <b/>
      <sz val="6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31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44" fillId="0" borderId="0"/>
  </cellStyleXfs>
  <cellXfs count="710">
    <xf numFmtId="0" fontId="0" fillId="0" borderId="0" xfId="0"/>
    <xf numFmtId="0" fontId="8" fillId="0" borderId="1" xfId="0" applyFont="1" applyBorder="1" applyAlignment="1">
      <alignment horizontal="left" vertical="center" wrapText="1"/>
    </xf>
    <xf numFmtId="164" fontId="15" fillId="0" borderId="1" xfId="4" applyNumberFormat="1" applyFont="1" applyBorder="1" applyAlignment="1">
      <alignment vertical="center"/>
    </xf>
    <xf numFmtId="164" fontId="8" fillId="0" borderId="0" xfId="4" applyNumberFormat="1" applyFont="1" applyBorder="1" applyAlignment="1">
      <alignment vertical="center"/>
    </xf>
    <xf numFmtId="164" fontId="8" fillId="0" borderId="1" xfId="4" applyNumberFormat="1" applyFont="1" applyBorder="1" applyAlignment="1">
      <alignment horizontal="left" vertical="center" wrapText="1"/>
    </xf>
    <xf numFmtId="2" fontId="15" fillId="0" borderId="1" xfId="0" applyNumberFormat="1" applyFont="1" applyBorder="1" applyAlignment="1">
      <alignment vertical="center"/>
    </xf>
    <xf numFmtId="164" fontId="16" fillId="0" borderId="1" xfId="4" applyNumberFormat="1" applyFont="1" applyBorder="1" applyAlignment="1">
      <alignment horizontal="left" vertical="center" wrapText="1"/>
    </xf>
    <xf numFmtId="164" fontId="15" fillId="0" borderId="1" xfId="4" applyNumberFormat="1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49" fontId="8" fillId="0" borderId="1" xfId="4" applyNumberFormat="1" applyFont="1" applyBorder="1" applyAlignment="1">
      <alignment horizontal="center" vertical="center"/>
    </xf>
    <xf numFmtId="49" fontId="16" fillId="0" borderId="1" xfId="6" applyNumberFormat="1" applyFont="1" applyBorder="1" applyAlignment="1">
      <alignment horizontal="center" vertical="center"/>
    </xf>
    <xf numFmtId="49" fontId="15" fillId="2" borderId="1" xfId="4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left" vertical="center" wrapText="1"/>
    </xf>
    <xf numFmtId="49" fontId="8" fillId="2" borderId="1" xfId="4" applyNumberFormat="1" applyFont="1" applyFill="1" applyBorder="1" applyAlignment="1">
      <alignment horizontal="center" vertical="center"/>
    </xf>
    <xf numFmtId="164" fontId="17" fillId="2" borderId="1" xfId="4" applyNumberFormat="1" applyFont="1" applyFill="1" applyBorder="1" applyAlignment="1">
      <alignment vertical="center"/>
    </xf>
    <xf numFmtId="49" fontId="23" fillId="2" borderId="1" xfId="6" applyNumberFormat="1" applyFont="1" applyFill="1" applyBorder="1" applyAlignment="1">
      <alignment horizontal="center" vertical="center"/>
    </xf>
    <xf numFmtId="49" fontId="15" fillId="2" borderId="1" xfId="6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49" fontId="8" fillId="2" borderId="1" xfId="6" applyNumberFormat="1" applyFont="1" applyFill="1" applyBorder="1" applyAlignment="1">
      <alignment horizontal="center" vertical="center"/>
    </xf>
    <xf numFmtId="0" fontId="16" fillId="0" borderId="1" xfId="6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49" fontId="8" fillId="0" borderId="1" xfId="6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164" fontId="15" fillId="0" borderId="1" xfId="6" applyNumberFormat="1" applyFont="1" applyBorder="1" applyAlignment="1">
      <alignment vertical="center" wrapText="1"/>
    </xf>
    <xf numFmtId="0" fontId="8" fillId="0" borderId="1" xfId="6" applyFont="1" applyBorder="1" applyAlignment="1">
      <alignment vertical="center" wrapText="1"/>
    </xf>
    <xf numFmtId="164" fontId="8" fillId="0" borderId="1" xfId="6" applyNumberFormat="1" applyFont="1" applyBorder="1" applyAlignment="1">
      <alignment vertical="center" wrapText="1"/>
    </xf>
    <xf numFmtId="164" fontId="8" fillId="2" borderId="1" xfId="4" applyNumberFormat="1" applyFont="1" applyFill="1" applyBorder="1" applyAlignment="1">
      <alignment horizontal="left" vertical="center" wrapText="1"/>
    </xf>
    <xf numFmtId="164" fontId="8" fillId="2" borderId="1" xfId="4" applyNumberFormat="1" applyFont="1" applyFill="1" applyBorder="1" applyAlignment="1">
      <alignment vertical="center" wrapText="1"/>
    </xf>
    <xf numFmtId="164" fontId="8" fillId="2" borderId="1" xfId="4" applyNumberFormat="1" applyFont="1" applyFill="1" applyBorder="1" applyAlignment="1">
      <alignment vertical="center"/>
    </xf>
    <xf numFmtId="164" fontId="21" fillId="0" borderId="1" xfId="0" applyNumberFormat="1" applyFont="1" applyBorder="1" applyAlignment="1">
      <alignment vertical="center" wrapText="1"/>
    </xf>
    <xf numFmtId="164" fontId="15" fillId="0" borderId="0" xfId="6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vertical="center"/>
    </xf>
    <xf numFmtId="49" fontId="8" fillId="0" borderId="1" xfId="6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164" fontId="21" fillId="0" borderId="1" xfId="0" applyNumberFormat="1" applyFont="1" applyBorder="1" applyAlignment="1">
      <alignment vertical="center"/>
    </xf>
    <xf numFmtId="43" fontId="26" fillId="0" borderId="1" xfId="0" applyNumberFormat="1" applyFont="1" applyBorder="1" applyAlignment="1">
      <alignment vertical="center" wrapText="1"/>
    </xf>
    <xf numFmtId="164" fontId="15" fillId="2" borderId="1" xfId="4" applyNumberFormat="1" applyFont="1" applyFill="1" applyBorder="1" applyAlignment="1">
      <alignment horizontal="center" vertical="center" wrapText="1"/>
    </xf>
    <xf numFmtId="164" fontId="8" fillId="0" borderId="1" xfId="4" applyNumberFormat="1" applyFont="1" applyBorder="1" applyAlignment="1">
      <alignment horizontal="center" vertical="center" wrapText="1"/>
    </xf>
    <xf numFmtId="164" fontId="8" fillId="2" borderId="1" xfId="4" applyNumberFormat="1" applyFont="1" applyFill="1" applyBorder="1" applyAlignment="1">
      <alignment horizontal="center" vertical="center" wrapText="1"/>
    </xf>
    <xf numFmtId="2" fontId="21" fillId="0" borderId="1" xfId="0" applyNumberFormat="1" applyFont="1" applyBorder="1" applyAlignment="1">
      <alignment vertical="center"/>
    </xf>
    <xf numFmtId="49" fontId="27" fillId="0" borderId="1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vertical="center"/>
    </xf>
    <xf numFmtId="49" fontId="25" fillId="0" borderId="1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vertical="center"/>
    </xf>
    <xf numFmtId="164" fontId="25" fillId="0" borderId="1" xfId="0" applyNumberFormat="1" applyFont="1" applyBorder="1" applyAlignment="1">
      <alignment vertical="center" wrapText="1"/>
    </xf>
    <xf numFmtId="164" fontId="8" fillId="0" borderId="1" xfId="4" applyNumberFormat="1" applyFont="1" applyBorder="1" applyAlignment="1">
      <alignment vertical="center"/>
    </xf>
    <xf numFmtId="2" fontId="8" fillId="2" borderId="1" xfId="0" applyNumberFormat="1" applyFont="1" applyFill="1" applyBorder="1" applyAlignment="1">
      <alignment vertical="center"/>
    </xf>
    <xf numFmtId="49" fontId="7" fillId="0" borderId="1" xfId="6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164" fontId="15" fillId="0" borderId="1" xfId="4" applyNumberFormat="1" applyFont="1" applyBorder="1" applyAlignment="1">
      <alignment horizontal="center" vertical="center"/>
    </xf>
    <xf numFmtId="164" fontId="8" fillId="0" borderId="1" xfId="6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/>
    </xf>
    <xf numFmtId="164" fontId="17" fillId="2" borderId="1" xfId="4" applyNumberFormat="1" applyFont="1" applyFill="1" applyBorder="1" applyAlignment="1">
      <alignment horizontal="left" vertical="center" wrapText="1"/>
    </xf>
    <xf numFmtId="164" fontId="15" fillId="2" borderId="0" xfId="4" applyNumberFormat="1" applyFont="1" applyFill="1" applyBorder="1" applyAlignment="1">
      <alignment vertical="center"/>
    </xf>
    <xf numFmtId="164" fontId="8" fillId="2" borderId="0" xfId="4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/>
    <xf numFmtId="0" fontId="13" fillId="0" borderId="0" xfId="1" applyFont="1"/>
    <xf numFmtId="0" fontId="8" fillId="0" borderId="0" xfId="1" applyFont="1" applyAlignment="1">
      <alignment horizontal="right" vertical="center"/>
    </xf>
    <xf numFmtId="0" fontId="16" fillId="0" borderId="14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5" fillId="2" borderId="1" xfId="2" applyNumberFormat="1" applyFont="1" applyFill="1" applyBorder="1" applyAlignment="1">
      <alignment horizontal="center" vertical="center"/>
    </xf>
    <xf numFmtId="0" fontId="6" fillId="2" borderId="1" xfId="2" applyNumberFormat="1" applyFont="1" applyFill="1" applyBorder="1" applyAlignment="1">
      <alignment horizontal="center" vertical="center"/>
    </xf>
    <xf numFmtId="164" fontId="15" fillId="2" borderId="1" xfId="2" applyNumberFormat="1" applyFont="1" applyFill="1" applyBorder="1" applyAlignment="1">
      <alignment horizontal="left" vertical="center"/>
    </xf>
    <xf numFmtId="164" fontId="15" fillId="2" borderId="1" xfId="2" applyNumberFormat="1" applyFont="1" applyFill="1" applyBorder="1" applyAlignment="1">
      <alignment vertical="center"/>
    </xf>
    <xf numFmtId="2" fontId="9" fillId="0" borderId="1" xfId="0" applyNumberFormat="1" applyFont="1" applyBorder="1"/>
    <xf numFmtId="0" fontId="8" fillId="2" borderId="1" xfId="2" applyNumberFormat="1" applyFont="1" applyFill="1" applyBorder="1" applyAlignment="1">
      <alignment horizontal="center" vertical="center"/>
    </xf>
    <xf numFmtId="164" fontId="8" fillId="2" borderId="1" xfId="2" applyNumberFormat="1" applyFont="1" applyFill="1" applyBorder="1" applyAlignment="1">
      <alignment wrapText="1"/>
    </xf>
    <xf numFmtId="0" fontId="17" fillId="2" borderId="1" xfId="2" applyNumberFormat="1" applyFont="1" applyFill="1" applyBorder="1" applyAlignment="1">
      <alignment horizontal="center" vertical="center"/>
    </xf>
    <xf numFmtId="164" fontId="17" fillId="2" borderId="1" xfId="2" applyNumberFormat="1" applyFont="1" applyFill="1" applyBorder="1" applyAlignment="1">
      <alignment wrapText="1"/>
    </xf>
    <xf numFmtId="164" fontId="8" fillId="2" borderId="1" xfId="2" applyNumberFormat="1" applyFont="1" applyFill="1" applyBorder="1" applyAlignment="1">
      <alignment horizontal="left" vertical="center" wrapText="1"/>
    </xf>
    <xf numFmtId="164" fontId="17" fillId="2" borderId="1" xfId="2" applyNumberFormat="1" applyFont="1" applyFill="1" applyBorder="1" applyAlignment="1">
      <alignment horizontal="left" vertical="center" wrapText="1"/>
    </xf>
    <xf numFmtId="164" fontId="15" fillId="2" borderId="1" xfId="2" applyNumberFormat="1" applyFont="1" applyFill="1" applyBorder="1" applyAlignment="1">
      <alignment horizontal="left" vertical="center" wrapText="1"/>
    </xf>
    <xf numFmtId="164" fontId="15" fillId="2" borderId="29" xfId="2" applyNumberFormat="1" applyFont="1" applyFill="1" applyBorder="1" applyAlignment="1">
      <alignment horizontal="left" vertical="center" wrapText="1"/>
    </xf>
    <xf numFmtId="0" fontId="37" fillId="0" borderId="0" xfId="1" applyFont="1" applyAlignment="1">
      <alignment vertical="center"/>
    </xf>
    <xf numFmtId="0" fontId="1" fillId="0" borderId="0" xfId="1"/>
    <xf numFmtId="0" fontId="10" fillId="0" borderId="0" xfId="1" applyFont="1" applyAlignment="1">
      <alignment vertical="center"/>
    </xf>
    <xf numFmtId="0" fontId="0" fillId="2" borderId="0" xfId="0" applyFill="1"/>
    <xf numFmtId="0" fontId="0" fillId="0" borderId="0" xfId="0" applyFont="1"/>
    <xf numFmtId="164" fontId="15" fillId="0" borderId="1" xfId="4" applyNumberFormat="1" applyFont="1" applyBorder="1" applyAlignment="1">
      <alignment horizontal="left" vertical="center" wrapText="1"/>
    </xf>
    <xf numFmtId="49" fontId="24" fillId="0" borderId="1" xfId="0" applyNumberFormat="1" applyFont="1" applyBorder="1" applyAlignment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left"/>
      <protection locked="0"/>
    </xf>
    <xf numFmtId="44" fontId="45" fillId="0" borderId="1" xfId="5" applyFont="1" applyBorder="1" applyAlignment="1">
      <alignment horizontal="center" vertical="center"/>
    </xf>
    <xf numFmtId="44" fontId="43" fillId="0" borderId="1" xfId="5" applyFont="1" applyBorder="1"/>
    <xf numFmtId="44" fontId="45" fillId="0" borderId="1" xfId="5" applyFont="1" applyBorder="1" applyAlignment="1">
      <alignment vertical="center"/>
    </xf>
    <xf numFmtId="44" fontId="47" fillId="0" borderId="1" xfId="5" applyFont="1" applyBorder="1" applyAlignment="1">
      <alignment vertical="center"/>
    </xf>
    <xf numFmtId="44" fontId="48" fillId="0" borderId="1" xfId="5" applyFont="1" applyBorder="1" applyAlignment="1">
      <alignment horizontal="right" vertical="center"/>
    </xf>
    <xf numFmtId="44" fontId="43" fillId="0" borderId="1" xfId="5" applyFont="1" applyBorder="1" applyAlignment="1">
      <alignment horizontal="right"/>
    </xf>
    <xf numFmtId="44" fontId="43" fillId="0" borderId="1" xfId="5" applyFont="1" applyBorder="1" applyAlignment="1">
      <alignment horizontal="right" vertical="center"/>
    </xf>
    <xf numFmtId="44" fontId="46" fillId="0" borderId="1" xfId="5" applyFont="1" applyBorder="1" applyAlignment="1">
      <alignment vertical="center"/>
    </xf>
    <xf numFmtId="44" fontId="49" fillId="0" borderId="1" xfId="5" applyFont="1" applyBorder="1"/>
    <xf numFmtId="44" fontId="43" fillId="0" borderId="1" xfId="5" applyFont="1" applyBorder="1" applyAlignment="1">
      <alignment vertical="center"/>
    </xf>
    <xf numFmtId="44" fontId="50" fillId="0" borderId="1" xfId="5" applyFont="1" applyBorder="1"/>
    <xf numFmtId="44" fontId="50" fillId="0" borderId="1" xfId="5" applyFont="1" applyBorder="1" applyAlignment="1">
      <alignment vertical="center"/>
    </xf>
    <xf numFmtId="44" fontId="42" fillId="0" borderId="1" xfId="5" applyFont="1" applyBorder="1" applyAlignment="1">
      <alignment vertical="center"/>
    </xf>
    <xf numFmtId="2" fontId="50" fillId="0" borderId="1" xfId="0" applyNumberFormat="1" applyFont="1" applyBorder="1"/>
    <xf numFmtId="2" fontId="50" fillId="0" borderId="1" xfId="0" applyNumberFormat="1" applyFont="1" applyBorder="1" applyAlignment="1">
      <alignment vertical="center"/>
    </xf>
    <xf numFmtId="0" fontId="40" fillId="2" borderId="0" xfId="0" applyFont="1" applyFill="1" applyAlignment="1">
      <alignment horizontal="center" vertical="center"/>
    </xf>
    <xf numFmtId="0" fontId="39" fillId="0" borderId="0" xfId="0" applyFont="1"/>
    <xf numFmtId="164" fontId="25" fillId="0" borderId="1" xfId="0" applyNumberFormat="1" applyFont="1" applyBorder="1" applyAlignment="1">
      <alignment horizontal="center" vertical="center"/>
    </xf>
    <xf numFmtId="43" fontId="21" fillId="0" borderId="1" xfId="4" applyFont="1" applyBorder="1" applyAlignment="1">
      <alignment horizontal="center" vertical="center"/>
    </xf>
    <xf numFmtId="43" fontId="25" fillId="0" borderId="1" xfId="4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32" fillId="3" borderId="12" xfId="0" applyFont="1" applyFill="1" applyBorder="1" applyAlignment="1" applyProtection="1">
      <alignment horizontal="center" vertical="center" wrapText="1" shrinkToFit="1"/>
      <protection locked="0"/>
    </xf>
    <xf numFmtId="0" fontId="15" fillId="4" borderId="13" xfId="1" applyFont="1" applyFill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/>
    </xf>
    <xf numFmtId="0" fontId="23" fillId="4" borderId="21" xfId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vertical="center"/>
    </xf>
    <xf numFmtId="2" fontId="15" fillId="2" borderId="1" xfId="0" applyNumberFormat="1" applyFont="1" applyFill="1" applyBorder="1" applyAlignment="1">
      <alignment horizontal="right" vertical="center"/>
    </xf>
    <xf numFmtId="164" fontId="25" fillId="0" borderId="1" xfId="0" applyNumberFormat="1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vertical="center"/>
    </xf>
    <xf numFmtId="49" fontId="25" fillId="0" borderId="1" xfId="0" applyNumberFormat="1" applyFont="1" applyBorder="1" applyAlignment="1">
      <alignment vertical="center"/>
    </xf>
    <xf numFmtId="49" fontId="21" fillId="0" borderId="1" xfId="0" applyNumberFormat="1" applyFont="1" applyBorder="1" applyAlignment="1">
      <alignment vertical="center"/>
    </xf>
    <xf numFmtId="49" fontId="15" fillId="0" borderId="1" xfId="4" applyNumberFormat="1" applyFont="1" applyBorder="1" applyAlignment="1">
      <alignment horizontal="center" vertical="center"/>
    </xf>
    <xf numFmtId="164" fontId="15" fillId="0" borderId="1" xfId="4" applyNumberFormat="1" applyFont="1" applyBorder="1" applyAlignment="1">
      <alignment horizontal="center" vertical="center" wrapText="1"/>
    </xf>
    <xf numFmtId="0" fontId="32" fillId="3" borderId="12" xfId="0" applyNumberFormat="1" applyFont="1" applyFill="1" applyBorder="1" applyAlignment="1" applyProtection="1">
      <alignment horizontal="center" vertical="center" wrapText="1" shrinkToFit="1"/>
      <protection locked="0"/>
    </xf>
    <xf numFmtId="2" fontId="17" fillId="0" borderId="1" xfId="0" applyNumberFormat="1" applyFont="1" applyBorder="1" applyAlignment="1">
      <alignment vertical="center"/>
    </xf>
    <xf numFmtId="0" fontId="16" fillId="0" borderId="1" xfId="6" applyFont="1" applyBorder="1" applyAlignment="1">
      <alignment horizontal="center" vertical="center"/>
    </xf>
    <xf numFmtId="49" fontId="13" fillId="0" borderId="0" xfId="6" applyNumberFormat="1" applyFont="1" applyBorder="1" applyAlignment="1">
      <alignment horizontal="center" vertical="center"/>
    </xf>
    <xf numFmtId="49" fontId="8" fillId="0" borderId="0" xfId="6" applyNumberFormat="1" applyFont="1" applyBorder="1" applyAlignment="1">
      <alignment horizontal="center" vertical="center"/>
    </xf>
    <xf numFmtId="0" fontId="14" fillId="0" borderId="0" xfId="6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3" fillId="2" borderId="0" xfId="0" applyFont="1" applyFill="1" applyBorder="1" applyAlignment="1">
      <alignment vertical="center"/>
    </xf>
    <xf numFmtId="164" fontId="15" fillId="0" borderId="0" xfId="4" applyNumberFormat="1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164" fontId="21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49" fontId="21" fillId="0" borderId="0" xfId="0" applyNumberFormat="1" applyFont="1" applyBorder="1" applyAlignment="1">
      <alignment horizontal="center" vertical="center"/>
    </xf>
    <xf numFmtId="164" fontId="21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horizontal="center" vertical="center"/>
    </xf>
    <xf numFmtId="0" fontId="52" fillId="2" borderId="1" xfId="2" applyNumberFormat="1" applyFont="1" applyFill="1" applyBorder="1" applyAlignment="1">
      <alignment horizontal="center" vertical="center"/>
    </xf>
    <xf numFmtId="49" fontId="32" fillId="3" borderId="12" xfId="0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0" xfId="0" applyFont="1"/>
    <xf numFmtId="0" fontId="1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0" fontId="39" fillId="2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4" fillId="0" borderId="1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5" xfId="0" applyFont="1" applyBorder="1" applyAlignment="1">
      <alignment vertical="center" wrapText="1"/>
    </xf>
    <xf numFmtId="0" fontId="38" fillId="0" borderId="1" xfId="0" applyFont="1" applyBorder="1" applyAlignment="1">
      <alignment vertical="center"/>
    </xf>
    <xf numFmtId="0" fontId="38" fillId="0" borderId="7" xfId="0" applyFont="1" applyBorder="1" applyAlignment="1">
      <alignment vertical="center" wrapText="1"/>
    </xf>
    <xf numFmtId="0" fontId="34" fillId="0" borderId="1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0" fontId="34" fillId="0" borderId="6" xfId="0" applyFont="1" applyBorder="1" applyAlignment="1">
      <alignment vertical="center"/>
    </xf>
    <xf numFmtId="0" fontId="15" fillId="2" borderId="46" xfId="2" applyNumberFormat="1" applyFont="1" applyFill="1" applyBorder="1" applyAlignment="1">
      <alignment horizontal="center" vertical="center"/>
    </xf>
    <xf numFmtId="0" fontId="8" fillId="2" borderId="2" xfId="2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15" fillId="0" borderId="1" xfId="6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center" wrapText="1"/>
    </xf>
    <xf numFmtId="0" fontId="33" fillId="2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Alignment="1"/>
    <xf numFmtId="43" fontId="8" fillId="2" borderId="1" xfId="4" applyFont="1" applyFill="1" applyBorder="1" applyAlignment="1">
      <alignment vertical="center"/>
    </xf>
    <xf numFmtId="0" fontId="44" fillId="0" borderId="0" xfId="7"/>
    <xf numFmtId="0" fontId="57" fillId="0" borderId="0" xfId="7" applyFont="1" applyAlignment="1">
      <alignment vertical="center"/>
    </xf>
    <xf numFmtId="0" fontId="58" fillId="2" borderId="1" xfId="7" applyFont="1" applyFill="1" applyBorder="1" applyAlignment="1">
      <alignment horizontal="center" vertical="center" wrapText="1"/>
    </xf>
    <xf numFmtId="0" fontId="59" fillId="2" borderId="1" xfId="7" applyFont="1" applyFill="1" applyBorder="1" applyAlignment="1">
      <alignment horizontal="center" vertical="center"/>
    </xf>
    <xf numFmtId="0" fontId="59" fillId="2" borderId="1" xfId="7" applyFont="1" applyFill="1" applyBorder="1" applyAlignment="1">
      <alignment horizontal="center" vertical="center" wrapText="1"/>
    </xf>
    <xf numFmtId="0" fontId="61" fillId="0" borderId="1" xfId="7" applyFont="1" applyBorder="1" applyAlignment="1">
      <alignment horizontal="center" vertical="center"/>
    </xf>
    <xf numFmtId="0" fontId="11" fillId="0" borderId="1" xfId="7" applyFont="1" applyBorder="1" applyAlignment="1">
      <alignment horizontal="center" vertical="center"/>
    </xf>
    <xf numFmtId="4" fontId="60" fillId="0" borderId="1" xfId="7" applyNumberFormat="1" applyFont="1" applyBorder="1" applyAlignment="1">
      <alignment vertical="center"/>
    </xf>
    <xf numFmtId="4" fontId="54" fillId="0" borderId="1" xfId="7" applyNumberFormat="1" applyFont="1" applyBorder="1" applyAlignment="1">
      <alignment horizontal="center" vertical="center"/>
    </xf>
    <xf numFmtId="4" fontId="58" fillId="2" borderId="1" xfId="7" applyNumberFormat="1" applyFont="1" applyFill="1" applyBorder="1" applyAlignment="1">
      <alignment horizontal="right" vertical="center" wrapText="1"/>
    </xf>
    <xf numFmtId="0" fontId="0" fillId="0" borderId="1" xfId="0" applyBorder="1"/>
    <xf numFmtId="0" fontId="15" fillId="2" borderId="2" xfId="2" applyNumberFormat="1" applyFont="1" applyFill="1" applyBorder="1" applyAlignment="1">
      <alignment horizontal="center" vertical="center"/>
    </xf>
    <xf numFmtId="4" fontId="32" fillId="3" borderId="14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12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1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1" xfId="0" applyNumberFormat="1" applyFont="1" applyFill="1" applyBorder="1" applyAlignment="1" applyProtection="1">
      <alignment vertical="center" wrapText="1" shrinkToFit="1"/>
      <protection locked="0"/>
    </xf>
    <xf numFmtId="4" fontId="32" fillId="3" borderId="18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6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22" xfId="0" applyNumberFormat="1" applyFont="1" applyFill="1" applyBorder="1" applyAlignment="1" applyProtection="1">
      <alignment vertical="center" wrapText="1" shrinkToFit="1"/>
      <protection locked="0"/>
    </xf>
    <xf numFmtId="4" fontId="32" fillId="3" borderId="20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7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38" xfId="0" applyNumberFormat="1" applyFont="1" applyFill="1" applyBorder="1" applyAlignment="1" applyProtection="1">
      <alignment horizontal="right" vertical="center" wrapText="1" shrinkToFit="1"/>
      <protection locked="0"/>
    </xf>
    <xf numFmtId="4" fontId="41" fillId="3" borderId="12" xfId="0" applyNumberFormat="1" applyFont="1" applyFill="1" applyBorder="1" applyAlignment="1" applyProtection="1">
      <alignment horizontal="right" vertical="center" wrapText="1" shrinkToFit="1"/>
      <protection locked="0"/>
    </xf>
    <xf numFmtId="0" fontId="63" fillId="0" borderId="0" xfId="0" applyFont="1"/>
    <xf numFmtId="4" fontId="58" fillId="2" borderId="1" xfId="7" applyNumberFormat="1" applyFont="1" applyFill="1" applyBorder="1" applyAlignment="1">
      <alignment horizontal="center" vertical="center" wrapText="1"/>
    </xf>
    <xf numFmtId="0" fontId="60" fillId="0" borderId="1" xfId="7" applyFont="1" applyFill="1" applyBorder="1" applyAlignment="1">
      <alignment horizontal="center" vertical="center"/>
    </xf>
    <xf numFmtId="4" fontId="60" fillId="0" borderId="1" xfId="7" applyNumberFormat="1" applyFont="1" applyFill="1" applyBorder="1" applyAlignment="1">
      <alignment vertical="center"/>
    </xf>
    <xf numFmtId="4" fontId="54" fillId="0" borderId="1" xfId="7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0" fillId="0" borderId="0" xfId="0" applyFill="1"/>
    <xf numFmtId="4" fontId="32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13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21" xfId="0" applyNumberFormat="1" applyFont="1" applyFill="1" applyBorder="1" applyAlignment="1" applyProtection="1">
      <alignment vertical="center" wrapText="1" shrinkToFit="1"/>
      <protection locked="0"/>
    </xf>
    <xf numFmtId="4" fontId="32" fillId="3" borderId="13" xfId="0" applyNumberFormat="1" applyFont="1" applyFill="1" applyBorder="1" applyAlignment="1" applyProtection="1">
      <alignment vertical="center" wrapText="1" shrinkToFit="1"/>
      <protection locked="0"/>
    </xf>
    <xf numFmtId="4" fontId="32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13" xfId="0" applyNumberFormat="1" applyFont="1" applyFill="1" applyBorder="1" applyAlignment="1" applyProtection="1">
      <alignment horizontal="right" vertical="center" wrapText="1" shrinkToFit="1"/>
      <protection locked="0"/>
    </xf>
    <xf numFmtId="0" fontId="32" fillId="3" borderId="1" xfId="0" applyFont="1" applyFill="1" applyBorder="1" applyAlignment="1" applyProtection="1">
      <alignment vertical="center" wrapText="1" shrinkToFit="1"/>
      <protection locked="0"/>
    </xf>
    <xf numFmtId="4" fontId="32" fillId="3" borderId="12" xfId="0" applyNumberFormat="1" applyFont="1" applyFill="1" applyBorder="1" applyAlignment="1" applyProtection="1">
      <alignment vertical="center" wrapText="1" shrinkToFit="1"/>
      <protection locked="0"/>
    </xf>
    <xf numFmtId="4" fontId="32" fillId="3" borderId="15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12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13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21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13" xfId="0" applyNumberFormat="1" applyFont="1" applyFill="1" applyBorder="1" applyAlignment="1" applyProtection="1">
      <alignment horizontal="right" vertical="center" wrapText="1" shrinkToFit="1"/>
      <protection locked="0"/>
    </xf>
    <xf numFmtId="0" fontId="66" fillId="2" borderId="0" xfId="0" applyNumberFormat="1" applyFont="1" applyFill="1" applyBorder="1" applyAlignment="1" applyProtection="1">
      <alignment horizontal="left"/>
      <protection locked="0"/>
    </xf>
    <xf numFmtId="0" fontId="54" fillId="2" borderId="0" xfId="0" applyNumberFormat="1" applyFont="1" applyFill="1" applyBorder="1" applyAlignment="1" applyProtection="1">
      <alignment horizontal="left"/>
      <protection locked="0"/>
    </xf>
    <xf numFmtId="0" fontId="11" fillId="3" borderId="12" xfId="0" applyFont="1" applyFill="1" applyBorder="1" applyAlignment="1" applyProtection="1">
      <alignment horizontal="center" vertical="center" wrapText="1" shrinkToFit="1"/>
      <protection locked="0"/>
    </xf>
    <xf numFmtId="0" fontId="41" fillId="3" borderId="12" xfId="0" applyFont="1" applyFill="1" applyBorder="1" applyAlignment="1" applyProtection="1">
      <alignment horizontal="center" vertical="center" wrapText="1" shrinkToFit="1"/>
      <protection locked="0"/>
    </xf>
    <xf numFmtId="0" fontId="41" fillId="3" borderId="18" xfId="0" applyFont="1" applyFill="1" applyBorder="1" applyAlignment="1" applyProtection="1">
      <alignment horizontal="center" vertical="center" wrapText="1" shrinkToFit="1"/>
      <protection locked="0"/>
    </xf>
    <xf numFmtId="0" fontId="41" fillId="3" borderId="21" xfId="0" applyFont="1" applyFill="1" applyBorder="1" applyAlignment="1" applyProtection="1">
      <alignment horizontal="center" vertical="center" wrapText="1" shrinkToFit="1"/>
      <protection locked="0"/>
    </xf>
    <xf numFmtId="0" fontId="41" fillId="3" borderId="1" xfId="0" applyFont="1" applyFill="1" applyBorder="1" applyAlignment="1" applyProtection="1">
      <alignment horizontal="center" vertical="center" wrapText="1" shrinkToFit="1"/>
      <protection locked="0"/>
    </xf>
    <xf numFmtId="4" fontId="32" fillId="3" borderId="18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18" xfId="0" applyNumberFormat="1" applyFont="1" applyFill="1" applyBorder="1" applyAlignment="1" applyProtection="1">
      <alignment vertical="center" wrapText="1" shrinkToFit="1"/>
      <protection locked="0"/>
    </xf>
    <xf numFmtId="4" fontId="32" fillId="3" borderId="14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14" xfId="0" applyNumberFormat="1" applyFont="1" applyFill="1" applyBorder="1" applyAlignment="1" applyProtection="1">
      <alignment vertical="center" wrapText="1" shrinkToFit="1"/>
      <protection locked="0"/>
    </xf>
    <xf numFmtId="4" fontId="32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2" fillId="3" borderId="14" xfId="0" applyFont="1" applyFill="1" applyBorder="1" applyAlignment="1" applyProtection="1">
      <alignment horizontal="center" vertical="center" wrapText="1" shrinkToFit="1"/>
      <protection locked="0"/>
    </xf>
    <xf numFmtId="0" fontId="32" fillId="3" borderId="10" xfId="0" applyFont="1" applyFill="1" applyBorder="1" applyAlignment="1" applyProtection="1">
      <alignment vertical="center" wrapText="1" shrinkToFit="1"/>
      <protection locked="0"/>
    </xf>
    <xf numFmtId="0" fontId="32" fillId="2" borderId="1" xfId="0" applyNumberFormat="1" applyFont="1" applyFill="1" applyBorder="1" applyAlignment="1" applyProtection="1">
      <protection locked="0"/>
    </xf>
    <xf numFmtId="4" fontId="32" fillId="2" borderId="1" xfId="0" applyNumberFormat="1" applyFont="1" applyFill="1" applyBorder="1" applyAlignment="1" applyProtection="1">
      <protection locked="0"/>
    </xf>
    <xf numFmtId="4" fontId="32" fillId="2" borderId="4" xfId="0" applyNumberFormat="1" applyFont="1" applyFill="1" applyBorder="1" applyAlignment="1" applyProtection="1">
      <protection locked="0"/>
    </xf>
    <xf numFmtId="0" fontId="32" fillId="3" borderId="42" xfId="0" applyFont="1" applyFill="1" applyBorder="1" applyAlignment="1" applyProtection="1">
      <alignment vertical="center" wrapText="1" shrinkToFit="1"/>
      <protection locked="0"/>
    </xf>
    <xf numFmtId="4" fontId="32" fillId="3" borderId="21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13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27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16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2" borderId="1" xfId="0" applyNumberFormat="1" applyFont="1" applyFill="1" applyBorder="1" applyAlignment="1" applyProtection="1">
      <alignment horizontal="right"/>
      <protection locked="0"/>
    </xf>
    <xf numFmtId="0" fontId="1" fillId="2" borderId="0" xfId="0" applyNumberFormat="1" applyFont="1" applyFill="1" applyBorder="1" applyAlignment="1" applyProtection="1">
      <protection locked="0"/>
    </xf>
    <xf numFmtId="0" fontId="32" fillId="3" borderId="18" xfId="0" applyFont="1" applyFill="1" applyBorder="1" applyAlignment="1" applyProtection="1">
      <alignment horizontal="center" vertical="center" wrapText="1" shrinkToFit="1"/>
      <protection locked="0"/>
    </xf>
    <xf numFmtId="0" fontId="32" fillId="3" borderId="24" xfId="0" applyFont="1" applyFill="1" applyBorder="1" applyAlignment="1" applyProtection="1">
      <alignment vertical="center" wrapText="1" shrinkToFit="1"/>
      <protection locked="0"/>
    </xf>
    <xf numFmtId="4" fontId="32" fillId="3" borderId="4" xfId="0" applyNumberFormat="1" applyFont="1" applyFill="1" applyBorder="1" applyAlignment="1" applyProtection="1">
      <alignment vertical="center" wrapText="1" shrinkToFit="1"/>
      <protection locked="0"/>
    </xf>
    <xf numFmtId="4" fontId="32" fillId="3" borderId="19" xfId="0" applyNumberFormat="1" applyFont="1" applyFill="1" applyBorder="1" applyAlignment="1" applyProtection="1">
      <alignment horizontal="right" vertical="center" wrapText="1" shrinkToFit="1"/>
      <protection locked="0"/>
    </xf>
    <xf numFmtId="0" fontId="32" fillId="2" borderId="10" xfId="0" applyFont="1" applyFill="1" applyBorder="1" applyAlignment="1" applyProtection="1">
      <alignment vertical="center" wrapText="1" shrinkToFit="1"/>
      <protection locked="0"/>
    </xf>
    <xf numFmtId="0" fontId="32" fillId="2" borderId="12" xfId="0" applyFont="1" applyFill="1" applyBorder="1" applyAlignment="1" applyProtection="1">
      <alignment horizontal="center" vertical="center" wrapText="1" shrinkToFit="1"/>
      <protection locked="0"/>
    </xf>
    <xf numFmtId="4" fontId="32" fillId="2" borderId="12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2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2" borderId="1" xfId="0" applyNumberFormat="1" applyFont="1" applyFill="1" applyBorder="1" applyAlignment="1" applyProtection="1">
      <alignment horizontal="center"/>
      <protection locked="0"/>
    </xf>
    <xf numFmtId="0" fontId="32" fillId="3" borderId="41" xfId="0" applyFont="1" applyFill="1" applyBorder="1" applyAlignment="1" applyProtection="1">
      <alignment vertical="center" wrapText="1" shrinkToFit="1"/>
      <protection locked="0"/>
    </xf>
    <xf numFmtId="4" fontId="32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0" fontId="32" fillId="3" borderId="13" xfId="0" applyFont="1" applyFill="1" applyBorder="1" applyAlignment="1" applyProtection="1">
      <alignment horizontal="center" vertical="center" wrapText="1" shrinkToFit="1"/>
      <protection locked="0"/>
    </xf>
    <xf numFmtId="0" fontId="32" fillId="3" borderId="50" xfId="0" applyFont="1" applyFill="1" applyBorder="1" applyAlignment="1" applyProtection="1">
      <alignment horizontal="center" vertical="center" wrapText="1" shrinkToFit="1"/>
      <protection locked="0"/>
    </xf>
    <xf numFmtId="0" fontId="32" fillId="3" borderId="43" xfId="0" applyFont="1" applyFill="1" applyBorder="1" applyAlignment="1" applyProtection="1">
      <alignment horizontal="center" vertical="center" wrapText="1" shrinkToFit="1"/>
      <protection locked="0"/>
    </xf>
    <xf numFmtId="4" fontId="11" fillId="3" borderId="1" xfId="0" applyNumberFormat="1" applyFont="1" applyFill="1" applyBorder="1" applyAlignment="1" applyProtection="1">
      <alignment horizontal="right" vertical="center" wrapText="1" shrinkToFit="1"/>
      <protection locked="0"/>
    </xf>
    <xf numFmtId="4" fontId="11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15" fillId="0" borderId="1" xfId="4" applyNumberFormat="1" applyFont="1" applyBorder="1" applyAlignment="1">
      <alignment horizontal="center" vertical="center"/>
    </xf>
    <xf numFmtId="4" fontId="68" fillId="3" borderId="1" xfId="0" applyNumberFormat="1" applyFont="1" applyFill="1" applyBorder="1" applyAlignment="1" applyProtection="1">
      <alignment vertical="center" wrapText="1" shrinkToFit="1"/>
      <protection locked="0"/>
    </xf>
    <xf numFmtId="4" fontId="68" fillId="3" borderId="27" xfId="0" applyNumberFormat="1" applyFont="1" applyFill="1" applyBorder="1" applyAlignment="1" applyProtection="1">
      <alignment horizontal="right" vertical="center" wrapText="1" shrinkToFit="1"/>
      <protection locked="0"/>
    </xf>
    <xf numFmtId="4" fontId="68" fillId="3" borderId="14" xfId="0" applyNumberFormat="1" applyFont="1" applyFill="1" applyBorder="1" applyAlignment="1" applyProtection="1">
      <alignment horizontal="right" vertical="center" wrapText="1" shrinkToFit="1"/>
      <protection locked="0"/>
    </xf>
    <xf numFmtId="4" fontId="68" fillId="3" borderId="15" xfId="0" applyNumberFormat="1" applyFont="1" applyFill="1" applyBorder="1" applyAlignment="1" applyProtection="1">
      <alignment horizontal="right" vertical="center" wrapText="1" shrinkToFit="1"/>
      <protection locked="0"/>
    </xf>
    <xf numFmtId="4" fontId="68" fillId="3" borderId="1" xfId="0" applyNumberFormat="1" applyFont="1" applyFill="1" applyBorder="1" applyAlignment="1" applyProtection="1">
      <alignment horizontal="right" vertical="center" wrapText="1" shrinkToFit="1"/>
      <protection locked="0"/>
    </xf>
    <xf numFmtId="4" fontId="67" fillId="3" borderId="1" xfId="0" applyNumberFormat="1" applyFont="1" applyFill="1" applyBorder="1" applyAlignment="1" applyProtection="1">
      <alignment horizontal="right" vertical="center" wrapText="1" shrinkToFit="1"/>
      <protection locked="0"/>
    </xf>
    <xf numFmtId="0" fontId="41" fillId="2" borderId="0" xfId="0" applyNumberFormat="1" applyFont="1" applyFill="1" applyBorder="1" applyAlignment="1" applyProtection="1">
      <alignment horizontal="left"/>
      <protection locked="0"/>
    </xf>
    <xf numFmtId="4" fontId="68" fillId="2" borderId="1" xfId="0" applyNumberFormat="1" applyFont="1" applyFill="1" applyBorder="1" applyAlignment="1" applyProtection="1">
      <protection locked="0"/>
    </xf>
    <xf numFmtId="4" fontId="67" fillId="2" borderId="1" xfId="0" applyNumberFormat="1" applyFont="1" applyFill="1" applyBorder="1" applyAlignment="1" applyProtection="1">
      <protection locked="0"/>
    </xf>
    <xf numFmtId="0" fontId="32" fillId="3" borderId="6" xfId="0" applyFont="1" applyFill="1" applyBorder="1" applyAlignment="1" applyProtection="1">
      <alignment vertical="center" wrapText="1" shrinkToFit="1"/>
      <protection locked="0"/>
    </xf>
    <xf numFmtId="0" fontId="32" fillId="3" borderId="5" xfId="0" applyFont="1" applyFill="1" applyBorder="1" applyAlignment="1" applyProtection="1">
      <alignment vertical="center" wrapText="1" shrinkToFit="1"/>
      <protection locked="0"/>
    </xf>
    <xf numFmtId="0" fontId="32" fillId="3" borderId="7" xfId="0" applyFont="1" applyFill="1" applyBorder="1" applyAlignment="1" applyProtection="1">
      <alignment vertical="center" wrapText="1" shrinkToFit="1"/>
      <protection locked="0"/>
    </xf>
    <xf numFmtId="0" fontId="1" fillId="2" borderId="10" xfId="0" applyNumberFormat="1" applyFont="1" applyFill="1" applyBorder="1" applyAlignment="1" applyProtection="1">
      <alignment horizontal="left"/>
      <protection locked="0"/>
    </xf>
    <xf numFmtId="0" fontId="54" fillId="2" borderId="10" xfId="0" applyNumberFormat="1" applyFont="1" applyFill="1" applyBorder="1" applyAlignment="1" applyProtection="1">
      <alignment horizontal="left"/>
      <protection locked="0"/>
    </xf>
    <xf numFmtId="0" fontId="41" fillId="3" borderId="50" xfId="0" applyFont="1" applyFill="1" applyBorder="1" applyAlignment="1" applyProtection="1">
      <alignment horizontal="center" vertical="center" wrapText="1" shrinkToFit="1"/>
      <protection locked="0"/>
    </xf>
    <xf numFmtId="49" fontId="32" fillId="3" borderId="24" xfId="0" applyNumberFormat="1" applyFont="1" applyFill="1" applyBorder="1" applyAlignment="1" applyProtection="1">
      <alignment vertical="center" wrapText="1" shrinkToFit="1"/>
      <protection locked="0"/>
    </xf>
    <xf numFmtId="49" fontId="32" fillId="3" borderId="10" xfId="0" applyNumberFormat="1" applyFont="1" applyFill="1" applyBorder="1" applyAlignment="1" applyProtection="1">
      <alignment vertical="center" wrapText="1" shrinkToFit="1"/>
      <protection locked="0"/>
    </xf>
    <xf numFmtId="49" fontId="32" fillId="3" borderId="42" xfId="0" applyNumberFormat="1" applyFont="1" applyFill="1" applyBorder="1" applyAlignment="1" applyProtection="1">
      <alignment vertical="center" wrapText="1" shrinkToFit="1"/>
      <protection locked="0"/>
    </xf>
    <xf numFmtId="0" fontId="32" fillId="3" borderId="43" xfId="0" applyFont="1" applyFill="1" applyBorder="1" applyAlignment="1" applyProtection="1">
      <alignment vertical="center" wrapText="1" shrinkToFit="1"/>
      <protection locked="0"/>
    </xf>
    <xf numFmtId="0" fontId="32" fillId="3" borderId="44" xfId="0" applyFont="1" applyFill="1" applyBorder="1" applyAlignment="1" applyProtection="1">
      <alignment vertical="center" wrapText="1" shrinkToFit="1"/>
      <protection locked="0"/>
    </xf>
    <xf numFmtId="0" fontId="32" fillId="3" borderId="8" xfId="0" applyFont="1" applyFill="1" applyBorder="1" applyAlignment="1" applyProtection="1">
      <alignment vertical="center" wrapText="1" shrinkToFit="1"/>
      <protection locked="0"/>
    </xf>
    <xf numFmtId="0" fontId="33" fillId="2" borderId="10" xfId="0" applyNumberFormat="1" applyFont="1" applyFill="1" applyBorder="1" applyAlignment="1" applyProtection="1">
      <alignment horizontal="left"/>
      <protection locked="0"/>
    </xf>
    <xf numFmtId="4" fontId="33" fillId="2" borderId="0" xfId="0" applyNumberFormat="1" applyFont="1" applyFill="1" applyBorder="1" applyAlignment="1" applyProtection="1">
      <alignment horizontal="left"/>
      <protection locked="0"/>
    </xf>
    <xf numFmtId="4" fontId="69" fillId="2" borderId="0" xfId="0" applyNumberFormat="1" applyFont="1" applyFill="1" applyBorder="1" applyAlignment="1" applyProtection="1">
      <alignment horizontal="left"/>
      <protection locked="0"/>
    </xf>
    <xf numFmtId="49" fontId="27" fillId="0" borderId="1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vertical="center" wrapText="1"/>
    </xf>
    <xf numFmtId="49" fontId="27" fillId="0" borderId="7" xfId="0" applyNumberFormat="1" applyFont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vertical="center"/>
    </xf>
    <xf numFmtId="0" fontId="17" fillId="3" borderId="21" xfId="0" applyFont="1" applyFill="1" applyBorder="1" applyAlignment="1" applyProtection="1">
      <alignment vertical="center" wrapText="1" shrinkToFit="1"/>
      <protection locked="0"/>
    </xf>
    <xf numFmtId="43" fontId="15" fillId="2" borderId="1" xfId="4" applyFont="1" applyFill="1" applyBorder="1" applyAlignment="1">
      <alignment vertical="center"/>
    </xf>
    <xf numFmtId="43" fontId="15" fillId="2" borderId="4" xfId="4" applyFont="1" applyFill="1" applyBorder="1" applyAlignment="1">
      <alignment horizontal="center" vertical="center"/>
    </xf>
    <xf numFmtId="43" fontId="8" fillId="2" borderId="4" xfId="4" applyFont="1" applyFill="1" applyBorder="1" applyAlignment="1">
      <alignment horizontal="center" vertical="center"/>
    </xf>
    <xf numFmtId="43" fontId="35" fillId="2" borderId="1" xfId="4" applyFont="1" applyFill="1" applyBorder="1" applyAlignment="1">
      <alignment vertical="center"/>
    </xf>
    <xf numFmtId="43" fontId="15" fillId="2" borderId="1" xfId="4" applyFont="1" applyFill="1" applyBorder="1" applyAlignment="1" applyProtection="1">
      <alignment vertical="center"/>
    </xf>
    <xf numFmtId="43" fontId="15" fillId="2" borderId="4" xfId="4" applyFont="1" applyFill="1" applyBorder="1" applyAlignment="1" applyProtection="1">
      <alignment vertical="center"/>
    </xf>
    <xf numFmtId="43" fontId="8" fillId="2" borderId="1" xfId="4" applyFont="1" applyFill="1" applyBorder="1" applyAlignment="1" applyProtection="1">
      <alignment vertical="center"/>
    </xf>
    <xf numFmtId="43" fontId="8" fillId="2" borderId="4" xfId="4" applyFont="1" applyFill="1" applyBorder="1" applyAlignment="1" applyProtection="1">
      <alignment vertical="center"/>
    </xf>
    <xf numFmtId="43" fontId="17" fillId="2" borderId="1" xfId="4" applyFont="1" applyFill="1" applyBorder="1" applyAlignment="1" applyProtection="1">
      <alignment vertical="center"/>
    </xf>
    <xf numFmtId="43" fontId="36" fillId="2" borderId="1" xfId="4" applyFont="1" applyFill="1" applyBorder="1" applyAlignment="1" applyProtection="1">
      <alignment vertical="center"/>
    </xf>
    <xf numFmtId="43" fontId="52" fillId="2" borderId="1" xfId="4" applyFont="1" applyFill="1" applyBorder="1" applyAlignment="1" applyProtection="1">
      <alignment vertical="center"/>
    </xf>
    <xf numFmtId="43" fontId="17" fillId="2" borderId="4" xfId="4" applyFont="1" applyFill="1" applyBorder="1" applyAlignment="1" applyProtection="1">
      <alignment vertical="center"/>
    </xf>
    <xf numFmtId="43" fontId="52" fillId="2" borderId="4" xfId="4" applyFont="1" applyFill="1" applyBorder="1" applyAlignment="1" applyProtection="1">
      <alignment vertical="center"/>
    </xf>
    <xf numFmtId="43" fontId="15" fillId="2" borderId="29" xfId="4" applyFont="1" applyFill="1" applyBorder="1" applyAlignment="1" applyProtection="1">
      <alignment vertical="center"/>
    </xf>
    <xf numFmtId="43" fontId="15" fillId="2" borderId="30" xfId="4" applyFont="1" applyFill="1" applyBorder="1" applyAlignment="1" applyProtection="1">
      <alignment vertical="center"/>
    </xf>
    <xf numFmtId="43" fontId="15" fillId="0" borderId="1" xfId="4" applyFont="1" applyBorder="1" applyAlignment="1">
      <alignment horizontal="center" vertical="center"/>
    </xf>
    <xf numFmtId="43" fontId="17" fillId="3" borderId="1" xfId="4" applyFont="1" applyFill="1" applyBorder="1" applyAlignment="1" applyProtection="1">
      <alignment horizontal="center" vertical="center" wrapText="1" shrinkToFit="1"/>
      <protection locked="0"/>
    </xf>
    <xf numFmtId="0" fontId="20" fillId="0" borderId="0" xfId="0" applyFont="1"/>
    <xf numFmtId="0" fontId="13" fillId="0" borderId="0" xfId="1" applyFont="1" applyBorder="1" applyAlignment="1"/>
    <xf numFmtId="0" fontId="13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16" fillId="0" borderId="12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13" fillId="0" borderId="14" xfId="1" applyFont="1" applyBorder="1" applyAlignment="1">
      <alignment horizontal="center" vertical="center"/>
    </xf>
    <xf numFmtId="0" fontId="13" fillId="0" borderId="14" xfId="1" applyFont="1" applyBorder="1" applyAlignment="1">
      <alignment horizontal="left" vertical="center"/>
    </xf>
    <xf numFmtId="164" fontId="13" fillId="0" borderId="15" xfId="2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vertical="center"/>
    </xf>
    <xf numFmtId="0" fontId="13" fillId="0" borderId="2" xfId="1" applyFont="1" applyBorder="1" applyAlignment="1">
      <alignment horizontal="center" vertical="center"/>
    </xf>
    <xf numFmtId="0" fontId="13" fillId="0" borderId="1" xfId="1" applyFont="1" applyBorder="1" applyAlignment="1">
      <alignment vertical="center"/>
    </xf>
    <xf numFmtId="164" fontId="13" fillId="0" borderId="33" xfId="2" applyNumberFormat="1" applyFont="1" applyFill="1" applyBorder="1" applyAlignment="1" applyProtection="1">
      <alignment vertical="center"/>
    </xf>
    <xf numFmtId="43" fontId="73" fillId="0" borderId="1" xfId="0" applyNumberFormat="1" applyFont="1" applyBorder="1" applyAlignment="1">
      <alignment vertical="center"/>
    </xf>
    <xf numFmtId="0" fontId="13" fillId="0" borderId="34" xfId="1" applyFont="1" applyBorder="1" applyAlignment="1">
      <alignment horizontal="center" vertical="center"/>
    </xf>
    <xf numFmtId="0" fontId="13" fillId="0" borderId="32" xfId="1" applyFont="1" applyBorder="1" applyAlignment="1">
      <alignment vertical="center"/>
    </xf>
    <xf numFmtId="164" fontId="13" fillId="0" borderId="1" xfId="2" applyNumberFormat="1" applyFont="1" applyFill="1" applyBorder="1" applyAlignment="1" applyProtection="1">
      <alignment vertical="center"/>
    </xf>
    <xf numFmtId="164" fontId="12" fillId="0" borderId="20" xfId="2" applyNumberFormat="1" applyFont="1" applyBorder="1" applyAlignment="1">
      <alignment vertical="center"/>
    </xf>
    <xf numFmtId="43" fontId="72" fillId="0" borderId="1" xfId="0" applyNumberFormat="1" applyFont="1" applyBorder="1" applyAlignment="1">
      <alignment vertical="center"/>
    </xf>
    <xf numFmtId="44" fontId="13" fillId="0" borderId="0" xfId="1" applyNumberFormat="1" applyFont="1" applyAlignment="1">
      <alignment horizontal="right"/>
    </xf>
    <xf numFmtId="0" fontId="20" fillId="0" borderId="0" xfId="0" applyFont="1" applyAlignment="1"/>
    <xf numFmtId="0" fontId="22" fillId="0" borderId="0" xfId="1" applyFont="1" applyBorder="1" applyAlignment="1">
      <alignment horizontal="center" vertical="center" wrapText="1"/>
    </xf>
    <xf numFmtId="0" fontId="20" fillId="2" borderId="0" xfId="0" applyFont="1" applyFill="1"/>
    <xf numFmtId="43" fontId="13" fillId="0" borderId="15" xfId="4" applyFont="1" applyBorder="1" applyAlignment="1">
      <alignment horizontal="center" vertical="center"/>
    </xf>
    <xf numFmtId="0" fontId="13" fillId="0" borderId="14" xfId="1" applyFont="1" applyBorder="1" applyAlignment="1">
      <alignment horizontal="left" vertical="center" wrapText="1"/>
    </xf>
    <xf numFmtId="0" fontId="70" fillId="2" borderId="0" xfId="0" applyFont="1" applyFill="1"/>
    <xf numFmtId="0" fontId="70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43" fontId="8" fillId="2" borderId="1" xfId="0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43" fontId="13" fillId="2" borderId="31" xfId="4" applyFont="1" applyFill="1" applyBorder="1" applyAlignment="1">
      <alignment vertical="center"/>
    </xf>
    <xf numFmtId="43" fontId="13" fillId="2" borderId="1" xfId="4" applyFont="1" applyFill="1" applyBorder="1" applyAlignment="1">
      <alignment vertical="center"/>
    </xf>
    <xf numFmtId="43" fontId="12" fillId="2" borderId="1" xfId="4" applyFont="1" applyFill="1" applyBorder="1" applyAlignment="1">
      <alignment vertical="center"/>
    </xf>
    <xf numFmtId="43" fontId="70" fillId="2" borderId="0" xfId="4" applyFont="1" applyFill="1"/>
    <xf numFmtId="0" fontId="13" fillId="2" borderId="1" xfId="0" applyFont="1" applyFill="1" applyBorder="1" applyAlignment="1">
      <alignment horizontal="left" vertical="center" wrapText="1"/>
    </xf>
    <xf numFmtId="43" fontId="26" fillId="0" borderId="1" xfId="0" applyNumberFormat="1" applyFont="1" applyBorder="1" applyAlignment="1">
      <alignment horizontal="center"/>
    </xf>
    <xf numFmtId="43" fontId="7" fillId="0" borderId="1" xfId="0" applyNumberFormat="1" applyFont="1" applyBorder="1" applyAlignment="1">
      <alignment horizontal="center"/>
    </xf>
    <xf numFmtId="43" fontId="73" fillId="0" borderId="1" xfId="4" applyFont="1" applyBorder="1" applyAlignment="1">
      <alignment horizontal="center"/>
    </xf>
    <xf numFmtId="43" fontId="13" fillId="0" borderId="1" xfId="4" applyFont="1" applyBorder="1" applyAlignment="1">
      <alignment vertical="center"/>
    </xf>
    <xf numFmtId="43" fontId="73" fillId="0" borderId="0" xfId="4" applyFont="1" applyBorder="1" applyAlignment="1">
      <alignment vertical="center"/>
    </xf>
    <xf numFmtId="43" fontId="12" fillId="0" borderId="21" xfId="4" applyFont="1" applyBorder="1" applyAlignment="1">
      <alignment vertical="center"/>
    </xf>
    <xf numFmtId="49" fontId="73" fillId="2" borderId="1" xfId="0" applyNumberFormat="1" applyFont="1" applyFill="1" applyBorder="1"/>
    <xf numFmtId="0" fontId="72" fillId="2" borderId="1" xfId="0" applyFont="1" applyFill="1" applyBorder="1"/>
    <xf numFmtId="43" fontId="72" fillId="2" borderId="1" xfId="0" applyNumberFormat="1" applyFont="1" applyFill="1" applyBorder="1"/>
    <xf numFmtId="43" fontId="72" fillId="2" borderId="1" xfId="4" applyFont="1" applyFill="1" applyBorder="1"/>
    <xf numFmtId="2" fontId="72" fillId="2" borderId="1" xfId="0" applyNumberFormat="1" applyFont="1" applyFill="1" applyBorder="1"/>
    <xf numFmtId="0" fontId="73" fillId="2" borderId="0" xfId="0" applyFont="1" applyFill="1"/>
    <xf numFmtId="0" fontId="73" fillId="2" borderId="1" xfId="0" applyFont="1" applyFill="1" applyBorder="1"/>
    <xf numFmtId="43" fontId="73" fillId="2" borderId="1" xfId="0" applyNumberFormat="1" applyFont="1" applyFill="1" applyBorder="1"/>
    <xf numFmtId="43" fontId="73" fillId="2" borderId="1" xfId="4" applyFont="1" applyFill="1" applyBorder="1"/>
    <xf numFmtId="2" fontId="73" fillId="2" borderId="1" xfId="0" applyNumberFormat="1" applyFont="1" applyFill="1" applyBorder="1"/>
    <xf numFmtId="0" fontId="73" fillId="2" borderId="1" xfId="0" applyFont="1" applyFill="1" applyBorder="1" applyAlignment="1">
      <alignment wrapText="1"/>
    </xf>
    <xf numFmtId="0" fontId="72" fillId="2" borderId="0" xfId="0" applyFont="1" applyFill="1"/>
    <xf numFmtId="0" fontId="27" fillId="2" borderId="0" xfId="0" applyFont="1" applyFill="1"/>
    <xf numFmtId="0" fontId="13" fillId="2" borderId="1" xfId="0" applyFont="1" applyFill="1" applyBorder="1"/>
    <xf numFmtId="0" fontId="13" fillId="2" borderId="1" xfId="0" applyFont="1" applyFill="1" applyBorder="1" applyAlignment="1">
      <alignment wrapText="1"/>
    </xf>
    <xf numFmtId="0" fontId="13" fillId="0" borderId="27" xfId="1" applyFont="1" applyBorder="1" applyAlignment="1">
      <alignment horizontal="center" vertical="center"/>
    </xf>
    <xf numFmtId="0" fontId="13" fillId="0" borderId="15" xfId="1" applyFont="1" applyBorder="1" applyAlignment="1">
      <alignment horizontal="left" vertical="center" wrapText="1"/>
    </xf>
    <xf numFmtId="43" fontId="13" fillId="0" borderId="6" xfId="4" applyFont="1" applyBorder="1" applyAlignment="1">
      <alignment vertical="center"/>
    </xf>
    <xf numFmtId="43" fontId="13" fillId="0" borderId="19" xfId="4" applyFont="1" applyBorder="1" applyAlignment="1">
      <alignment horizontal="center" vertical="center"/>
    </xf>
    <xf numFmtId="43" fontId="13" fillId="0" borderId="1" xfId="4" applyFont="1" applyBorder="1" applyAlignment="1">
      <alignment horizontal="center" vertical="center"/>
    </xf>
    <xf numFmtId="43" fontId="26" fillId="0" borderId="1" xfId="4" applyFont="1" applyBorder="1" applyAlignment="1">
      <alignment horizontal="center"/>
    </xf>
    <xf numFmtId="0" fontId="20" fillId="2" borderId="0" xfId="0" applyFont="1" applyFill="1" applyAlignment="1">
      <alignment horizontal="right"/>
    </xf>
    <xf numFmtId="43" fontId="20" fillId="2" borderId="0" xfId="4" applyFont="1" applyFill="1" applyAlignment="1"/>
    <xf numFmtId="0" fontId="20" fillId="2" borderId="0" xfId="0" applyFont="1" applyFill="1" applyAlignment="1"/>
    <xf numFmtId="0" fontId="74" fillId="2" borderId="0" xfId="1" applyFont="1" applyFill="1" applyBorder="1" applyAlignment="1">
      <alignment horizontal="center" vertical="center" wrapText="1"/>
    </xf>
    <xf numFmtId="43" fontId="74" fillId="2" borderId="0" xfId="4" applyFont="1" applyFill="1" applyBorder="1" applyAlignment="1">
      <alignment horizontal="center" vertical="center" wrapText="1"/>
    </xf>
    <xf numFmtId="0" fontId="72" fillId="2" borderId="1" xfId="0" applyFont="1" applyFill="1" applyBorder="1" applyAlignment="1">
      <alignment horizontal="center" vertical="center"/>
    </xf>
    <xf numFmtId="0" fontId="72" fillId="2" borderId="1" xfId="0" applyFont="1" applyFill="1" applyBorder="1" applyAlignment="1">
      <alignment vertical="center" wrapText="1"/>
    </xf>
    <xf numFmtId="43" fontId="72" fillId="2" borderId="1" xfId="4" applyFont="1" applyFill="1" applyBorder="1" applyAlignment="1">
      <alignment vertical="center" wrapText="1"/>
    </xf>
    <xf numFmtId="49" fontId="29" fillId="2" borderId="1" xfId="0" applyNumberFormat="1" applyFont="1" applyFill="1" applyBorder="1" applyAlignment="1">
      <alignment vertical="center" wrapText="1"/>
    </xf>
    <xf numFmtId="0" fontId="20" fillId="2" borderId="1" xfId="0" applyFont="1" applyFill="1" applyBorder="1"/>
    <xf numFmtId="43" fontId="20" fillId="2" borderId="1" xfId="4" applyFont="1" applyFill="1" applyBorder="1"/>
    <xf numFmtId="43" fontId="73" fillId="2" borderId="1" xfId="4" applyFont="1" applyFill="1" applyBorder="1" applyAlignment="1">
      <alignment horizontal="center"/>
    </xf>
    <xf numFmtId="43" fontId="73" fillId="2" borderId="1" xfId="4" applyFont="1" applyFill="1" applyBorder="1" applyAlignment="1"/>
    <xf numFmtId="0" fontId="27" fillId="2" borderId="1" xfId="0" applyFont="1" applyFill="1" applyBorder="1"/>
    <xf numFmtId="43" fontId="27" fillId="2" borderId="1" xfId="4" applyFont="1" applyFill="1" applyBorder="1"/>
    <xf numFmtId="43" fontId="20" fillId="2" borderId="0" xfId="4" applyFont="1" applyFill="1"/>
    <xf numFmtId="0" fontId="73" fillId="2" borderId="1" xfId="0" applyFont="1" applyFill="1" applyBorder="1" applyAlignment="1">
      <alignment vertical="center"/>
    </xf>
    <xf numFmtId="43" fontId="73" fillId="2" borderId="1" xfId="0" applyNumberFormat="1" applyFont="1" applyFill="1" applyBorder="1" applyAlignment="1">
      <alignment vertical="center"/>
    </xf>
    <xf numFmtId="43" fontId="73" fillId="2" borderId="1" xfId="4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43" fontId="72" fillId="2" borderId="1" xfId="0" applyNumberFormat="1" applyFont="1" applyFill="1" applyBorder="1" applyAlignment="1">
      <alignment vertical="center"/>
    </xf>
    <xf numFmtId="43" fontId="72" fillId="2" borderId="1" xfId="4" applyFont="1" applyFill="1" applyBorder="1" applyAlignment="1">
      <alignment vertical="center"/>
    </xf>
    <xf numFmtId="2" fontId="72" fillId="2" borderId="1" xfId="0" applyNumberFormat="1" applyFont="1" applyFill="1" applyBorder="1" applyAlignment="1">
      <alignment vertical="center"/>
    </xf>
    <xf numFmtId="0" fontId="72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49" fontId="73" fillId="2" borderId="1" xfId="0" applyNumberFormat="1" applyFont="1" applyFill="1" applyBorder="1" applyAlignment="1">
      <alignment vertical="center"/>
    </xf>
    <xf numFmtId="0" fontId="72" fillId="2" borderId="1" xfId="0" applyFont="1" applyFill="1" applyBorder="1" applyAlignment="1">
      <alignment vertical="center"/>
    </xf>
    <xf numFmtId="0" fontId="73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43" fontId="75" fillId="0" borderId="1" xfId="4" applyFont="1" applyBorder="1" applyAlignment="1">
      <alignment vertical="center" wrapText="1"/>
    </xf>
    <xf numFmtId="43" fontId="75" fillId="0" borderId="1" xfId="4" applyFont="1" applyBorder="1" applyAlignment="1">
      <alignment vertical="center"/>
    </xf>
    <xf numFmtId="43" fontId="75" fillId="0" borderId="1" xfId="4" applyFont="1" applyFill="1" applyBorder="1" applyAlignment="1">
      <alignment vertical="center"/>
    </xf>
    <xf numFmtId="43" fontId="9" fillId="0" borderId="1" xfId="4" applyFont="1" applyBorder="1" applyAlignment="1">
      <alignment vertical="center"/>
    </xf>
    <xf numFmtId="0" fontId="13" fillId="0" borderId="38" xfId="1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5" fillId="0" borderId="1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0" fontId="73" fillId="0" borderId="1" xfId="0" applyFont="1" applyBorder="1" applyAlignment="1">
      <alignment horizontal="center" vertical="center" wrapText="1"/>
    </xf>
    <xf numFmtId="43" fontId="26" fillId="0" borderId="1" xfId="4" applyFont="1" applyBorder="1" applyAlignment="1">
      <alignment vertical="center" wrapText="1"/>
    </xf>
    <xf numFmtId="43" fontId="26" fillId="0" borderId="1" xfId="4" applyFont="1" applyBorder="1" applyAlignment="1">
      <alignment horizontal="right" vertical="center" wrapText="1"/>
    </xf>
    <xf numFmtId="2" fontId="26" fillId="0" borderId="1" xfId="4" applyNumberFormat="1" applyFont="1" applyBorder="1" applyAlignment="1">
      <alignment horizontal="right" vertical="center" wrapText="1"/>
    </xf>
    <xf numFmtId="2" fontId="26" fillId="0" borderId="1" xfId="0" applyNumberFormat="1" applyFont="1" applyBorder="1"/>
    <xf numFmtId="43" fontId="26" fillId="0" borderId="1" xfId="4" applyFont="1" applyBorder="1"/>
    <xf numFmtId="2" fontId="21" fillId="0" borderId="1" xfId="0" applyNumberFormat="1" applyFont="1" applyBorder="1"/>
    <xf numFmtId="43" fontId="72" fillId="0" borderId="1" xfId="4" applyFont="1" applyBorder="1" applyAlignment="1">
      <alignment vertical="center" wrapText="1"/>
    </xf>
    <xf numFmtId="43" fontId="72" fillId="0" borderId="1" xfId="4" applyFont="1" applyBorder="1" applyAlignment="1">
      <alignment horizontal="right" vertical="center" wrapText="1"/>
    </xf>
    <xf numFmtId="2" fontId="72" fillId="0" borderId="1" xfId="4" applyNumberFormat="1" applyFont="1" applyBorder="1" applyAlignment="1">
      <alignment horizontal="right" vertical="center" wrapText="1"/>
    </xf>
    <xf numFmtId="2" fontId="73" fillId="0" borderId="1" xfId="0" applyNumberFormat="1" applyFont="1" applyBorder="1"/>
    <xf numFmtId="43" fontId="72" fillId="0" borderId="1" xfId="0" applyNumberFormat="1" applyFont="1" applyBorder="1"/>
    <xf numFmtId="0" fontId="20" fillId="0" borderId="0" xfId="0" applyFont="1" applyAlignment="1">
      <alignment vertical="center"/>
    </xf>
    <xf numFmtId="0" fontId="22" fillId="0" borderId="0" xfId="6" applyFont="1" applyBorder="1" applyAlignment="1">
      <alignment horizontal="right" vertical="center"/>
    </xf>
    <xf numFmtId="49" fontId="27" fillId="0" borderId="1" xfId="0" applyNumberFormat="1" applyFont="1" applyBorder="1" applyAlignment="1">
      <alignment horizontal="center" vertical="center"/>
    </xf>
    <xf numFmtId="0" fontId="22" fillId="0" borderId="0" xfId="6" applyFont="1" applyBorder="1" applyAlignment="1">
      <alignment horizontal="center" vertical="center"/>
    </xf>
    <xf numFmtId="49" fontId="6" fillId="0" borderId="1" xfId="6" applyNumberFormat="1" applyFont="1" applyFill="1" applyBorder="1" applyAlignment="1">
      <alignment horizontal="center" vertical="center"/>
    </xf>
    <xf numFmtId="49" fontId="6" fillId="0" borderId="1" xfId="6" applyNumberFormat="1" applyFont="1" applyBorder="1" applyAlignment="1">
      <alignment horizontal="center" vertical="center"/>
    </xf>
    <xf numFmtId="164" fontId="6" fillId="0" borderId="1" xfId="4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6" applyFont="1" applyFill="1" applyBorder="1" applyAlignment="1">
      <alignment horizontal="center" vertical="center"/>
    </xf>
    <xf numFmtId="49" fontId="15" fillId="0" borderId="1" xfId="4" applyNumberFormat="1" applyFont="1" applyBorder="1" applyAlignment="1">
      <alignment horizontal="center" vertical="center"/>
    </xf>
    <xf numFmtId="49" fontId="15" fillId="0" borderId="1" xfId="6" applyNumberFormat="1" applyFont="1" applyBorder="1" applyAlignment="1">
      <alignment horizontal="center" vertical="center" wrapText="1"/>
    </xf>
    <xf numFmtId="164" fontId="15" fillId="0" borderId="1" xfId="6" applyNumberFormat="1" applyFont="1" applyFill="1" applyBorder="1" applyAlignment="1">
      <alignment horizontal="center" vertical="center" wrapText="1"/>
    </xf>
    <xf numFmtId="0" fontId="22" fillId="0" borderId="1" xfId="6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textRotation="90" wrapText="1"/>
    </xf>
    <xf numFmtId="49" fontId="15" fillId="0" borderId="6" xfId="6" applyNumberFormat="1" applyFont="1" applyBorder="1" applyAlignment="1">
      <alignment horizontal="center" vertical="center" wrapText="1"/>
    </xf>
    <xf numFmtId="49" fontId="15" fillId="0" borderId="5" xfId="6" applyNumberFormat="1" applyFont="1" applyBorder="1" applyAlignment="1">
      <alignment horizontal="center" vertical="center" wrapText="1"/>
    </xf>
    <xf numFmtId="49" fontId="15" fillId="0" borderId="7" xfId="6" applyNumberFormat="1" applyFont="1" applyBorder="1" applyAlignment="1">
      <alignment horizontal="center" vertical="center" wrapText="1"/>
    </xf>
    <xf numFmtId="49" fontId="27" fillId="0" borderId="6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49" fontId="27" fillId="0" borderId="7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164" fontId="15" fillId="0" borderId="1" xfId="4" applyNumberFormat="1" applyFont="1" applyBorder="1" applyAlignment="1">
      <alignment horizontal="left" vertical="center" wrapText="1"/>
    </xf>
    <xf numFmtId="0" fontId="15" fillId="0" borderId="1" xfId="6" applyFont="1" applyBorder="1" applyAlignment="1">
      <alignment horizontal="left" vertical="center" wrapText="1"/>
    </xf>
    <xf numFmtId="49" fontId="25" fillId="0" borderId="1" xfId="0" applyNumberFormat="1" applyFont="1" applyBorder="1" applyAlignment="1">
      <alignment horizontal="left" vertical="center" wrapText="1"/>
    </xf>
    <xf numFmtId="49" fontId="25" fillId="0" borderId="1" xfId="0" applyNumberFormat="1" applyFont="1" applyBorder="1" applyAlignment="1">
      <alignment horizontal="center" vertical="center"/>
    </xf>
    <xf numFmtId="164" fontId="15" fillId="0" borderId="1" xfId="4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49" fontId="25" fillId="0" borderId="4" xfId="0" applyNumberFormat="1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left" vertical="center" wrapText="1"/>
    </xf>
    <xf numFmtId="49" fontId="25" fillId="0" borderId="2" xfId="0" applyNumberFormat="1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49" fontId="15" fillId="0" borderId="1" xfId="6" applyNumberFormat="1" applyFont="1" applyFill="1" applyBorder="1" applyAlignment="1">
      <alignment horizontal="center" vertical="center"/>
    </xf>
    <xf numFmtId="49" fontId="15" fillId="0" borderId="1" xfId="6" applyNumberFormat="1" applyFont="1" applyBorder="1" applyAlignment="1">
      <alignment horizontal="left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49" fontId="27" fillId="0" borderId="6" xfId="0" applyNumberFormat="1" applyFont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4" fontId="32" fillId="3" borderId="21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13" xfId="0" applyNumberFormat="1" applyFont="1" applyFill="1" applyBorder="1" applyAlignment="1" applyProtection="1">
      <alignment horizontal="center" vertical="center" wrapText="1" shrinkToFit="1"/>
      <protection locked="0"/>
    </xf>
    <xf numFmtId="0" fontId="32" fillId="3" borderId="21" xfId="0" applyFont="1" applyFill="1" applyBorder="1" applyAlignment="1" applyProtection="1">
      <alignment horizontal="center" vertical="center" wrapText="1" shrinkToFit="1"/>
      <protection locked="0"/>
    </xf>
    <xf numFmtId="0" fontId="32" fillId="3" borderId="13" xfId="0" applyFont="1" applyFill="1" applyBorder="1" applyAlignment="1" applyProtection="1">
      <alignment horizontal="center" vertical="center" wrapText="1" shrinkToFit="1"/>
      <protection locked="0"/>
    </xf>
    <xf numFmtId="4" fontId="32" fillId="3" borderId="45" xfId="0" applyNumberFormat="1" applyFont="1" applyFill="1" applyBorder="1" applyAlignment="1" applyProtection="1">
      <alignment horizontal="center" vertical="center" wrapText="1" shrinkToFit="1"/>
      <protection locked="0"/>
    </xf>
    <xf numFmtId="0" fontId="32" fillId="3" borderId="21" xfId="0" applyFont="1" applyFill="1" applyBorder="1" applyAlignment="1" applyProtection="1">
      <alignment horizontal="left" vertical="center" wrapText="1" shrinkToFit="1"/>
      <protection locked="0"/>
    </xf>
    <xf numFmtId="0" fontId="32" fillId="3" borderId="13" xfId="0" applyFont="1" applyFill="1" applyBorder="1" applyAlignment="1" applyProtection="1">
      <alignment horizontal="left" vertical="center" wrapText="1" shrinkToFit="1"/>
      <protection locked="0"/>
    </xf>
    <xf numFmtId="0" fontId="32" fillId="2" borderId="4" xfId="0" applyNumberFormat="1" applyFont="1" applyFill="1" applyBorder="1" applyAlignment="1" applyProtection="1">
      <alignment horizontal="left"/>
      <protection locked="0"/>
    </xf>
    <xf numFmtId="0" fontId="32" fillId="2" borderId="2" xfId="0" applyNumberFormat="1" applyFont="1" applyFill="1" applyBorder="1" applyAlignment="1" applyProtection="1">
      <alignment horizontal="left"/>
      <protection locked="0"/>
    </xf>
    <xf numFmtId="4" fontId="32" fillId="2" borderId="4" xfId="0" applyNumberFormat="1" applyFont="1" applyFill="1" applyBorder="1" applyAlignment="1" applyProtection="1">
      <alignment horizontal="center"/>
      <protection locked="0"/>
    </xf>
    <xf numFmtId="4" fontId="32" fillId="2" borderId="46" xfId="0" applyNumberFormat="1" applyFont="1" applyFill="1" applyBorder="1" applyAlignment="1" applyProtection="1">
      <alignment horizontal="center"/>
      <protection locked="0"/>
    </xf>
    <xf numFmtId="0" fontId="32" fillId="3" borderId="36" xfId="0" applyFont="1" applyFill="1" applyBorder="1" applyAlignment="1" applyProtection="1">
      <alignment horizontal="left" vertical="center" wrapText="1" shrinkToFit="1"/>
      <protection locked="0"/>
    </xf>
    <xf numFmtId="0" fontId="32" fillId="3" borderId="37" xfId="0" applyFont="1" applyFill="1" applyBorder="1" applyAlignment="1" applyProtection="1">
      <alignment horizontal="left" vertical="center" wrapText="1" shrinkToFit="1"/>
      <protection locked="0"/>
    </xf>
    <xf numFmtId="4" fontId="32" fillId="3" borderId="36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37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13" xfId="0" applyNumberFormat="1" applyFont="1" applyFill="1" applyBorder="1" applyAlignment="1" applyProtection="1">
      <alignment horizontal="right" vertical="center" wrapText="1" shrinkToFit="1"/>
      <protection locked="0"/>
    </xf>
    <xf numFmtId="0" fontId="32" fillId="3" borderId="21" xfId="0" applyFont="1" applyFill="1" applyBorder="1" applyAlignment="1" applyProtection="1">
      <alignment vertical="center" wrapText="1" shrinkToFit="1"/>
      <protection locked="0"/>
    </xf>
    <xf numFmtId="0" fontId="32" fillId="3" borderId="13" xfId="0" applyFont="1" applyFill="1" applyBorder="1" applyAlignment="1" applyProtection="1">
      <alignment vertical="center" wrapText="1" shrinkToFit="1"/>
      <protection locked="0"/>
    </xf>
    <xf numFmtId="4" fontId="32" fillId="3" borderId="51" xfId="0" applyNumberFormat="1" applyFont="1" applyFill="1" applyBorder="1" applyAlignment="1" applyProtection="1">
      <alignment horizontal="center" vertical="center" wrapText="1" shrinkToFit="1"/>
      <protection locked="0"/>
    </xf>
    <xf numFmtId="0" fontId="32" fillId="3" borderId="15" xfId="0" applyFont="1" applyFill="1" applyBorder="1" applyAlignment="1" applyProtection="1">
      <alignment horizontal="left" vertical="center" wrapText="1" shrinkToFit="1"/>
      <protection locked="0"/>
    </xf>
    <xf numFmtId="0" fontId="32" fillId="3" borderId="27" xfId="0" applyFont="1" applyFill="1" applyBorder="1" applyAlignment="1" applyProtection="1">
      <alignment horizontal="left" vertical="center" wrapText="1" shrinkToFit="1"/>
      <protection locked="0"/>
    </xf>
    <xf numFmtId="0" fontId="32" fillId="3" borderId="4" xfId="0" applyFont="1" applyFill="1" applyBorder="1" applyAlignment="1" applyProtection="1">
      <alignment vertical="center" wrapText="1" shrinkToFit="1"/>
      <protection locked="0"/>
    </xf>
    <xf numFmtId="0" fontId="32" fillId="3" borderId="2" xfId="0" applyFont="1" applyFill="1" applyBorder="1" applyAlignment="1" applyProtection="1">
      <alignment vertical="center" wrapText="1" shrinkToFit="1"/>
      <protection locked="0"/>
    </xf>
    <xf numFmtId="0" fontId="41" fillId="3" borderId="21" xfId="0" applyFont="1" applyFill="1" applyBorder="1" applyAlignment="1" applyProtection="1">
      <alignment horizontal="center" vertical="center" wrapText="1" shrinkToFit="1"/>
      <protection locked="0"/>
    </xf>
    <xf numFmtId="0" fontId="41" fillId="3" borderId="13" xfId="0" applyFont="1" applyFill="1" applyBorder="1" applyAlignment="1" applyProtection="1">
      <alignment horizontal="center" vertical="center" wrapText="1" shrinkToFit="1"/>
      <protection locked="0"/>
    </xf>
    <xf numFmtId="0" fontId="64" fillId="2" borderId="0" xfId="0" applyNumberFormat="1" applyFont="1" applyFill="1" applyBorder="1" applyAlignment="1" applyProtection="1">
      <alignment horizontal="right"/>
      <protection locked="0"/>
    </xf>
    <xf numFmtId="0" fontId="65" fillId="2" borderId="0" xfId="0" applyNumberFormat="1" applyFont="1" applyFill="1" applyBorder="1" applyAlignment="1" applyProtection="1">
      <alignment horizontal="center"/>
      <protection locked="0"/>
    </xf>
    <xf numFmtId="0" fontId="54" fillId="2" borderId="11" xfId="0" applyNumberFormat="1" applyFont="1" applyFill="1" applyBorder="1" applyAlignment="1" applyProtection="1">
      <alignment horizontal="center"/>
      <protection locked="0"/>
    </xf>
    <xf numFmtId="0" fontId="11" fillId="3" borderId="43" xfId="0" applyFont="1" applyFill="1" applyBorder="1" applyAlignment="1" applyProtection="1">
      <alignment horizontal="center" vertical="center" wrapText="1" shrinkToFit="1"/>
      <protection locked="0"/>
    </xf>
    <xf numFmtId="0" fontId="11" fillId="3" borderId="41" xfId="0" applyFont="1" applyFill="1" applyBorder="1" applyAlignment="1" applyProtection="1">
      <alignment horizontal="center" vertical="center" wrapText="1" shrinkToFit="1"/>
      <protection locked="0"/>
    </xf>
    <xf numFmtId="0" fontId="11" fillId="3" borderId="44" xfId="0" applyFont="1" applyFill="1" applyBorder="1" applyAlignment="1" applyProtection="1">
      <alignment horizontal="center" vertical="center" wrapText="1" shrinkToFit="1"/>
      <protection locked="0"/>
    </xf>
    <xf numFmtId="0" fontId="11" fillId="3" borderId="14" xfId="0" applyFont="1" applyFill="1" applyBorder="1" applyAlignment="1" applyProtection="1">
      <alignment horizontal="center" vertical="center" wrapText="1" shrinkToFit="1"/>
      <protection locked="0"/>
    </xf>
    <xf numFmtId="0" fontId="11" fillId="3" borderId="16" xfId="0" applyFont="1" applyFill="1" applyBorder="1" applyAlignment="1" applyProtection="1">
      <alignment horizontal="center" vertical="center" wrapText="1" shrinkToFit="1"/>
      <protection locked="0"/>
    </xf>
    <xf numFmtId="0" fontId="11" fillId="3" borderId="18" xfId="0" applyFont="1" applyFill="1" applyBorder="1" applyAlignment="1" applyProtection="1">
      <alignment horizontal="center" vertical="center" wrapText="1" shrinkToFit="1"/>
      <protection locked="0"/>
    </xf>
    <xf numFmtId="0" fontId="11" fillId="3" borderId="15" xfId="0" applyFont="1" applyFill="1" applyBorder="1" applyAlignment="1" applyProtection="1">
      <alignment horizontal="center" vertical="center" wrapText="1" shrinkToFit="1"/>
      <protection locked="0"/>
    </xf>
    <xf numFmtId="0" fontId="11" fillId="3" borderId="27" xfId="0" applyFont="1" applyFill="1" applyBorder="1" applyAlignment="1" applyProtection="1">
      <alignment horizontal="center" vertical="center" wrapText="1" shrinkToFit="1"/>
      <protection locked="0"/>
    </xf>
    <xf numFmtId="0" fontId="11" fillId="3" borderId="19" xfId="0" applyFont="1" applyFill="1" applyBorder="1" applyAlignment="1" applyProtection="1">
      <alignment horizontal="center" vertical="center" wrapText="1" shrinkToFit="1"/>
      <protection locked="0"/>
    </xf>
    <xf numFmtId="0" fontId="11" fillId="3" borderId="48" xfId="0" applyFont="1" applyFill="1" applyBorder="1" applyAlignment="1" applyProtection="1">
      <alignment horizontal="center" vertical="center" wrapText="1" shrinkToFit="1"/>
      <protection locked="0"/>
    </xf>
    <xf numFmtId="0" fontId="11" fillId="3" borderId="20" xfId="0" applyFont="1" applyFill="1" applyBorder="1" applyAlignment="1" applyProtection="1">
      <alignment horizontal="center" vertical="center" wrapText="1" shrinkToFit="1"/>
      <protection locked="0"/>
    </xf>
    <xf numFmtId="0" fontId="11" fillId="3" borderId="17" xfId="0" applyFont="1" applyFill="1" applyBorder="1" applyAlignment="1" applyProtection="1">
      <alignment horizontal="center" vertical="center" wrapText="1" shrinkToFit="1"/>
      <protection locked="0"/>
    </xf>
    <xf numFmtId="0" fontId="11" fillId="3" borderId="33" xfId="0" applyFont="1" applyFill="1" applyBorder="1" applyAlignment="1" applyProtection="1">
      <alignment horizontal="center" vertical="center" wrapText="1" shrinkToFit="1"/>
      <protection locked="0"/>
    </xf>
    <xf numFmtId="0" fontId="11" fillId="3" borderId="0" xfId="0" applyFont="1" applyFill="1" applyBorder="1" applyAlignment="1" applyProtection="1">
      <alignment horizontal="center" vertical="center" wrapText="1" shrinkToFit="1"/>
      <protection locked="0"/>
    </xf>
    <xf numFmtId="0" fontId="11" fillId="3" borderId="11" xfId="0" applyFont="1" applyFill="1" applyBorder="1" applyAlignment="1" applyProtection="1">
      <alignment horizontal="center" vertical="center" wrapText="1" shrinkToFit="1"/>
      <protection locked="0"/>
    </xf>
    <xf numFmtId="0" fontId="11" fillId="3" borderId="6" xfId="0" applyFont="1" applyFill="1" applyBorder="1" applyAlignment="1" applyProtection="1">
      <alignment horizontal="center" vertical="center" wrapText="1" shrinkToFit="1"/>
      <protection locked="0"/>
    </xf>
    <xf numFmtId="0" fontId="11" fillId="3" borderId="5" xfId="0" applyFont="1" applyFill="1" applyBorder="1" applyAlignment="1" applyProtection="1">
      <alignment horizontal="center" vertical="center" wrapText="1" shrinkToFit="1"/>
      <protection locked="0"/>
    </xf>
    <xf numFmtId="0" fontId="11" fillId="3" borderId="7" xfId="0" applyFont="1" applyFill="1" applyBorder="1" applyAlignment="1" applyProtection="1">
      <alignment horizontal="center" vertical="center" wrapText="1" shrinkToFit="1"/>
      <protection locked="0"/>
    </xf>
    <xf numFmtId="0" fontId="11" fillId="3" borderId="24" xfId="0" applyFont="1" applyFill="1" applyBorder="1" applyAlignment="1" applyProtection="1">
      <alignment horizontal="center" vertical="center" wrapText="1" shrinkToFit="1"/>
      <protection locked="0"/>
    </xf>
    <xf numFmtId="0" fontId="11" fillId="3" borderId="42" xfId="0" applyFont="1" applyFill="1" applyBorder="1" applyAlignment="1" applyProtection="1">
      <alignment horizontal="center" vertical="center" wrapText="1" shrinkToFit="1"/>
      <protection locked="0"/>
    </xf>
    <xf numFmtId="0" fontId="11" fillId="3" borderId="47" xfId="0" applyFont="1" applyFill="1" applyBorder="1" applyAlignment="1" applyProtection="1">
      <alignment horizontal="center" vertical="center" wrapText="1" shrinkToFit="1"/>
      <protection locked="0"/>
    </xf>
    <xf numFmtId="0" fontId="11" fillId="3" borderId="21" xfId="0" applyFont="1" applyFill="1" applyBorder="1" applyAlignment="1" applyProtection="1">
      <alignment horizontal="center" vertical="center" wrapText="1" shrinkToFit="1"/>
      <protection locked="0"/>
    </xf>
    <xf numFmtId="0" fontId="11" fillId="3" borderId="22" xfId="0" applyFont="1" applyFill="1" applyBorder="1" applyAlignment="1" applyProtection="1">
      <alignment horizontal="center" vertical="center" wrapText="1" shrinkToFit="1"/>
      <protection locked="0"/>
    </xf>
    <xf numFmtId="0" fontId="11" fillId="3" borderId="13" xfId="0" applyFont="1" applyFill="1" applyBorder="1" applyAlignment="1" applyProtection="1">
      <alignment horizontal="center" vertical="center" wrapText="1" shrinkToFit="1"/>
      <protection locked="0"/>
    </xf>
    <xf numFmtId="4" fontId="32" fillId="2" borderId="21" xfId="0" applyNumberFormat="1" applyFont="1" applyFill="1" applyBorder="1" applyAlignment="1" applyProtection="1">
      <alignment horizontal="center" vertical="center"/>
      <protection locked="0"/>
    </xf>
    <xf numFmtId="0" fontId="32" fillId="2" borderId="13" xfId="0" applyNumberFormat="1" applyFont="1" applyFill="1" applyBorder="1" applyAlignment="1" applyProtection="1">
      <alignment horizontal="center" vertical="center"/>
      <protection locked="0"/>
    </xf>
    <xf numFmtId="0" fontId="32" fillId="3" borderId="45" xfId="0" applyFont="1" applyFill="1" applyBorder="1" applyAlignment="1" applyProtection="1">
      <alignment horizontal="left" vertical="center" wrapText="1" shrinkToFit="1"/>
      <protection locked="0"/>
    </xf>
    <xf numFmtId="4" fontId="32" fillId="3" borderId="4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2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36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37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23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35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46" xfId="0" applyNumberFormat="1" applyFont="1" applyFill="1" applyBorder="1" applyAlignment="1" applyProtection="1">
      <alignment horizontal="center" vertical="center" wrapText="1" shrinkToFit="1"/>
      <protection locked="0"/>
    </xf>
    <xf numFmtId="0" fontId="41" fillId="3" borderId="21" xfId="0" applyFont="1" applyFill="1" applyBorder="1" applyAlignment="1" applyProtection="1">
      <alignment horizontal="left" vertical="center" wrapText="1" shrinkToFit="1"/>
      <protection locked="0"/>
    </xf>
    <xf numFmtId="0" fontId="41" fillId="3" borderId="13" xfId="0" applyFont="1" applyFill="1" applyBorder="1" applyAlignment="1" applyProtection="1">
      <alignment horizontal="left" vertical="center" wrapText="1" shrinkToFit="1"/>
      <protection locked="0"/>
    </xf>
    <xf numFmtId="0" fontId="32" fillId="3" borderId="23" xfId="0" applyFont="1" applyFill="1" applyBorder="1" applyAlignment="1" applyProtection="1">
      <alignment horizontal="left" vertical="center" wrapText="1" shrinkToFit="1"/>
      <protection locked="0"/>
    </xf>
    <xf numFmtId="0" fontId="32" fillId="3" borderId="35" xfId="0" applyFont="1" applyFill="1" applyBorder="1" applyAlignment="1" applyProtection="1">
      <alignment horizontal="left" vertical="center" wrapText="1" shrinkToFit="1"/>
      <protection locked="0"/>
    </xf>
    <xf numFmtId="4" fontId="32" fillId="3" borderId="23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35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3" borderId="45" xfId="0" applyNumberFormat="1" applyFont="1" applyFill="1" applyBorder="1" applyAlignment="1" applyProtection="1">
      <alignment horizontal="right" vertical="center" wrapText="1" shrinkToFit="1"/>
      <protection locked="0"/>
    </xf>
    <xf numFmtId="4" fontId="32" fillId="2" borderId="4" xfId="0" applyNumberFormat="1" applyFont="1" applyFill="1" applyBorder="1" applyAlignment="1" applyProtection="1">
      <alignment horizontal="right"/>
      <protection locked="0"/>
    </xf>
    <xf numFmtId="4" fontId="32" fillId="2" borderId="2" xfId="0" applyNumberFormat="1" applyFont="1" applyFill="1" applyBorder="1" applyAlignment="1" applyProtection="1">
      <alignment horizontal="right"/>
      <protection locked="0"/>
    </xf>
    <xf numFmtId="0" fontId="32" fillId="2" borderId="21" xfId="0" applyFont="1" applyFill="1" applyBorder="1" applyAlignment="1" applyProtection="1">
      <alignment horizontal="left" vertical="center" wrapText="1" shrinkToFit="1"/>
      <protection locked="0"/>
    </xf>
    <xf numFmtId="0" fontId="32" fillId="2" borderId="13" xfId="0" applyFont="1" applyFill="1" applyBorder="1" applyAlignment="1" applyProtection="1">
      <alignment horizontal="left" vertical="center" wrapText="1" shrinkToFit="1"/>
      <protection locked="0"/>
    </xf>
    <xf numFmtId="4" fontId="32" fillId="2" borderId="21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2" borderId="13" xfId="0" applyNumberFormat="1" applyFont="1" applyFill="1" applyBorder="1" applyAlignment="1" applyProtection="1">
      <alignment horizontal="center" vertical="center" wrapText="1" shrinkToFit="1"/>
      <protection locked="0"/>
    </xf>
    <xf numFmtId="4" fontId="32" fillId="3" borderId="23" xfId="0" applyNumberFormat="1" applyFont="1" applyFill="1" applyBorder="1" applyAlignment="1" applyProtection="1">
      <alignment vertical="center" wrapText="1" shrinkToFit="1"/>
      <protection locked="0"/>
    </xf>
    <xf numFmtId="4" fontId="32" fillId="3" borderId="35" xfId="0" applyNumberFormat="1" applyFont="1" applyFill="1" applyBorder="1" applyAlignment="1" applyProtection="1">
      <alignment vertical="center" wrapText="1" shrinkToFit="1"/>
      <protection locked="0"/>
    </xf>
    <xf numFmtId="4" fontId="32" fillId="3" borderId="21" xfId="0" applyNumberFormat="1" applyFont="1" applyFill="1" applyBorder="1" applyAlignment="1" applyProtection="1">
      <alignment vertical="center" wrapText="1" shrinkToFit="1"/>
      <protection locked="0"/>
    </xf>
    <xf numFmtId="4" fontId="32" fillId="3" borderId="13" xfId="0" applyNumberFormat="1" applyFont="1" applyFill="1" applyBorder="1" applyAlignment="1" applyProtection="1">
      <alignment vertical="center" wrapText="1" shrinkToFit="1"/>
      <protection locked="0"/>
    </xf>
    <xf numFmtId="4" fontId="32" fillId="2" borderId="4" xfId="0" applyNumberFormat="1" applyFont="1" applyFill="1" applyBorder="1" applyAlignment="1" applyProtection="1">
      <protection locked="0"/>
    </xf>
    <xf numFmtId="4" fontId="32" fillId="2" borderId="2" xfId="0" applyNumberFormat="1" applyFont="1" applyFill="1" applyBorder="1" applyAlignment="1" applyProtection="1">
      <protection locked="0"/>
    </xf>
    <xf numFmtId="4" fontId="32" fillId="3" borderId="36" xfId="0" applyNumberFormat="1" applyFont="1" applyFill="1" applyBorder="1" applyAlignment="1" applyProtection="1">
      <alignment vertical="center" wrapText="1" shrinkToFit="1"/>
      <protection locked="0"/>
    </xf>
    <xf numFmtId="4" fontId="32" fillId="3" borderId="37" xfId="0" applyNumberFormat="1" applyFont="1" applyFill="1" applyBorder="1" applyAlignment="1" applyProtection="1">
      <alignment vertical="center" wrapText="1" shrinkToFit="1"/>
      <protection locked="0"/>
    </xf>
    <xf numFmtId="0" fontId="32" fillId="3" borderId="36" xfId="0" applyFont="1" applyFill="1" applyBorder="1" applyAlignment="1" applyProtection="1">
      <alignment vertical="center" wrapText="1" shrinkToFit="1"/>
      <protection locked="0"/>
    </xf>
    <xf numFmtId="0" fontId="32" fillId="3" borderId="37" xfId="0" applyFont="1" applyFill="1" applyBorder="1" applyAlignment="1" applyProtection="1">
      <alignment vertical="center" wrapText="1" shrinkToFit="1"/>
      <protection locked="0"/>
    </xf>
    <xf numFmtId="0" fontId="67" fillId="2" borderId="4" xfId="0" applyNumberFormat="1" applyFont="1" applyFill="1" applyBorder="1" applyAlignment="1" applyProtection="1">
      <alignment horizontal="left"/>
      <protection locked="0"/>
    </xf>
    <xf numFmtId="0" fontId="67" fillId="2" borderId="2" xfId="0" applyNumberFormat="1" applyFont="1" applyFill="1" applyBorder="1" applyAlignment="1" applyProtection="1">
      <alignment horizontal="left"/>
      <protection locked="0"/>
    </xf>
    <xf numFmtId="4" fontId="68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68" fillId="3" borderId="45" xfId="0" applyNumberFormat="1" applyFont="1" applyFill="1" applyBorder="1" applyAlignment="1" applyProtection="1">
      <alignment horizontal="right" vertical="center" wrapText="1" shrinkToFit="1"/>
      <protection locked="0"/>
    </xf>
    <xf numFmtId="4" fontId="68" fillId="2" borderId="4" xfId="0" applyNumberFormat="1" applyFont="1" applyFill="1" applyBorder="1" applyAlignment="1" applyProtection="1">
      <alignment horizontal="center"/>
      <protection locked="0"/>
    </xf>
    <xf numFmtId="4" fontId="68" fillId="2" borderId="2" xfId="0" applyNumberFormat="1" applyFont="1" applyFill="1" applyBorder="1" applyAlignment="1" applyProtection="1">
      <alignment horizontal="center"/>
      <protection locked="0"/>
    </xf>
    <xf numFmtId="0" fontId="67" fillId="3" borderId="52" xfId="0" applyFont="1" applyFill="1" applyBorder="1" applyAlignment="1" applyProtection="1">
      <alignment horizontal="center" vertical="center" wrapText="1" shrinkToFit="1"/>
      <protection locked="0"/>
    </xf>
    <xf numFmtId="0" fontId="67" fillId="3" borderId="49" xfId="0" applyFont="1" applyFill="1" applyBorder="1" applyAlignment="1" applyProtection="1">
      <alignment horizontal="center" vertical="center" wrapText="1" shrinkToFit="1"/>
      <protection locked="0"/>
    </xf>
    <xf numFmtId="0" fontId="67" fillId="3" borderId="35" xfId="0" applyFont="1" applyFill="1" applyBorder="1" applyAlignment="1" applyProtection="1">
      <alignment horizontal="center" vertical="center" wrapText="1" shrinkToFit="1"/>
      <protection locked="0"/>
    </xf>
    <xf numFmtId="0" fontId="32" fillId="2" borderId="9" xfId="0" applyNumberFormat="1" applyFont="1" applyFill="1" applyBorder="1" applyAlignment="1" applyProtection="1">
      <alignment horizontal="center"/>
      <protection locked="0"/>
    </xf>
    <xf numFmtId="0" fontId="32" fillId="2" borderId="39" xfId="0" applyNumberFormat="1" applyFont="1" applyFill="1" applyBorder="1" applyAlignment="1" applyProtection="1">
      <alignment horizontal="center"/>
      <protection locked="0"/>
    </xf>
    <xf numFmtId="0" fontId="32" fillId="2" borderId="8" xfId="0" applyNumberFormat="1" applyFont="1" applyFill="1" applyBorder="1" applyAlignment="1" applyProtection="1">
      <alignment horizontal="center"/>
      <protection locked="0"/>
    </xf>
    <xf numFmtId="0" fontId="32" fillId="2" borderId="40" xfId="0" applyNumberFormat="1" applyFont="1" applyFill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9" fillId="0" borderId="0" xfId="0" applyFont="1" applyAlignment="1"/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/>
    <xf numFmtId="0" fontId="9" fillId="2" borderId="7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center" vertical="center" wrapText="1"/>
    </xf>
    <xf numFmtId="0" fontId="62" fillId="2" borderId="1" xfId="0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1" applyFont="1" applyBorder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15" fillId="4" borderId="12" xfId="1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15" fillId="4" borderId="26" xfId="1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7" xfId="1" applyFont="1" applyFill="1" applyBorder="1" applyAlignment="1">
      <alignment horizontal="center" vertical="center" wrapText="1"/>
    </xf>
    <xf numFmtId="0" fontId="15" fillId="4" borderId="13" xfId="1" applyFont="1" applyFill="1" applyBorder="1" applyAlignment="1">
      <alignment horizontal="center" vertical="center" wrapText="1"/>
    </xf>
    <xf numFmtId="0" fontId="15" fillId="4" borderId="21" xfId="1" applyFont="1" applyFill="1" applyBorder="1" applyAlignment="1">
      <alignment horizontal="center" vertical="center" wrapText="1"/>
    </xf>
    <xf numFmtId="0" fontId="15" fillId="2" borderId="6" xfId="2" applyNumberFormat="1" applyFont="1" applyFill="1" applyBorder="1" applyAlignment="1">
      <alignment horizontal="center" vertical="center"/>
    </xf>
    <xf numFmtId="0" fontId="15" fillId="2" borderId="7" xfId="2" applyNumberFormat="1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textRotation="90" wrapText="1"/>
    </xf>
    <xf numFmtId="0" fontId="18" fillId="2" borderId="7" xfId="0" applyFont="1" applyFill="1" applyBorder="1" applyAlignment="1">
      <alignment textRotation="90" wrapText="1"/>
    </xf>
    <xf numFmtId="164" fontId="12" fillId="0" borderId="4" xfId="2" applyNumberFormat="1" applyFont="1" applyBorder="1" applyAlignment="1">
      <alignment horizontal="center" vertical="center"/>
    </xf>
    <xf numFmtId="164" fontId="12" fillId="0" borderId="3" xfId="2" applyNumberFormat="1" applyFont="1" applyBorder="1" applyAlignment="1">
      <alignment horizontal="center" vertical="center"/>
    </xf>
    <xf numFmtId="164" fontId="12" fillId="0" borderId="2" xfId="2" applyNumberFormat="1" applyFont="1" applyBorder="1" applyAlignment="1">
      <alignment horizontal="center" vertical="center"/>
    </xf>
    <xf numFmtId="0" fontId="15" fillId="2" borderId="5" xfId="2" applyNumberFormat="1" applyFont="1" applyFill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22" fillId="0" borderId="0" xfId="1" applyFont="1" applyAlignment="1">
      <alignment horizontal="right"/>
    </xf>
    <xf numFmtId="0" fontId="22" fillId="0" borderId="0" xfId="0" applyFont="1" applyAlignment="1"/>
    <xf numFmtId="0" fontId="71" fillId="0" borderId="0" xfId="1" applyFont="1" applyBorder="1" applyAlignment="1"/>
    <xf numFmtId="0" fontId="12" fillId="4" borderId="12" xfId="1" applyFont="1" applyFill="1" applyBorder="1" applyAlignment="1">
      <alignment horizontal="center" vertical="center"/>
    </xf>
    <xf numFmtId="0" fontId="12" fillId="4" borderId="12" xfId="1" applyFont="1" applyFill="1" applyBorder="1" applyAlignment="1">
      <alignment horizontal="center" vertical="center" wrapText="1"/>
    </xf>
    <xf numFmtId="0" fontId="12" fillId="4" borderId="21" xfId="1" applyFont="1" applyFill="1" applyBorder="1" applyAlignment="1">
      <alignment horizontal="center" vertical="center" wrapText="1"/>
    </xf>
    <xf numFmtId="0" fontId="72" fillId="2" borderId="6" xfId="0" applyFont="1" applyFill="1" applyBorder="1" applyAlignment="1">
      <alignment vertical="center" wrapText="1"/>
    </xf>
    <xf numFmtId="0" fontId="72" fillId="2" borderId="5" xfId="0" applyFont="1" applyFill="1" applyBorder="1" applyAlignment="1">
      <alignment vertical="center" wrapText="1"/>
    </xf>
    <xf numFmtId="0" fontId="72" fillId="2" borderId="7" xfId="0" applyFont="1" applyFill="1" applyBorder="1" applyAlignment="1">
      <alignment vertical="center" wrapText="1"/>
    </xf>
    <xf numFmtId="0" fontId="13" fillId="0" borderId="1" xfId="7" applyFont="1" applyBorder="1" applyAlignment="1">
      <alignment vertical="center" wrapText="1"/>
    </xf>
    <xf numFmtId="44" fontId="22" fillId="0" borderId="0" xfId="1" applyNumberFormat="1" applyFont="1" applyAlignment="1">
      <alignment horizontal="right"/>
    </xf>
    <xf numFmtId="0" fontId="71" fillId="0" borderId="0" xfId="1" applyFont="1" applyBorder="1" applyAlignment="1">
      <alignment horizontal="center"/>
    </xf>
    <xf numFmtId="0" fontId="22" fillId="0" borderId="0" xfId="1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72" fillId="2" borderId="6" xfId="0" applyFont="1" applyFill="1" applyBorder="1" applyAlignment="1">
      <alignment horizontal="center" vertical="center" wrapText="1"/>
    </xf>
    <xf numFmtId="0" fontId="72" fillId="2" borderId="5" xfId="0" applyFont="1" applyFill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/>
    </xf>
    <xf numFmtId="0" fontId="70" fillId="2" borderId="0" xfId="0" applyFont="1" applyFill="1" applyAlignment="1"/>
    <xf numFmtId="0" fontId="70" fillId="2" borderId="0" xfId="0" applyFont="1" applyFill="1" applyAlignment="1">
      <alignment horizontal="right"/>
    </xf>
    <xf numFmtId="0" fontId="22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4" fillId="2" borderId="0" xfId="1" applyFont="1" applyFill="1" applyBorder="1" applyAlignment="1">
      <alignment horizontal="center" vertical="center" wrapText="1"/>
    </xf>
    <xf numFmtId="0" fontId="72" fillId="2" borderId="0" xfId="0" applyFont="1" applyFill="1" applyAlignment="1">
      <alignment horizontal="center" wrapText="1"/>
    </xf>
    <xf numFmtId="0" fontId="73" fillId="2" borderId="0" xfId="0" applyFont="1" applyFill="1" applyAlignment="1">
      <alignment horizontal="center" wrapText="1"/>
    </xf>
    <xf numFmtId="49" fontId="72" fillId="2" borderId="6" xfId="0" applyNumberFormat="1" applyFont="1" applyFill="1" applyBorder="1" applyAlignment="1">
      <alignment horizontal="center" vertical="center"/>
    </xf>
    <xf numFmtId="49" fontId="72" fillId="2" borderId="5" xfId="0" applyNumberFormat="1" applyFont="1" applyFill="1" applyBorder="1" applyAlignment="1">
      <alignment horizontal="center" vertical="center"/>
    </xf>
    <xf numFmtId="49" fontId="72" fillId="2" borderId="7" xfId="0" applyNumberFormat="1" applyFont="1" applyFill="1" applyBorder="1" applyAlignment="1">
      <alignment horizontal="center" vertical="center"/>
    </xf>
    <xf numFmtId="0" fontId="72" fillId="2" borderId="6" xfId="0" applyFont="1" applyFill="1" applyBorder="1" applyAlignment="1">
      <alignment horizontal="center" vertical="center"/>
    </xf>
    <xf numFmtId="0" fontId="72" fillId="2" borderId="5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/>
    </xf>
    <xf numFmtId="0" fontId="27" fillId="2" borderId="3" xfId="0" applyFont="1" applyFill="1" applyBorder="1" applyAlignment="1">
      <alignment horizontal="center"/>
    </xf>
    <xf numFmtId="0" fontId="27" fillId="2" borderId="2" xfId="0" applyFont="1" applyFill="1" applyBorder="1" applyAlignment="1">
      <alignment horizontal="center"/>
    </xf>
    <xf numFmtId="0" fontId="72" fillId="2" borderId="7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7" xfId="0" applyFont="1" applyFill="1" applyBorder="1" applyAlignment="1">
      <alignment horizontal="center" vertical="center"/>
    </xf>
    <xf numFmtId="0" fontId="8" fillId="0" borderId="6" xfId="7" applyFont="1" applyBorder="1" applyAlignment="1">
      <alignment horizontal="center" vertical="center" wrapText="1"/>
    </xf>
    <xf numFmtId="0" fontId="8" fillId="0" borderId="7" xfId="7" applyFont="1" applyBorder="1" applyAlignment="1">
      <alignment horizontal="center" vertical="center" wrapText="1"/>
    </xf>
    <xf numFmtId="0" fontId="59" fillId="2" borderId="4" xfId="7" applyFont="1" applyFill="1" applyBorder="1" applyAlignment="1">
      <alignment horizontal="center" vertical="center"/>
    </xf>
    <xf numFmtId="0" fontId="59" fillId="2" borderId="3" xfId="7" applyFont="1" applyFill="1" applyBorder="1" applyAlignment="1">
      <alignment horizontal="center" vertical="center"/>
    </xf>
    <xf numFmtId="0" fontId="59" fillId="2" borderId="2" xfId="7" applyFont="1" applyFill="1" applyBorder="1" applyAlignment="1">
      <alignment horizontal="center" vertical="center"/>
    </xf>
    <xf numFmtId="0" fontId="58" fillId="2" borderId="4" xfId="7" applyFont="1" applyFill="1" applyBorder="1" applyAlignment="1">
      <alignment horizontal="center" vertical="center" wrapText="1"/>
    </xf>
    <xf numFmtId="0" fontId="58" fillId="2" borderId="3" xfId="7" applyFont="1" applyFill="1" applyBorder="1" applyAlignment="1">
      <alignment horizontal="center" vertical="center" wrapText="1"/>
    </xf>
    <xf numFmtId="0" fontId="58" fillId="2" borderId="2" xfId="7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56" fillId="0" borderId="0" xfId="7" applyFont="1" applyAlignment="1">
      <alignment horizontal="center" vertical="center" wrapText="1"/>
    </xf>
    <xf numFmtId="0" fontId="58" fillId="2" borderId="6" xfId="7" applyFont="1" applyFill="1" applyBorder="1" applyAlignment="1">
      <alignment horizontal="center" vertical="center"/>
    </xf>
    <xf numFmtId="0" fontId="58" fillId="2" borderId="7" xfId="7" applyFont="1" applyFill="1" applyBorder="1" applyAlignment="1">
      <alignment horizontal="center" vertical="center"/>
    </xf>
    <xf numFmtId="0" fontId="58" fillId="2" borderId="6" xfId="7" applyFont="1" applyFill="1" applyBorder="1" applyAlignment="1">
      <alignment horizontal="center" vertical="center" wrapText="1"/>
    </xf>
    <xf numFmtId="0" fontId="58" fillId="2" borderId="7" xfId="7" applyFont="1" applyFill="1" applyBorder="1" applyAlignment="1">
      <alignment horizontal="center" vertical="center" wrapText="1"/>
    </xf>
    <xf numFmtId="0" fontId="60" fillId="2" borderId="7" xfId="7" applyFont="1" applyFill="1" applyBorder="1" applyAlignment="1">
      <alignment horizontal="center" vertical="center" wrapText="1"/>
    </xf>
    <xf numFmtId="0" fontId="60" fillId="0" borderId="6" xfId="7" applyFont="1" applyBorder="1" applyAlignment="1">
      <alignment horizontal="center" vertical="center"/>
    </xf>
    <xf numFmtId="0" fontId="60" fillId="0" borderId="7" xfId="7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27" fillId="0" borderId="2" xfId="0" applyFont="1" applyBorder="1" applyAlignment="1">
      <alignment horizontal="center" wrapText="1"/>
    </xf>
    <xf numFmtId="0" fontId="21" fillId="0" borderId="6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72" fillId="0" borderId="4" xfId="0" applyFont="1" applyBorder="1" applyAlignment="1">
      <alignment horizontal="center" vertical="center" wrapText="1"/>
    </xf>
    <xf numFmtId="0" fontId="72" fillId="0" borderId="3" xfId="0" applyFont="1" applyBorder="1" applyAlignment="1">
      <alignment horizontal="center" vertical="center" wrapText="1"/>
    </xf>
  </cellXfs>
  <cellStyles count="8">
    <cellStyle name="Dziesiętny" xfId="4" builtinId="3"/>
    <cellStyle name="Dziesiętny 2" xfId="2" xr:uid="{00000000-0005-0000-0000-000001000000}"/>
    <cellStyle name="Normalny" xfId="0" builtinId="0"/>
    <cellStyle name="Normalny 2" xfId="1" xr:uid="{00000000-0005-0000-0000-000003000000}"/>
    <cellStyle name="Normalny 3" xfId="7" xr:uid="{00000000-0005-0000-0000-000004000000}"/>
    <cellStyle name="Normalny_Arkusz1" xfId="6" xr:uid="{00000000-0005-0000-0000-000005000000}"/>
    <cellStyle name="Walutowy" xfId="5" builtinId="4"/>
    <cellStyle name="Walutowy 2" xfId="3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0"/>
  <sheetViews>
    <sheetView zoomScaleNormal="100" zoomScalePageLayoutView="80" workbookViewId="0">
      <selection activeCell="H14" sqref="H14"/>
    </sheetView>
  </sheetViews>
  <sheetFormatPr defaultRowHeight="13.8"/>
  <cols>
    <col min="1" max="1" width="4.796875" style="148" customWidth="1"/>
    <col min="2" max="2" width="7.69921875" style="144" customWidth="1"/>
    <col min="3" max="3" width="7.59765625" style="148" customWidth="1"/>
    <col min="4" max="4" width="31.3984375" style="132" customWidth="1"/>
    <col min="5" max="5" width="11" style="145" customWidth="1"/>
    <col min="6" max="6" width="12.296875" style="145" customWidth="1"/>
    <col min="7" max="7" width="6.59765625" style="131" customWidth="1"/>
    <col min="8" max="226" width="9" style="132"/>
    <col min="227" max="227" width="5.19921875" style="132" customWidth="1"/>
    <col min="228" max="228" width="23.69921875" style="132" customWidth="1"/>
    <col min="229" max="229" width="17.5" style="132" customWidth="1"/>
    <col min="230" max="230" width="13.3984375" style="132" customWidth="1"/>
    <col min="231" max="231" width="13.69921875" style="132" customWidth="1"/>
    <col min="232" max="232" width="13" style="132" customWidth="1"/>
    <col min="233" max="233" width="11.69921875" style="132" customWidth="1"/>
    <col min="234" max="234" width="12.69921875" style="132" customWidth="1"/>
    <col min="235" max="235" width="11.09765625" style="132" customWidth="1"/>
    <col min="236" max="236" width="12.19921875" style="132" customWidth="1"/>
    <col min="237" max="482" width="9" style="132"/>
    <col min="483" max="483" width="5.19921875" style="132" customWidth="1"/>
    <col min="484" max="484" width="23.69921875" style="132" customWidth="1"/>
    <col min="485" max="485" width="17.5" style="132" customWidth="1"/>
    <col min="486" max="486" width="13.3984375" style="132" customWidth="1"/>
    <col min="487" max="487" width="13.69921875" style="132" customWidth="1"/>
    <col min="488" max="488" width="13" style="132" customWidth="1"/>
    <col min="489" max="489" width="11.69921875" style="132" customWidth="1"/>
    <col min="490" max="490" width="12.69921875" style="132" customWidth="1"/>
    <col min="491" max="491" width="11.09765625" style="132" customWidth="1"/>
    <col min="492" max="492" width="12.19921875" style="132" customWidth="1"/>
    <col min="493" max="738" width="9" style="132"/>
    <col min="739" max="739" width="5.19921875" style="132" customWidth="1"/>
    <col min="740" max="740" width="23.69921875" style="132" customWidth="1"/>
    <col min="741" max="741" width="17.5" style="132" customWidth="1"/>
    <col min="742" max="742" width="13.3984375" style="132" customWidth="1"/>
    <col min="743" max="743" width="13.69921875" style="132" customWidth="1"/>
    <col min="744" max="744" width="13" style="132" customWidth="1"/>
    <col min="745" max="745" width="11.69921875" style="132" customWidth="1"/>
    <col min="746" max="746" width="12.69921875" style="132" customWidth="1"/>
    <col min="747" max="747" width="11.09765625" style="132" customWidth="1"/>
    <col min="748" max="748" width="12.19921875" style="132" customWidth="1"/>
    <col min="749" max="994" width="9" style="132"/>
    <col min="995" max="995" width="5.19921875" style="132" customWidth="1"/>
    <col min="996" max="996" width="23.69921875" style="132" customWidth="1"/>
    <col min="997" max="997" width="17.5" style="132" customWidth="1"/>
    <col min="998" max="998" width="13.3984375" style="132" customWidth="1"/>
    <col min="999" max="999" width="13.69921875" style="132" customWidth="1"/>
    <col min="1000" max="1000" width="13" style="132" customWidth="1"/>
    <col min="1001" max="1001" width="11.69921875" style="132" customWidth="1"/>
    <col min="1002" max="1002" width="12.69921875" style="132" customWidth="1"/>
    <col min="1003" max="1003" width="11.09765625" style="132" customWidth="1"/>
    <col min="1004" max="1004" width="12.19921875" style="132" customWidth="1"/>
    <col min="1005" max="1250" width="9" style="132"/>
    <col min="1251" max="1251" width="5.19921875" style="132" customWidth="1"/>
    <col min="1252" max="1252" width="23.69921875" style="132" customWidth="1"/>
    <col min="1253" max="1253" width="17.5" style="132" customWidth="1"/>
    <col min="1254" max="1254" width="13.3984375" style="132" customWidth="1"/>
    <col min="1255" max="1255" width="13.69921875" style="132" customWidth="1"/>
    <col min="1256" max="1256" width="13" style="132" customWidth="1"/>
    <col min="1257" max="1257" width="11.69921875" style="132" customWidth="1"/>
    <col min="1258" max="1258" width="12.69921875" style="132" customWidth="1"/>
    <col min="1259" max="1259" width="11.09765625" style="132" customWidth="1"/>
    <col min="1260" max="1260" width="12.19921875" style="132" customWidth="1"/>
    <col min="1261" max="1506" width="9" style="132"/>
    <col min="1507" max="1507" width="5.19921875" style="132" customWidth="1"/>
    <col min="1508" max="1508" width="23.69921875" style="132" customWidth="1"/>
    <col min="1509" max="1509" width="17.5" style="132" customWidth="1"/>
    <col min="1510" max="1510" width="13.3984375" style="132" customWidth="1"/>
    <col min="1511" max="1511" width="13.69921875" style="132" customWidth="1"/>
    <col min="1512" max="1512" width="13" style="132" customWidth="1"/>
    <col min="1513" max="1513" width="11.69921875" style="132" customWidth="1"/>
    <col min="1514" max="1514" width="12.69921875" style="132" customWidth="1"/>
    <col min="1515" max="1515" width="11.09765625" style="132" customWidth="1"/>
    <col min="1516" max="1516" width="12.19921875" style="132" customWidth="1"/>
    <col min="1517" max="1762" width="9" style="132"/>
    <col min="1763" max="1763" width="5.19921875" style="132" customWidth="1"/>
    <col min="1764" max="1764" width="23.69921875" style="132" customWidth="1"/>
    <col min="1765" max="1765" width="17.5" style="132" customWidth="1"/>
    <col min="1766" max="1766" width="13.3984375" style="132" customWidth="1"/>
    <col min="1767" max="1767" width="13.69921875" style="132" customWidth="1"/>
    <col min="1768" max="1768" width="13" style="132" customWidth="1"/>
    <col min="1769" max="1769" width="11.69921875" style="132" customWidth="1"/>
    <col min="1770" max="1770" width="12.69921875" style="132" customWidth="1"/>
    <col min="1771" max="1771" width="11.09765625" style="132" customWidth="1"/>
    <col min="1772" max="1772" width="12.19921875" style="132" customWidth="1"/>
    <col min="1773" max="2018" width="9" style="132"/>
    <col min="2019" max="2019" width="5.19921875" style="132" customWidth="1"/>
    <col min="2020" max="2020" width="23.69921875" style="132" customWidth="1"/>
    <col min="2021" max="2021" width="17.5" style="132" customWidth="1"/>
    <col min="2022" max="2022" width="13.3984375" style="132" customWidth="1"/>
    <col min="2023" max="2023" width="13.69921875" style="132" customWidth="1"/>
    <col min="2024" max="2024" width="13" style="132" customWidth="1"/>
    <col min="2025" max="2025" width="11.69921875" style="132" customWidth="1"/>
    <col min="2026" max="2026" width="12.69921875" style="132" customWidth="1"/>
    <col min="2027" max="2027" width="11.09765625" style="132" customWidth="1"/>
    <col min="2028" max="2028" width="12.19921875" style="132" customWidth="1"/>
    <col min="2029" max="2274" width="9" style="132"/>
    <col min="2275" max="2275" width="5.19921875" style="132" customWidth="1"/>
    <col min="2276" max="2276" width="23.69921875" style="132" customWidth="1"/>
    <col min="2277" max="2277" width="17.5" style="132" customWidth="1"/>
    <col min="2278" max="2278" width="13.3984375" style="132" customWidth="1"/>
    <col min="2279" max="2279" width="13.69921875" style="132" customWidth="1"/>
    <col min="2280" max="2280" width="13" style="132" customWidth="1"/>
    <col min="2281" max="2281" width="11.69921875" style="132" customWidth="1"/>
    <col min="2282" max="2282" width="12.69921875" style="132" customWidth="1"/>
    <col min="2283" max="2283" width="11.09765625" style="132" customWidth="1"/>
    <col min="2284" max="2284" width="12.19921875" style="132" customWidth="1"/>
    <col min="2285" max="2530" width="9" style="132"/>
    <col min="2531" max="2531" width="5.19921875" style="132" customWidth="1"/>
    <col min="2532" max="2532" width="23.69921875" style="132" customWidth="1"/>
    <col min="2533" max="2533" width="17.5" style="132" customWidth="1"/>
    <col min="2534" max="2534" width="13.3984375" style="132" customWidth="1"/>
    <col min="2535" max="2535" width="13.69921875" style="132" customWidth="1"/>
    <col min="2536" max="2536" width="13" style="132" customWidth="1"/>
    <col min="2537" max="2537" width="11.69921875" style="132" customWidth="1"/>
    <col min="2538" max="2538" width="12.69921875" style="132" customWidth="1"/>
    <col min="2539" max="2539" width="11.09765625" style="132" customWidth="1"/>
    <col min="2540" max="2540" width="12.19921875" style="132" customWidth="1"/>
    <col min="2541" max="2786" width="9" style="132"/>
    <col min="2787" max="2787" width="5.19921875" style="132" customWidth="1"/>
    <col min="2788" max="2788" width="23.69921875" style="132" customWidth="1"/>
    <col min="2789" max="2789" width="17.5" style="132" customWidth="1"/>
    <col min="2790" max="2790" width="13.3984375" style="132" customWidth="1"/>
    <col min="2791" max="2791" width="13.69921875" style="132" customWidth="1"/>
    <col min="2792" max="2792" width="13" style="132" customWidth="1"/>
    <col min="2793" max="2793" width="11.69921875" style="132" customWidth="1"/>
    <col min="2794" max="2794" width="12.69921875" style="132" customWidth="1"/>
    <col min="2795" max="2795" width="11.09765625" style="132" customWidth="1"/>
    <col min="2796" max="2796" width="12.19921875" style="132" customWidth="1"/>
    <col min="2797" max="3042" width="9" style="132"/>
    <col min="3043" max="3043" width="5.19921875" style="132" customWidth="1"/>
    <col min="3044" max="3044" width="23.69921875" style="132" customWidth="1"/>
    <col min="3045" max="3045" width="17.5" style="132" customWidth="1"/>
    <col min="3046" max="3046" width="13.3984375" style="132" customWidth="1"/>
    <col min="3047" max="3047" width="13.69921875" style="132" customWidth="1"/>
    <col min="3048" max="3048" width="13" style="132" customWidth="1"/>
    <col min="3049" max="3049" width="11.69921875" style="132" customWidth="1"/>
    <col min="3050" max="3050" width="12.69921875" style="132" customWidth="1"/>
    <col min="3051" max="3051" width="11.09765625" style="132" customWidth="1"/>
    <col min="3052" max="3052" width="12.19921875" style="132" customWidth="1"/>
    <col min="3053" max="3298" width="9" style="132"/>
    <col min="3299" max="3299" width="5.19921875" style="132" customWidth="1"/>
    <col min="3300" max="3300" width="23.69921875" style="132" customWidth="1"/>
    <col min="3301" max="3301" width="17.5" style="132" customWidth="1"/>
    <col min="3302" max="3302" width="13.3984375" style="132" customWidth="1"/>
    <col min="3303" max="3303" width="13.69921875" style="132" customWidth="1"/>
    <col min="3304" max="3304" width="13" style="132" customWidth="1"/>
    <col min="3305" max="3305" width="11.69921875" style="132" customWidth="1"/>
    <col min="3306" max="3306" width="12.69921875" style="132" customWidth="1"/>
    <col min="3307" max="3307" width="11.09765625" style="132" customWidth="1"/>
    <col min="3308" max="3308" width="12.19921875" style="132" customWidth="1"/>
    <col min="3309" max="3554" width="9" style="132"/>
    <col min="3555" max="3555" width="5.19921875" style="132" customWidth="1"/>
    <col min="3556" max="3556" width="23.69921875" style="132" customWidth="1"/>
    <col min="3557" max="3557" width="17.5" style="132" customWidth="1"/>
    <col min="3558" max="3558" width="13.3984375" style="132" customWidth="1"/>
    <col min="3559" max="3559" width="13.69921875" style="132" customWidth="1"/>
    <col min="3560" max="3560" width="13" style="132" customWidth="1"/>
    <col min="3561" max="3561" width="11.69921875" style="132" customWidth="1"/>
    <col min="3562" max="3562" width="12.69921875" style="132" customWidth="1"/>
    <col min="3563" max="3563" width="11.09765625" style="132" customWidth="1"/>
    <col min="3564" max="3564" width="12.19921875" style="132" customWidth="1"/>
    <col min="3565" max="3810" width="9" style="132"/>
    <col min="3811" max="3811" width="5.19921875" style="132" customWidth="1"/>
    <col min="3812" max="3812" width="23.69921875" style="132" customWidth="1"/>
    <col min="3813" max="3813" width="17.5" style="132" customWidth="1"/>
    <col min="3814" max="3814" width="13.3984375" style="132" customWidth="1"/>
    <col min="3815" max="3815" width="13.69921875" style="132" customWidth="1"/>
    <col min="3816" max="3816" width="13" style="132" customWidth="1"/>
    <col min="3817" max="3817" width="11.69921875" style="132" customWidth="1"/>
    <col min="3818" max="3818" width="12.69921875" style="132" customWidth="1"/>
    <col min="3819" max="3819" width="11.09765625" style="132" customWidth="1"/>
    <col min="3820" max="3820" width="12.19921875" style="132" customWidth="1"/>
    <col min="3821" max="4066" width="9" style="132"/>
    <col min="4067" max="4067" width="5.19921875" style="132" customWidth="1"/>
    <col min="4068" max="4068" width="23.69921875" style="132" customWidth="1"/>
    <col min="4069" max="4069" width="17.5" style="132" customWidth="1"/>
    <col min="4070" max="4070" width="13.3984375" style="132" customWidth="1"/>
    <col min="4071" max="4071" width="13.69921875" style="132" customWidth="1"/>
    <col min="4072" max="4072" width="13" style="132" customWidth="1"/>
    <col min="4073" max="4073" width="11.69921875" style="132" customWidth="1"/>
    <col min="4074" max="4074" width="12.69921875" style="132" customWidth="1"/>
    <col min="4075" max="4075" width="11.09765625" style="132" customWidth="1"/>
    <col min="4076" max="4076" width="12.19921875" style="132" customWidth="1"/>
    <col min="4077" max="4322" width="9" style="132"/>
    <col min="4323" max="4323" width="5.19921875" style="132" customWidth="1"/>
    <col min="4324" max="4324" width="23.69921875" style="132" customWidth="1"/>
    <col min="4325" max="4325" width="17.5" style="132" customWidth="1"/>
    <col min="4326" max="4326" width="13.3984375" style="132" customWidth="1"/>
    <col min="4327" max="4327" width="13.69921875" style="132" customWidth="1"/>
    <col min="4328" max="4328" width="13" style="132" customWidth="1"/>
    <col min="4329" max="4329" width="11.69921875" style="132" customWidth="1"/>
    <col min="4330" max="4330" width="12.69921875" style="132" customWidth="1"/>
    <col min="4331" max="4331" width="11.09765625" style="132" customWidth="1"/>
    <col min="4332" max="4332" width="12.19921875" style="132" customWidth="1"/>
    <col min="4333" max="4578" width="9" style="132"/>
    <col min="4579" max="4579" width="5.19921875" style="132" customWidth="1"/>
    <col min="4580" max="4580" width="23.69921875" style="132" customWidth="1"/>
    <col min="4581" max="4581" width="17.5" style="132" customWidth="1"/>
    <col min="4582" max="4582" width="13.3984375" style="132" customWidth="1"/>
    <col min="4583" max="4583" width="13.69921875" style="132" customWidth="1"/>
    <col min="4584" max="4584" width="13" style="132" customWidth="1"/>
    <col min="4585" max="4585" width="11.69921875" style="132" customWidth="1"/>
    <col min="4586" max="4586" width="12.69921875" style="132" customWidth="1"/>
    <col min="4587" max="4587" width="11.09765625" style="132" customWidth="1"/>
    <col min="4588" max="4588" width="12.19921875" style="132" customWidth="1"/>
    <col min="4589" max="4834" width="9" style="132"/>
    <col min="4835" max="4835" width="5.19921875" style="132" customWidth="1"/>
    <col min="4836" max="4836" width="23.69921875" style="132" customWidth="1"/>
    <col min="4837" max="4837" width="17.5" style="132" customWidth="1"/>
    <col min="4838" max="4838" width="13.3984375" style="132" customWidth="1"/>
    <col min="4839" max="4839" width="13.69921875" style="132" customWidth="1"/>
    <col min="4840" max="4840" width="13" style="132" customWidth="1"/>
    <col min="4841" max="4841" width="11.69921875" style="132" customWidth="1"/>
    <col min="4842" max="4842" width="12.69921875" style="132" customWidth="1"/>
    <col min="4843" max="4843" width="11.09765625" style="132" customWidth="1"/>
    <col min="4844" max="4844" width="12.19921875" style="132" customWidth="1"/>
    <col min="4845" max="5090" width="9" style="132"/>
    <col min="5091" max="5091" width="5.19921875" style="132" customWidth="1"/>
    <col min="5092" max="5092" width="23.69921875" style="132" customWidth="1"/>
    <col min="5093" max="5093" width="17.5" style="132" customWidth="1"/>
    <col min="5094" max="5094" width="13.3984375" style="132" customWidth="1"/>
    <col min="5095" max="5095" width="13.69921875" style="132" customWidth="1"/>
    <col min="5096" max="5096" width="13" style="132" customWidth="1"/>
    <col min="5097" max="5097" width="11.69921875" style="132" customWidth="1"/>
    <col min="5098" max="5098" width="12.69921875" style="132" customWidth="1"/>
    <col min="5099" max="5099" width="11.09765625" style="132" customWidth="1"/>
    <col min="5100" max="5100" width="12.19921875" style="132" customWidth="1"/>
    <col min="5101" max="5346" width="9" style="132"/>
    <col min="5347" max="5347" width="5.19921875" style="132" customWidth="1"/>
    <col min="5348" max="5348" width="23.69921875" style="132" customWidth="1"/>
    <col min="5349" max="5349" width="17.5" style="132" customWidth="1"/>
    <col min="5350" max="5350" width="13.3984375" style="132" customWidth="1"/>
    <col min="5351" max="5351" width="13.69921875" style="132" customWidth="1"/>
    <col min="5352" max="5352" width="13" style="132" customWidth="1"/>
    <col min="5353" max="5353" width="11.69921875" style="132" customWidth="1"/>
    <col min="5354" max="5354" width="12.69921875" style="132" customWidth="1"/>
    <col min="5355" max="5355" width="11.09765625" style="132" customWidth="1"/>
    <col min="5356" max="5356" width="12.19921875" style="132" customWidth="1"/>
    <col min="5357" max="5602" width="9" style="132"/>
    <col min="5603" max="5603" width="5.19921875" style="132" customWidth="1"/>
    <col min="5604" max="5604" width="23.69921875" style="132" customWidth="1"/>
    <col min="5605" max="5605" width="17.5" style="132" customWidth="1"/>
    <col min="5606" max="5606" width="13.3984375" style="132" customWidth="1"/>
    <col min="5607" max="5607" width="13.69921875" style="132" customWidth="1"/>
    <col min="5608" max="5608" width="13" style="132" customWidth="1"/>
    <col min="5609" max="5609" width="11.69921875" style="132" customWidth="1"/>
    <col min="5610" max="5610" width="12.69921875" style="132" customWidth="1"/>
    <col min="5611" max="5611" width="11.09765625" style="132" customWidth="1"/>
    <col min="5612" max="5612" width="12.19921875" style="132" customWidth="1"/>
    <col min="5613" max="5858" width="9" style="132"/>
    <col min="5859" max="5859" width="5.19921875" style="132" customWidth="1"/>
    <col min="5860" max="5860" width="23.69921875" style="132" customWidth="1"/>
    <col min="5861" max="5861" width="17.5" style="132" customWidth="1"/>
    <col min="5862" max="5862" width="13.3984375" style="132" customWidth="1"/>
    <col min="5863" max="5863" width="13.69921875" style="132" customWidth="1"/>
    <col min="5864" max="5864" width="13" style="132" customWidth="1"/>
    <col min="5865" max="5865" width="11.69921875" style="132" customWidth="1"/>
    <col min="5866" max="5866" width="12.69921875" style="132" customWidth="1"/>
    <col min="5867" max="5867" width="11.09765625" style="132" customWidth="1"/>
    <col min="5868" max="5868" width="12.19921875" style="132" customWidth="1"/>
    <col min="5869" max="6114" width="9" style="132"/>
    <col min="6115" max="6115" width="5.19921875" style="132" customWidth="1"/>
    <col min="6116" max="6116" width="23.69921875" style="132" customWidth="1"/>
    <col min="6117" max="6117" width="17.5" style="132" customWidth="1"/>
    <col min="6118" max="6118" width="13.3984375" style="132" customWidth="1"/>
    <col min="6119" max="6119" width="13.69921875" style="132" customWidth="1"/>
    <col min="6120" max="6120" width="13" style="132" customWidth="1"/>
    <col min="6121" max="6121" width="11.69921875" style="132" customWidth="1"/>
    <col min="6122" max="6122" width="12.69921875" style="132" customWidth="1"/>
    <col min="6123" max="6123" width="11.09765625" style="132" customWidth="1"/>
    <col min="6124" max="6124" width="12.19921875" style="132" customWidth="1"/>
    <col min="6125" max="6370" width="9" style="132"/>
    <col min="6371" max="6371" width="5.19921875" style="132" customWidth="1"/>
    <col min="6372" max="6372" width="23.69921875" style="132" customWidth="1"/>
    <col min="6373" max="6373" width="17.5" style="132" customWidth="1"/>
    <col min="6374" max="6374" width="13.3984375" style="132" customWidth="1"/>
    <col min="6375" max="6375" width="13.69921875" style="132" customWidth="1"/>
    <col min="6376" max="6376" width="13" style="132" customWidth="1"/>
    <col min="6377" max="6377" width="11.69921875" style="132" customWidth="1"/>
    <col min="6378" max="6378" width="12.69921875" style="132" customWidth="1"/>
    <col min="6379" max="6379" width="11.09765625" style="132" customWidth="1"/>
    <col min="6380" max="6380" width="12.19921875" style="132" customWidth="1"/>
    <col min="6381" max="6626" width="9" style="132"/>
    <col min="6627" max="6627" width="5.19921875" style="132" customWidth="1"/>
    <col min="6628" max="6628" width="23.69921875" style="132" customWidth="1"/>
    <col min="6629" max="6629" width="17.5" style="132" customWidth="1"/>
    <col min="6630" max="6630" width="13.3984375" style="132" customWidth="1"/>
    <col min="6631" max="6631" width="13.69921875" style="132" customWidth="1"/>
    <col min="6632" max="6632" width="13" style="132" customWidth="1"/>
    <col min="6633" max="6633" width="11.69921875" style="132" customWidth="1"/>
    <col min="6634" max="6634" width="12.69921875" style="132" customWidth="1"/>
    <col min="6635" max="6635" width="11.09765625" style="132" customWidth="1"/>
    <col min="6636" max="6636" width="12.19921875" style="132" customWidth="1"/>
    <col min="6637" max="6882" width="9" style="132"/>
    <col min="6883" max="6883" width="5.19921875" style="132" customWidth="1"/>
    <col min="6884" max="6884" width="23.69921875" style="132" customWidth="1"/>
    <col min="6885" max="6885" width="17.5" style="132" customWidth="1"/>
    <col min="6886" max="6886" width="13.3984375" style="132" customWidth="1"/>
    <col min="6887" max="6887" width="13.69921875" style="132" customWidth="1"/>
    <col min="6888" max="6888" width="13" style="132" customWidth="1"/>
    <col min="6889" max="6889" width="11.69921875" style="132" customWidth="1"/>
    <col min="6890" max="6890" width="12.69921875" style="132" customWidth="1"/>
    <col min="6891" max="6891" width="11.09765625" style="132" customWidth="1"/>
    <col min="6892" max="6892" width="12.19921875" style="132" customWidth="1"/>
    <col min="6893" max="7138" width="9" style="132"/>
    <col min="7139" max="7139" width="5.19921875" style="132" customWidth="1"/>
    <col min="7140" max="7140" width="23.69921875" style="132" customWidth="1"/>
    <col min="7141" max="7141" width="17.5" style="132" customWidth="1"/>
    <col min="7142" max="7142" width="13.3984375" style="132" customWidth="1"/>
    <col min="7143" max="7143" width="13.69921875" style="132" customWidth="1"/>
    <col min="7144" max="7144" width="13" style="132" customWidth="1"/>
    <col min="7145" max="7145" width="11.69921875" style="132" customWidth="1"/>
    <col min="7146" max="7146" width="12.69921875" style="132" customWidth="1"/>
    <col min="7147" max="7147" width="11.09765625" style="132" customWidth="1"/>
    <col min="7148" max="7148" width="12.19921875" style="132" customWidth="1"/>
    <col min="7149" max="7394" width="9" style="132"/>
    <col min="7395" max="7395" width="5.19921875" style="132" customWidth="1"/>
    <col min="7396" max="7396" width="23.69921875" style="132" customWidth="1"/>
    <col min="7397" max="7397" width="17.5" style="132" customWidth="1"/>
    <col min="7398" max="7398" width="13.3984375" style="132" customWidth="1"/>
    <col min="7399" max="7399" width="13.69921875" style="132" customWidth="1"/>
    <col min="7400" max="7400" width="13" style="132" customWidth="1"/>
    <col min="7401" max="7401" width="11.69921875" style="132" customWidth="1"/>
    <col min="7402" max="7402" width="12.69921875" style="132" customWidth="1"/>
    <col min="7403" max="7403" width="11.09765625" style="132" customWidth="1"/>
    <col min="7404" max="7404" width="12.19921875" style="132" customWidth="1"/>
    <col min="7405" max="7650" width="9" style="132"/>
    <col min="7651" max="7651" width="5.19921875" style="132" customWidth="1"/>
    <col min="7652" max="7652" width="23.69921875" style="132" customWidth="1"/>
    <col min="7653" max="7653" width="17.5" style="132" customWidth="1"/>
    <col min="7654" max="7654" width="13.3984375" style="132" customWidth="1"/>
    <col min="7655" max="7655" width="13.69921875" style="132" customWidth="1"/>
    <col min="7656" max="7656" width="13" style="132" customWidth="1"/>
    <col min="7657" max="7657" width="11.69921875" style="132" customWidth="1"/>
    <col min="7658" max="7658" width="12.69921875" style="132" customWidth="1"/>
    <col min="7659" max="7659" width="11.09765625" style="132" customWidth="1"/>
    <col min="7660" max="7660" width="12.19921875" style="132" customWidth="1"/>
    <col min="7661" max="7906" width="9" style="132"/>
    <col min="7907" max="7907" width="5.19921875" style="132" customWidth="1"/>
    <col min="7908" max="7908" width="23.69921875" style="132" customWidth="1"/>
    <col min="7909" max="7909" width="17.5" style="132" customWidth="1"/>
    <col min="7910" max="7910" width="13.3984375" style="132" customWidth="1"/>
    <col min="7911" max="7911" width="13.69921875" style="132" customWidth="1"/>
    <col min="7912" max="7912" width="13" style="132" customWidth="1"/>
    <col min="7913" max="7913" width="11.69921875" style="132" customWidth="1"/>
    <col min="7914" max="7914" width="12.69921875" style="132" customWidth="1"/>
    <col min="7915" max="7915" width="11.09765625" style="132" customWidth="1"/>
    <col min="7916" max="7916" width="12.19921875" style="132" customWidth="1"/>
    <col min="7917" max="8162" width="9" style="132"/>
    <col min="8163" max="8163" width="5.19921875" style="132" customWidth="1"/>
    <col min="8164" max="8164" width="23.69921875" style="132" customWidth="1"/>
    <col min="8165" max="8165" width="17.5" style="132" customWidth="1"/>
    <col min="8166" max="8166" width="13.3984375" style="132" customWidth="1"/>
    <col min="8167" max="8167" width="13.69921875" style="132" customWidth="1"/>
    <col min="8168" max="8168" width="13" style="132" customWidth="1"/>
    <col min="8169" max="8169" width="11.69921875" style="132" customWidth="1"/>
    <col min="8170" max="8170" width="12.69921875" style="132" customWidth="1"/>
    <col min="8171" max="8171" width="11.09765625" style="132" customWidth="1"/>
    <col min="8172" max="8172" width="12.19921875" style="132" customWidth="1"/>
    <col min="8173" max="8418" width="9" style="132"/>
    <col min="8419" max="8419" width="5.19921875" style="132" customWidth="1"/>
    <col min="8420" max="8420" width="23.69921875" style="132" customWidth="1"/>
    <col min="8421" max="8421" width="17.5" style="132" customWidth="1"/>
    <col min="8422" max="8422" width="13.3984375" style="132" customWidth="1"/>
    <col min="8423" max="8423" width="13.69921875" style="132" customWidth="1"/>
    <col min="8424" max="8424" width="13" style="132" customWidth="1"/>
    <col min="8425" max="8425" width="11.69921875" style="132" customWidth="1"/>
    <col min="8426" max="8426" width="12.69921875" style="132" customWidth="1"/>
    <col min="8427" max="8427" width="11.09765625" style="132" customWidth="1"/>
    <col min="8428" max="8428" width="12.19921875" style="132" customWidth="1"/>
    <col min="8429" max="8674" width="9" style="132"/>
    <col min="8675" max="8675" width="5.19921875" style="132" customWidth="1"/>
    <col min="8676" max="8676" width="23.69921875" style="132" customWidth="1"/>
    <col min="8677" max="8677" width="17.5" style="132" customWidth="1"/>
    <col min="8678" max="8678" width="13.3984375" style="132" customWidth="1"/>
    <col min="8679" max="8679" width="13.69921875" style="132" customWidth="1"/>
    <col min="8680" max="8680" width="13" style="132" customWidth="1"/>
    <col min="8681" max="8681" width="11.69921875" style="132" customWidth="1"/>
    <col min="8682" max="8682" width="12.69921875" style="132" customWidth="1"/>
    <col min="8683" max="8683" width="11.09765625" style="132" customWidth="1"/>
    <col min="8684" max="8684" width="12.19921875" style="132" customWidth="1"/>
    <col min="8685" max="8930" width="9" style="132"/>
    <col min="8931" max="8931" width="5.19921875" style="132" customWidth="1"/>
    <col min="8932" max="8932" width="23.69921875" style="132" customWidth="1"/>
    <col min="8933" max="8933" width="17.5" style="132" customWidth="1"/>
    <col min="8934" max="8934" width="13.3984375" style="132" customWidth="1"/>
    <col min="8935" max="8935" width="13.69921875" style="132" customWidth="1"/>
    <col min="8936" max="8936" width="13" style="132" customWidth="1"/>
    <col min="8937" max="8937" width="11.69921875" style="132" customWidth="1"/>
    <col min="8938" max="8938" width="12.69921875" style="132" customWidth="1"/>
    <col min="8939" max="8939" width="11.09765625" style="132" customWidth="1"/>
    <col min="8940" max="8940" width="12.19921875" style="132" customWidth="1"/>
    <col min="8941" max="9186" width="9" style="132"/>
    <col min="9187" max="9187" width="5.19921875" style="132" customWidth="1"/>
    <col min="9188" max="9188" width="23.69921875" style="132" customWidth="1"/>
    <col min="9189" max="9189" width="17.5" style="132" customWidth="1"/>
    <col min="9190" max="9190" width="13.3984375" style="132" customWidth="1"/>
    <col min="9191" max="9191" width="13.69921875" style="132" customWidth="1"/>
    <col min="9192" max="9192" width="13" style="132" customWidth="1"/>
    <col min="9193" max="9193" width="11.69921875" style="132" customWidth="1"/>
    <col min="9194" max="9194" width="12.69921875" style="132" customWidth="1"/>
    <col min="9195" max="9195" width="11.09765625" style="132" customWidth="1"/>
    <col min="9196" max="9196" width="12.19921875" style="132" customWidth="1"/>
    <col min="9197" max="9442" width="9" style="132"/>
    <col min="9443" max="9443" width="5.19921875" style="132" customWidth="1"/>
    <col min="9444" max="9444" width="23.69921875" style="132" customWidth="1"/>
    <col min="9445" max="9445" width="17.5" style="132" customWidth="1"/>
    <col min="9446" max="9446" width="13.3984375" style="132" customWidth="1"/>
    <col min="9447" max="9447" width="13.69921875" style="132" customWidth="1"/>
    <col min="9448" max="9448" width="13" style="132" customWidth="1"/>
    <col min="9449" max="9449" width="11.69921875" style="132" customWidth="1"/>
    <col min="9450" max="9450" width="12.69921875" style="132" customWidth="1"/>
    <col min="9451" max="9451" width="11.09765625" style="132" customWidth="1"/>
    <col min="9452" max="9452" width="12.19921875" style="132" customWidth="1"/>
    <col min="9453" max="9698" width="9" style="132"/>
    <col min="9699" max="9699" width="5.19921875" style="132" customWidth="1"/>
    <col min="9700" max="9700" width="23.69921875" style="132" customWidth="1"/>
    <col min="9701" max="9701" width="17.5" style="132" customWidth="1"/>
    <col min="9702" max="9702" width="13.3984375" style="132" customWidth="1"/>
    <col min="9703" max="9703" width="13.69921875" style="132" customWidth="1"/>
    <col min="9704" max="9704" width="13" style="132" customWidth="1"/>
    <col min="9705" max="9705" width="11.69921875" style="132" customWidth="1"/>
    <col min="9706" max="9706" width="12.69921875" style="132" customWidth="1"/>
    <col min="9707" max="9707" width="11.09765625" style="132" customWidth="1"/>
    <col min="9708" max="9708" width="12.19921875" style="132" customWidth="1"/>
    <col min="9709" max="9954" width="9" style="132"/>
    <col min="9955" max="9955" width="5.19921875" style="132" customWidth="1"/>
    <col min="9956" max="9956" width="23.69921875" style="132" customWidth="1"/>
    <col min="9957" max="9957" width="17.5" style="132" customWidth="1"/>
    <col min="9958" max="9958" width="13.3984375" style="132" customWidth="1"/>
    <col min="9959" max="9959" width="13.69921875" style="132" customWidth="1"/>
    <col min="9960" max="9960" width="13" style="132" customWidth="1"/>
    <col min="9961" max="9961" width="11.69921875" style="132" customWidth="1"/>
    <col min="9962" max="9962" width="12.69921875" style="132" customWidth="1"/>
    <col min="9963" max="9963" width="11.09765625" style="132" customWidth="1"/>
    <col min="9964" max="9964" width="12.19921875" style="132" customWidth="1"/>
    <col min="9965" max="10210" width="9" style="132"/>
    <col min="10211" max="10211" width="5.19921875" style="132" customWidth="1"/>
    <col min="10212" max="10212" width="23.69921875" style="132" customWidth="1"/>
    <col min="10213" max="10213" width="17.5" style="132" customWidth="1"/>
    <col min="10214" max="10214" width="13.3984375" style="132" customWidth="1"/>
    <col min="10215" max="10215" width="13.69921875" style="132" customWidth="1"/>
    <col min="10216" max="10216" width="13" style="132" customWidth="1"/>
    <col min="10217" max="10217" width="11.69921875" style="132" customWidth="1"/>
    <col min="10218" max="10218" width="12.69921875" style="132" customWidth="1"/>
    <col min="10219" max="10219" width="11.09765625" style="132" customWidth="1"/>
    <col min="10220" max="10220" width="12.19921875" style="132" customWidth="1"/>
    <col min="10221" max="10466" width="9" style="132"/>
    <col min="10467" max="10467" width="5.19921875" style="132" customWidth="1"/>
    <col min="10468" max="10468" width="23.69921875" style="132" customWidth="1"/>
    <col min="10469" max="10469" width="17.5" style="132" customWidth="1"/>
    <col min="10470" max="10470" width="13.3984375" style="132" customWidth="1"/>
    <col min="10471" max="10471" width="13.69921875" style="132" customWidth="1"/>
    <col min="10472" max="10472" width="13" style="132" customWidth="1"/>
    <col min="10473" max="10473" width="11.69921875" style="132" customWidth="1"/>
    <col min="10474" max="10474" width="12.69921875" style="132" customWidth="1"/>
    <col min="10475" max="10475" width="11.09765625" style="132" customWidth="1"/>
    <col min="10476" max="10476" width="12.19921875" style="132" customWidth="1"/>
    <col min="10477" max="10722" width="9" style="132"/>
    <col min="10723" max="10723" width="5.19921875" style="132" customWidth="1"/>
    <col min="10724" max="10724" width="23.69921875" style="132" customWidth="1"/>
    <col min="10725" max="10725" width="17.5" style="132" customWidth="1"/>
    <col min="10726" max="10726" width="13.3984375" style="132" customWidth="1"/>
    <col min="10727" max="10727" width="13.69921875" style="132" customWidth="1"/>
    <col min="10728" max="10728" width="13" style="132" customWidth="1"/>
    <col min="10729" max="10729" width="11.69921875" style="132" customWidth="1"/>
    <col min="10730" max="10730" width="12.69921875" style="132" customWidth="1"/>
    <col min="10731" max="10731" width="11.09765625" style="132" customWidth="1"/>
    <col min="10732" max="10732" width="12.19921875" style="132" customWidth="1"/>
    <col min="10733" max="10978" width="9" style="132"/>
    <col min="10979" max="10979" width="5.19921875" style="132" customWidth="1"/>
    <col min="10980" max="10980" width="23.69921875" style="132" customWidth="1"/>
    <col min="10981" max="10981" width="17.5" style="132" customWidth="1"/>
    <col min="10982" max="10982" width="13.3984375" style="132" customWidth="1"/>
    <col min="10983" max="10983" width="13.69921875" style="132" customWidth="1"/>
    <col min="10984" max="10984" width="13" style="132" customWidth="1"/>
    <col min="10985" max="10985" width="11.69921875" style="132" customWidth="1"/>
    <col min="10986" max="10986" width="12.69921875" style="132" customWidth="1"/>
    <col min="10987" max="10987" width="11.09765625" style="132" customWidth="1"/>
    <col min="10988" max="10988" width="12.19921875" style="132" customWidth="1"/>
    <col min="10989" max="11234" width="9" style="132"/>
    <col min="11235" max="11235" width="5.19921875" style="132" customWidth="1"/>
    <col min="11236" max="11236" width="23.69921875" style="132" customWidth="1"/>
    <col min="11237" max="11237" width="17.5" style="132" customWidth="1"/>
    <col min="11238" max="11238" width="13.3984375" style="132" customWidth="1"/>
    <col min="11239" max="11239" width="13.69921875" style="132" customWidth="1"/>
    <col min="11240" max="11240" width="13" style="132" customWidth="1"/>
    <col min="11241" max="11241" width="11.69921875" style="132" customWidth="1"/>
    <col min="11242" max="11242" width="12.69921875" style="132" customWidth="1"/>
    <col min="11243" max="11243" width="11.09765625" style="132" customWidth="1"/>
    <col min="11244" max="11244" width="12.19921875" style="132" customWidth="1"/>
    <col min="11245" max="11490" width="9" style="132"/>
    <col min="11491" max="11491" width="5.19921875" style="132" customWidth="1"/>
    <col min="11492" max="11492" width="23.69921875" style="132" customWidth="1"/>
    <col min="11493" max="11493" width="17.5" style="132" customWidth="1"/>
    <col min="11494" max="11494" width="13.3984375" style="132" customWidth="1"/>
    <col min="11495" max="11495" width="13.69921875" style="132" customWidth="1"/>
    <col min="11496" max="11496" width="13" style="132" customWidth="1"/>
    <col min="11497" max="11497" width="11.69921875" style="132" customWidth="1"/>
    <col min="11498" max="11498" width="12.69921875" style="132" customWidth="1"/>
    <col min="11499" max="11499" width="11.09765625" style="132" customWidth="1"/>
    <col min="11500" max="11500" width="12.19921875" style="132" customWidth="1"/>
    <col min="11501" max="11746" width="9" style="132"/>
    <col min="11747" max="11747" width="5.19921875" style="132" customWidth="1"/>
    <col min="11748" max="11748" width="23.69921875" style="132" customWidth="1"/>
    <col min="11749" max="11749" width="17.5" style="132" customWidth="1"/>
    <col min="11750" max="11750" width="13.3984375" style="132" customWidth="1"/>
    <col min="11751" max="11751" width="13.69921875" style="132" customWidth="1"/>
    <col min="11752" max="11752" width="13" style="132" customWidth="1"/>
    <col min="11753" max="11753" width="11.69921875" style="132" customWidth="1"/>
    <col min="11754" max="11754" width="12.69921875" style="132" customWidth="1"/>
    <col min="11755" max="11755" width="11.09765625" style="132" customWidth="1"/>
    <col min="11756" max="11756" width="12.19921875" style="132" customWidth="1"/>
    <col min="11757" max="12002" width="9" style="132"/>
    <col min="12003" max="12003" width="5.19921875" style="132" customWidth="1"/>
    <col min="12004" max="12004" width="23.69921875" style="132" customWidth="1"/>
    <col min="12005" max="12005" width="17.5" style="132" customWidth="1"/>
    <col min="12006" max="12006" width="13.3984375" style="132" customWidth="1"/>
    <col min="12007" max="12007" width="13.69921875" style="132" customWidth="1"/>
    <col min="12008" max="12008" width="13" style="132" customWidth="1"/>
    <col min="12009" max="12009" width="11.69921875" style="132" customWidth="1"/>
    <col min="12010" max="12010" width="12.69921875" style="132" customWidth="1"/>
    <col min="12011" max="12011" width="11.09765625" style="132" customWidth="1"/>
    <col min="12012" max="12012" width="12.19921875" style="132" customWidth="1"/>
    <col min="12013" max="12258" width="9" style="132"/>
    <col min="12259" max="12259" width="5.19921875" style="132" customWidth="1"/>
    <col min="12260" max="12260" width="23.69921875" style="132" customWidth="1"/>
    <col min="12261" max="12261" width="17.5" style="132" customWidth="1"/>
    <col min="12262" max="12262" width="13.3984375" style="132" customWidth="1"/>
    <col min="12263" max="12263" width="13.69921875" style="132" customWidth="1"/>
    <col min="12264" max="12264" width="13" style="132" customWidth="1"/>
    <col min="12265" max="12265" width="11.69921875" style="132" customWidth="1"/>
    <col min="12266" max="12266" width="12.69921875" style="132" customWidth="1"/>
    <col min="12267" max="12267" width="11.09765625" style="132" customWidth="1"/>
    <col min="12268" max="12268" width="12.19921875" style="132" customWidth="1"/>
    <col min="12269" max="12514" width="9" style="132"/>
    <col min="12515" max="12515" width="5.19921875" style="132" customWidth="1"/>
    <col min="12516" max="12516" width="23.69921875" style="132" customWidth="1"/>
    <col min="12517" max="12517" width="17.5" style="132" customWidth="1"/>
    <col min="12518" max="12518" width="13.3984375" style="132" customWidth="1"/>
    <col min="12519" max="12519" width="13.69921875" style="132" customWidth="1"/>
    <col min="12520" max="12520" width="13" style="132" customWidth="1"/>
    <col min="12521" max="12521" width="11.69921875" style="132" customWidth="1"/>
    <col min="12522" max="12522" width="12.69921875" style="132" customWidth="1"/>
    <col min="12523" max="12523" width="11.09765625" style="132" customWidth="1"/>
    <col min="12524" max="12524" width="12.19921875" style="132" customWidth="1"/>
    <col min="12525" max="12770" width="9" style="132"/>
    <col min="12771" max="12771" width="5.19921875" style="132" customWidth="1"/>
    <col min="12772" max="12772" width="23.69921875" style="132" customWidth="1"/>
    <col min="12773" max="12773" width="17.5" style="132" customWidth="1"/>
    <col min="12774" max="12774" width="13.3984375" style="132" customWidth="1"/>
    <col min="12775" max="12775" width="13.69921875" style="132" customWidth="1"/>
    <col min="12776" max="12776" width="13" style="132" customWidth="1"/>
    <col min="12777" max="12777" width="11.69921875" style="132" customWidth="1"/>
    <col min="12778" max="12778" width="12.69921875" style="132" customWidth="1"/>
    <col min="12779" max="12779" width="11.09765625" style="132" customWidth="1"/>
    <col min="12780" max="12780" width="12.19921875" style="132" customWidth="1"/>
    <col min="12781" max="13026" width="9" style="132"/>
    <col min="13027" max="13027" width="5.19921875" style="132" customWidth="1"/>
    <col min="13028" max="13028" width="23.69921875" style="132" customWidth="1"/>
    <col min="13029" max="13029" width="17.5" style="132" customWidth="1"/>
    <col min="13030" max="13030" width="13.3984375" style="132" customWidth="1"/>
    <col min="13031" max="13031" width="13.69921875" style="132" customWidth="1"/>
    <col min="13032" max="13032" width="13" style="132" customWidth="1"/>
    <col min="13033" max="13033" width="11.69921875" style="132" customWidth="1"/>
    <col min="13034" max="13034" width="12.69921875" style="132" customWidth="1"/>
    <col min="13035" max="13035" width="11.09765625" style="132" customWidth="1"/>
    <col min="13036" max="13036" width="12.19921875" style="132" customWidth="1"/>
    <col min="13037" max="13282" width="9" style="132"/>
    <col min="13283" max="13283" width="5.19921875" style="132" customWidth="1"/>
    <col min="13284" max="13284" width="23.69921875" style="132" customWidth="1"/>
    <col min="13285" max="13285" width="17.5" style="132" customWidth="1"/>
    <col min="13286" max="13286" width="13.3984375" style="132" customWidth="1"/>
    <col min="13287" max="13287" width="13.69921875" style="132" customWidth="1"/>
    <col min="13288" max="13288" width="13" style="132" customWidth="1"/>
    <col min="13289" max="13289" width="11.69921875" style="132" customWidth="1"/>
    <col min="13290" max="13290" width="12.69921875" style="132" customWidth="1"/>
    <col min="13291" max="13291" width="11.09765625" style="132" customWidth="1"/>
    <col min="13292" max="13292" width="12.19921875" style="132" customWidth="1"/>
    <col min="13293" max="13538" width="9" style="132"/>
    <col min="13539" max="13539" width="5.19921875" style="132" customWidth="1"/>
    <col min="13540" max="13540" width="23.69921875" style="132" customWidth="1"/>
    <col min="13541" max="13541" width="17.5" style="132" customWidth="1"/>
    <col min="13542" max="13542" width="13.3984375" style="132" customWidth="1"/>
    <col min="13543" max="13543" width="13.69921875" style="132" customWidth="1"/>
    <col min="13544" max="13544" width="13" style="132" customWidth="1"/>
    <col min="13545" max="13545" width="11.69921875" style="132" customWidth="1"/>
    <col min="13546" max="13546" width="12.69921875" style="132" customWidth="1"/>
    <col min="13547" max="13547" width="11.09765625" style="132" customWidth="1"/>
    <col min="13548" max="13548" width="12.19921875" style="132" customWidth="1"/>
    <col min="13549" max="13794" width="9" style="132"/>
    <col min="13795" max="13795" width="5.19921875" style="132" customWidth="1"/>
    <col min="13796" max="13796" width="23.69921875" style="132" customWidth="1"/>
    <col min="13797" max="13797" width="17.5" style="132" customWidth="1"/>
    <col min="13798" max="13798" width="13.3984375" style="132" customWidth="1"/>
    <col min="13799" max="13799" width="13.69921875" style="132" customWidth="1"/>
    <col min="13800" max="13800" width="13" style="132" customWidth="1"/>
    <col min="13801" max="13801" width="11.69921875" style="132" customWidth="1"/>
    <col min="13802" max="13802" width="12.69921875" style="132" customWidth="1"/>
    <col min="13803" max="13803" width="11.09765625" style="132" customWidth="1"/>
    <col min="13804" max="13804" width="12.19921875" style="132" customWidth="1"/>
    <col min="13805" max="14050" width="9" style="132"/>
    <col min="14051" max="14051" width="5.19921875" style="132" customWidth="1"/>
    <col min="14052" max="14052" width="23.69921875" style="132" customWidth="1"/>
    <col min="14053" max="14053" width="17.5" style="132" customWidth="1"/>
    <col min="14054" max="14054" width="13.3984375" style="132" customWidth="1"/>
    <col min="14055" max="14055" width="13.69921875" style="132" customWidth="1"/>
    <col min="14056" max="14056" width="13" style="132" customWidth="1"/>
    <col min="14057" max="14057" width="11.69921875" style="132" customWidth="1"/>
    <col min="14058" max="14058" width="12.69921875" style="132" customWidth="1"/>
    <col min="14059" max="14059" width="11.09765625" style="132" customWidth="1"/>
    <col min="14060" max="14060" width="12.19921875" style="132" customWidth="1"/>
    <col min="14061" max="14306" width="9" style="132"/>
    <col min="14307" max="14307" width="5.19921875" style="132" customWidth="1"/>
    <col min="14308" max="14308" width="23.69921875" style="132" customWidth="1"/>
    <col min="14309" max="14309" width="17.5" style="132" customWidth="1"/>
    <col min="14310" max="14310" width="13.3984375" style="132" customWidth="1"/>
    <col min="14311" max="14311" width="13.69921875" style="132" customWidth="1"/>
    <col min="14312" max="14312" width="13" style="132" customWidth="1"/>
    <col min="14313" max="14313" width="11.69921875" style="132" customWidth="1"/>
    <col min="14314" max="14314" width="12.69921875" style="132" customWidth="1"/>
    <col min="14315" max="14315" width="11.09765625" style="132" customWidth="1"/>
    <col min="14316" max="14316" width="12.19921875" style="132" customWidth="1"/>
    <col min="14317" max="14562" width="9" style="132"/>
    <col min="14563" max="14563" width="5.19921875" style="132" customWidth="1"/>
    <col min="14564" max="14564" width="23.69921875" style="132" customWidth="1"/>
    <col min="14565" max="14565" width="17.5" style="132" customWidth="1"/>
    <col min="14566" max="14566" width="13.3984375" style="132" customWidth="1"/>
    <col min="14567" max="14567" width="13.69921875" style="132" customWidth="1"/>
    <col min="14568" max="14568" width="13" style="132" customWidth="1"/>
    <col min="14569" max="14569" width="11.69921875" style="132" customWidth="1"/>
    <col min="14570" max="14570" width="12.69921875" style="132" customWidth="1"/>
    <col min="14571" max="14571" width="11.09765625" style="132" customWidth="1"/>
    <col min="14572" max="14572" width="12.19921875" style="132" customWidth="1"/>
    <col min="14573" max="14818" width="9" style="132"/>
    <col min="14819" max="14819" width="5.19921875" style="132" customWidth="1"/>
    <col min="14820" max="14820" width="23.69921875" style="132" customWidth="1"/>
    <col min="14821" max="14821" width="17.5" style="132" customWidth="1"/>
    <col min="14822" max="14822" width="13.3984375" style="132" customWidth="1"/>
    <col min="14823" max="14823" width="13.69921875" style="132" customWidth="1"/>
    <col min="14824" max="14824" width="13" style="132" customWidth="1"/>
    <col min="14825" max="14825" width="11.69921875" style="132" customWidth="1"/>
    <col min="14826" max="14826" width="12.69921875" style="132" customWidth="1"/>
    <col min="14827" max="14827" width="11.09765625" style="132" customWidth="1"/>
    <col min="14828" max="14828" width="12.19921875" style="132" customWidth="1"/>
    <col min="14829" max="15074" width="9" style="132"/>
    <col min="15075" max="15075" width="5.19921875" style="132" customWidth="1"/>
    <col min="15076" max="15076" width="23.69921875" style="132" customWidth="1"/>
    <col min="15077" max="15077" width="17.5" style="132" customWidth="1"/>
    <col min="15078" max="15078" width="13.3984375" style="132" customWidth="1"/>
    <col min="15079" max="15079" width="13.69921875" style="132" customWidth="1"/>
    <col min="15080" max="15080" width="13" style="132" customWidth="1"/>
    <col min="15081" max="15081" width="11.69921875" style="132" customWidth="1"/>
    <col min="15082" max="15082" width="12.69921875" style="132" customWidth="1"/>
    <col min="15083" max="15083" width="11.09765625" style="132" customWidth="1"/>
    <col min="15084" max="15084" width="12.19921875" style="132" customWidth="1"/>
    <col min="15085" max="15330" width="9" style="132"/>
    <col min="15331" max="15331" width="5.19921875" style="132" customWidth="1"/>
    <col min="15332" max="15332" width="23.69921875" style="132" customWidth="1"/>
    <col min="15333" max="15333" width="17.5" style="132" customWidth="1"/>
    <col min="15334" max="15334" width="13.3984375" style="132" customWidth="1"/>
    <col min="15335" max="15335" width="13.69921875" style="132" customWidth="1"/>
    <col min="15336" max="15336" width="13" style="132" customWidth="1"/>
    <col min="15337" max="15337" width="11.69921875" style="132" customWidth="1"/>
    <col min="15338" max="15338" width="12.69921875" style="132" customWidth="1"/>
    <col min="15339" max="15339" width="11.09765625" style="132" customWidth="1"/>
    <col min="15340" max="15340" width="12.19921875" style="132" customWidth="1"/>
    <col min="15341" max="15586" width="9" style="132"/>
    <col min="15587" max="15587" width="5.19921875" style="132" customWidth="1"/>
    <col min="15588" max="15588" width="23.69921875" style="132" customWidth="1"/>
    <col min="15589" max="15589" width="17.5" style="132" customWidth="1"/>
    <col min="15590" max="15590" width="13.3984375" style="132" customWidth="1"/>
    <col min="15591" max="15591" width="13.69921875" style="132" customWidth="1"/>
    <col min="15592" max="15592" width="13" style="132" customWidth="1"/>
    <col min="15593" max="15593" width="11.69921875" style="132" customWidth="1"/>
    <col min="15594" max="15594" width="12.69921875" style="132" customWidth="1"/>
    <col min="15595" max="15595" width="11.09765625" style="132" customWidth="1"/>
    <col min="15596" max="15596" width="12.19921875" style="132" customWidth="1"/>
    <col min="15597" max="15842" width="9" style="132"/>
    <col min="15843" max="15843" width="5.19921875" style="132" customWidth="1"/>
    <col min="15844" max="15844" width="23.69921875" style="132" customWidth="1"/>
    <col min="15845" max="15845" width="17.5" style="132" customWidth="1"/>
    <col min="15846" max="15846" width="13.3984375" style="132" customWidth="1"/>
    <col min="15847" max="15847" width="13.69921875" style="132" customWidth="1"/>
    <col min="15848" max="15848" width="13" style="132" customWidth="1"/>
    <col min="15849" max="15849" width="11.69921875" style="132" customWidth="1"/>
    <col min="15850" max="15850" width="12.69921875" style="132" customWidth="1"/>
    <col min="15851" max="15851" width="11.09765625" style="132" customWidth="1"/>
    <col min="15852" max="15852" width="12.19921875" style="132" customWidth="1"/>
    <col min="15853" max="16098" width="9" style="132"/>
    <col min="16099" max="16099" width="5.19921875" style="132" customWidth="1"/>
    <col min="16100" max="16100" width="23.69921875" style="132" customWidth="1"/>
    <col min="16101" max="16101" width="17.5" style="132" customWidth="1"/>
    <col min="16102" max="16102" width="13.3984375" style="132" customWidth="1"/>
    <col min="16103" max="16103" width="13.69921875" style="132" customWidth="1"/>
    <col min="16104" max="16104" width="13" style="132" customWidth="1"/>
    <col min="16105" max="16105" width="11.69921875" style="132" customWidth="1"/>
    <col min="16106" max="16106" width="12.69921875" style="132" customWidth="1"/>
    <col min="16107" max="16107" width="11.09765625" style="132" customWidth="1"/>
    <col min="16108" max="16108" width="12.19921875" style="132" customWidth="1"/>
    <col min="16109" max="16384" width="9" style="132"/>
  </cols>
  <sheetData>
    <row r="1" spans="1:7" ht="17.399999999999999">
      <c r="A1" s="128"/>
      <c r="B1" s="129"/>
      <c r="C1" s="128"/>
      <c r="D1" s="130"/>
      <c r="E1" s="32"/>
      <c r="F1" s="32"/>
    </row>
    <row r="2" spans="1:7" ht="15.6">
      <c r="A2" s="128"/>
      <c r="B2" s="129"/>
      <c r="C2" s="128"/>
      <c r="D2" s="446" t="s">
        <v>155</v>
      </c>
      <c r="E2" s="446"/>
      <c r="F2" s="446"/>
    </row>
    <row r="3" spans="1:7" ht="17.399999999999999">
      <c r="A3" s="128"/>
      <c r="B3" s="129"/>
      <c r="C3" s="128"/>
      <c r="D3" s="130"/>
      <c r="E3" s="32"/>
      <c r="F3" s="32"/>
    </row>
    <row r="4" spans="1:7" ht="15.6">
      <c r="A4" s="448" t="s">
        <v>89</v>
      </c>
      <c r="B4" s="448"/>
      <c r="C4" s="448"/>
      <c r="D4" s="448"/>
      <c r="E4" s="448"/>
      <c r="F4" s="32"/>
    </row>
    <row r="5" spans="1:7" s="133" customFormat="1">
      <c r="A5" s="449" t="s">
        <v>0</v>
      </c>
      <c r="B5" s="484" t="s">
        <v>97</v>
      </c>
      <c r="C5" s="449"/>
      <c r="D5" s="453" t="s">
        <v>98</v>
      </c>
      <c r="E5" s="456" t="s">
        <v>387</v>
      </c>
      <c r="F5" s="456" t="s">
        <v>388</v>
      </c>
      <c r="G5" s="458" t="s">
        <v>90</v>
      </c>
    </row>
    <row r="6" spans="1:7" s="133" customFormat="1" ht="12.9" customHeight="1">
      <c r="A6" s="449"/>
      <c r="B6" s="484"/>
      <c r="C6" s="449"/>
      <c r="D6" s="453"/>
      <c r="E6" s="456"/>
      <c r="F6" s="456"/>
      <c r="G6" s="458"/>
    </row>
    <row r="7" spans="1:7" s="133" customFormat="1">
      <c r="A7" s="449"/>
      <c r="B7" s="484"/>
      <c r="C7" s="449"/>
      <c r="D7" s="453"/>
      <c r="E7" s="456"/>
      <c r="F7" s="456"/>
      <c r="G7" s="458"/>
    </row>
    <row r="8" spans="1:7" s="133" customFormat="1">
      <c r="A8" s="449"/>
      <c r="B8" s="484"/>
      <c r="C8" s="449"/>
      <c r="D8" s="453"/>
      <c r="E8" s="456"/>
      <c r="F8" s="456"/>
      <c r="G8" s="458"/>
    </row>
    <row r="9" spans="1:7" s="134" customFormat="1" ht="11.25" customHeight="1">
      <c r="A9" s="10">
        <v>1</v>
      </c>
      <c r="B9" s="34">
        <v>2</v>
      </c>
      <c r="C9" s="10">
        <v>3</v>
      </c>
      <c r="D9" s="127">
        <v>4</v>
      </c>
      <c r="E9" s="10">
        <v>5</v>
      </c>
      <c r="F9" s="10">
        <v>6</v>
      </c>
      <c r="G9" s="35">
        <v>7</v>
      </c>
    </row>
    <row r="10" spans="1:7" s="134" customFormat="1" ht="26.25" customHeight="1">
      <c r="A10" s="10"/>
      <c r="B10" s="457" t="s">
        <v>99</v>
      </c>
      <c r="C10" s="457"/>
      <c r="D10" s="457"/>
      <c r="E10" s="457"/>
      <c r="F10" s="457"/>
      <c r="G10" s="457"/>
    </row>
    <row r="11" spans="1:7" s="135" customFormat="1" ht="13.5" customHeight="1">
      <c r="A11" s="450" t="s">
        <v>4</v>
      </c>
      <c r="B11" s="452" t="s">
        <v>5</v>
      </c>
      <c r="C11" s="452"/>
      <c r="D11" s="452"/>
      <c r="E11" s="88">
        <f>E12</f>
        <v>814083.79</v>
      </c>
      <c r="F11" s="88">
        <f>F12</f>
        <v>812023.72</v>
      </c>
      <c r="G11" s="33">
        <f>F11/E11*100</f>
        <v>99.746946195796369</v>
      </c>
    </row>
    <row r="12" spans="1:7" s="136" customFormat="1" ht="13.5" customHeight="1">
      <c r="A12" s="450"/>
      <c r="B12" s="34" t="s">
        <v>9</v>
      </c>
      <c r="C12" s="51"/>
      <c r="D12" s="1" t="s">
        <v>10</v>
      </c>
      <c r="E12" s="4">
        <f>E14+E16</f>
        <v>814083.79</v>
      </c>
      <c r="F12" s="4">
        <f>F14+F16+F15</f>
        <v>812023.72</v>
      </c>
      <c r="G12" s="33">
        <f>F12/E12*100</f>
        <v>99.746946195796369</v>
      </c>
    </row>
    <row r="13" spans="1:7" s="137" customFormat="1" ht="32.25" customHeight="1">
      <c r="A13" s="450"/>
      <c r="B13" s="18"/>
      <c r="C13" s="17"/>
      <c r="D13" s="12" t="s">
        <v>96</v>
      </c>
      <c r="E13" s="40" t="s">
        <v>95</v>
      </c>
      <c r="F13" s="40" t="s">
        <v>95</v>
      </c>
      <c r="G13" s="55" t="s">
        <v>95</v>
      </c>
    </row>
    <row r="14" spans="1:7" s="19" customFormat="1" ht="40.5" customHeight="1">
      <c r="A14" s="450"/>
      <c r="B14" s="18"/>
      <c r="C14" s="20" t="s">
        <v>100</v>
      </c>
      <c r="D14" s="12" t="s">
        <v>279</v>
      </c>
      <c r="E14" s="28">
        <v>5000</v>
      </c>
      <c r="F14" s="28">
        <v>2937.69</v>
      </c>
      <c r="G14" s="50">
        <f t="shared" ref="G14:G92" si="0">F14/E14*100</f>
        <v>58.753799999999998</v>
      </c>
    </row>
    <row r="15" spans="1:7" s="19" customFormat="1" ht="22.8" customHeight="1">
      <c r="A15" s="450"/>
      <c r="B15" s="18"/>
      <c r="C15" s="20" t="s">
        <v>105</v>
      </c>
      <c r="D15" s="12" t="s">
        <v>280</v>
      </c>
      <c r="E15" s="28">
        <v>0</v>
      </c>
      <c r="F15" s="28">
        <v>2.2400000000000002</v>
      </c>
      <c r="G15" s="50">
        <v>100</v>
      </c>
    </row>
    <row r="16" spans="1:7" s="19" customFormat="1" ht="24" customHeight="1">
      <c r="A16" s="450"/>
      <c r="B16" s="20"/>
      <c r="C16" s="20" t="s">
        <v>101</v>
      </c>
      <c r="D16" s="12" t="s">
        <v>91</v>
      </c>
      <c r="E16" s="28">
        <v>809083.79</v>
      </c>
      <c r="F16" s="28">
        <v>809083.79</v>
      </c>
      <c r="G16" s="50">
        <f t="shared" si="0"/>
        <v>100</v>
      </c>
    </row>
    <row r="17" spans="1:7" s="138" customFormat="1" ht="22.5" customHeight="1">
      <c r="A17" s="454" t="s">
        <v>54</v>
      </c>
      <c r="B17" s="451" t="s">
        <v>55</v>
      </c>
      <c r="C17" s="451"/>
      <c r="D17" s="451"/>
      <c r="E17" s="7">
        <f>E19</f>
        <v>779220</v>
      </c>
      <c r="F17" s="7">
        <f>F19</f>
        <v>710363.49000000011</v>
      </c>
      <c r="G17" s="33">
        <f t="shared" si="0"/>
        <v>91.163405713405737</v>
      </c>
    </row>
    <row r="18" spans="1:7" s="61" customFormat="1" ht="29.25" customHeight="1">
      <c r="A18" s="454"/>
      <c r="B18" s="11"/>
      <c r="C18" s="11"/>
      <c r="D18" s="12" t="s">
        <v>96</v>
      </c>
      <c r="E18" s="40" t="s">
        <v>95</v>
      </c>
      <c r="F18" s="40" t="s">
        <v>95</v>
      </c>
      <c r="G18" s="55" t="s">
        <v>95</v>
      </c>
    </row>
    <row r="19" spans="1:7" s="62" customFormat="1" ht="15" customHeight="1">
      <c r="A19" s="454"/>
      <c r="B19" s="15">
        <v>40002</v>
      </c>
      <c r="C19" s="15"/>
      <c r="D19" s="14" t="s">
        <v>102</v>
      </c>
      <c r="E19" s="29">
        <f>E21+E22+E23</f>
        <v>779220</v>
      </c>
      <c r="F19" s="29">
        <f>F21+F22+F23</f>
        <v>710363.49000000011</v>
      </c>
      <c r="G19" s="33">
        <f t="shared" si="0"/>
        <v>91.163405713405737</v>
      </c>
    </row>
    <row r="20" spans="1:7" s="61" customFormat="1" ht="25.5" customHeight="1">
      <c r="A20" s="454"/>
      <c r="B20" s="11"/>
      <c r="C20" s="11"/>
      <c r="D20" s="12" t="s">
        <v>96</v>
      </c>
      <c r="E20" s="40" t="s">
        <v>95</v>
      </c>
      <c r="F20" s="40" t="s">
        <v>95</v>
      </c>
      <c r="G20" s="55" t="s">
        <v>95</v>
      </c>
    </row>
    <row r="21" spans="1:7" s="62" customFormat="1" ht="17.25" customHeight="1">
      <c r="A21" s="454"/>
      <c r="B21" s="15"/>
      <c r="C21" s="15" t="s">
        <v>104</v>
      </c>
      <c r="D21" s="60" t="s">
        <v>92</v>
      </c>
      <c r="E21" s="28">
        <v>770000</v>
      </c>
      <c r="F21" s="28">
        <v>703092.67</v>
      </c>
      <c r="G21" s="50">
        <f>F21/E21*100</f>
        <v>91.310736363636366</v>
      </c>
    </row>
    <row r="22" spans="1:7" s="62" customFormat="1" ht="17.25" customHeight="1">
      <c r="A22" s="454"/>
      <c r="B22" s="15"/>
      <c r="C22" s="15" t="s">
        <v>105</v>
      </c>
      <c r="D22" s="16" t="s">
        <v>280</v>
      </c>
      <c r="E22" s="30">
        <v>5000</v>
      </c>
      <c r="F22" s="30">
        <v>3050.91</v>
      </c>
      <c r="G22" s="33">
        <f t="shared" si="0"/>
        <v>61.0182</v>
      </c>
    </row>
    <row r="23" spans="1:7" s="62" customFormat="1" ht="17.25" customHeight="1">
      <c r="A23" s="276"/>
      <c r="B23" s="15"/>
      <c r="C23" s="15" t="s">
        <v>139</v>
      </c>
      <c r="D23" s="21" t="s">
        <v>310</v>
      </c>
      <c r="E23" s="30">
        <v>4220</v>
      </c>
      <c r="F23" s="30">
        <v>4219.91</v>
      </c>
      <c r="G23" s="33">
        <f t="shared" si="0"/>
        <v>99.997867298578186</v>
      </c>
    </row>
    <row r="24" spans="1:7" s="138" customFormat="1" ht="21.75" customHeight="1">
      <c r="A24" s="454" t="s">
        <v>57</v>
      </c>
      <c r="B24" s="467" t="s">
        <v>14</v>
      </c>
      <c r="C24" s="467"/>
      <c r="D24" s="467"/>
      <c r="E24" s="2">
        <f>E26+E30</f>
        <v>88117</v>
      </c>
      <c r="F24" s="2">
        <f>F26+F30</f>
        <v>90265.13</v>
      </c>
      <c r="G24" s="50">
        <f t="shared" si="0"/>
        <v>102.43781563148995</v>
      </c>
    </row>
    <row r="25" spans="1:7" s="138" customFormat="1" ht="25.5" customHeight="1">
      <c r="A25" s="454"/>
      <c r="B25" s="123"/>
      <c r="C25" s="123"/>
      <c r="D25" s="8" t="s">
        <v>96</v>
      </c>
      <c r="E25" s="56" t="s">
        <v>95</v>
      </c>
      <c r="F25" s="56" t="s">
        <v>95</v>
      </c>
      <c r="G25" s="54" t="s">
        <v>95</v>
      </c>
    </row>
    <row r="26" spans="1:7" s="3" customFormat="1" ht="21" customHeight="1">
      <c r="A26" s="454"/>
      <c r="B26" s="9" t="s">
        <v>59</v>
      </c>
      <c r="C26" s="9"/>
      <c r="D26" s="8" t="s">
        <v>273</v>
      </c>
      <c r="E26" s="49">
        <f>E28+E29</f>
        <v>53359</v>
      </c>
      <c r="F26" s="49">
        <f>F28+F29</f>
        <v>54631.29</v>
      </c>
      <c r="G26" s="50">
        <f t="shared" si="0"/>
        <v>102.3843962593002</v>
      </c>
    </row>
    <row r="27" spans="1:7" s="3" customFormat="1" ht="26.25" customHeight="1">
      <c r="A27" s="454"/>
      <c r="B27" s="9"/>
      <c r="C27" s="9"/>
      <c r="D27" s="8" t="s">
        <v>96</v>
      </c>
      <c r="E27" s="41" t="s">
        <v>95</v>
      </c>
      <c r="F27" s="41" t="s">
        <v>95</v>
      </c>
      <c r="G27" s="54" t="s">
        <v>95</v>
      </c>
    </row>
    <row r="28" spans="1:7" s="3" customFormat="1" ht="27" customHeight="1">
      <c r="A28" s="454"/>
      <c r="B28" s="9"/>
      <c r="C28" s="9" t="s">
        <v>100</v>
      </c>
      <c r="D28" s="6" t="s">
        <v>279</v>
      </c>
      <c r="E28" s="4">
        <v>7359</v>
      </c>
      <c r="F28" s="4">
        <v>7656.5</v>
      </c>
      <c r="G28" s="50">
        <f t="shared" si="0"/>
        <v>104.04266884087512</v>
      </c>
    </row>
    <row r="29" spans="1:7" s="3" customFormat="1" ht="13.5" customHeight="1">
      <c r="A29" s="454"/>
      <c r="B29" s="9"/>
      <c r="C29" s="9" t="s">
        <v>104</v>
      </c>
      <c r="D29" s="6" t="s">
        <v>52</v>
      </c>
      <c r="E29" s="4">
        <v>46000</v>
      </c>
      <c r="F29" s="4">
        <v>46974.79</v>
      </c>
      <c r="G29" s="33">
        <f t="shared" si="0"/>
        <v>102.11910869565217</v>
      </c>
    </row>
    <row r="30" spans="1:7" s="3" customFormat="1" ht="17.25" customHeight="1">
      <c r="A30" s="454"/>
      <c r="B30" s="9" t="s">
        <v>60</v>
      </c>
      <c r="C30" s="9"/>
      <c r="D30" s="6" t="s">
        <v>15</v>
      </c>
      <c r="E30" s="4">
        <f>E32+E33+E34</f>
        <v>34758</v>
      </c>
      <c r="F30" s="4">
        <f>F32+F33+F34</f>
        <v>35633.839999999997</v>
      </c>
      <c r="G30" s="50">
        <f t="shared" si="0"/>
        <v>102.51982277461302</v>
      </c>
    </row>
    <row r="31" spans="1:7" s="3" customFormat="1" ht="25.5" customHeight="1">
      <c r="A31" s="454"/>
      <c r="B31" s="9"/>
      <c r="C31" s="9"/>
      <c r="D31" s="8" t="s">
        <v>96</v>
      </c>
      <c r="E31" s="41" t="s">
        <v>95</v>
      </c>
      <c r="F31" s="41" t="s">
        <v>95</v>
      </c>
      <c r="G31" s="54" t="s">
        <v>95</v>
      </c>
    </row>
    <row r="32" spans="1:7" s="139" customFormat="1">
      <c r="A32" s="454"/>
      <c r="B32" s="23"/>
      <c r="C32" s="23" t="s">
        <v>106</v>
      </c>
      <c r="D32" s="21" t="s">
        <v>281</v>
      </c>
      <c r="E32" s="27">
        <v>1475</v>
      </c>
      <c r="F32" s="27">
        <v>2343.56</v>
      </c>
      <c r="G32" s="50">
        <f t="shared" si="0"/>
        <v>158.88542372881355</v>
      </c>
    </row>
    <row r="33" spans="1:7" s="139" customFormat="1" ht="23.4">
      <c r="A33" s="454"/>
      <c r="B33" s="23"/>
      <c r="C33" s="23" t="s">
        <v>100</v>
      </c>
      <c r="D33" s="21" t="s">
        <v>279</v>
      </c>
      <c r="E33" s="27">
        <v>33283</v>
      </c>
      <c r="F33" s="27">
        <v>33287.449999999997</v>
      </c>
      <c r="G33" s="33">
        <f t="shared" si="0"/>
        <v>100.01337018898535</v>
      </c>
    </row>
    <row r="34" spans="1:7" s="139" customFormat="1">
      <c r="A34" s="454"/>
      <c r="B34" s="23"/>
      <c r="C34" s="23" t="s">
        <v>105</v>
      </c>
      <c r="D34" s="16" t="s">
        <v>280</v>
      </c>
      <c r="E34" s="57">
        <v>0</v>
      </c>
      <c r="F34" s="27">
        <v>2.83</v>
      </c>
      <c r="G34" s="126">
        <v>100</v>
      </c>
    </row>
    <row r="35" spans="1:7" s="140" customFormat="1" ht="12" customHeight="1">
      <c r="A35" s="455" t="s">
        <v>61</v>
      </c>
      <c r="B35" s="468" t="s">
        <v>17</v>
      </c>
      <c r="C35" s="468"/>
      <c r="D35" s="468"/>
      <c r="E35" s="25">
        <f>E37+E41</f>
        <v>83932.5</v>
      </c>
      <c r="F35" s="25">
        <f>F37+F41</f>
        <v>85232.78</v>
      </c>
      <c r="G35" s="50">
        <f t="shared" si="0"/>
        <v>101.54919727161706</v>
      </c>
    </row>
    <row r="36" spans="1:7" s="139" customFormat="1" ht="23.4">
      <c r="A36" s="455"/>
      <c r="B36" s="23"/>
      <c r="C36" s="23"/>
      <c r="D36" s="21" t="s">
        <v>96</v>
      </c>
      <c r="E36" s="57" t="s">
        <v>95</v>
      </c>
      <c r="F36" s="57" t="s">
        <v>95</v>
      </c>
      <c r="G36" s="54" t="s">
        <v>95</v>
      </c>
    </row>
    <row r="37" spans="1:7" s="141" customFormat="1" ht="10.199999999999999">
      <c r="A37" s="455"/>
      <c r="B37" s="23" t="s">
        <v>62</v>
      </c>
      <c r="C37" s="23"/>
      <c r="D37" s="26" t="s">
        <v>18</v>
      </c>
      <c r="E37" s="27">
        <f>E39+E40</f>
        <v>73869</v>
      </c>
      <c r="F37" s="27">
        <f>F39+F40</f>
        <v>73875.199999999997</v>
      </c>
      <c r="G37" s="50">
        <f t="shared" si="0"/>
        <v>100.00839323667574</v>
      </c>
    </row>
    <row r="38" spans="1:7" s="139" customFormat="1" ht="34.5" customHeight="1">
      <c r="A38" s="455"/>
      <c r="B38" s="23"/>
      <c r="C38" s="23"/>
      <c r="D38" s="21" t="s">
        <v>96</v>
      </c>
      <c r="E38" s="57" t="s">
        <v>95</v>
      </c>
      <c r="F38" s="57" t="s">
        <v>95</v>
      </c>
      <c r="G38" s="54" t="s">
        <v>95</v>
      </c>
    </row>
    <row r="39" spans="1:7" s="139" customFormat="1" ht="33" customHeight="1">
      <c r="A39" s="455"/>
      <c r="B39" s="23"/>
      <c r="C39" s="23" t="s">
        <v>101</v>
      </c>
      <c r="D39" s="21" t="s">
        <v>91</v>
      </c>
      <c r="E39" s="27">
        <v>73869</v>
      </c>
      <c r="F39" s="27">
        <v>73869</v>
      </c>
      <c r="G39" s="50">
        <f t="shared" si="0"/>
        <v>100</v>
      </c>
    </row>
    <row r="40" spans="1:7" s="139" customFormat="1" ht="33" customHeight="1">
      <c r="A40" s="455"/>
      <c r="B40" s="23"/>
      <c r="C40" s="23" t="s">
        <v>107</v>
      </c>
      <c r="D40" s="21" t="s">
        <v>108</v>
      </c>
      <c r="E40" s="27">
        <v>0</v>
      </c>
      <c r="F40" s="27">
        <v>6.2</v>
      </c>
      <c r="G40" s="33">
        <v>100</v>
      </c>
    </row>
    <row r="41" spans="1:7" s="139" customFormat="1" ht="33" customHeight="1">
      <c r="A41" s="181"/>
      <c r="B41" s="23" t="s">
        <v>307</v>
      </c>
      <c r="C41" s="23"/>
      <c r="D41" s="21" t="s">
        <v>226</v>
      </c>
      <c r="E41" s="27">
        <f>E43+E44</f>
        <v>10063.5</v>
      </c>
      <c r="F41" s="27">
        <f>F43+F44</f>
        <v>11357.58</v>
      </c>
      <c r="G41" s="33">
        <f t="shared" si="0"/>
        <v>112.85914443285139</v>
      </c>
    </row>
    <row r="42" spans="1:7" s="139" customFormat="1" ht="33" customHeight="1">
      <c r="A42" s="181"/>
      <c r="B42" s="23"/>
      <c r="C42" s="23"/>
      <c r="D42" s="21" t="s">
        <v>96</v>
      </c>
      <c r="E42" s="27">
        <v>0</v>
      </c>
      <c r="F42" s="27"/>
      <c r="G42" s="33">
        <v>0</v>
      </c>
    </row>
    <row r="43" spans="1:7" s="139" customFormat="1" ht="24" customHeight="1">
      <c r="A43" s="181"/>
      <c r="B43" s="23"/>
      <c r="C43" s="23" t="s">
        <v>308</v>
      </c>
      <c r="D43" s="21" t="s">
        <v>309</v>
      </c>
      <c r="E43" s="27">
        <v>8000</v>
      </c>
      <c r="F43" s="27">
        <v>9294.08</v>
      </c>
      <c r="G43" s="33">
        <f t="shared" si="0"/>
        <v>116.17599999999999</v>
      </c>
    </row>
    <row r="44" spans="1:7" s="139" customFormat="1" ht="24.6" customHeight="1">
      <c r="A44" s="181"/>
      <c r="B44" s="23"/>
      <c r="C44" s="23" t="s">
        <v>139</v>
      </c>
      <c r="D44" s="21" t="s">
        <v>310</v>
      </c>
      <c r="E44" s="27">
        <v>2063.5</v>
      </c>
      <c r="F44" s="27">
        <v>2063.5</v>
      </c>
      <c r="G44" s="33">
        <f t="shared" si="0"/>
        <v>100</v>
      </c>
    </row>
    <row r="45" spans="1:7" s="140" customFormat="1" ht="26.25" customHeight="1">
      <c r="A45" s="455" t="s">
        <v>19</v>
      </c>
      <c r="B45" s="485" t="s">
        <v>109</v>
      </c>
      <c r="C45" s="485"/>
      <c r="D45" s="485"/>
      <c r="E45" s="25">
        <f>E47</f>
        <v>1506</v>
      </c>
      <c r="F45" s="25">
        <f>F47</f>
        <v>1506</v>
      </c>
      <c r="G45" s="13">
        <f t="shared" si="0"/>
        <v>100</v>
      </c>
    </row>
    <row r="46" spans="1:7" s="139" customFormat="1" ht="33" customHeight="1">
      <c r="A46" s="455"/>
      <c r="B46" s="23"/>
      <c r="C46" s="23"/>
      <c r="D46" s="21" t="s">
        <v>96</v>
      </c>
      <c r="E46" s="57" t="s">
        <v>95</v>
      </c>
      <c r="F46" s="57" t="s">
        <v>95</v>
      </c>
      <c r="G46" s="54" t="s">
        <v>95</v>
      </c>
    </row>
    <row r="47" spans="1:7" s="139" customFormat="1" ht="24.75" customHeight="1">
      <c r="A47" s="455"/>
      <c r="B47" s="24" t="s">
        <v>64</v>
      </c>
      <c r="C47" s="24"/>
      <c r="D47" s="22" t="s">
        <v>110</v>
      </c>
      <c r="E47" s="31">
        <f>E49</f>
        <v>1506</v>
      </c>
      <c r="F47" s="31">
        <f>F49</f>
        <v>1506</v>
      </c>
      <c r="G47" s="50">
        <f t="shared" si="0"/>
        <v>100</v>
      </c>
    </row>
    <row r="48" spans="1:7" s="139" customFormat="1" ht="23.4">
      <c r="A48" s="455"/>
      <c r="B48" s="24"/>
      <c r="C48" s="24"/>
      <c r="D48" s="22" t="s">
        <v>96</v>
      </c>
      <c r="E48" s="58" t="s">
        <v>95</v>
      </c>
      <c r="F48" s="58">
        <v>0</v>
      </c>
      <c r="G48" s="54" t="s">
        <v>95</v>
      </c>
    </row>
    <row r="49" spans="1:7" s="139" customFormat="1" ht="39" customHeight="1">
      <c r="A49" s="455"/>
      <c r="B49" s="24"/>
      <c r="C49" s="24" t="s">
        <v>101</v>
      </c>
      <c r="D49" s="22" t="s">
        <v>91</v>
      </c>
      <c r="E49" s="31">
        <v>1506</v>
      </c>
      <c r="F49" s="31">
        <v>1506</v>
      </c>
      <c r="G49" s="50">
        <f t="shared" si="0"/>
        <v>100</v>
      </c>
    </row>
    <row r="50" spans="1:7" s="139" customFormat="1">
      <c r="A50" s="459" t="s">
        <v>65</v>
      </c>
      <c r="B50" s="469" t="s">
        <v>20</v>
      </c>
      <c r="C50" s="469"/>
      <c r="D50" s="469"/>
      <c r="E50" s="48">
        <f>E51+E57</f>
        <v>257507.84</v>
      </c>
      <c r="F50" s="48">
        <f>F51+F57</f>
        <v>257507.08000000002</v>
      </c>
      <c r="G50" s="13">
        <f t="shared" si="0"/>
        <v>99.99970486335485</v>
      </c>
    </row>
    <row r="51" spans="1:7" s="139" customFormat="1">
      <c r="A51" s="460"/>
      <c r="B51" s="24" t="s">
        <v>78</v>
      </c>
      <c r="C51" s="24"/>
      <c r="D51" s="22" t="s">
        <v>21</v>
      </c>
      <c r="E51" s="31">
        <f>E54+E53</f>
        <v>17507.84</v>
      </c>
      <c r="F51" s="31">
        <f>F54+F53</f>
        <v>17507.080000000002</v>
      </c>
      <c r="G51" s="50">
        <f t="shared" si="0"/>
        <v>99.995659087585906</v>
      </c>
    </row>
    <row r="52" spans="1:7" s="139" customFormat="1" ht="32.25" customHeight="1">
      <c r="A52" s="460"/>
      <c r="B52" s="24"/>
      <c r="C52" s="24"/>
      <c r="D52" s="22" t="s">
        <v>96</v>
      </c>
      <c r="E52" s="31">
        <v>0</v>
      </c>
      <c r="F52" s="31">
        <v>0</v>
      </c>
      <c r="G52" s="55" t="s">
        <v>95</v>
      </c>
    </row>
    <row r="53" spans="1:7" s="139" customFormat="1" ht="32.25" customHeight="1">
      <c r="A53" s="460"/>
      <c r="B53" s="24"/>
      <c r="C53" s="24" t="s">
        <v>139</v>
      </c>
      <c r="D53" s="22" t="s">
        <v>53</v>
      </c>
      <c r="E53" s="31">
        <v>4578</v>
      </c>
      <c r="F53" s="31">
        <v>4577.24</v>
      </c>
      <c r="G53" s="55">
        <f>F53*100/E53</f>
        <v>99.983398864132809</v>
      </c>
    </row>
    <row r="54" spans="1:7" s="139" customFormat="1" ht="32.25" customHeight="1">
      <c r="A54" s="460"/>
      <c r="B54" s="24"/>
      <c r="C54" s="24" t="s">
        <v>277</v>
      </c>
      <c r="D54" s="22" t="s">
        <v>278</v>
      </c>
      <c r="E54" s="31">
        <v>12929.84</v>
      </c>
      <c r="F54" s="31">
        <v>12929.84</v>
      </c>
      <c r="G54" s="50">
        <f t="shared" si="0"/>
        <v>100</v>
      </c>
    </row>
    <row r="55" spans="1:7" s="139" customFormat="1" ht="32.25" customHeight="1">
      <c r="A55" s="460"/>
      <c r="B55" s="24" t="s">
        <v>389</v>
      </c>
      <c r="C55" s="24"/>
      <c r="D55" s="22" t="s">
        <v>385</v>
      </c>
      <c r="E55" s="31">
        <f>E57</f>
        <v>240000</v>
      </c>
      <c r="F55" s="31">
        <f>F57</f>
        <v>240000</v>
      </c>
      <c r="G55" s="50">
        <v>100</v>
      </c>
    </row>
    <row r="56" spans="1:7" s="139" customFormat="1" ht="32.25" customHeight="1">
      <c r="A56" s="460"/>
      <c r="B56" s="24"/>
      <c r="C56" s="24"/>
      <c r="D56" s="22" t="s">
        <v>96</v>
      </c>
      <c r="E56" s="31">
        <v>0</v>
      </c>
      <c r="F56" s="31">
        <v>0</v>
      </c>
      <c r="G56" s="50"/>
    </row>
    <row r="57" spans="1:7" s="139" customFormat="1" ht="32.25" customHeight="1">
      <c r="A57" s="461"/>
      <c r="B57" s="24"/>
      <c r="C57" s="24" t="s">
        <v>277</v>
      </c>
      <c r="D57" s="22" t="s">
        <v>278</v>
      </c>
      <c r="E57" s="31">
        <v>240000</v>
      </c>
      <c r="F57" s="31">
        <v>240000</v>
      </c>
      <c r="G57" s="50">
        <v>100</v>
      </c>
    </row>
    <row r="58" spans="1:7" s="139" customFormat="1" ht="37.5" customHeight="1">
      <c r="A58" s="486" t="s">
        <v>66</v>
      </c>
      <c r="B58" s="469" t="s">
        <v>111</v>
      </c>
      <c r="C58" s="469"/>
      <c r="D58" s="469"/>
      <c r="E58" s="48">
        <f>E60+E72+E82+E88+E64</f>
        <v>7316464</v>
      </c>
      <c r="F58" s="48">
        <f>F60+F72+F82+F88+F64</f>
        <v>7159935.8199999994</v>
      </c>
      <c r="G58" s="13">
        <f t="shared" si="0"/>
        <v>97.860603428104056</v>
      </c>
    </row>
    <row r="59" spans="1:7" s="139" customFormat="1" ht="34.5" customHeight="1">
      <c r="A59" s="486"/>
      <c r="B59" s="24"/>
      <c r="C59" s="24"/>
      <c r="D59" s="22" t="s">
        <v>96</v>
      </c>
      <c r="E59" s="58" t="s">
        <v>95</v>
      </c>
      <c r="F59" s="58" t="s">
        <v>95</v>
      </c>
      <c r="G59" s="54" t="s">
        <v>95</v>
      </c>
    </row>
    <row r="60" spans="1:7" s="139" customFormat="1">
      <c r="A60" s="486"/>
      <c r="B60" s="24" t="s">
        <v>112</v>
      </c>
      <c r="C60" s="24"/>
      <c r="D60" s="22" t="s">
        <v>113</v>
      </c>
      <c r="E60" s="31">
        <f>E62+E63</f>
        <v>16200</v>
      </c>
      <c r="F60" s="31">
        <f>F62+F63</f>
        <v>22259.05</v>
      </c>
      <c r="G60" s="50">
        <f t="shared" si="0"/>
        <v>137.40154320987654</v>
      </c>
    </row>
    <row r="61" spans="1:7" s="139" customFormat="1" ht="35.25" customHeight="1">
      <c r="A61" s="486"/>
      <c r="B61" s="24"/>
      <c r="C61" s="24"/>
      <c r="D61" s="22" t="s">
        <v>96</v>
      </c>
      <c r="E61" s="58" t="s">
        <v>95</v>
      </c>
      <c r="F61" s="58" t="s">
        <v>95</v>
      </c>
      <c r="G61" s="54" t="s">
        <v>95</v>
      </c>
    </row>
    <row r="62" spans="1:7" s="139" customFormat="1" ht="24.75" customHeight="1">
      <c r="A62" s="486"/>
      <c r="B62" s="24"/>
      <c r="C62" s="24" t="s">
        <v>114</v>
      </c>
      <c r="D62" s="22" t="s">
        <v>282</v>
      </c>
      <c r="E62" s="58">
        <v>15000</v>
      </c>
      <c r="F62" s="31">
        <v>22034.05</v>
      </c>
      <c r="G62" s="50">
        <f t="shared" si="0"/>
        <v>146.89366666666666</v>
      </c>
    </row>
    <row r="63" spans="1:7" s="139" customFormat="1">
      <c r="A63" s="486"/>
      <c r="B63" s="24"/>
      <c r="C63" s="24" t="s">
        <v>123</v>
      </c>
      <c r="D63" s="22" t="s">
        <v>283</v>
      </c>
      <c r="E63" s="58">
        <v>1200</v>
      </c>
      <c r="F63" s="31">
        <v>225</v>
      </c>
      <c r="G63" s="50">
        <f t="shared" si="0"/>
        <v>18.75</v>
      </c>
    </row>
    <row r="64" spans="1:7" s="139" customFormat="1" ht="35.25" customHeight="1">
      <c r="A64" s="486"/>
      <c r="B64" s="24" t="s">
        <v>115</v>
      </c>
      <c r="C64" s="24"/>
      <c r="D64" s="22" t="s">
        <v>149</v>
      </c>
      <c r="E64" s="31">
        <f>E66+E67+E68+E71+E70+E69</f>
        <v>1857043</v>
      </c>
      <c r="F64" s="31">
        <f>F66+F67+F68+F71+F70+F69</f>
        <v>1860339.47</v>
      </c>
      <c r="G64" s="33">
        <f t="shared" si="0"/>
        <v>100.17751177544085</v>
      </c>
    </row>
    <row r="65" spans="1:7" s="139" customFormat="1" ht="39" customHeight="1">
      <c r="A65" s="486"/>
      <c r="B65" s="24"/>
      <c r="C65" s="24"/>
      <c r="D65" s="22" t="s">
        <v>96</v>
      </c>
      <c r="E65" s="58" t="s">
        <v>95</v>
      </c>
      <c r="F65" s="58" t="s">
        <v>95</v>
      </c>
      <c r="G65" s="55" t="s">
        <v>95</v>
      </c>
    </row>
    <row r="66" spans="1:7" s="139" customFormat="1">
      <c r="A66" s="486"/>
      <c r="B66" s="24"/>
      <c r="C66" s="24" t="s">
        <v>116</v>
      </c>
      <c r="D66" s="22" t="s">
        <v>284</v>
      </c>
      <c r="E66" s="31">
        <v>1836046</v>
      </c>
      <c r="F66" s="31">
        <v>1840133</v>
      </c>
      <c r="G66" s="33">
        <f t="shared" si="0"/>
        <v>100.222597908767</v>
      </c>
    </row>
    <row r="67" spans="1:7" s="139" customFormat="1">
      <c r="A67" s="486"/>
      <c r="B67" s="24"/>
      <c r="C67" s="24" t="s">
        <v>117</v>
      </c>
      <c r="D67" s="22" t="s">
        <v>285</v>
      </c>
      <c r="E67" s="31">
        <v>193</v>
      </c>
      <c r="F67" s="31">
        <v>183</v>
      </c>
      <c r="G67" s="50">
        <f t="shared" si="0"/>
        <v>94.818652849740943</v>
      </c>
    </row>
    <row r="68" spans="1:7" s="139" customFormat="1">
      <c r="A68" s="486"/>
      <c r="B68" s="24"/>
      <c r="C68" s="24" t="s">
        <v>118</v>
      </c>
      <c r="D68" s="22" t="s">
        <v>286</v>
      </c>
      <c r="E68" s="31">
        <v>12716</v>
      </c>
      <c r="F68" s="31">
        <v>12716</v>
      </c>
      <c r="G68" s="33">
        <f t="shared" si="0"/>
        <v>100</v>
      </c>
    </row>
    <row r="69" spans="1:7" s="139" customFormat="1">
      <c r="A69" s="486"/>
      <c r="B69" s="24"/>
      <c r="C69" s="24" t="s">
        <v>119</v>
      </c>
      <c r="D69" s="22" t="s">
        <v>287</v>
      </c>
      <c r="E69" s="31">
        <v>7288</v>
      </c>
      <c r="F69" s="31">
        <v>7053.64</v>
      </c>
      <c r="G69" s="33">
        <f t="shared" si="0"/>
        <v>96.784302963776071</v>
      </c>
    </row>
    <row r="70" spans="1:7" s="139" customFormat="1">
      <c r="A70" s="486"/>
      <c r="B70" s="24"/>
      <c r="C70" s="24" t="s">
        <v>122</v>
      </c>
      <c r="D70" s="22" t="s">
        <v>288</v>
      </c>
      <c r="E70" s="58">
        <v>500</v>
      </c>
      <c r="F70" s="31">
        <v>111</v>
      </c>
      <c r="G70" s="54" t="s">
        <v>95</v>
      </c>
    </row>
    <row r="71" spans="1:7" s="139" customFormat="1">
      <c r="A71" s="486"/>
      <c r="B71" s="24"/>
      <c r="C71" s="24" t="s">
        <v>123</v>
      </c>
      <c r="D71" s="22" t="s">
        <v>283</v>
      </c>
      <c r="E71" s="31">
        <v>300</v>
      </c>
      <c r="F71" s="31">
        <v>142.83000000000001</v>
      </c>
      <c r="G71" s="50">
        <f>F71/E71*100</f>
        <v>47.61</v>
      </c>
    </row>
    <row r="72" spans="1:7" s="139" customFormat="1" ht="36.75" customHeight="1">
      <c r="A72" s="486"/>
      <c r="B72" s="24" t="s">
        <v>147</v>
      </c>
      <c r="C72" s="24"/>
      <c r="D72" s="22" t="s">
        <v>148</v>
      </c>
      <c r="E72" s="31">
        <f>E74+E75+E76+E77+E78+E79+E80+E81</f>
        <v>2180343</v>
      </c>
      <c r="F72" s="31">
        <f>F74+F75+F76+F77+F78+F79+F80+F81</f>
        <v>2048065.3900000001</v>
      </c>
      <c r="G72" s="33">
        <f t="shared" si="0"/>
        <v>93.933174275790549</v>
      </c>
    </row>
    <row r="73" spans="1:7" s="139" customFormat="1" ht="33" customHeight="1">
      <c r="A73" s="486"/>
      <c r="B73" s="24"/>
      <c r="C73" s="24"/>
      <c r="D73" s="22" t="s">
        <v>96</v>
      </c>
      <c r="E73" s="58" t="s">
        <v>95</v>
      </c>
      <c r="F73" s="58" t="s">
        <v>95</v>
      </c>
      <c r="G73" s="55" t="s">
        <v>95</v>
      </c>
    </row>
    <row r="74" spans="1:7" s="139" customFormat="1">
      <c r="A74" s="486"/>
      <c r="B74" s="24"/>
      <c r="C74" s="24" t="s">
        <v>116</v>
      </c>
      <c r="D74" s="22" t="s">
        <v>284</v>
      </c>
      <c r="E74" s="31">
        <v>661631</v>
      </c>
      <c r="F74" s="31">
        <v>669282.14</v>
      </c>
      <c r="G74" s="33">
        <f t="shared" si="0"/>
        <v>101.15640591205673</v>
      </c>
    </row>
    <row r="75" spans="1:7" s="139" customFormat="1">
      <c r="A75" s="486"/>
      <c r="B75" s="24"/>
      <c r="C75" s="24" t="s">
        <v>117</v>
      </c>
      <c r="D75" s="22" t="s">
        <v>290</v>
      </c>
      <c r="E75" s="31">
        <v>1100000</v>
      </c>
      <c r="F75" s="31">
        <v>1029935</v>
      </c>
      <c r="G75" s="50">
        <f t="shared" si="0"/>
        <v>93.63045454545454</v>
      </c>
    </row>
    <row r="76" spans="1:7" s="139" customFormat="1">
      <c r="A76" s="486"/>
      <c r="B76" s="24"/>
      <c r="C76" s="24" t="s">
        <v>118</v>
      </c>
      <c r="D76" s="22" t="s">
        <v>291</v>
      </c>
      <c r="E76" s="31">
        <v>18800</v>
      </c>
      <c r="F76" s="31">
        <v>17120</v>
      </c>
      <c r="G76" s="33">
        <f t="shared" si="0"/>
        <v>91.063829787234042</v>
      </c>
    </row>
    <row r="77" spans="1:7" s="139" customFormat="1">
      <c r="A77" s="486"/>
      <c r="B77" s="24"/>
      <c r="C77" s="24" t="s">
        <v>119</v>
      </c>
      <c r="D77" s="22" t="s">
        <v>292</v>
      </c>
      <c r="E77" s="31">
        <v>141809</v>
      </c>
      <c r="F77" s="31">
        <v>141386.6</v>
      </c>
      <c r="G77" s="50">
        <f t="shared" si="0"/>
        <v>99.702134561276097</v>
      </c>
    </row>
    <row r="78" spans="1:7" s="139" customFormat="1">
      <c r="A78" s="486"/>
      <c r="B78" s="24"/>
      <c r="C78" s="24" t="s">
        <v>120</v>
      </c>
      <c r="D78" s="22" t="s">
        <v>293</v>
      </c>
      <c r="E78" s="31">
        <v>20000</v>
      </c>
      <c r="F78" s="31">
        <v>12731</v>
      </c>
      <c r="G78" s="33">
        <f t="shared" si="0"/>
        <v>63.654999999999994</v>
      </c>
    </row>
    <row r="79" spans="1:7" s="139" customFormat="1">
      <c r="A79" s="486"/>
      <c r="B79" s="24"/>
      <c r="C79" s="24" t="s">
        <v>121</v>
      </c>
      <c r="D79" s="22" t="s">
        <v>67</v>
      </c>
      <c r="E79" s="31">
        <v>31603</v>
      </c>
      <c r="F79" s="31">
        <v>32503</v>
      </c>
      <c r="G79" s="50">
        <f t="shared" si="0"/>
        <v>102.84783090212954</v>
      </c>
    </row>
    <row r="80" spans="1:7" s="139" customFormat="1">
      <c r="A80" s="486"/>
      <c r="B80" s="24"/>
      <c r="C80" s="24" t="s">
        <v>122</v>
      </c>
      <c r="D80" s="22" t="s">
        <v>288</v>
      </c>
      <c r="E80" s="31">
        <v>200000</v>
      </c>
      <c r="F80" s="31">
        <v>136366.17000000001</v>
      </c>
      <c r="G80" s="33">
        <f t="shared" si="0"/>
        <v>68.183085000000005</v>
      </c>
    </row>
    <row r="81" spans="1:7" s="139" customFormat="1">
      <c r="A81" s="486"/>
      <c r="B81" s="24"/>
      <c r="C81" s="24" t="s">
        <v>123</v>
      </c>
      <c r="D81" s="22" t="s">
        <v>294</v>
      </c>
      <c r="E81" s="31">
        <v>6500</v>
      </c>
      <c r="F81" s="31">
        <v>8741.48</v>
      </c>
      <c r="G81" s="50">
        <f t="shared" si="0"/>
        <v>134.48430769230768</v>
      </c>
    </row>
    <row r="82" spans="1:7" s="139" customFormat="1" ht="26.25" customHeight="1">
      <c r="A82" s="486"/>
      <c r="B82" s="24" t="s">
        <v>124</v>
      </c>
      <c r="C82" s="24"/>
      <c r="D82" s="22" t="s">
        <v>125</v>
      </c>
      <c r="E82" s="31">
        <f>E85+E86+E87+E84</f>
        <v>317000</v>
      </c>
      <c r="F82" s="31">
        <f>F85+F86+F87+F84</f>
        <v>222519.32</v>
      </c>
      <c r="G82" s="33">
        <f t="shared" si="0"/>
        <v>70.19536908517351</v>
      </c>
    </row>
    <row r="83" spans="1:7" s="139" customFormat="1" ht="33" customHeight="1">
      <c r="A83" s="486"/>
      <c r="B83" s="24"/>
      <c r="C83" s="24"/>
      <c r="D83" s="22" t="s">
        <v>96</v>
      </c>
      <c r="E83" s="58" t="s">
        <v>95</v>
      </c>
      <c r="F83" s="58" t="s">
        <v>95</v>
      </c>
      <c r="G83" s="33" t="s">
        <v>95</v>
      </c>
    </row>
    <row r="84" spans="1:7" s="139" customFormat="1">
      <c r="A84" s="486"/>
      <c r="B84" s="24"/>
      <c r="C84" s="24" t="s">
        <v>231</v>
      </c>
      <c r="D84" s="22" t="s">
        <v>232</v>
      </c>
      <c r="E84" s="58">
        <v>25000</v>
      </c>
      <c r="F84" s="58">
        <v>21982.38</v>
      </c>
      <c r="G84" s="33">
        <f t="shared" si="0"/>
        <v>87.929520000000011</v>
      </c>
    </row>
    <row r="85" spans="1:7" s="139" customFormat="1">
      <c r="A85" s="486"/>
      <c r="B85" s="24"/>
      <c r="C85" s="24" t="s">
        <v>126</v>
      </c>
      <c r="D85" s="22" t="s">
        <v>94</v>
      </c>
      <c r="E85" s="31">
        <v>50000</v>
      </c>
      <c r="F85" s="31">
        <v>47803.6</v>
      </c>
      <c r="G85" s="33">
        <f t="shared" si="0"/>
        <v>95.607199999999992</v>
      </c>
    </row>
    <row r="86" spans="1:7" s="139" customFormat="1">
      <c r="A86" s="486"/>
      <c r="B86" s="24"/>
      <c r="C86" s="24" t="s">
        <v>127</v>
      </c>
      <c r="D86" s="22" t="s">
        <v>93</v>
      </c>
      <c r="E86" s="31">
        <v>102000</v>
      </c>
      <c r="F86" s="31">
        <v>87608.38</v>
      </c>
      <c r="G86" s="50">
        <f t="shared" si="0"/>
        <v>85.890568627450975</v>
      </c>
    </row>
    <row r="87" spans="1:7" s="139" customFormat="1" ht="24" customHeight="1">
      <c r="A87" s="486"/>
      <c r="B87" s="24"/>
      <c r="C87" s="24" t="s">
        <v>158</v>
      </c>
      <c r="D87" s="22" t="s">
        <v>233</v>
      </c>
      <c r="E87" s="31">
        <v>140000</v>
      </c>
      <c r="F87" s="31">
        <v>65124.959999999999</v>
      </c>
      <c r="G87" s="50">
        <f t="shared" si="0"/>
        <v>46.517828571428574</v>
      </c>
    </row>
    <row r="88" spans="1:7" s="139" customFormat="1">
      <c r="A88" s="486"/>
      <c r="B88" s="24" t="s">
        <v>128</v>
      </c>
      <c r="C88" s="24"/>
      <c r="D88" s="22" t="s">
        <v>129</v>
      </c>
      <c r="E88" s="31">
        <f>E90+E91</f>
        <v>2945878</v>
      </c>
      <c r="F88" s="31">
        <f>F90+F91</f>
        <v>3006752.59</v>
      </c>
      <c r="G88" s="33">
        <f t="shared" si="0"/>
        <v>102.0664328257993</v>
      </c>
    </row>
    <row r="89" spans="1:7" s="139" customFormat="1" ht="23.4">
      <c r="A89" s="486"/>
      <c r="B89" s="24"/>
      <c r="C89" s="24"/>
      <c r="D89" s="22" t="s">
        <v>96</v>
      </c>
      <c r="E89" s="58" t="s">
        <v>95</v>
      </c>
      <c r="F89" s="58" t="s">
        <v>95</v>
      </c>
      <c r="G89" s="55" t="s">
        <v>95</v>
      </c>
    </row>
    <row r="90" spans="1:7" s="139" customFormat="1">
      <c r="A90" s="486"/>
      <c r="B90" s="24"/>
      <c r="C90" s="24" t="s">
        <v>130</v>
      </c>
      <c r="D90" s="22" t="s">
        <v>113</v>
      </c>
      <c r="E90" s="31">
        <v>2920878</v>
      </c>
      <c r="F90" s="31">
        <v>2987171</v>
      </c>
      <c r="G90" s="33">
        <f t="shared" si="0"/>
        <v>102.26962577690682</v>
      </c>
    </row>
    <row r="91" spans="1:7" s="139" customFormat="1">
      <c r="A91" s="486"/>
      <c r="B91" s="24"/>
      <c r="C91" s="24" t="s">
        <v>131</v>
      </c>
      <c r="D91" s="22" t="s">
        <v>295</v>
      </c>
      <c r="E91" s="31">
        <v>25000</v>
      </c>
      <c r="F91" s="31">
        <v>19581.59</v>
      </c>
      <c r="G91" s="50">
        <f t="shared" si="0"/>
        <v>78.326360000000008</v>
      </c>
    </row>
    <row r="92" spans="1:7" s="143" customFormat="1">
      <c r="A92" s="486"/>
      <c r="B92" s="487" t="s">
        <v>25</v>
      </c>
      <c r="C92" s="487"/>
      <c r="D92" s="487"/>
      <c r="E92" s="48">
        <f>E94+E97+E100+E104</f>
        <v>11813609</v>
      </c>
      <c r="F92" s="48">
        <f>F94+F97+F100+F104</f>
        <v>11814523.449999999</v>
      </c>
      <c r="G92" s="5">
        <f t="shared" si="0"/>
        <v>100.00774064894141</v>
      </c>
    </row>
    <row r="93" spans="1:7" s="139" customFormat="1" ht="31.5" customHeight="1">
      <c r="A93" s="486"/>
      <c r="B93" s="24"/>
      <c r="C93" s="24"/>
      <c r="D93" s="22" t="s">
        <v>96</v>
      </c>
      <c r="E93" s="58" t="s">
        <v>95</v>
      </c>
      <c r="F93" s="58" t="s">
        <v>95</v>
      </c>
      <c r="G93" s="55" t="s">
        <v>95</v>
      </c>
    </row>
    <row r="94" spans="1:7" s="139" customFormat="1" ht="15.6">
      <c r="A94" s="486"/>
      <c r="B94" s="24" t="s">
        <v>132</v>
      </c>
      <c r="C94" s="24"/>
      <c r="D94" s="22" t="s">
        <v>133</v>
      </c>
      <c r="E94" s="31">
        <f>E96</f>
        <v>6496793</v>
      </c>
      <c r="F94" s="31">
        <f>F96</f>
        <v>6496793</v>
      </c>
      <c r="G94" s="33">
        <f t="shared" ref="G94:G176" si="1">F94/E94*100</f>
        <v>100</v>
      </c>
    </row>
    <row r="95" spans="1:7" s="139" customFormat="1" ht="32.25" customHeight="1">
      <c r="A95" s="486"/>
      <c r="B95" s="24"/>
      <c r="C95" s="24"/>
      <c r="D95" s="22" t="s">
        <v>96</v>
      </c>
      <c r="E95" s="58" t="s">
        <v>95</v>
      </c>
      <c r="F95" s="58" t="s">
        <v>95</v>
      </c>
      <c r="G95" s="55" t="s">
        <v>95</v>
      </c>
    </row>
    <row r="96" spans="1:7" s="139" customFormat="1">
      <c r="A96" s="486"/>
      <c r="B96" s="24"/>
      <c r="C96" s="24" t="s">
        <v>134</v>
      </c>
      <c r="D96" s="22" t="s">
        <v>68</v>
      </c>
      <c r="E96" s="31">
        <v>6496793</v>
      </c>
      <c r="F96" s="58">
        <v>6496793</v>
      </c>
      <c r="G96" s="33">
        <f t="shared" si="1"/>
        <v>100</v>
      </c>
    </row>
    <row r="97" spans="1:7" s="139" customFormat="1" ht="21" customHeight="1">
      <c r="A97" s="486"/>
      <c r="B97" s="24" t="s">
        <v>135</v>
      </c>
      <c r="C97" s="24"/>
      <c r="D97" s="22" t="s">
        <v>136</v>
      </c>
      <c r="E97" s="31">
        <f>E99</f>
        <v>5093459</v>
      </c>
      <c r="F97" s="58">
        <f>F99</f>
        <v>5093459</v>
      </c>
      <c r="G97" s="50">
        <f t="shared" si="1"/>
        <v>100</v>
      </c>
    </row>
    <row r="98" spans="1:7" s="139" customFormat="1" ht="31.5" customHeight="1">
      <c r="A98" s="486"/>
      <c r="B98" s="24"/>
      <c r="C98" s="24"/>
      <c r="D98" s="22" t="s">
        <v>96</v>
      </c>
      <c r="E98" s="58" t="s">
        <v>95</v>
      </c>
      <c r="F98" s="58" t="s">
        <v>95</v>
      </c>
      <c r="G98" s="54" t="s">
        <v>95</v>
      </c>
    </row>
    <row r="99" spans="1:7" s="139" customFormat="1">
      <c r="A99" s="486"/>
      <c r="B99" s="24"/>
      <c r="C99" s="24" t="s">
        <v>134</v>
      </c>
      <c r="D99" s="22" t="s">
        <v>68</v>
      </c>
      <c r="E99" s="31">
        <v>5093459</v>
      </c>
      <c r="F99" s="58">
        <v>5093459</v>
      </c>
      <c r="G99" s="50">
        <f t="shared" si="1"/>
        <v>100</v>
      </c>
    </row>
    <row r="100" spans="1:7" s="139" customFormat="1">
      <c r="A100" s="486"/>
      <c r="B100" s="24" t="s">
        <v>137</v>
      </c>
      <c r="C100" s="24"/>
      <c r="D100" s="22" t="s">
        <v>138</v>
      </c>
      <c r="E100" s="31">
        <f>E102+E103</f>
        <v>170725</v>
      </c>
      <c r="F100" s="58">
        <f>F102+F103</f>
        <v>171639.45</v>
      </c>
      <c r="G100" s="33">
        <f t="shared" si="1"/>
        <v>100.53562747107922</v>
      </c>
    </row>
    <row r="101" spans="1:7" s="139" customFormat="1" ht="29.25" customHeight="1">
      <c r="A101" s="486"/>
      <c r="B101" s="24"/>
      <c r="C101" s="24"/>
      <c r="D101" s="22" t="s">
        <v>96</v>
      </c>
      <c r="E101" s="58" t="s">
        <v>95</v>
      </c>
      <c r="F101" s="58" t="s">
        <v>95</v>
      </c>
      <c r="G101" s="117" t="s">
        <v>95</v>
      </c>
    </row>
    <row r="102" spans="1:7" s="139" customFormat="1">
      <c r="A102" s="486"/>
      <c r="B102" s="24"/>
      <c r="C102" s="24" t="s">
        <v>105</v>
      </c>
      <c r="D102" s="22" t="s">
        <v>280</v>
      </c>
      <c r="E102" s="31">
        <v>100</v>
      </c>
      <c r="F102" s="58">
        <v>1014.45</v>
      </c>
      <c r="G102" s="117">
        <f>F102/E102*100</f>
        <v>1014.45</v>
      </c>
    </row>
    <row r="103" spans="1:7" s="139" customFormat="1">
      <c r="A103" s="486"/>
      <c r="B103" s="24"/>
      <c r="C103" s="24" t="s">
        <v>139</v>
      </c>
      <c r="D103" s="22" t="s">
        <v>53</v>
      </c>
      <c r="E103" s="31">
        <v>170625</v>
      </c>
      <c r="F103" s="58">
        <v>170625</v>
      </c>
      <c r="G103" s="117">
        <f>F103/E103*100</f>
        <v>100</v>
      </c>
    </row>
    <row r="104" spans="1:7" s="139" customFormat="1">
      <c r="A104" s="486"/>
      <c r="B104" s="24" t="s">
        <v>296</v>
      </c>
      <c r="C104" s="24"/>
      <c r="D104" s="22" t="s">
        <v>297</v>
      </c>
      <c r="E104" s="31">
        <f>E106</f>
        <v>52632</v>
      </c>
      <c r="F104" s="58">
        <f>F106</f>
        <v>52632</v>
      </c>
      <c r="G104" s="117">
        <f t="shared" ref="G104:G106" si="2">F104/E104*100</f>
        <v>100</v>
      </c>
    </row>
    <row r="105" spans="1:7" s="139" customFormat="1" ht="23.4">
      <c r="A105" s="486"/>
      <c r="B105" s="24"/>
      <c r="C105" s="24"/>
      <c r="D105" s="22" t="s">
        <v>96</v>
      </c>
      <c r="E105" s="31"/>
      <c r="F105" s="58"/>
      <c r="G105" s="117"/>
    </row>
    <row r="106" spans="1:7" s="139" customFormat="1">
      <c r="A106" s="486"/>
      <c r="B106" s="24"/>
      <c r="C106" s="24" t="s">
        <v>134</v>
      </c>
      <c r="D106" s="22" t="s">
        <v>68</v>
      </c>
      <c r="E106" s="31">
        <v>52632</v>
      </c>
      <c r="F106" s="58">
        <v>52632</v>
      </c>
      <c r="G106" s="117">
        <f t="shared" si="2"/>
        <v>100</v>
      </c>
    </row>
    <row r="107" spans="1:7" s="143" customFormat="1" ht="22.5" customHeight="1">
      <c r="A107" s="488" t="s">
        <v>69</v>
      </c>
      <c r="B107" s="469" t="s">
        <v>26</v>
      </c>
      <c r="C107" s="469"/>
      <c r="D107" s="469"/>
      <c r="E107" s="48">
        <f>E109+E114+E117+E121+E125+E128</f>
        <v>406293</v>
      </c>
      <c r="F107" s="119">
        <f>F109+F114+F117+F121+F125+F128</f>
        <v>405488.9</v>
      </c>
      <c r="G107" s="118">
        <f t="shared" si="1"/>
        <v>99.802088640463907</v>
      </c>
    </row>
    <row r="108" spans="1:7" s="139" customFormat="1" ht="23.4">
      <c r="A108" s="489"/>
      <c r="B108" s="24"/>
      <c r="C108" s="24"/>
      <c r="D108" s="22" t="s">
        <v>96</v>
      </c>
      <c r="E108" s="31">
        <f>E122</f>
        <v>0</v>
      </c>
      <c r="F108" s="58">
        <f>F122</f>
        <v>0</v>
      </c>
      <c r="G108" s="117" t="s">
        <v>95</v>
      </c>
    </row>
    <row r="109" spans="1:7" s="139" customFormat="1">
      <c r="A109" s="489"/>
      <c r="B109" s="24" t="s">
        <v>70</v>
      </c>
      <c r="C109" s="24"/>
      <c r="D109" s="22" t="s">
        <v>29</v>
      </c>
      <c r="E109" s="31">
        <f>E113+E112+E111</f>
        <v>110446</v>
      </c>
      <c r="F109" s="31">
        <f>F113+F112+F111</f>
        <v>110445.74</v>
      </c>
      <c r="G109" s="50">
        <f t="shared" si="1"/>
        <v>99.999764590840783</v>
      </c>
    </row>
    <row r="110" spans="1:7" s="139" customFormat="1" ht="23.4">
      <c r="A110" s="489"/>
      <c r="B110" s="24"/>
      <c r="C110" s="24"/>
      <c r="D110" s="22" t="s">
        <v>96</v>
      </c>
      <c r="E110" s="58" t="s">
        <v>95</v>
      </c>
      <c r="F110" s="58" t="s">
        <v>95</v>
      </c>
      <c r="G110" s="54" t="s">
        <v>95</v>
      </c>
    </row>
    <row r="111" spans="1:7" s="139" customFormat="1">
      <c r="A111" s="489"/>
      <c r="B111" s="24"/>
      <c r="C111" s="24" t="s">
        <v>139</v>
      </c>
      <c r="D111" s="22" t="s">
        <v>390</v>
      </c>
      <c r="E111" s="58">
        <v>18859</v>
      </c>
      <c r="F111" s="58">
        <v>18858.740000000002</v>
      </c>
      <c r="G111" s="54">
        <f>F111*100/E111</f>
        <v>99.998621347897569</v>
      </c>
    </row>
    <row r="112" spans="1:7" s="139" customFormat="1" ht="23.4">
      <c r="A112" s="489"/>
      <c r="B112" s="24"/>
      <c r="C112" s="24" t="s">
        <v>101</v>
      </c>
      <c r="D112" s="22" t="s">
        <v>91</v>
      </c>
      <c r="E112" s="58">
        <v>70627</v>
      </c>
      <c r="F112" s="58">
        <v>70627</v>
      </c>
      <c r="G112" s="54">
        <v>100</v>
      </c>
    </row>
    <row r="113" spans="1:7" s="139" customFormat="1" ht="15.6">
      <c r="A113" s="489"/>
      <c r="B113" s="24"/>
      <c r="C113" s="24" t="s">
        <v>140</v>
      </c>
      <c r="D113" s="22" t="s">
        <v>311</v>
      </c>
      <c r="E113" s="31">
        <v>20960</v>
      </c>
      <c r="F113" s="31">
        <v>20960</v>
      </c>
      <c r="G113" s="50">
        <f t="shared" si="1"/>
        <v>100</v>
      </c>
    </row>
    <row r="114" spans="1:7" s="139" customFormat="1">
      <c r="A114" s="489"/>
      <c r="B114" s="24" t="s">
        <v>81</v>
      </c>
      <c r="C114" s="24"/>
      <c r="D114" s="22" t="s">
        <v>141</v>
      </c>
      <c r="E114" s="31">
        <f>E116</f>
        <v>124434</v>
      </c>
      <c r="F114" s="31">
        <f>F116</f>
        <v>124434</v>
      </c>
      <c r="G114" s="33">
        <f t="shared" si="1"/>
        <v>100</v>
      </c>
    </row>
    <row r="115" spans="1:7" s="139" customFormat="1" ht="23.4">
      <c r="A115" s="489"/>
      <c r="B115" s="24"/>
      <c r="C115" s="24"/>
      <c r="D115" s="22" t="s">
        <v>96</v>
      </c>
      <c r="E115" s="58" t="s">
        <v>95</v>
      </c>
      <c r="F115" s="58" t="s">
        <v>95</v>
      </c>
      <c r="G115" s="55" t="s">
        <v>95</v>
      </c>
    </row>
    <row r="116" spans="1:7" s="139" customFormat="1" ht="15.6">
      <c r="A116" s="489"/>
      <c r="B116" s="24"/>
      <c r="C116" s="24" t="s">
        <v>140</v>
      </c>
      <c r="D116" s="22" t="s">
        <v>311</v>
      </c>
      <c r="E116" s="31">
        <v>124434</v>
      </c>
      <c r="F116" s="31">
        <v>124434</v>
      </c>
      <c r="G116" s="33">
        <f t="shared" si="1"/>
        <v>100</v>
      </c>
    </row>
    <row r="117" spans="1:7" s="139" customFormat="1">
      <c r="A117" s="489"/>
      <c r="B117" s="24" t="s">
        <v>82</v>
      </c>
      <c r="C117" s="24"/>
      <c r="D117" s="22" t="s">
        <v>50</v>
      </c>
      <c r="E117" s="31">
        <f>E119+E120</f>
        <v>43098</v>
      </c>
      <c r="F117" s="31">
        <f>F119+F120</f>
        <v>42294.16</v>
      </c>
      <c r="G117" s="50">
        <f t="shared" si="1"/>
        <v>98.134855445728348</v>
      </c>
    </row>
    <row r="118" spans="1:7" s="139" customFormat="1" ht="23.4">
      <c r="A118" s="489"/>
      <c r="B118" s="24"/>
      <c r="C118" s="24"/>
      <c r="D118" s="22" t="s">
        <v>96</v>
      </c>
      <c r="E118" s="58" t="s">
        <v>95</v>
      </c>
      <c r="F118" s="58" t="s">
        <v>95</v>
      </c>
      <c r="G118" s="54" t="s">
        <v>95</v>
      </c>
    </row>
    <row r="119" spans="1:7" s="139" customFormat="1">
      <c r="A119" s="489"/>
      <c r="B119" s="24"/>
      <c r="C119" s="24" t="s">
        <v>139</v>
      </c>
      <c r="D119" s="22" t="s">
        <v>53</v>
      </c>
      <c r="E119" s="31">
        <v>15000</v>
      </c>
      <c r="F119" s="31">
        <v>14196.16</v>
      </c>
      <c r="G119" s="50">
        <f t="shared" si="1"/>
        <v>94.64106666666666</v>
      </c>
    </row>
    <row r="120" spans="1:7" s="139" customFormat="1" ht="15.6">
      <c r="A120" s="489"/>
      <c r="B120" s="24"/>
      <c r="C120" s="24" t="s">
        <v>140</v>
      </c>
      <c r="D120" s="22" t="s">
        <v>311</v>
      </c>
      <c r="E120" s="31">
        <v>28098</v>
      </c>
      <c r="F120" s="31">
        <v>28098</v>
      </c>
      <c r="G120" s="33">
        <f t="shared" si="1"/>
        <v>100</v>
      </c>
    </row>
    <row r="121" spans="1:7" s="139" customFormat="1" ht="18.600000000000001" customHeight="1">
      <c r="A121" s="489"/>
      <c r="B121" s="24" t="s">
        <v>83</v>
      </c>
      <c r="C121" s="24"/>
      <c r="D121" s="22" t="s">
        <v>30</v>
      </c>
      <c r="E121" s="31">
        <f>E124+E123</f>
        <v>34575</v>
      </c>
      <c r="F121" s="31">
        <f>F124+F123</f>
        <v>34575</v>
      </c>
      <c r="G121" s="50">
        <f t="shared" si="1"/>
        <v>100</v>
      </c>
    </row>
    <row r="122" spans="1:7" s="139" customFormat="1" ht="31.5" customHeight="1">
      <c r="A122" s="489"/>
      <c r="B122" s="24"/>
      <c r="C122" s="24"/>
      <c r="D122" s="22" t="s">
        <v>96</v>
      </c>
      <c r="E122" s="31">
        <v>0</v>
      </c>
      <c r="F122" s="31">
        <v>0</v>
      </c>
      <c r="G122" s="54" t="s">
        <v>95</v>
      </c>
    </row>
    <row r="123" spans="1:7" s="139" customFormat="1" ht="31.5" customHeight="1">
      <c r="A123" s="489"/>
      <c r="B123" s="24"/>
      <c r="C123" s="24" t="s">
        <v>101</v>
      </c>
      <c r="D123" s="22" t="s">
        <v>91</v>
      </c>
      <c r="E123" s="31">
        <v>26575</v>
      </c>
      <c r="F123" s="31">
        <v>26575</v>
      </c>
      <c r="G123" s="54">
        <f>F123*100/E123</f>
        <v>100</v>
      </c>
    </row>
    <row r="124" spans="1:7" s="139" customFormat="1" ht="22.8" customHeight="1">
      <c r="A124" s="489"/>
      <c r="B124" s="24"/>
      <c r="C124" s="24" t="s">
        <v>140</v>
      </c>
      <c r="D124" s="22" t="s">
        <v>311</v>
      </c>
      <c r="E124" s="31">
        <v>8000</v>
      </c>
      <c r="F124" s="58">
        <v>8000</v>
      </c>
      <c r="G124" s="50">
        <f t="shared" si="1"/>
        <v>100</v>
      </c>
    </row>
    <row r="125" spans="1:7" s="139" customFormat="1" ht="22.8" customHeight="1">
      <c r="A125" s="489"/>
      <c r="B125" s="24" t="s">
        <v>391</v>
      </c>
      <c r="C125" s="24"/>
      <c r="D125" s="22" t="s">
        <v>392</v>
      </c>
      <c r="E125" s="31">
        <f>E127</f>
        <v>3740</v>
      </c>
      <c r="F125" s="58">
        <f>F127</f>
        <v>3740</v>
      </c>
      <c r="G125" s="50">
        <v>100</v>
      </c>
    </row>
    <row r="126" spans="1:7" s="139" customFormat="1" ht="22.8" customHeight="1">
      <c r="A126" s="489"/>
      <c r="B126" s="24"/>
      <c r="C126" s="24"/>
      <c r="D126" s="22" t="s">
        <v>96</v>
      </c>
      <c r="E126" s="31">
        <v>0</v>
      </c>
      <c r="F126" s="58">
        <v>0</v>
      </c>
      <c r="G126" s="50"/>
    </row>
    <row r="127" spans="1:7" s="139" customFormat="1" ht="22.8" customHeight="1">
      <c r="A127" s="489"/>
      <c r="B127" s="24"/>
      <c r="C127" s="24" t="s">
        <v>101</v>
      </c>
      <c r="D127" s="22" t="s">
        <v>91</v>
      </c>
      <c r="E127" s="31">
        <v>3740</v>
      </c>
      <c r="F127" s="58">
        <v>3740</v>
      </c>
      <c r="G127" s="50">
        <v>100</v>
      </c>
    </row>
    <row r="128" spans="1:7" s="139" customFormat="1" ht="22.8" customHeight="1">
      <c r="A128" s="489"/>
      <c r="B128" s="24" t="s">
        <v>393</v>
      </c>
      <c r="C128" s="24"/>
      <c r="D128" s="22" t="s">
        <v>385</v>
      </c>
      <c r="E128" s="31">
        <f>E130</f>
        <v>90000</v>
      </c>
      <c r="F128" s="58">
        <f>F130</f>
        <v>90000</v>
      </c>
      <c r="G128" s="50">
        <v>100</v>
      </c>
    </row>
    <row r="129" spans="1:7" s="139" customFormat="1" ht="24" customHeight="1">
      <c r="A129" s="489"/>
      <c r="B129" s="24"/>
      <c r="C129" s="24"/>
      <c r="D129" s="22" t="s">
        <v>96</v>
      </c>
      <c r="E129" s="31">
        <v>0</v>
      </c>
      <c r="F129" s="58">
        <v>0</v>
      </c>
      <c r="G129" s="50"/>
    </row>
    <row r="130" spans="1:7" s="139" customFormat="1" ht="22.8" customHeight="1">
      <c r="A130" s="490"/>
      <c r="B130" s="24"/>
      <c r="C130" s="24" t="s">
        <v>277</v>
      </c>
      <c r="D130" s="22" t="s">
        <v>278</v>
      </c>
      <c r="E130" s="31">
        <v>90000</v>
      </c>
      <c r="F130" s="58">
        <v>90000</v>
      </c>
      <c r="G130" s="50">
        <v>100</v>
      </c>
    </row>
    <row r="131" spans="1:7" s="143" customFormat="1" ht="14.25" customHeight="1">
      <c r="A131" s="488" t="s">
        <v>34</v>
      </c>
      <c r="B131" s="469" t="s">
        <v>35</v>
      </c>
      <c r="C131" s="469"/>
      <c r="D131" s="469"/>
      <c r="E131" s="48">
        <f>E133+E137+E140+E143+E146+E149+E152</f>
        <v>806291</v>
      </c>
      <c r="F131" s="48">
        <f>F133+F137+F140+F143+F146+F149+F152</f>
        <v>763778.73</v>
      </c>
      <c r="G131" s="13">
        <f t="shared" si="1"/>
        <v>94.727428434647038</v>
      </c>
    </row>
    <row r="132" spans="1:7" s="139" customFormat="1" ht="30.75" customHeight="1">
      <c r="A132" s="489"/>
      <c r="B132" s="24"/>
      <c r="C132" s="24"/>
      <c r="D132" s="22" t="s">
        <v>96</v>
      </c>
      <c r="E132" s="111" t="s">
        <v>95</v>
      </c>
      <c r="F132" s="111" t="s">
        <v>95</v>
      </c>
      <c r="G132" s="112" t="s">
        <v>95</v>
      </c>
    </row>
    <row r="133" spans="1:7" s="139" customFormat="1" ht="23.4">
      <c r="A133" s="489"/>
      <c r="B133" s="24" t="s">
        <v>71</v>
      </c>
      <c r="C133" s="24"/>
      <c r="D133" s="22" t="s">
        <v>143</v>
      </c>
      <c r="E133" s="31">
        <f>E135+E136</f>
        <v>72683</v>
      </c>
      <c r="F133" s="31">
        <f>F135+F136</f>
        <v>72594.460000000006</v>
      </c>
      <c r="G133" s="50">
        <f t="shared" si="1"/>
        <v>99.878183344110738</v>
      </c>
    </row>
    <row r="134" spans="1:7" s="139" customFormat="1" ht="28.5" customHeight="1">
      <c r="A134" s="489"/>
      <c r="B134" s="24"/>
      <c r="C134" s="24"/>
      <c r="D134" s="22" t="s">
        <v>96</v>
      </c>
      <c r="E134" s="58" t="s">
        <v>95</v>
      </c>
      <c r="F134" s="58" t="s">
        <v>95</v>
      </c>
      <c r="G134" s="54" t="s">
        <v>95</v>
      </c>
    </row>
    <row r="135" spans="1:7" s="139" customFormat="1" ht="32.25" customHeight="1">
      <c r="A135" s="489"/>
      <c r="B135" s="24"/>
      <c r="C135" s="24" t="s">
        <v>101</v>
      </c>
      <c r="D135" s="22" t="s">
        <v>91</v>
      </c>
      <c r="E135" s="31">
        <v>51643</v>
      </c>
      <c r="F135" s="31">
        <v>51616.62</v>
      </c>
      <c r="G135" s="50">
        <f t="shared" si="1"/>
        <v>99.948918536878182</v>
      </c>
    </row>
    <row r="136" spans="1:7" s="139" customFormat="1" ht="15.6">
      <c r="A136" s="489"/>
      <c r="B136" s="24"/>
      <c r="C136" s="24" t="s">
        <v>140</v>
      </c>
      <c r="D136" s="22" t="s">
        <v>311</v>
      </c>
      <c r="E136" s="31">
        <v>21040</v>
      </c>
      <c r="F136" s="31">
        <v>20977.84</v>
      </c>
      <c r="G136" s="33">
        <f t="shared" si="1"/>
        <v>99.70456273764259</v>
      </c>
    </row>
    <row r="137" spans="1:7" s="139" customFormat="1" ht="15.6">
      <c r="A137" s="489"/>
      <c r="B137" s="24" t="s">
        <v>72</v>
      </c>
      <c r="C137" s="24"/>
      <c r="D137" s="22" t="s">
        <v>312</v>
      </c>
      <c r="E137" s="31">
        <f>E139</f>
        <v>34500</v>
      </c>
      <c r="F137" s="31">
        <f>F139</f>
        <v>33779</v>
      </c>
      <c r="G137" s="50">
        <f t="shared" si="1"/>
        <v>97.910144927536237</v>
      </c>
    </row>
    <row r="138" spans="1:7" s="139" customFormat="1" ht="23.4">
      <c r="A138" s="489"/>
      <c r="B138" s="24"/>
      <c r="C138" s="24"/>
      <c r="D138" s="22" t="s">
        <v>96</v>
      </c>
      <c r="E138" s="58" t="s">
        <v>95</v>
      </c>
      <c r="F138" s="58" t="s">
        <v>95</v>
      </c>
      <c r="G138" s="54" t="s">
        <v>95</v>
      </c>
    </row>
    <row r="139" spans="1:7" s="139" customFormat="1" ht="21" customHeight="1">
      <c r="A139" s="489"/>
      <c r="B139" s="24"/>
      <c r="C139" s="24" t="s">
        <v>140</v>
      </c>
      <c r="D139" s="22" t="s">
        <v>311</v>
      </c>
      <c r="E139" s="31">
        <v>34500</v>
      </c>
      <c r="F139" s="31">
        <v>33779</v>
      </c>
      <c r="G139" s="50">
        <f t="shared" si="1"/>
        <v>97.910144927536237</v>
      </c>
    </row>
    <row r="140" spans="1:7" s="139" customFormat="1">
      <c r="A140" s="489"/>
      <c r="B140" s="24" t="s">
        <v>73</v>
      </c>
      <c r="C140" s="24"/>
      <c r="D140" s="22" t="s">
        <v>38</v>
      </c>
      <c r="E140" s="31">
        <f>E142</f>
        <v>243000</v>
      </c>
      <c r="F140" s="31">
        <f>F142</f>
        <v>239457.91</v>
      </c>
      <c r="G140" s="50">
        <f t="shared" si="1"/>
        <v>98.542349794238675</v>
      </c>
    </row>
    <row r="141" spans="1:7" s="139" customFormat="1" ht="30.75" customHeight="1">
      <c r="A141" s="489"/>
      <c r="B141" s="24"/>
      <c r="C141" s="24"/>
      <c r="D141" s="22" t="s">
        <v>96</v>
      </c>
      <c r="E141" s="58" t="s">
        <v>95</v>
      </c>
      <c r="F141" s="58" t="s">
        <v>95</v>
      </c>
      <c r="G141" s="54" t="s">
        <v>95</v>
      </c>
    </row>
    <row r="142" spans="1:7" ht="21" customHeight="1">
      <c r="A142" s="489"/>
      <c r="B142" s="36"/>
      <c r="C142" s="36" t="s">
        <v>140</v>
      </c>
      <c r="D142" s="22" t="s">
        <v>311</v>
      </c>
      <c r="E142" s="38">
        <v>243000</v>
      </c>
      <c r="F142" s="38">
        <v>239457.91</v>
      </c>
      <c r="G142" s="50">
        <f t="shared" si="1"/>
        <v>98.542349794238675</v>
      </c>
    </row>
    <row r="143" spans="1:7">
      <c r="A143" s="489"/>
      <c r="B143" s="36" t="s">
        <v>74</v>
      </c>
      <c r="C143" s="36"/>
      <c r="D143" s="37" t="s">
        <v>75</v>
      </c>
      <c r="E143" s="38">
        <f>E145</f>
        <v>118790</v>
      </c>
      <c r="F143" s="38">
        <f>F145</f>
        <v>118679.26</v>
      </c>
      <c r="G143" s="33">
        <f t="shared" si="1"/>
        <v>99.906776664702406</v>
      </c>
    </row>
    <row r="144" spans="1:7" ht="23.4">
      <c r="A144" s="489"/>
      <c r="B144" s="36"/>
      <c r="C144" s="36"/>
      <c r="D144" s="22" t="s">
        <v>96</v>
      </c>
      <c r="E144" s="59" t="s">
        <v>95</v>
      </c>
      <c r="F144" s="59" t="s">
        <v>95</v>
      </c>
      <c r="G144" s="55" t="s">
        <v>95</v>
      </c>
    </row>
    <row r="145" spans="1:7" ht="15.6">
      <c r="A145" s="489"/>
      <c r="B145" s="36"/>
      <c r="C145" s="36" t="s">
        <v>140</v>
      </c>
      <c r="D145" s="22" t="s">
        <v>311</v>
      </c>
      <c r="E145" s="38">
        <v>118790</v>
      </c>
      <c r="F145" s="38">
        <v>118679.26</v>
      </c>
      <c r="G145" s="33">
        <f t="shared" si="1"/>
        <v>99.906776664702406</v>
      </c>
    </row>
    <row r="146" spans="1:7">
      <c r="A146" s="489"/>
      <c r="B146" s="36" t="s">
        <v>313</v>
      </c>
      <c r="C146" s="36"/>
      <c r="D146" s="37" t="s">
        <v>39</v>
      </c>
      <c r="E146" s="38">
        <f>E148</f>
        <v>9018</v>
      </c>
      <c r="F146" s="38">
        <f>F148</f>
        <v>9018.1</v>
      </c>
      <c r="G146" s="50">
        <f t="shared" si="1"/>
        <v>100.00110889332447</v>
      </c>
    </row>
    <row r="147" spans="1:7" ht="23.4">
      <c r="A147" s="489"/>
      <c r="B147" s="36"/>
      <c r="C147" s="36"/>
      <c r="D147" s="22" t="s">
        <v>96</v>
      </c>
      <c r="E147" s="59" t="s">
        <v>95</v>
      </c>
      <c r="F147" s="59" t="s">
        <v>95</v>
      </c>
      <c r="G147" s="54" t="s">
        <v>95</v>
      </c>
    </row>
    <row r="148" spans="1:7" ht="16.8" customHeight="1">
      <c r="A148" s="489"/>
      <c r="B148" s="36"/>
      <c r="C148" s="36" t="s">
        <v>104</v>
      </c>
      <c r="D148" s="22" t="s">
        <v>52</v>
      </c>
      <c r="E148" s="38">
        <v>9018</v>
      </c>
      <c r="F148" s="38">
        <v>9018.1</v>
      </c>
      <c r="G148" s="50">
        <f t="shared" si="1"/>
        <v>100.00110889332447</v>
      </c>
    </row>
    <row r="149" spans="1:7" ht="15.6" customHeight="1">
      <c r="A149" s="489"/>
      <c r="B149" s="36" t="s">
        <v>314</v>
      </c>
      <c r="C149" s="36"/>
      <c r="D149" s="22" t="s">
        <v>315</v>
      </c>
      <c r="E149" s="38">
        <f>E151</f>
        <v>68000</v>
      </c>
      <c r="F149" s="38">
        <f>F151</f>
        <v>68000</v>
      </c>
      <c r="G149" s="50">
        <f t="shared" si="1"/>
        <v>100</v>
      </c>
    </row>
    <row r="150" spans="1:7" ht="28.5" customHeight="1">
      <c r="A150" s="489"/>
      <c r="B150" s="36"/>
      <c r="C150" s="36"/>
      <c r="D150" s="22" t="s">
        <v>96</v>
      </c>
      <c r="E150" s="38">
        <v>0</v>
      </c>
      <c r="F150" s="38">
        <v>0</v>
      </c>
      <c r="G150" s="50"/>
    </row>
    <row r="151" spans="1:7" ht="31.8" customHeight="1">
      <c r="A151" s="489"/>
      <c r="B151" s="36"/>
      <c r="C151" s="36" t="s">
        <v>140</v>
      </c>
      <c r="D151" s="22" t="s">
        <v>311</v>
      </c>
      <c r="E151" s="38">
        <v>68000</v>
      </c>
      <c r="F151" s="38">
        <v>68000</v>
      </c>
      <c r="G151" s="33">
        <f t="shared" si="1"/>
        <v>100</v>
      </c>
    </row>
    <row r="152" spans="1:7" ht="16.2" customHeight="1">
      <c r="A152" s="489"/>
      <c r="B152" s="36" t="s">
        <v>394</v>
      </c>
      <c r="C152" s="36"/>
      <c r="D152" s="22" t="s">
        <v>385</v>
      </c>
      <c r="E152" s="38">
        <f>E154</f>
        <v>260300</v>
      </c>
      <c r="F152" s="38">
        <f>F154</f>
        <v>222250</v>
      </c>
      <c r="G152" s="33">
        <f>G154</f>
        <v>85.382251248559356</v>
      </c>
    </row>
    <row r="153" spans="1:7" ht="31.8" customHeight="1">
      <c r="A153" s="489"/>
      <c r="B153" s="36"/>
      <c r="C153" s="36"/>
      <c r="D153" s="22" t="s">
        <v>96</v>
      </c>
      <c r="E153" s="38">
        <v>0</v>
      </c>
      <c r="F153" s="38">
        <v>0</v>
      </c>
      <c r="G153" s="54" t="s">
        <v>95</v>
      </c>
    </row>
    <row r="154" spans="1:7" ht="31.2" customHeight="1">
      <c r="A154" s="490"/>
      <c r="B154" s="36"/>
      <c r="C154" s="36" t="s">
        <v>101</v>
      </c>
      <c r="D154" s="22" t="s">
        <v>91</v>
      </c>
      <c r="E154" s="38">
        <v>260300</v>
      </c>
      <c r="F154" s="38">
        <v>222250</v>
      </c>
      <c r="G154" s="33">
        <f>F154*100/E154</f>
        <v>85.382251248559356</v>
      </c>
    </row>
    <row r="155" spans="1:7" s="146" customFormat="1" ht="24" customHeight="1">
      <c r="A155" s="462" t="s">
        <v>40</v>
      </c>
      <c r="B155" s="469" t="s">
        <v>41</v>
      </c>
      <c r="C155" s="469"/>
      <c r="D155" s="469"/>
      <c r="E155" s="47">
        <f>E157</f>
        <v>122738</v>
      </c>
      <c r="F155" s="47">
        <f>F157</f>
        <v>121412.39</v>
      </c>
      <c r="G155" s="50">
        <f t="shared" si="1"/>
        <v>98.919967736153438</v>
      </c>
    </row>
    <row r="156" spans="1:7" ht="23.4">
      <c r="A156" s="463"/>
      <c r="B156" s="24"/>
      <c r="C156" s="24"/>
      <c r="D156" s="22" t="s">
        <v>96</v>
      </c>
      <c r="E156" s="59" t="s">
        <v>95</v>
      </c>
      <c r="F156" s="59" t="s">
        <v>95</v>
      </c>
      <c r="G156" s="54" t="s">
        <v>95</v>
      </c>
    </row>
    <row r="157" spans="1:7">
      <c r="A157" s="463"/>
      <c r="B157" s="24" t="s">
        <v>79</v>
      </c>
      <c r="C157" s="24"/>
      <c r="D157" s="22" t="s">
        <v>42</v>
      </c>
      <c r="E157" s="38">
        <f>E159+E160</f>
        <v>122738</v>
      </c>
      <c r="F157" s="38">
        <f>F159+F160</f>
        <v>121412.39</v>
      </c>
      <c r="G157" s="50">
        <f t="shared" si="1"/>
        <v>98.919967736153438</v>
      </c>
    </row>
    <row r="158" spans="1:7" ht="23.4">
      <c r="A158" s="463"/>
      <c r="B158" s="24"/>
      <c r="C158" s="24"/>
      <c r="D158" s="22" t="s">
        <v>96</v>
      </c>
      <c r="E158" s="59" t="s">
        <v>95</v>
      </c>
      <c r="F158" s="59" t="s">
        <v>95</v>
      </c>
      <c r="G158" s="54" t="s">
        <v>95</v>
      </c>
    </row>
    <row r="159" spans="1:7" ht="15.6">
      <c r="A159" s="463"/>
      <c r="B159" s="24"/>
      <c r="C159" s="24" t="s">
        <v>140</v>
      </c>
      <c r="D159" s="22" t="s">
        <v>311</v>
      </c>
      <c r="E159" s="38">
        <v>113738</v>
      </c>
      <c r="F159" s="38">
        <v>113412.39</v>
      </c>
      <c r="G159" s="50">
        <f t="shared" si="1"/>
        <v>99.713719249503242</v>
      </c>
    </row>
    <row r="160" spans="1:7" ht="24" customHeight="1">
      <c r="A160" s="464"/>
      <c r="B160" s="24"/>
      <c r="C160" s="24" t="s">
        <v>395</v>
      </c>
      <c r="D160" s="302" t="s">
        <v>396</v>
      </c>
      <c r="E160" s="38">
        <v>9000</v>
      </c>
      <c r="F160" s="38">
        <v>8000</v>
      </c>
      <c r="G160" s="50"/>
    </row>
    <row r="161" spans="1:7">
      <c r="A161" s="180" t="s">
        <v>316</v>
      </c>
      <c r="B161" s="475" t="s">
        <v>317</v>
      </c>
      <c r="C161" s="476"/>
      <c r="D161" s="477"/>
      <c r="E161" s="47">
        <f>E163+E166+E170+E173</f>
        <v>9454865</v>
      </c>
      <c r="F161" s="47">
        <f>F163+F166+F170+F173</f>
        <v>9454798.7400000002</v>
      </c>
      <c r="G161" s="13">
        <f t="shared" si="1"/>
        <v>99.99929919676272</v>
      </c>
    </row>
    <row r="162" spans="1:7" ht="23.4">
      <c r="A162" s="180"/>
      <c r="B162" s="24"/>
      <c r="C162" s="24"/>
      <c r="D162" s="22" t="s">
        <v>96</v>
      </c>
      <c r="E162" s="38">
        <v>0</v>
      </c>
      <c r="F162" s="38">
        <v>0</v>
      </c>
      <c r="G162" s="50"/>
    </row>
    <row r="163" spans="1:7">
      <c r="A163" s="180"/>
      <c r="B163" s="24" t="s">
        <v>318</v>
      </c>
      <c r="C163" s="24"/>
      <c r="D163" s="22" t="s">
        <v>298</v>
      </c>
      <c r="E163" s="38">
        <f>E165</f>
        <v>5877677</v>
      </c>
      <c r="F163" s="38">
        <f>F165</f>
        <v>5877677</v>
      </c>
      <c r="G163" s="50">
        <f t="shared" si="1"/>
        <v>100</v>
      </c>
    </row>
    <row r="164" spans="1:7" ht="23.4">
      <c r="A164" s="180"/>
      <c r="B164" s="24"/>
      <c r="C164" s="24"/>
      <c r="D164" s="22" t="s">
        <v>96</v>
      </c>
      <c r="E164" s="38">
        <v>0</v>
      </c>
      <c r="F164" s="38">
        <v>0</v>
      </c>
      <c r="G164" s="50"/>
    </row>
    <row r="165" spans="1:7" ht="37.799999999999997" customHeight="1">
      <c r="A165" s="180"/>
      <c r="B165" s="24"/>
      <c r="C165" s="24" t="s">
        <v>299</v>
      </c>
      <c r="D165" s="22" t="s">
        <v>319</v>
      </c>
      <c r="E165" s="38">
        <v>5877677</v>
      </c>
      <c r="F165" s="38">
        <v>5877677</v>
      </c>
      <c r="G165" s="50">
        <f t="shared" si="1"/>
        <v>100</v>
      </c>
    </row>
    <row r="166" spans="1:7" ht="20.399999999999999" customHeight="1">
      <c r="A166" s="180"/>
      <c r="B166" s="24" t="s">
        <v>320</v>
      </c>
      <c r="C166" s="24"/>
      <c r="D166" s="22" t="s">
        <v>142</v>
      </c>
      <c r="E166" s="38">
        <f>E168+E169</f>
        <v>3569124</v>
      </c>
      <c r="F166" s="38">
        <f>F168+F169</f>
        <v>3570597.7</v>
      </c>
      <c r="G166" s="50">
        <f t="shared" si="1"/>
        <v>100.04129024376851</v>
      </c>
    </row>
    <row r="167" spans="1:7" ht="23.4" customHeight="1">
      <c r="A167" s="180"/>
      <c r="B167" s="24"/>
      <c r="C167" s="24"/>
      <c r="D167" s="22" t="s">
        <v>96</v>
      </c>
      <c r="E167" s="38">
        <v>0</v>
      </c>
      <c r="F167" s="38">
        <v>0</v>
      </c>
      <c r="G167" s="50"/>
    </row>
    <row r="168" spans="1:7" ht="30" customHeight="1">
      <c r="A168" s="180"/>
      <c r="B168" s="24"/>
      <c r="C168" s="24" t="s">
        <v>101</v>
      </c>
      <c r="D168" s="22" t="s">
        <v>321</v>
      </c>
      <c r="E168" s="38">
        <v>3554124</v>
      </c>
      <c r="F168" s="38">
        <v>3554123.71</v>
      </c>
      <c r="G168" s="50">
        <f t="shared" si="1"/>
        <v>99.999991840464759</v>
      </c>
    </row>
    <row r="169" spans="1:7" ht="15.6">
      <c r="A169" s="180"/>
      <c r="B169" s="24"/>
      <c r="C169" s="24" t="s">
        <v>107</v>
      </c>
      <c r="D169" s="22" t="s">
        <v>108</v>
      </c>
      <c r="E169" s="38">
        <v>15000</v>
      </c>
      <c r="F169" s="38">
        <v>16473.990000000002</v>
      </c>
      <c r="G169" s="50">
        <f t="shared" si="1"/>
        <v>109.82660000000001</v>
      </c>
    </row>
    <row r="170" spans="1:7">
      <c r="A170" s="180"/>
      <c r="B170" s="24" t="s">
        <v>322</v>
      </c>
      <c r="C170" s="24"/>
      <c r="D170" s="22" t="s">
        <v>323</v>
      </c>
      <c r="E170" s="38">
        <f>E172</f>
        <v>137</v>
      </c>
      <c r="F170" s="38">
        <f>F172</f>
        <v>125.96</v>
      </c>
      <c r="G170" s="50">
        <f t="shared" si="1"/>
        <v>91.941605839416056</v>
      </c>
    </row>
    <row r="171" spans="1:7" ht="23.4">
      <c r="A171" s="180"/>
      <c r="B171" s="24"/>
      <c r="C171" s="24"/>
      <c r="D171" s="22" t="s">
        <v>96</v>
      </c>
      <c r="E171" s="38">
        <v>0</v>
      </c>
      <c r="F171" s="38">
        <v>0</v>
      </c>
      <c r="G171" s="50"/>
    </row>
    <row r="172" spans="1:7" ht="23.4">
      <c r="A172" s="180"/>
      <c r="B172" s="24"/>
      <c r="C172" s="24" t="s">
        <v>101</v>
      </c>
      <c r="D172" s="22" t="s">
        <v>321</v>
      </c>
      <c r="E172" s="38">
        <v>137</v>
      </c>
      <c r="F172" s="38">
        <v>125.96</v>
      </c>
      <c r="G172" s="50">
        <f t="shared" si="1"/>
        <v>91.941605839416056</v>
      </c>
    </row>
    <row r="173" spans="1:7">
      <c r="A173" s="301"/>
      <c r="B173" s="24" t="s">
        <v>397</v>
      </c>
      <c r="C173" s="24"/>
      <c r="D173" s="22" t="s">
        <v>261</v>
      </c>
      <c r="E173" s="38">
        <f>E175</f>
        <v>7927</v>
      </c>
      <c r="F173" s="38">
        <f>F175</f>
        <v>6398.08</v>
      </c>
      <c r="G173" s="50">
        <f>G175</f>
        <v>80.71250157688911</v>
      </c>
    </row>
    <row r="174" spans="1:7" ht="23.4">
      <c r="A174" s="301"/>
      <c r="B174" s="24"/>
      <c r="C174" s="24"/>
      <c r="D174" s="22" t="s">
        <v>96</v>
      </c>
      <c r="E174" s="38">
        <v>0</v>
      </c>
      <c r="F174" s="38">
        <v>0</v>
      </c>
      <c r="G174" s="55" t="s">
        <v>95</v>
      </c>
    </row>
    <row r="175" spans="1:7" ht="15.6">
      <c r="A175" s="301"/>
      <c r="B175" s="24"/>
      <c r="C175" s="24" t="s">
        <v>140</v>
      </c>
      <c r="D175" s="22" t="s">
        <v>311</v>
      </c>
      <c r="E175" s="38">
        <v>7927</v>
      </c>
      <c r="F175" s="38">
        <v>6398.08</v>
      </c>
      <c r="G175" s="50">
        <f>F175*100/E175</f>
        <v>80.71250157688911</v>
      </c>
    </row>
    <row r="176" spans="1:7" s="146" customFormat="1" ht="21" customHeight="1">
      <c r="A176" s="462" t="s">
        <v>76</v>
      </c>
      <c r="B176" s="469" t="s">
        <v>43</v>
      </c>
      <c r="C176" s="469"/>
      <c r="D176" s="469"/>
      <c r="E176" s="47">
        <f>E178+E182</f>
        <v>254600</v>
      </c>
      <c r="F176" s="47">
        <f>F178+F182+F185</f>
        <v>254300.81999999998</v>
      </c>
      <c r="G176" s="33">
        <f t="shared" si="1"/>
        <v>99.882490180675561</v>
      </c>
    </row>
    <row r="177" spans="1:7" ht="29.25" customHeight="1">
      <c r="A177" s="463"/>
      <c r="B177" s="24"/>
      <c r="C177" s="24"/>
      <c r="D177" s="22" t="s">
        <v>96</v>
      </c>
      <c r="E177" s="59" t="s">
        <v>95</v>
      </c>
      <c r="F177" s="59" t="s">
        <v>95</v>
      </c>
      <c r="G177" s="55" t="s">
        <v>95</v>
      </c>
    </row>
    <row r="178" spans="1:7">
      <c r="A178" s="463"/>
      <c r="B178" s="24" t="s">
        <v>80</v>
      </c>
      <c r="C178" s="24"/>
      <c r="D178" s="22" t="s">
        <v>144</v>
      </c>
      <c r="E178" s="38">
        <f>E180+E181</f>
        <v>240600</v>
      </c>
      <c r="F178" s="38">
        <f>F180+F181</f>
        <v>244979.86</v>
      </c>
      <c r="G178" s="33">
        <f t="shared" ref="G178:G203" si="3">F178/E178*100</f>
        <v>101.8203906899418</v>
      </c>
    </row>
    <row r="179" spans="1:7" ht="23.4">
      <c r="A179" s="463"/>
      <c r="B179" s="24"/>
      <c r="C179" s="24"/>
      <c r="D179" s="22" t="s">
        <v>96</v>
      </c>
      <c r="E179" s="59" t="s">
        <v>95</v>
      </c>
      <c r="F179" s="59"/>
      <c r="G179" s="55" t="s">
        <v>95</v>
      </c>
    </row>
    <row r="180" spans="1:7">
      <c r="A180" s="463"/>
      <c r="B180" s="24"/>
      <c r="C180" s="24" t="s">
        <v>104</v>
      </c>
      <c r="D180" s="22" t="s">
        <v>52</v>
      </c>
      <c r="E180" s="38">
        <v>240000</v>
      </c>
      <c r="F180" s="38">
        <v>244585.46</v>
      </c>
      <c r="G180" s="33">
        <f t="shared" si="3"/>
        <v>101.91060833333331</v>
      </c>
    </row>
    <row r="181" spans="1:7">
      <c r="A181" s="463"/>
      <c r="B181" s="24"/>
      <c r="C181" s="24" t="s">
        <v>105</v>
      </c>
      <c r="D181" s="22" t="s">
        <v>280</v>
      </c>
      <c r="E181" s="38">
        <v>600</v>
      </c>
      <c r="F181" s="38">
        <v>394.4</v>
      </c>
      <c r="G181" s="50">
        <f t="shared" si="3"/>
        <v>65.733333333333334</v>
      </c>
    </row>
    <row r="182" spans="1:7" ht="22.5" customHeight="1">
      <c r="A182" s="463"/>
      <c r="B182" s="24" t="s">
        <v>77</v>
      </c>
      <c r="C182" s="24"/>
      <c r="D182" s="22" t="s">
        <v>145</v>
      </c>
      <c r="E182" s="38">
        <f>E184</f>
        <v>14000</v>
      </c>
      <c r="F182" s="38">
        <f>F184</f>
        <v>9320.06</v>
      </c>
      <c r="G182" s="50">
        <f t="shared" si="3"/>
        <v>66.571857142857141</v>
      </c>
    </row>
    <row r="183" spans="1:7" ht="23.4">
      <c r="A183" s="463"/>
      <c r="B183" s="24"/>
      <c r="C183" s="24"/>
      <c r="D183" s="22" t="s">
        <v>96</v>
      </c>
      <c r="E183" s="59" t="s">
        <v>95</v>
      </c>
      <c r="F183" s="59" t="s">
        <v>95</v>
      </c>
      <c r="G183" s="54" t="s">
        <v>95</v>
      </c>
    </row>
    <row r="184" spans="1:7">
      <c r="A184" s="463"/>
      <c r="B184" s="24"/>
      <c r="C184" s="24" t="s">
        <v>103</v>
      </c>
      <c r="D184" s="22" t="s">
        <v>58</v>
      </c>
      <c r="E184" s="38">
        <v>14000</v>
      </c>
      <c r="F184" s="38">
        <v>9320.06</v>
      </c>
      <c r="G184" s="50">
        <f t="shared" si="3"/>
        <v>66.571857142857141</v>
      </c>
    </row>
    <row r="185" spans="1:7" ht="15.6">
      <c r="A185" s="463"/>
      <c r="B185" s="24" t="s">
        <v>398</v>
      </c>
      <c r="C185" s="24"/>
      <c r="D185" s="22" t="s">
        <v>145</v>
      </c>
      <c r="E185" s="38">
        <v>0</v>
      </c>
      <c r="F185" s="38">
        <f>F187</f>
        <v>0.9</v>
      </c>
      <c r="G185" s="50">
        <v>100</v>
      </c>
    </row>
    <row r="186" spans="1:7" ht="23.4">
      <c r="A186" s="463"/>
      <c r="B186" s="24"/>
      <c r="C186" s="24"/>
      <c r="D186" s="22" t="s">
        <v>96</v>
      </c>
      <c r="E186" s="38">
        <v>0</v>
      </c>
      <c r="F186" s="38">
        <v>0</v>
      </c>
      <c r="G186" s="55" t="s">
        <v>95</v>
      </c>
    </row>
    <row r="187" spans="1:7">
      <c r="A187" s="464"/>
      <c r="B187" s="24"/>
      <c r="C187" s="24" t="s">
        <v>399</v>
      </c>
      <c r="D187" s="22" t="s">
        <v>400</v>
      </c>
      <c r="E187" s="38">
        <v>0</v>
      </c>
      <c r="F187" s="38">
        <v>0.9</v>
      </c>
      <c r="G187" s="50">
        <v>100</v>
      </c>
    </row>
    <row r="188" spans="1:7">
      <c r="A188" s="303" t="s">
        <v>401</v>
      </c>
      <c r="B188" s="475" t="s">
        <v>402</v>
      </c>
      <c r="C188" s="476"/>
      <c r="D188" s="477"/>
      <c r="E188" s="108">
        <f>E190+E193+E197+E200</f>
        <v>33206</v>
      </c>
      <c r="F188" s="108">
        <f>F190+F193+F197+F200</f>
        <v>34237.14</v>
      </c>
      <c r="G188" s="304"/>
    </row>
    <row r="189" spans="1:7" ht="23.4">
      <c r="A189" s="303"/>
      <c r="B189" s="24"/>
      <c r="C189" s="24"/>
      <c r="D189" s="22" t="s">
        <v>96</v>
      </c>
      <c r="E189" s="38">
        <v>0</v>
      </c>
      <c r="F189" s="38">
        <v>0</v>
      </c>
      <c r="G189" s="55" t="s">
        <v>95</v>
      </c>
    </row>
    <row r="190" spans="1:7">
      <c r="A190" s="303"/>
      <c r="B190" s="24" t="s">
        <v>403</v>
      </c>
      <c r="C190" s="24"/>
      <c r="D190" s="22" t="s">
        <v>404</v>
      </c>
      <c r="E190" s="38">
        <f>E192</f>
        <v>2000</v>
      </c>
      <c r="F190" s="38">
        <f>F192</f>
        <v>2000</v>
      </c>
      <c r="G190" s="50">
        <v>100</v>
      </c>
    </row>
    <row r="191" spans="1:7" ht="23.4">
      <c r="A191" s="303"/>
      <c r="B191" s="24"/>
      <c r="C191" s="24"/>
      <c r="D191" s="22" t="s">
        <v>96</v>
      </c>
      <c r="E191" s="38">
        <v>0</v>
      </c>
      <c r="F191" s="38">
        <v>0</v>
      </c>
      <c r="G191" s="55" t="s">
        <v>95</v>
      </c>
    </row>
    <row r="192" spans="1:7">
      <c r="A192" s="303"/>
      <c r="B192" s="24"/>
      <c r="C192" s="24" t="s">
        <v>139</v>
      </c>
      <c r="D192" s="22" t="s">
        <v>53</v>
      </c>
      <c r="E192" s="38">
        <v>2000</v>
      </c>
      <c r="F192" s="38">
        <v>2000</v>
      </c>
      <c r="G192" s="50">
        <v>100</v>
      </c>
    </row>
    <row r="193" spans="1:7">
      <c r="A193" s="303"/>
      <c r="B193" s="24" t="s">
        <v>405</v>
      </c>
      <c r="C193" s="24"/>
      <c r="D193" s="22" t="s">
        <v>406</v>
      </c>
      <c r="E193" s="38">
        <f>E195+E196</f>
        <v>6206</v>
      </c>
      <c r="F193" s="38">
        <f>F195+F196</f>
        <v>6643.3099999999995</v>
      </c>
      <c r="G193" s="50"/>
    </row>
    <row r="194" spans="1:7" ht="23.4">
      <c r="A194" s="303"/>
      <c r="B194" s="24"/>
      <c r="C194" s="24"/>
      <c r="D194" s="22" t="s">
        <v>96</v>
      </c>
      <c r="E194" s="38">
        <v>0</v>
      </c>
      <c r="F194" s="38">
        <v>0</v>
      </c>
      <c r="G194" s="55" t="s">
        <v>95</v>
      </c>
    </row>
    <row r="195" spans="1:7">
      <c r="A195" s="303"/>
      <c r="B195" s="24"/>
      <c r="C195" s="24" t="s">
        <v>139</v>
      </c>
      <c r="D195" s="22" t="s">
        <v>53</v>
      </c>
      <c r="E195" s="38">
        <v>6206</v>
      </c>
      <c r="F195" s="38">
        <v>6205.54</v>
      </c>
      <c r="G195" s="50">
        <v>100</v>
      </c>
    </row>
    <row r="196" spans="1:7">
      <c r="A196" s="301"/>
      <c r="B196" s="24"/>
      <c r="C196" s="24" t="s">
        <v>407</v>
      </c>
      <c r="D196" s="22" t="s">
        <v>408</v>
      </c>
      <c r="E196" s="38">
        <v>0</v>
      </c>
      <c r="F196" s="38">
        <v>437.77</v>
      </c>
      <c r="G196" s="50">
        <v>100</v>
      </c>
    </row>
    <row r="197" spans="1:7">
      <c r="A197" s="301"/>
      <c r="B197" s="24" t="s">
        <v>409</v>
      </c>
      <c r="C197" s="24"/>
      <c r="D197" s="22" t="s">
        <v>48</v>
      </c>
      <c r="E197" s="38">
        <f>E199</f>
        <v>0</v>
      </c>
      <c r="F197" s="38">
        <f>F199</f>
        <v>593.83000000000004</v>
      </c>
      <c r="G197" s="50">
        <v>100</v>
      </c>
    </row>
    <row r="198" spans="1:7" ht="23.4">
      <c r="A198" s="301"/>
      <c r="B198" s="24"/>
      <c r="C198" s="24"/>
      <c r="D198" s="22" t="s">
        <v>96</v>
      </c>
      <c r="E198" s="38">
        <v>0</v>
      </c>
      <c r="F198" s="38">
        <v>0</v>
      </c>
      <c r="G198" s="55" t="s">
        <v>95</v>
      </c>
    </row>
    <row r="199" spans="1:7">
      <c r="A199" s="301"/>
      <c r="B199" s="24"/>
      <c r="C199" s="24" t="s">
        <v>407</v>
      </c>
      <c r="D199" s="22" t="s">
        <v>408</v>
      </c>
      <c r="E199" s="38">
        <v>0</v>
      </c>
      <c r="F199" s="38">
        <v>593.83000000000004</v>
      </c>
      <c r="G199" s="50">
        <v>100</v>
      </c>
    </row>
    <row r="200" spans="1:7">
      <c r="A200" s="301"/>
      <c r="B200" s="24" t="s">
        <v>410</v>
      </c>
      <c r="C200" s="24"/>
      <c r="D200" s="22" t="s">
        <v>385</v>
      </c>
      <c r="E200" s="38">
        <f>E202</f>
        <v>25000</v>
      </c>
      <c r="F200" s="38">
        <f>F202</f>
        <v>25000</v>
      </c>
      <c r="G200" s="50">
        <v>100</v>
      </c>
    </row>
    <row r="201" spans="1:7" ht="23.4">
      <c r="A201" s="301"/>
      <c r="B201" s="24"/>
      <c r="C201" s="24"/>
      <c r="D201" s="22" t="s">
        <v>96</v>
      </c>
      <c r="E201" s="38">
        <v>0</v>
      </c>
      <c r="F201" s="38">
        <v>0</v>
      </c>
      <c r="G201" s="55" t="s">
        <v>95</v>
      </c>
    </row>
    <row r="202" spans="1:7" ht="23.4">
      <c r="A202" s="301"/>
      <c r="B202" s="24"/>
      <c r="C202" s="24" t="s">
        <v>277</v>
      </c>
      <c r="D202" s="22" t="s">
        <v>278</v>
      </c>
      <c r="E202" s="38">
        <v>25000</v>
      </c>
      <c r="F202" s="38">
        <v>25000</v>
      </c>
      <c r="G202" s="50">
        <v>100</v>
      </c>
    </row>
    <row r="203" spans="1:7" s="146" customFormat="1">
      <c r="A203" s="447" t="s">
        <v>146</v>
      </c>
      <c r="B203" s="447"/>
      <c r="C203" s="447"/>
      <c r="D203" s="447"/>
      <c r="E203" s="47">
        <f>E176+E155+E131+E107+E92+E58+E45+E35+E24+E17+E11+E161+E188+E50</f>
        <v>32232433.129999999</v>
      </c>
      <c r="F203" s="47">
        <f>F176+F155+F131+F107+F92+F58+F45+F35+F24+F17+F11+K96+F161+F188+F50</f>
        <v>31965374.189999998</v>
      </c>
      <c r="G203" s="50">
        <f t="shared" si="3"/>
        <v>99.171458949676875</v>
      </c>
    </row>
    <row r="204" spans="1:7" s="146" customFormat="1" ht="37.200000000000003" customHeight="1">
      <c r="A204" s="44"/>
      <c r="B204" s="52"/>
      <c r="C204" s="52"/>
      <c r="D204" s="53" t="s">
        <v>96</v>
      </c>
      <c r="E204" s="47" t="s">
        <v>324</v>
      </c>
      <c r="F204" s="108">
        <v>0</v>
      </c>
      <c r="G204" s="54" t="s">
        <v>95</v>
      </c>
    </row>
    <row r="205" spans="1:7" s="146" customFormat="1" ht="38.25" customHeight="1">
      <c r="A205" s="120"/>
      <c r="B205" s="447" t="s">
        <v>154</v>
      </c>
      <c r="C205" s="447"/>
      <c r="D205" s="447"/>
      <c r="E205" s="447"/>
      <c r="F205" s="447"/>
      <c r="G205" s="33"/>
    </row>
    <row r="206" spans="1:7" s="146" customFormat="1" ht="19.5" customHeight="1">
      <c r="A206" s="46" t="s">
        <v>4</v>
      </c>
      <c r="B206" s="470" t="s">
        <v>5</v>
      </c>
      <c r="C206" s="470"/>
      <c r="D206" s="470"/>
      <c r="E206" s="110">
        <f>E208</f>
        <v>10000</v>
      </c>
      <c r="F206" s="110">
        <f>F208</f>
        <v>331</v>
      </c>
      <c r="G206" s="33">
        <f>F206*100/E206</f>
        <v>3.31</v>
      </c>
    </row>
    <row r="207" spans="1:7" s="146" customFormat="1" ht="31.5" customHeight="1">
      <c r="A207" s="120"/>
      <c r="B207" s="44"/>
      <c r="C207" s="44"/>
      <c r="D207" s="12" t="s">
        <v>96</v>
      </c>
      <c r="E207" s="44"/>
      <c r="F207" s="44"/>
      <c r="G207" s="33"/>
    </row>
    <row r="208" spans="1:7" s="147" customFormat="1" ht="14.25" customHeight="1">
      <c r="A208" s="121"/>
      <c r="B208" s="46" t="s">
        <v>6</v>
      </c>
      <c r="C208" s="46"/>
      <c r="D208" s="46" t="s">
        <v>7</v>
      </c>
      <c r="E208" s="110">
        <f>E210</f>
        <v>10000</v>
      </c>
      <c r="F208" s="110">
        <f>F210</f>
        <v>331</v>
      </c>
      <c r="G208" s="33">
        <f t="shared" ref="G208:G210" si="4">F208*100/E208</f>
        <v>3.31</v>
      </c>
    </row>
    <row r="209" spans="1:7" s="146" customFormat="1" ht="29.25" customHeight="1">
      <c r="A209" s="120"/>
      <c r="B209" s="44"/>
      <c r="C209" s="44"/>
      <c r="D209" s="12" t="s">
        <v>96</v>
      </c>
      <c r="E209" s="44"/>
      <c r="F209" s="44"/>
      <c r="G209" s="33"/>
    </row>
    <row r="210" spans="1:7" s="131" customFormat="1" ht="33.75" customHeight="1">
      <c r="A210" s="122"/>
      <c r="B210" s="36" t="s">
        <v>150</v>
      </c>
      <c r="C210" s="36"/>
      <c r="D210" s="89" t="s">
        <v>301</v>
      </c>
      <c r="E210" s="109">
        <v>10000</v>
      </c>
      <c r="F210" s="109">
        <v>331</v>
      </c>
      <c r="G210" s="33">
        <f t="shared" si="4"/>
        <v>3.31</v>
      </c>
    </row>
    <row r="211" spans="1:7" s="138" customFormat="1" ht="17.25" customHeight="1">
      <c r="A211" s="454" t="s">
        <v>56</v>
      </c>
      <c r="B211" s="471" t="s">
        <v>12</v>
      </c>
      <c r="C211" s="471"/>
      <c r="D211" s="471"/>
      <c r="E211" s="7">
        <f>E213</f>
        <v>136000</v>
      </c>
      <c r="F211" s="124">
        <f>F213</f>
        <v>136000</v>
      </c>
      <c r="G211" s="54">
        <f>F211/E211*100</f>
        <v>100</v>
      </c>
    </row>
    <row r="212" spans="1:7" s="61" customFormat="1" ht="27" customHeight="1">
      <c r="A212" s="454"/>
      <c r="B212" s="11"/>
      <c r="C212" s="11"/>
      <c r="D212" s="12" t="s">
        <v>96</v>
      </c>
      <c r="E212" s="40" t="s">
        <v>95</v>
      </c>
      <c r="F212" s="40" t="s">
        <v>95</v>
      </c>
      <c r="G212" s="55" t="s">
        <v>95</v>
      </c>
    </row>
    <row r="213" spans="1:7" s="62" customFormat="1" ht="29.25" customHeight="1">
      <c r="A213" s="454"/>
      <c r="B213" s="15" t="s">
        <v>300</v>
      </c>
      <c r="C213" s="15"/>
      <c r="D213" s="14" t="s">
        <v>13</v>
      </c>
      <c r="E213" s="29">
        <f>E215</f>
        <v>136000</v>
      </c>
      <c r="F213" s="29">
        <f>F215</f>
        <v>136000</v>
      </c>
      <c r="G213" s="33">
        <f>F213/E213*100</f>
        <v>100</v>
      </c>
    </row>
    <row r="214" spans="1:7" s="61" customFormat="1" ht="28.5" customHeight="1">
      <c r="A214" s="454"/>
      <c r="B214" s="11"/>
      <c r="C214" s="11"/>
      <c r="D214" s="12" t="s">
        <v>96</v>
      </c>
      <c r="E214" s="40" t="s">
        <v>95</v>
      </c>
      <c r="F214" s="40" t="s">
        <v>95</v>
      </c>
      <c r="G214" s="54" t="s">
        <v>95</v>
      </c>
    </row>
    <row r="215" spans="1:7" s="62" customFormat="1" ht="35.25" customHeight="1">
      <c r="A215" s="454"/>
      <c r="B215" s="15"/>
      <c r="C215" s="15" t="s">
        <v>151</v>
      </c>
      <c r="D215" s="60" t="s">
        <v>152</v>
      </c>
      <c r="E215" s="28">
        <v>136000</v>
      </c>
      <c r="F215" s="42">
        <v>136000</v>
      </c>
      <c r="G215" s="55">
        <f>F215/E215*100</f>
        <v>100</v>
      </c>
    </row>
    <row r="216" spans="1:7" s="146" customFormat="1" ht="27" customHeight="1">
      <c r="A216" s="478">
        <v>700</v>
      </c>
      <c r="B216" s="472" t="s">
        <v>14</v>
      </c>
      <c r="C216" s="473"/>
      <c r="D216" s="474"/>
      <c r="E216" s="47">
        <f>E218</f>
        <v>80255.8</v>
      </c>
      <c r="F216" s="47">
        <f>F218</f>
        <v>255.8</v>
      </c>
      <c r="G216" s="55">
        <f t="shared" ref="G216:G223" si="5">F216/E216*100</f>
        <v>0.3187308580812851</v>
      </c>
    </row>
    <row r="217" spans="1:7" s="146" customFormat="1" ht="27" customHeight="1">
      <c r="A217" s="479"/>
      <c r="B217" s="179"/>
      <c r="C217" s="179"/>
      <c r="D217" s="12" t="s">
        <v>96</v>
      </c>
      <c r="E217" s="38">
        <f>E221</f>
        <v>255.8</v>
      </c>
      <c r="F217" s="38">
        <f>F221</f>
        <v>255.8</v>
      </c>
      <c r="G217" s="55">
        <f t="shared" si="5"/>
        <v>100</v>
      </c>
    </row>
    <row r="218" spans="1:7" s="146" customFormat="1" ht="27" customHeight="1">
      <c r="A218" s="479"/>
      <c r="B218" s="183">
        <v>70005</v>
      </c>
      <c r="C218" s="179"/>
      <c r="D218" s="179" t="s">
        <v>15</v>
      </c>
      <c r="E218" s="38">
        <f>E220+E221</f>
        <v>80255.8</v>
      </c>
      <c r="F218" s="38">
        <f>F220+F221</f>
        <v>255.8</v>
      </c>
      <c r="G218" s="55">
        <f t="shared" si="5"/>
        <v>0.3187308580812851</v>
      </c>
    </row>
    <row r="219" spans="1:7" s="146" customFormat="1" ht="27" customHeight="1">
      <c r="A219" s="479"/>
      <c r="B219" s="179"/>
      <c r="C219" s="179"/>
      <c r="D219" s="12" t="s">
        <v>96</v>
      </c>
      <c r="E219" s="38">
        <f>E221</f>
        <v>255.8</v>
      </c>
      <c r="F219" s="38">
        <f>F221</f>
        <v>255.8</v>
      </c>
      <c r="G219" s="55">
        <f t="shared" si="5"/>
        <v>100</v>
      </c>
    </row>
    <row r="220" spans="1:7" s="146" customFormat="1" ht="27" customHeight="1">
      <c r="A220" s="479"/>
      <c r="B220" s="179"/>
      <c r="C220" s="24" t="s">
        <v>325</v>
      </c>
      <c r="D220" s="185" t="s">
        <v>326</v>
      </c>
      <c r="E220" s="38">
        <v>80000</v>
      </c>
      <c r="F220" s="38">
        <v>0</v>
      </c>
      <c r="G220" s="55">
        <f t="shared" si="5"/>
        <v>0</v>
      </c>
    </row>
    <row r="221" spans="1:7" s="146" customFormat="1" ht="36.6" customHeight="1">
      <c r="A221" s="480"/>
      <c r="B221" s="179"/>
      <c r="C221" s="183">
        <v>6257</v>
      </c>
      <c r="D221" s="184" t="s">
        <v>327</v>
      </c>
      <c r="E221" s="38">
        <v>255.8</v>
      </c>
      <c r="F221" s="38">
        <v>255.8</v>
      </c>
      <c r="G221" s="55">
        <f t="shared" si="5"/>
        <v>100</v>
      </c>
    </row>
    <row r="222" spans="1:7" s="146" customFormat="1" ht="16.8" customHeight="1">
      <c r="A222" s="481" t="s">
        <v>328</v>
      </c>
      <c r="B222" s="482"/>
      <c r="C222" s="482"/>
      <c r="D222" s="483"/>
      <c r="E222" s="47">
        <f>E216+E211+E206</f>
        <v>226255.8</v>
      </c>
      <c r="F222" s="47">
        <f>F216+F211+F206</f>
        <v>136586.79999999999</v>
      </c>
      <c r="G222" s="55">
        <f t="shared" si="5"/>
        <v>60.368308790316092</v>
      </c>
    </row>
    <row r="223" spans="1:7" s="146" customFormat="1" ht="27" customHeight="1">
      <c r="A223" s="182"/>
      <c r="B223" s="179"/>
      <c r="C223" s="179"/>
      <c r="D223" s="22" t="s">
        <v>96</v>
      </c>
      <c r="E223" s="47">
        <f>E221</f>
        <v>255.8</v>
      </c>
      <c r="F223" s="47">
        <f>F217</f>
        <v>255.8</v>
      </c>
      <c r="G223" s="55">
        <f t="shared" si="5"/>
        <v>100</v>
      </c>
    </row>
    <row r="224" spans="1:7" s="146" customFormat="1">
      <c r="A224" s="465" t="s">
        <v>153</v>
      </c>
      <c r="B224" s="465"/>
      <c r="C224" s="465"/>
      <c r="D224" s="465"/>
      <c r="E224" s="47">
        <f>E203+E222</f>
        <v>32458688.93</v>
      </c>
      <c r="F224" s="45">
        <f>F203+F222</f>
        <v>32101960.989999998</v>
      </c>
      <c r="G224" s="43">
        <f>F224/E224*100</f>
        <v>98.900978592298301</v>
      </c>
    </row>
    <row r="225" spans="1:7" ht="48" customHeight="1">
      <c r="A225" s="466" t="s">
        <v>96</v>
      </c>
      <c r="B225" s="466"/>
      <c r="C225" s="466"/>
      <c r="D225" s="466"/>
      <c r="E225" s="39">
        <f>E221</f>
        <v>255.8</v>
      </c>
      <c r="F225" s="39">
        <f>F223</f>
        <v>255.8</v>
      </c>
      <c r="G225" s="43">
        <f>F225/E225*100</f>
        <v>100</v>
      </c>
    </row>
    <row r="230" spans="1:7">
      <c r="E230" s="142"/>
    </row>
  </sheetData>
  <mergeCells count="46">
    <mergeCell ref="A216:A221"/>
    <mergeCell ref="A222:D222"/>
    <mergeCell ref="B5:B8"/>
    <mergeCell ref="C5:C8"/>
    <mergeCell ref="B161:D161"/>
    <mergeCell ref="B45:D45"/>
    <mergeCell ref="A45:A49"/>
    <mergeCell ref="B58:D58"/>
    <mergeCell ref="B131:D131"/>
    <mergeCell ref="A58:A91"/>
    <mergeCell ref="B92:D92"/>
    <mergeCell ref="A92:A106"/>
    <mergeCell ref="A107:A130"/>
    <mergeCell ref="A131:A154"/>
    <mergeCell ref="A224:D224"/>
    <mergeCell ref="A225:D225"/>
    <mergeCell ref="B24:D24"/>
    <mergeCell ref="B35:D35"/>
    <mergeCell ref="A24:A34"/>
    <mergeCell ref="B155:D155"/>
    <mergeCell ref="B206:D206"/>
    <mergeCell ref="A203:D203"/>
    <mergeCell ref="B50:D50"/>
    <mergeCell ref="B176:D176"/>
    <mergeCell ref="A211:A215"/>
    <mergeCell ref="B211:D211"/>
    <mergeCell ref="B107:D107"/>
    <mergeCell ref="B216:D216"/>
    <mergeCell ref="A176:A187"/>
    <mergeCell ref="B188:D188"/>
    <mergeCell ref="D2:F2"/>
    <mergeCell ref="B205:F205"/>
    <mergeCell ref="A4:E4"/>
    <mergeCell ref="A5:A8"/>
    <mergeCell ref="A11:A16"/>
    <mergeCell ref="B17:D17"/>
    <mergeCell ref="B11:D11"/>
    <mergeCell ref="D5:D8"/>
    <mergeCell ref="A17:A22"/>
    <mergeCell ref="A35:A40"/>
    <mergeCell ref="F5:F8"/>
    <mergeCell ref="B10:G10"/>
    <mergeCell ref="G5:G8"/>
    <mergeCell ref="E5:E8"/>
    <mergeCell ref="A50:A57"/>
    <mergeCell ref="A155:A160"/>
  </mergeCells>
  <printOptions horizontalCentered="1"/>
  <pageMargins left="0.25" right="0.25" top="0.75" bottom="0.75" header="0.3" footer="0.3"/>
  <pageSetup orientation="portrait" horizontalDpi="300" verticalDpi="300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12"/>
  <sheetViews>
    <sheetView topLeftCell="A5" workbookViewId="0">
      <selection activeCell="M13" sqref="M13"/>
    </sheetView>
  </sheetViews>
  <sheetFormatPr defaultRowHeight="13.8"/>
  <cols>
    <col min="1" max="1" width="7" customWidth="1"/>
    <col min="2" max="2" width="6.69921875" customWidth="1"/>
    <col min="3" max="3" width="13.296875" customWidth="1"/>
  </cols>
  <sheetData>
    <row r="2" spans="1:13">
      <c r="J2" s="689"/>
      <c r="K2" s="689"/>
    </row>
    <row r="4" spans="1:13" ht="49.8" customHeight="1">
      <c r="A4" s="690" t="s">
        <v>421</v>
      </c>
      <c r="B4" s="690"/>
      <c r="C4" s="690"/>
      <c r="D4" s="690"/>
      <c r="E4" s="690"/>
      <c r="F4" s="690"/>
      <c r="G4" s="690"/>
      <c r="H4" s="690"/>
      <c r="I4" s="690"/>
      <c r="J4" s="189"/>
      <c r="K4" s="189"/>
      <c r="L4" s="189"/>
    </row>
    <row r="5" spans="1:13">
      <c r="A5" s="190"/>
      <c r="B5" s="190"/>
      <c r="C5" s="190"/>
      <c r="D5" s="190"/>
      <c r="E5" s="190"/>
      <c r="F5" s="190"/>
      <c r="G5" s="190"/>
      <c r="H5" s="190"/>
      <c r="I5" s="190"/>
      <c r="J5" s="189"/>
      <c r="K5" s="189"/>
      <c r="L5" s="189"/>
    </row>
    <row r="6" spans="1:13">
      <c r="A6" s="691" t="s">
        <v>0</v>
      </c>
      <c r="B6" s="691" t="s">
        <v>341</v>
      </c>
      <c r="C6" s="693" t="s">
        <v>342</v>
      </c>
      <c r="D6" s="693" t="s">
        <v>351</v>
      </c>
      <c r="E6" s="693" t="s">
        <v>343</v>
      </c>
      <c r="F6" s="693" t="s">
        <v>344</v>
      </c>
      <c r="G6" s="693" t="s">
        <v>422</v>
      </c>
      <c r="H6" s="686" t="s">
        <v>51</v>
      </c>
      <c r="I6" s="688"/>
      <c r="J6" s="683" t="s">
        <v>345</v>
      </c>
      <c r="K6" s="684"/>
      <c r="L6" s="685"/>
      <c r="M6" s="199"/>
    </row>
    <row r="7" spans="1:13" ht="30.6">
      <c r="A7" s="692"/>
      <c r="B7" s="692"/>
      <c r="C7" s="694"/>
      <c r="D7" s="695"/>
      <c r="E7" s="695"/>
      <c r="F7" s="695"/>
      <c r="G7" s="694"/>
      <c r="H7" s="191" t="s">
        <v>346</v>
      </c>
      <c r="I7" s="191" t="s">
        <v>347</v>
      </c>
      <c r="J7" s="192" t="s">
        <v>348</v>
      </c>
      <c r="K7" s="193" t="s">
        <v>349</v>
      </c>
      <c r="L7" s="193" t="s">
        <v>350</v>
      </c>
      <c r="M7" s="421" t="s">
        <v>250</v>
      </c>
    </row>
    <row r="8" spans="1:13">
      <c r="A8" s="194">
        <v>1</v>
      </c>
      <c r="B8" s="194">
        <v>2</v>
      </c>
      <c r="C8" s="194">
        <v>3</v>
      </c>
      <c r="D8" s="194">
        <v>4</v>
      </c>
      <c r="E8" s="194">
        <v>5</v>
      </c>
      <c r="F8" s="194">
        <v>6</v>
      </c>
      <c r="G8" s="194">
        <v>7</v>
      </c>
      <c r="H8" s="194">
        <v>8</v>
      </c>
      <c r="I8" s="194">
        <v>9</v>
      </c>
      <c r="J8" s="195">
        <v>10</v>
      </c>
      <c r="K8" s="195">
        <v>11</v>
      </c>
      <c r="L8" s="195">
        <v>12</v>
      </c>
      <c r="M8" s="422"/>
    </row>
    <row r="9" spans="1:13" s="212" customFormat="1" ht="73.2" customHeight="1">
      <c r="A9" s="696">
        <v>700</v>
      </c>
      <c r="B9" s="696">
        <v>70005</v>
      </c>
      <c r="C9" s="681" t="s">
        <v>376</v>
      </c>
      <c r="D9" s="196">
        <v>0</v>
      </c>
      <c r="E9" s="196"/>
      <c r="F9" s="196"/>
      <c r="G9" s="196">
        <v>255.8</v>
      </c>
      <c r="H9" s="196">
        <v>0</v>
      </c>
      <c r="I9" s="196">
        <f>G9</f>
        <v>255.8</v>
      </c>
      <c r="J9" s="197">
        <v>255.8</v>
      </c>
      <c r="K9" s="197">
        <v>0</v>
      </c>
      <c r="L9" s="197">
        <v>0</v>
      </c>
      <c r="M9" s="424">
        <v>100</v>
      </c>
    </row>
    <row r="10" spans="1:13" s="212" customFormat="1" ht="73.2" customHeight="1">
      <c r="A10" s="697"/>
      <c r="B10" s="697"/>
      <c r="C10" s="682"/>
      <c r="D10" s="196">
        <v>0</v>
      </c>
      <c r="E10" s="196"/>
      <c r="F10" s="196">
        <v>5053</v>
      </c>
      <c r="G10" s="196">
        <f>F10</f>
        <v>5053</v>
      </c>
      <c r="H10" s="196"/>
      <c r="I10" s="196">
        <v>5053</v>
      </c>
      <c r="J10" s="197"/>
      <c r="K10" s="197"/>
      <c r="L10" s="197">
        <v>5052.03</v>
      </c>
      <c r="M10" s="424">
        <v>100</v>
      </c>
    </row>
    <row r="11" spans="1:13" s="218" customFormat="1" ht="69" customHeight="1">
      <c r="A11" s="214">
        <v>900</v>
      </c>
      <c r="B11" s="214">
        <v>90095</v>
      </c>
      <c r="C11" s="217" t="s">
        <v>375</v>
      </c>
      <c r="D11" s="215">
        <f>12039+268</f>
        <v>12307</v>
      </c>
      <c r="E11" s="215"/>
      <c r="F11" s="215"/>
      <c r="G11" s="215">
        <f>D11-E11</f>
        <v>12307</v>
      </c>
      <c r="H11" s="215">
        <v>268</v>
      </c>
      <c r="I11" s="215">
        <v>12039</v>
      </c>
      <c r="J11" s="216"/>
      <c r="K11" s="216"/>
      <c r="L11" s="216">
        <f>10763.22+178.31</f>
        <v>10941.529999999999</v>
      </c>
      <c r="M11" s="423">
        <f>L11*100/G11</f>
        <v>88.904932152433574</v>
      </c>
    </row>
    <row r="12" spans="1:13">
      <c r="A12" s="686" t="s">
        <v>217</v>
      </c>
      <c r="B12" s="687"/>
      <c r="C12" s="688"/>
      <c r="D12" s="198">
        <f t="shared" ref="D12:K12" si="0">SUM(D9:D11)</f>
        <v>12307</v>
      </c>
      <c r="E12" s="198">
        <f t="shared" si="0"/>
        <v>0</v>
      </c>
      <c r="F12" s="198">
        <f t="shared" si="0"/>
        <v>5053</v>
      </c>
      <c r="G12" s="198">
        <f t="shared" si="0"/>
        <v>17615.8</v>
      </c>
      <c r="H12" s="198">
        <f t="shared" si="0"/>
        <v>268</v>
      </c>
      <c r="I12" s="198">
        <f t="shared" si="0"/>
        <v>17347.8</v>
      </c>
      <c r="J12" s="213">
        <f t="shared" si="0"/>
        <v>255.8</v>
      </c>
      <c r="K12" s="213">
        <f t="shared" si="0"/>
        <v>0</v>
      </c>
      <c r="L12" s="213">
        <f>L11+L10</f>
        <v>15993.559999999998</v>
      </c>
      <c r="M12" s="422">
        <f>(L12+J12)*100/G12</f>
        <v>92.243099944368112</v>
      </c>
    </row>
  </sheetData>
  <mergeCells count="15">
    <mergeCell ref="C9:C10"/>
    <mergeCell ref="J6:L6"/>
    <mergeCell ref="A12:C12"/>
    <mergeCell ref="J2:K2"/>
    <mergeCell ref="A4:I4"/>
    <mergeCell ref="A6:A7"/>
    <mergeCell ref="B6:B7"/>
    <mergeCell ref="C6:C7"/>
    <mergeCell ref="D6:D7"/>
    <mergeCell ref="E6:E7"/>
    <mergeCell ref="F6:F7"/>
    <mergeCell ref="G6:G7"/>
    <mergeCell ref="H6:I6"/>
    <mergeCell ref="A9:A10"/>
    <mergeCell ref="B9:B10"/>
  </mergeCells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S27"/>
  <sheetViews>
    <sheetView tabSelected="1" workbookViewId="0">
      <selection activeCell="F28" sqref="F28"/>
    </sheetView>
  </sheetViews>
  <sheetFormatPr defaultRowHeight="13.8"/>
  <cols>
    <col min="1" max="1" width="5.19921875" style="324" customWidth="1"/>
    <col min="2" max="2" width="5.8984375" style="324" customWidth="1"/>
    <col min="3" max="3" width="16.3984375" style="324" customWidth="1"/>
    <col min="4" max="4" width="10.69921875" style="324" customWidth="1"/>
    <col min="5" max="5" width="13" style="324" customWidth="1"/>
    <col min="6" max="6" width="8.59765625" style="324" customWidth="1"/>
    <col min="7" max="7" width="9.5" style="324" customWidth="1"/>
    <col min="8" max="8" width="13.5" style="324" customWidth="1"/>
    <col min="9" max="9" width="13.59765625" style="324" customWidth="1"/>
    <col min="10" max="16384" width="8.796875" style="324"/>
  </cols>
  <sheetData>
    <row r="2" spans="1:10">
      <c r="H2" s="698" t="s">
        <v>424</v>
      </c>
      <c r="I2" s="698"/>
    </row>
    <row r="6" spans="1:10">
      <c r="C6" s="699" t="s">
        <v>425</v>
      </c>
      <c r="D6" s="699"/>
      <c r="E6" s="699"/>
      <c r="F6" s="699"/>
      <c r="G6" s="699"/>
    </row>
    <row r="7" spans="1:10">
      <c r="C7" s="699"/>
      <c r="D7" s="699"/>
      <c r="E7" s="699"/>
      <c r="F7" s="699"/>
      <c r="G7" s="699"/>
    </row>
    <row r="8" spans="1:10">
      <c r="C8" s="345"/>
    </row>
    <row r="10" spans="1:10">
      <c r="A10" s="478" t="s">
        <v>0</v>
      </c>
      <c r="B10" s="478" t="s">
        <v>1</v>
      </c>
      <c r="C10" s="478" t="s">
        <v>426</v>
      </c>
      <c r="D10" s="478" t="s">
        <v>427</v>
      </c>
      <c r="E10" s="700" t="s">
        <v>51</v>
      </c>
      <c r="F10" s="701"/>
      <c r="G10" s="701"/>
      <c r="H10" s="701"/>
      <c r="I10" s="702"/>
      <c r="J10" s="703" t="s">
        <v>250</v>
      </c>
    </row>
    <row r="11" spans="1:10">
      <c r="A11" s="479"/>
      <c r="B11" s="479"/>
      <c r="C11" s="479"/>
      <c r="D11" s="479"/>
      <c r="E11" s="478" t="s">
        <v>84</v>
      </c>
      <c r="F11" s="706" t="s">
        <v>3</v>
      </c>
      <c r="G11" s="707"/>
      <c r="H11" s="707"/>
      <c r="I11" s="478" t="s">
        <v>85</v>
      </c>
      <c r="J11" s="704"/>
    </row>
    <row r="12" spans="1:10" s="427" customFormat="1" ht="20.399999999999999">
      <c r="A12" s="480"/>
      <c r="B12" s="480"/>
      <c r="C12" s="480"/>
      <c r="D12" s="480"/>
      <c r="E12" s="480"/>
      <c r="F12" s="428" t="s">
        <v>428</v>
      </c>
      <c r="G12" s="428" t="s">
        <v>429</v>
      </c>
      <c r="H12" s="429" t="s">
        <v>430</v>
      </c>
      <c r="I12" s="480"/>
      <c r="J12" s="705"/>
    </row>
    <row r="13" spans="1:10" s="427" customFormat="1">
      <c r="A13" s="426">
        <v>1</v>
      </c>
      <c r="B13" s="426">
        <v>2</v>
      </c>
      <c r="C13" s="426">
        <v>4</v>
      </c>
      <c r="D13" s="426">
        <v>5</v>
      </c>
      <c r="E13" s="426">
        <v>6</v>
      </c>
      <c r="F13" s="430">
        <v>7</v>
      </c>
      <c r="G13" s="430">
        <v>8</v>
      </c>
      <c r="H13" s="431">
        <v>9</v>
      </c>
      <c r="I13" s="430">
        <v>10</v>
      </c>
      <c r="J13" s="432">
        <v>11</v>
      </c>
    </row>
    <row r="14" spans="1:10">
      <c r="A14" s="433">
        <v>600</v>
      </c>
      <c r="B14" s="433">
        <v>60016</v>
      </c>
      <c r="C14" s="434">
        <v>136000</v>
      </c>
      <c r="D14" s="435">
        <f>E14+I14</f>
        <v>136000</v>
      </c>
      <c r="E14" s="436">
        <v>0</v>
      </c>
      <c r="F14" s="437">
        <v>0</v>
      </c>
      <c r="G14" s="437">
        <v>0</v>
      </c>
      <c r="H14" s="437">
        <v>0</v>
      </c>
      <c r="I14" s="438">
        <v>136000</v>
      </c>
      <c r="J14" s="439">
        <v>100</v>
      </c>
    </row>
    <row r="15" spans="1:10">
      <c r="A15" s="708" t="s">
        <v>153</v>
      </c>
      <c r="B15" s="709"/>
      <c r="C15" s="440">
        <f>C14</f>
        <v>136000</v>
      </c>
      <c r="D15" s="441">
        <f>D14</f>
        <v>136000</v>
      </c>
      <c r="E15" s="442">
        <v>0</v>
      </c>
      <c r="F15" s="443">
        <v>0</v>
      </c>
      <c r="G15" s="443">
        <v>0</v>
      </c>
      <c r="H15" s="443">
        <v>0</v>
      </c>
      <c r="I15" s="444">
        <f>I14</f>
        <v>136000</v>
      </c>
      <c r="J15" s="439">
        <v>100</v>
      </c>
    </row>
    <row r="27" spans="19:19">
      <c r="S27" s="445"/>
    </row>
  </sheetData>
  <mergeCells count="12">
    <mergeCell ref="J10:J12"/>
    <mergeCell ref="E11:E12"/>
    <mergeCell ref="F11:H11"/>
    <mergeCell ref="I11:I12"/>
    <mergeCell ref="A15:B15"/>
    <mergeCell ref="H2:I2"/>
    <mergeCell ref="C6:G7"/>
    <mergeCell ref="A10:A12"/>
    <mergeCell ref="B10:B12"/>
    <mergeCell ref="C10:C12"/>
    <mergeCell ref="D10:D12"/>
    <mergeCell ref="E10:I10"/>
  </mergeCells>
  <pageMargins left="0.7" right="0.7" top="0.75" bottom="0.75" header="0.3" footer="0.3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="96" zoomScaleNormal="96" workbookViewId="0">
      <selection activeCell="J16" sqref="J16"/>
    </sheetView>
  </sheetViews>
  <sheetFormatPr defaultRowHeight="13.8"/>
  <sheetData/>
  <pageMargins left="0.7" right="0.7" top="0.75" bottom="0.75" header="0.3" footer="0.3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K12" sqref="K12"/>
    </sheetView>
  </sheetViews>
  <sheetFormatPr defaultRowHeight="13.8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90"/>
  <sheetViews>
    <sheetView topLeftCell="E226" zoomScale="107" zoomScaleNormal="107" zoomScaleSheetLayoutView="106" workbookViewId="0">
      <selection activeCell="W177" sqref="W177"/>
    </sheetView>
  </sheetViews>
  <sheetFormatPr defaultRowHeight="13.2"/>
  <cols>
    <col min="1" max="1" width="4.3984375" style="298" customWidth="1"/>
    <col min="2" max="2" width="5.19921875" style="186" customWidth="1"/>
    <col min="3" max="3" width="5.796875" style="186" customWidth="1"/>
    <col min="4" max="4" width="9.5" style="186" customWidth="1"/>
    <col min="5" max="5" width="5.19921875" style="186" customWidth="1"/>
    <col min="6" max="6" width="3.3984375" style="186" customWidth="1"/>
    <col min="7" max="7" width="12.8984375" style="186" customWidth="1"/>
    <col min="8" max="8" width="8.69921875" style="186" customWidth="1"/>
    <col min="9" max="9" width="11.09765625" style="186" customWidth="1"/>
    <col min="10" max="10" width="8.09765625" style="186" customWidth="1"/>
    <col min="11" max="11" width="7.3984375" style="186" customWidth="1"/>
    <col min="12" max="12" width="9.296875" style="186" customWidth="1"/>
    <col min="13" max="13" width="6.59765625" style="186" customWidth="1"/>
    <col min="14" max="14" width="3" style="186" customWidth="1"/>
    <col min="15" max="15" width="6.296875" style="186" customWidth="1"/>
    <col min="16" max="16" width="8.69921875" style="186" customWidth="1"/>
    <col min="17" max="17" width="8.09765625" style="186" customWidth="1"/>
    <col min="18" max="18" width="5.296875" style="186" customWidth="1"/>
    <col min="19" max="19" width="3" style="186" customWidth="1"/>
    <col min="20" max="209" width="9" style="186"/>
    <col min="210" max="210" width="5.09765625" style="186" customWidth="1"/>
    <col min="211" max="211" width="5.19921875" style="186" customWidth="1"/>
    <col min="212" max="212" width="4.69921875" style="186" customWidth="1"/>
    <col min="213" max="213" width="15.59765625" style="186" customWidth="1"/>
    <col min="214" max="214" width="5.19921875" style="186" customWidth="1"/>
    <col min="215" max="215" width="3.3984375" style="186" customWidth="1"/>
    <col min="216" max="216" width="8.19921875" style="186" customWidth="1"/>
    <col min="217" max="217" width="8.69921875" style="186" customWidth="1"/>
    <col min="218" max="219" width="8.09765625" style="186" customWidth="1"/>
    <col min="220" max="220" width="7.3984375" style="186" customWidth="1"/>
    <col min="221" max="221" width="7.59765625" style="186" customWidth="1"/>
    <col min="222" max="224" width="6.59765625" style="186" customWidth="1"/>
    <col min="225" max="225" width="7.59765625" style="186" customWidth="1"/>
    <col min="226" max="226" width="7.5" style="186" customWidth="1"/>
    <col min="227" max="227" width="8.3984375" style="186" customWidth="1"/>
    <col min="228" max="228" width="6.19921875" style="186" customWidth="1"/>
    <col min="229" max="465" width="9" style="186"/>
    <col min="466" max="466" width="5.09765625" style="186" customWidth="1"/>
    <col min="467" max="467" width="5.19921875" style="186" customWidth="1"/>
    <col min="468" max="468" width="4.69921875" style="186" customWidth="1"/>
    <col min="469" max="469" width="15.59765625" style="186" customWidth="1"/>
    <col min="470" max="470" width="5.19921875" style="186" customWidth="1"/>
    <col min="471" max="471" width="3.3984375" style="186" customWidth="1"/>
    <col min="472" max="472" width="8.19921875" style="186" customWidth="1"/>
    <col min="473" max="473" width="8.69921875" style="186" customWidth="1"/>
    <col min="474" max="475" width="8.09765625" style="186" customWidth="1"/>
    <col min="476" max="476" width="7.3984375" style="186" customWidth="1"/>
    <col min="477" max="477" width="7.59765625" style="186" customWidth="1"/>
    <col min="478" max="480" width="6.59765625" style="186" customWidth="1"/>
    <col min="481" max="481" width="7.59765625" style="186" customWidth="1"/>
    <col min="482" max="482" width="7.5" style="186" customWidth="1"/>
    <col min="483" max="483" width="8.3984375" style="186" customWidth="1"/>
    <col min="484" max="484" width="6.19921875" style="186" customWidth="1"/>
    <col min="485" max="721" width="9" style="186"/>
    <col min="722" max="722" width="5.09765625" style="186" customWidth="1"/>
    <col min="723" max="723" width="5.19921875" style="186" customWidth="1"/>
    <col min="724" max="724" width="4.69921875" style="186" customWidth="1"/>
    <col min="725" max="725" width="15.59765625" style="186" customWidth="1"/>
    <col min="726" max="726" width="5.19921875" style="186" customWidth="1"/>
    <col min="727" max="727" width="3.3984375" style="186" customWidth="1"/>
    <col min="728" max="728" width="8.19921875" style="186" customWidth="1"/>
    <col min="729" max="729" width="8.69921875" style="186" customWidth="1"/>
    <col min="730" max="731" width="8.09765625" style="186" customWidth="1"/>
    <col min="732" max="732" width="7.3984375" style="186" customWidth="1"/>
    <col min="733" max="733" width="7.59765625" style="186" customWidth="1"/>
    <col min="734" max="736" width="6.59765625" style="186" customWidth="1"/>
    <col min="737" max="737" width="7.59765625" style="186" customWidth="1"/>
    <col min="738" max="738" width="7.5" style="186" customWidth="1"/>
    <col min="739" max="739" width="8.3984375" style="186" customWidth="1"/>
    <col min="740" max="740" width="6.19921875" style="186" customWidth="1"/>
    <col min="741" max="977" width="9" style="186"/>
    <col min="978" max="978" width="5.09765625" style="186" customWidth="1"/>
    <col min="979" max="979" width="5.19921875" style="186" customWidth="1"/>
    <col min="980" max="980" width="4.69921875" style="186" customWidth="1"/>
    <col min="981" max="981" width="15.59765625" style="186" customWidth="1"/>
    <col min="982" max="982" width="5.19921875" style="186" customWidth="1"/>
    <col min="983" max="983" width="3.3984375" style="186" customWidth="1"/>
    <col min="984" max="984" width="8.19921875" style="186" customWidth="1"/>
    <col min="985" max="985" width="8.69921875" style="186" customWidth="1"/>
    <col min="986" max="987" width="8.09765625" style="186" customWidth="1"/>
    <col min="988" max="988" width="7.3984375" style="186" customWidth="1"/>
    <col min="989" max="989" width="7.59765625" style="186" customWidth="1"/>
    <col min="990" max="992" width="6.59765625" style="186" customWidth="1"/>
    <col min="993" max="993" width="7.59765625" style="186" customWidth="1"/>
    <col min="994" max="994" width="7.5" style="186" customWidth="1"/>
    <col min="995" max="995" width="8.3984375" style="186" customWidth="1"/>
    <col min="996" max="996" width="6.19921875" style="186" customWidth="1"/>
    <col min="997" max="1233" width="9" style="186"/>
    <col min="1234" max="1234" width="5.09765625" style="186" customWidth="1"/>
    <col min="1235" max="1235" width="5.19921875" style="186" customWidth="1"/>
    <col min="1236" max="1236" width="4.69921875" style="186" customWidth="1"/>
    <col min="1237" max="1237" width="15.59765625" style="186" customWidth="1"/>
    <col min="1238" max="1238" width="5.19921875" style="186" customWidth="1"/>
    <col min="1239" max="1239" width="3.3984375" style="186" customWidth="1"/>
    <col min="1240" max="1240" width="8.19921875" style="186" customWidth="1"/>
    <col min="1241" max="1241" width="8.69921875" style="186" customWidth="1"/>
    <col min="1242" max="1243" width="8.09765625" style="186" customWidth="1"/>
    <col min="1244" max="1244" width="7.3984375" style="186" customWidth="1"/>
    <col min="1245" max="1245" width="7.59765625" style="186" customWidth="1"/>
    <col min="1246" max="1248" width="6.59765625" style="186" customWidth="1"/>
    <col min="1249" max="1249" width="7.59765625" style="186" customWidth="1"/>
    <col min="1250" max="1250" width="7.5" style="186" customWidth="1"/>
    <col min="1251" max="1251" width="8.3984375" style="186" customWidth="1"/>
    <col min="1252" max="1252" width="6.19921875" style="186" customWidth="1"/>
    <col min="1253" max="1489" width="9" style="186"/>
    <col min="1490" max="1490" width="5.09765625" style="186" customWidth="1"/>
    <col min="1491" max="1491" width="5.19921875" style="186" customWidth="1"/>
    <col min="1492" max="1492" width="4.69921875" style="186" customWidth="1"/>
    <col min="1493" max="1493" width="15.59765625" style="186" customWidth="1"/>
    <col min="1494" max="1494" width="5.19921875" style="186" customWidth="1"/>
    <col min="1495" max="1495" width="3.3984375" style="186" customWidth="1"/>
    <col min="1496" max="1496" width="8.19921875" style="186" customWidth="1"/>
    <col min="1497" max="1497" width="8.69921875" style="186" customWidth="1"/>
    <col min="1498" max="1499" width="8.09765625" style="186" customWidth="1"/>
    <col min="1500" max="1500" width="7.3984375" style="186" customWidth="1"/>
    <col min="1501" max="1501" width="7.59765625" style="186" customWidth="1"/>
    <col min="1502" max="1504" width="6.59765625" style="186" customWidth="1"/>
    <col min="1505" max="1505" width="7.59765625" style="186" customWidth="1"/>
    <col min="1506" max="1506" width="7.5" style="186" customWidth="1"/>
    <col min="1507" max="1507" width="8.3984375" style="186" customWidth="1"/>
    <col min="1508" max="1508" width="6.19921875" style="186" customWidth="1"/>
    <col min="1509" max="1745" width="9" style="186"/>
    <col min="1746" max="1746" width="5.09765625" style="186" customWidth="1"/>
    <col min="1747" max="1747" width="5.19921875" style="186" customWidth="1"/>
    <col min="1748" max="1748" width="4.69921875" style="186" customWidth="1"/>
    <col min="1749" max="1749" width="15.59765625" style="186" customWidth="1"/>
    <col min="1750" max="1750" width="5.19921875" style="186" customWidth="1"/>
    <col min="1751" max="1751" width="3.3984375" style="186" customWidth="1"/>
    <col min="1752" max="1752" width="8.19921875" style="186" customWidth="1"/>
    <col min="1753" max="1753" width="8.69921875" style="186" customWidth="1"/>
    <col min="1754" max="1755" width="8.09765625" style="186" customWidth="1"/>
    <col min="1756" max="1756" width="7.3984375" style="186" customWidth="1"/>
    <col min="1757" max="1757" width="7.59765625" style="186" customWidth="1"/>
    <col min="1758" max="1760" width="6.59765625" style="186" customWidth="1"/>
    <col min="1761" max="1761" width="7.59765625" style="186" customWidth="1"/>
    <col min="1762" max="1762" width="7.5" style="186" customWidth="1"/>
    <col min="1763" max="1763" width="8.3984375" style="186" customWidth="1"/>
    <col min="1764" max="1764" width="6.19921875" style="186" customWidth="1"/>
    <col min="1765" max="2001" width="9" style="186"/>
    <col min="2002" max="2002" width="5.09765625" style="186" customWidth="1"/>
    <col min="2003" max="2003" width="5.19921875" style="186" customWidth="1"/>
    <col min="2004" max="2004" width="4.69921875" style="186" customWidth="1"/>
    <col min="2005" max="2005" width="15.59765625" style="186" customWidth="1"/>
    <col min="2006" max="2006" width="5.19921875" style="186" customWidth="1"/>
    <col min="2007" max="2007" width="3.3984375" style="186" customWidth="1"/>
    <col min="2008" max="2008" width="8.19921875" style="186" customWidth="1"/>
    <col min="2009" max="2009" width="8.69921875" style="186" customWidth="1"/>
    <col min="2010" max="2011" width="8.09765625" style="186" customWidth="1"/>
    <col min="2012" max="2012" width="7.3984375" style="186" customWidth="1"/>
    <col min="2013" max="2013" width="7.59765625" style="186" customWidth="1"/>
    <col min="2014" max="2016" width="6.59765625" style="186" customWidth="1"/>
    <col min="2017" max="2017" width="7.59765625" style="186" customWidth="1"/>
    <col min="2018" max="2018" width="7.5" style="186" customWidth="1"/>
    <col min="2019" max="2019" width="8.3984375" style="186" customWidth="1"/>
    <col min="2020" max="2020" width="6.19921875" style="186" customWidth="1"/>
    <col min="2021" max="2257" width="9" style="186"/>
    <col min="2258" max="2258" width="5.09765625" style="186" customWidth="1"/>
    <col min="2259" max="2259" width="5.19921875" style="186" customWidth="1"/>
    <col min="2260" max="2260" width="4.69921875" style="186" customWidth="1"/>
    <col min="2261" max="2261" width="15.59765625" style="186" customWidth="1"/>
    <col min="2262" max="2262" width="5.19921875" style="186" customWidth="1"/>
    <col min="2263" max="2263" width="3.3984375" style="186" customWidth="1"/>
    <col min="2264" max="2264" width="8.19921875" style="186" customWidth="1"/>
    <col min="2265" max="2265" width="8.69921875" style="186" customWidth="1"/>
    <col min="2266" max="2267" width="8.09765625" style="186" customWidth="1"/>
    <col min="2268" max="2268" width="7.3984375" style="186" customWidth="1"/>
    <col min="2269" max="2269" width="7.59765625" style="186" customWidth="1"/>
    <col min="2270" max="2272" width="6.59765625" style="186" customWidth="1"/>
    <col min="2273" max="2273" width="7.59765625" style="186" customWidth="1"/>
    <col min="2274" max="2274" width="7.5" style="186" customWidth="1"/>
    <col min="2275" max="2275" width="8.3984375" style="186" customWidth="1"/>
    <col min="2276" max="2276" width="6.19921875" style="186" customWidth="1"/>
    <col min="2277" max="2513" width="9" style="186"/>
    <col min="2514" max="2514" width="5.09765625" style="186" customWidth="1"/>
    <col min="2515" max="2515" width="5.19921875" style="186" customWidth="1"/>
    <col min="2516" max="2516" width="4.69921875" style="186" customWidth="1"/>
    <col min="2517" max="2517" width="15.59765625" style="186" customWidth="1"/>
    <col min="2518" max="2518" width="5.19921875" style="186" customWidth="1"/>
    <col min="2519" max="2519" width="3.3984375" style="186" customWidth="1"/>
    <col min="2520" max="2520" width="8.19921875" style="186" customWidth="1"/>
    <col min="2521" max="2521" width="8.69921875" style="186" customWidth="1"/>
    <col min="2522" max="2523" width="8.09765625" style="186" customWidth="1"/>
    <col min="2524" max="2524" width="7.3984375" style="186" customWidth="1"/>
    <col min="2525" max="2525" width="7.59765625" style="186" customWidth="1"/>
    <col min="2526" max="2528" width="6.59765625" style="186" customWidth="1"/>
    <col min="2529" max="2529" width="7.59765625" style="186" customWidth="1"/>
    <col min="2530" max="2530" width="7.5" style="186" customWidth="1"/>
    <col min="2531" max="2531" width="8.3984375" style="186" customWidth="1"/>
    <col min="2532" max="2532" width="6.19921875" style="186" customWidth="1"/>
    <col min="2533" max="2769" width="9" style="186"/>
    <col min="2770" max="2770" width="5.09765625" style="186" customWidth="1"/>
    <col min="2771" max="2771" width="5.19921875" style="186" customWidth="1"/>
    <col min="2772" max="2772" width="4.69921875" style="186" customWidth="1"/>
    <col min="2773" max="2773" width="15.59765625" style="186" customWidth="1"/>
    <col min="2774" max="2774" width="5.19921875" style="186" customWidth="1"/>
    <col min="2775" max="2775" width="3.3984375" style="186" customWidth="1"/>
    <col min="2776" max="2776" width="8.19921875" style="186" customWidth="1"/>
    <col min="2777" max="2777" width="8.69921875" style="186" customWidth="1"/>
    <col min="2778" max="2779" width="8.09765625" style="186" customWidth="1"/>
    <col min="2780" max="2780" width="7.3984375" style="186" customWidth="1"/>
    <col min="2781" max="2781" width="7.59765625" style="186" customWidth="1"/>
    <col min="2782" max="2784" width="6.59765625" style="186" customWidth="1"/>
    <col min="2785" max="2785" width="7.59765625" style="186" customWidth="1"/>
    <col min="2786" max="2786" width="7.5" style="186" customWidth="1"/>
    <col min="2787" max="2787" width="8.3984375" style="186" customWidth="1"/>
    <col min="2788" max="2788" width="6.19921875" style="186" customWidth="1"/>
    <col min="2789" max="3025" width="9" style="186"/>
    <col min="3026" max="3026" width="5.09765625" style="186" customWidth="1"/>
    <col min="3027" max="3027" width="5.19921875" style="186" customWidth="1"/>
    <col min="3028" max="3028" width="4.69921875" style="186" customWidth="1"/>
    <col min="3029" max="3029" width="15.59765625" style="186" customWidth="1"/>
    <col min="3030" max="3030" width="5.19921875" style="186" customWidth="1"/>
    <col min="3031" max="3031" width="3.3984375" style="186" customWidth="1"/>
    <col min="3032" max="3032" width="8.19921875" style="186" customWidth="1"/>
    <col min="3033" max="3033" width="8.69921875" style="186" customWidth="1"/>
    <col min="3034" max="3035" width="8.09765625" style="186" customWidth="1"/>
    <col min="3036" max="3036" width="7.3984375" style="186" customWidth="1"/>
    <col min="3037" max="3037" width="7.59765625" style="186" customWidth="1"/>
    <col min="3038" max="3040" width="6.59765625" style="186" customWidth="1"/>
    <col min="3041" max="3041" width="7.59765625" style="186" customWidth="1"/>
    <col min="3042" max="3042" width="7.5" style="186" customWidth="1"/>
    <col min="3043" max="3043" width="8.3984375" style="186" customWidth="1"/>
    <col min="3044" max="3044" width="6.19921875" style="186" customWidth="1"/>
    <col min="3045" max="3281" width="9" style="186"/>
    <col min="3282" max="3282" width="5.09765625" style="186" customWidth="1"/>
    <col min="3283" max="3283" width="5.19921875" style="186" customWidth="1"/>
    <col min="3284" max="3284" width="4.69921875" style="186" customWidth="1"/>
    <col min="3285" max="3285" width="15.59765625" style="186" customWidth="1"/>
    <col min="3286" max="3286" width="5.19921875" style="186" customWidth="1"/>
    <col min="3287" max="3287" width="3.3984375" style="186" customWidth="1"/>
    <col min="3288" max="3288" width="8.19921875" style="186" customWidth="1"/>
    <col min="3289" max="3289" width="8.69921875" style="186" customWidth="1"/>
    <col min="3290" max="3291" width="8.09765625" style="186" customWidth="1"/>
    <col min="3292" max="3292" width="7.3984375" style="186" customWidth="1"/>
    <col min="3293" max="3293" width="7.59765625" style="186" customWidth="1"/>
    <col min="3294" max="3296" width="6.59765625" style="186" customWidth="1"/>
    <col min="3297" max="3297" width="7.59765625" style="186" customWidth="1"/>
    <col min="3298" max="3298" width="7.5" style="186" customWidth="1"/>
    <col min="3299" max="3299" width="8.3984375" style="186" customWidth="1"/>
    <col min="3300" max="3300" width="6.19921875" style="186" customWidth="1"/>
    <col min="3301" max="3537" width="9" style="186"/>
    <col min="3538" max="3538" width="5.09765625" style="186" customWidth="1"/>
    <col min="3539" max="3539" width="5.19921875" style="186" customWidth="1"/>
    <col min="3540" max="3540" width="4.69921875" style="186" customWidth="1"/>
    <col min="3541" max="3541" width="15.59765625" style="186" customWidth="1"/>
    <col min="3542" max="3542" width="5.19921875" style="186" customWidth="1"/>
    <col min="3543" max="3543" width="3.3984375" style="186" customWidth="1"/>
    <col min="3544" max="3544" width="8.19921875" style="186" customWidth="1"/>
    <col min="3545" max="3545" width="8.69921875" style="186" customWidth="1"/>
    <col min="3546" max="3547" width="8.09765625" style="186" customWidth="1"/>
    <col min="3548" max="3548" width="7.3984375" style="186" customWidth="1"/>
    <col min="3549" max="3549" width="7.59765625" style="186" customWidth="1"/>
    <col min="3550" max="3552" width="6.59765625" style="186" customWidth="1"/>
    <col min="3553" max="3553" width="7.59765625" style="186" customWidth="1"/>
    <col min="3554" max="3554" width="7.5" style="186" customWidth="1"/>
    <col min="3555" max="3555" width="8.3984375" style="186" customWidth="1"/>
    <col min="3556" max="3556" width="6.19921875" style="186" customWidth="1"/>
    <col min="3557" max="3793" width="9" style="186"/>
    <col min="3794" max="3794" width="5.09765625" style="186" customWidth="1"/>
    <col min="3795" max="3795" width="5.19921875" style="186" customWidth="1"/>
    <col min="3796" max="3796" width="4.69921875" style="186" customWidth="1"/>
    <col min="3797" max="3797" width="15.59765625" style="186" customWidth="1"/>
    <col min="3798" max="3798" width="5.19921875" style="186" customWidth="1"/>
    <col min="3799" max="3799" width="3.3984375" style="186" customWidth="1"/>
    <col min="3800" max="3800" width="8.19921875" style="186" customWidth="1"/>
    <col min="3801" max="3801" width="8.69921875" style="186" customWidth="1"/>
    <col min="3802" max="3803" width="8.09765625" style="186" customWidth="1"/>
    <col min="3804" max="3804" width="7.3984375" style="186" customWidth="1"/>
    <col min="3805" max="3805" width="7.59765625" style="186" customWidth="1"/>
    <col min="3806" max="3808" width="6.59765625" style="186" customWidth="1"/>
    <col min="3809" max="3809" width="7.59765625" style="186" customWidth="1"/>
    <col min="3810" max="3810" width="7.5" style="186" customWidth="1"/>
    <col min="3811" max="3811" width="8.3984375" style="186" customWidth="1"/>
    <col min="3812" max="3812" width="6.19921875" style="186" customWidth="1"/>
    <col min="3813" max="4049" width="9" style="186"/>
    <col min="4050" max="4050" width="5.09765625" style="186" customWidth="1"/>
    <col min="4051" max="4051" width="5.19921875" style="186" customWidth="1"/>
    <col min="4052" max="4052" width="4.69921875" style="186" customWidth="1"/>
    <col min="4053" max="4053" width="15.59765625" style="186" customWidth="1"/>
    <col min="4054" max="4054" width="5.19921875" style="186" customWidth="1"/>
    <col min="4055" max="4055" width="3.3984375" style="186" customWidth="1"/>
    <col min="4056" max="4056" width="8.19921875" style="186" customWidth="1"/>
    <col min="4057" max="4057" width="8.69921875" style="186" customWidth="1"/>
    <col min="4058" max="4059" width="8.09765625" style="186" customWidth="1"/>
    <col min="4060" max="4060" width="7.3984375" style="186" customWidth="1"/>
    <col min="4061" max="4061" width="7.59765625" style="186" customWidth="1"/>
    <col min="4062" max="4064" width="6.59765625" style="186" customWidth="1"/>
    <col min="4065" max="4065" width="7.59765625" style="186" customWidth="1"/>
    <col min="4066" max="4066" width="7.5" style="186" customWidth="1"/>
    <col min="4067" max="4067" width="8.3984375" style="186" customWidth="1"/>
    <col min="4068" max="4068" width="6.19921875" style="186" customWidth="1"/>
    <col min="4069" max="4305" width="9" style="186"/>
    <col min="4306" max="4306" width="5.09765625" style="186" customWidth="1"/>
    <col min="4307" max="4307" width="5.19921875" style="186" customWidth="1"/>
    <col min="4308" max="4308" width="4.69921875" style="186" customWidth="1"/>
    <col min="4309" max="4309" width="15.59765625" style="186" customWidth="1"/>
    <col min="4310" max="4310" width="5.19921875" style="186" customWidth="1"/>
    <col min="4311" max="4311" width="3.3984375" style="186" customWidth="1"/>
    <col min="4312" max="4312" width="8.19921875" style="186" customWidth="1"/>
    <col min="4313" max="4313" width="8.69921875" style="186" customWidth="1"/>
    <col min="4314" max="4315" width="8.09765625" style="186" customWidth="1"/>
    <col min="4316" max="4316" width="7.3984375" style="186" customWidth="1"/>
    <col min="4317" max="4317" width="7.59765625" style="186" customWidth="1"/>
    <col min="4318" max="4320" width="6.59765625" style="186" customWidth="1"/>
    <col min="4321" max="4321" width="7.59765625" style="186" customWidth="1"/>
    <col min="4322" max="4322" width="7.5" style="186" customWidth="1"/>
    <col min="4323" max="4323" width="8.3984375" style="186" customWidth="1"/>
    <col min="4324" max="4324" width="6.19921875" style="186" customWidth="1"/>
    <col min="4325" max="4561" width="9" style="186"/>
    <col min="4562" max="4562" width="5.09765625" style="186" customWidth="1"/>
    <col min="4563" max="4563" width="5.19921875" style="186" customWidth="1"/>
    <col min="4564" max="4564" width="4.69921875" style="186" customWidth="1"/>
    <col min="4565" max="4565" width="15.59765625" style="186" customWidth="1"/>
    <col min="4566" max="4566" width="5.19921875" style="186" customWidth="1"/>
    <col min="4567" max="4567" width="3.3984375" style="186" customWidth="1"/>
    <col min="4568" max="4568" width="8.19921875" style="186" customWidth="1"/>
    <col min="4569" max="4569" width="8.69921875" style="186" customWidth="1"/>
    <col min="4570" max="4571" width="8.09765625" style="186" customWidth="1"/>
    <col min="4572" max="4572" width="7.3984375" style="186" customWidth="1"/>
    <col min="4573" max="4573" width="7.59765625" style="186" customWidth="1"/>
    <col min="4574" max="4576" width="6.59765625" style="186" customWidth="1"/>
    <col min="4577" max="4577" width="7.59765625" style="186" customWidth="1"/>
    <col min="4578" max="4578" width="7.5" style="186" customWidth="1"/>
    <col min="4579" max="4579" width="8.3984375" style="186" customWidth="1"/>
    <col min="4580" max="4580" width="6.19921875" style="186" customWidth="1"/>
    <col min="4581" max="4817" width="9" style="186"/>
    <col min="4818" max="4818" width="5.09765625" style="186" customWidth="1"/>
    <col min="4819" max="4819" width="5.19921875" style="186" customWidth="1"/>
    <col min="4820" max="4820" width="4.69921875" style="186" customWidth="1"/>
    <col min="4821" max="4821" width="15.59765625" style="186" customWidth="1"/>
    <col min="4822" max="4822" width="5.19921875" style="186" customWidth="1"/>
    <col min="4823" max="4823" width="3.3984375" style="186" customWidth="1"/>
    <col min="4824" max="4824" width="8.19921875" style="186" customWidth="1"/>
    <col min="4825" max="4825" width="8.69921875" style="186" customWidth="1"/>
    <col min="4826" max="4827" width="8.09765625" style="186" customWidth="1"/>
    <col min="4828" max="4828" width="7.3984375" style="186" customWidth="1"/>
    <col min="4829" max="4829" width="7.59765625" style="186" customWidth="1"/>
    <col min="4830" max="4832" width="6.59765625" style="186" customWidth="1"/>
    <col min="4833" max="4833" width="7.59765625" style="186" customWidth="1"/>
    <col min="4834" max="4834" width="7.5" style="186" customWidth="1"/>
    <col min="4835" max="4835" width="8.3984375" style="186" customWidth="1"/>
    <col min="4836" max="4836" width="6.19921875" style="186" customWidth="1"/>
    <col min="4837" max="5073" width="9" style="186"/>
    <col min="5074" max="5074" width="5.09765625" style="186" customWidth="1"/>
    <col min="5075" max="5075" width="5.19921875" style="186" customWidth="1"/>
    <col min="5076" max="5076" width="4.69921875" style="186" customWidth="1"/>
    <col min="5077" max="5077" width="15.59765625" style="186" customWidth="1"/>
    <col min="5078" max="5078" width="5.19921875" style="186" customWidth="1"/>
    <col min="5079" max="5079" width="3.3984375" style="186" customWidth="1"/>
    <col min="5080" max="5080" width="8.19921875" style="186" customWidth="1"/>
    <col min="5081" max="5081" width="8.69921875" style="186" customWidth="1"/>
    <col min="5082" max="5083" width="8.09765625" style="186" customWidth="1"/>
    <col min="5084" max="5084" width="7.3984375" style="186" customWidth="1"/>
    <col min="5085" max="5085" width="7.59765625" style="186" customWidth="1"/>
    <col min="5086" max="5088" width="6.59765625" style="186" customWidth="1"/>
    <col min="5089" max="5089" width="7.59765625" style="186" customWidth="1"/>
    <col min="5090" max="5090" width="7.5" style="186" customWidth="1"/>
    <col min="5091" max="5091" width="8.3984375" style="186" customWidth="1"/>
    <col min="5092" max="5092" width="6.19921875" style="186" customWidth="1"/>
    <col min="5093" max="5329" width="9" style="186"/>
    <col min="5330" max="5330" width="5.09765625" style="186" customWidth="1"/>
    <col min="5331" max="5331" width="5.19921875" style="186" customWidth="1"/>
    <col min="5332" max="5332" width="4.69921875" style="186" customWidth="1"/>
    <col min="5333" max="5333" width="15.59765625" style="186" customWidth="1"/>
    <col min="5334" max="5334" width="5.19921875" style="186" customWidth="1"/>
    <col min="5335" max="5335" width="3.3984375" style="186" customWidth="1"/>
    <col min="5336" max="5336" width="8.19921875" style="186" customWidth="1"/>
    <col min="5337" max="5337" width="8.69921875" style="186" customWidth="1"/>
    <col min="5338" max="5339" width="8.09765625" style="186" customWidth="1"/>
    <col min="5340" max="5340" width="7.3984375" style="186" customWidth="1"/>
    <col min="5341" max="5341" width="7.59765625" style="186" customWidth="1"/>
    <col min="5342" max="5344" width="6.59765625" style="186" customWidth="1"/>
    <col min="5345" max="5345" width="7.59765625" style="186" customWidth="1"/>
    <col min="5346" max="5346" width="7.5" style="186" customWidth="1"/>
    <col min="5347" max="5347" width="8.3984375" style="186" customWidth="1"/>
    <col min="5348" max="5348" width="6.19921875" style="186" customWidth="1"/>
    <col min="5349" max="5585" width="9" style="186"/>
    <col min="5586" max="5586" width="5.09765625" style="186" customWidth="1"/>
    <col min="5587" max="5587" width="5.19921875" style="186" customWidth="1"/>
    <col min="5588" max="5588" width="4.69921875" style="186" customWidth="1"/>
    <col min="5589" max="5589" width="15.59765625" style="186" customWidth="1"/>
    <col min="5590" max="5590" width="5.19921875" style="186" customWidth="1"/>
    <col min="5591" max="5591" width="3.3984375" style="186" customWidth="1"/>
    <col min="5592" max="5592" width="8.19921875" style="186" customWidth="1"/>
    <col min="5593" max="5593" width="8.69921875" style="186" customWidth="1"/>
    <col min="5594" max="5595" width="8.09765625" style="186" customWidth="1"/>
    <col min="5596" max="5596" width="7.3984375" style="186" customWidth="1"/>
    <col min="5597" max="5597" width="7.59765625" style="186" customWidth="1"/>
    <col min="5598" max="5600" width="6.59765625" style="186" customWidth="1"/>
    <col min="5601" max="5601" width="7.59765625" style="186" customWidth="1"/>
    <col min="5602" max="5602" width="7.5" style="186" customWidth="1"/>
    <col min="5603" max="5603" width="8.3984375" style="186" customWidth="1"/>
    <col min="5604" max="5604" width="6.19921875" style="186" customWidth="1"/>
    <col min="5605" max="5841" width="9" style="186"/>
    <col min="5842" max="5842" width="5.09765625" style="186" customWidth="1"/>
    <col min="5843" max="5843" width="5.19921875" style="186" customWidth="1"/>
    <col min="5844" max="5844" width="4.69921875" style="186" customWidth="1"/>
    <col min="5845" max="5845" width="15.59765625" style="186" customWidth="1"/>
    <col min="5846" max="5846" width="5.19921875" style="186" customWidth="1"/>
    <col min="5847" max="5847" width="3.3984375" style="186" customWidth="1"/>
    <col min="5848" max="5848" width="8.19921875" style="186" customWidth="1"/>
    <col min="5849" max="5849" width="8.69921875" style="186" customWidth="1"/>
    <col min="5850" max="5851" width="8.09765625" style="186" customWidth="1"/>
    <col min="5852" max="5852" width="7.3984375" style="186" customWidth="1"/>
    <col min="5853" max="5853" width="7.59765625" style="186" customWidth="1"/>
    <col min="5854" max="5856" width="6.59765625" style="186" customWidth="1"/>
    <col min="5857" max="5857" width="7.59765625" style="186" customWidth="1"/>
    <col min="5858" max="5858" width="7.5" style="186" customWidth="1"/>
    <col min="5859" max="5859" width="8.3984375" style="186" customWidth="1"/>
    <col min="5860" max="5860" width="6.19921875" style="186" customWidth="1"/>
    <col min="5861" max="6097" width="9" style="186"/>
    <col min="6098" max="6098" width="5.09765625" style="186" customWidth="1"/>
    <col min="6099" max="6099" width="5.19921875" style="186" customWidth="1"/>
    <col min="6100" max="6100" width="4.69921875" style="186" customWidth="1"/>
    <col min="6101" max="6101" width="15.59765625" style="186" customWidth="1"/>
    <col min="6102" max="6102" width="5.19921875" style="186" customWidth="1"/>
    <col min="6103" max="6103" width="3.3984375" style="186" customWidth="1"/>
    <col min="6104" max="6104" width="8.19921875" style="186" customWidth="1"/>
    <col min="6105" max="6105" width="8.69921875" style="186" customWidth="1"/>
    <col min="6106" max="6107" width="8.09765625" style="186" customWidth="1"/>
    <col min="6108" max="6108" width="7.3984375" style="186" customWidth="1"/>
    <col min="6109" max="6109" width="7.59765625" style="186" customWidth="1"/>
    <col min="6110" max="6112" width="6.59765625" style="186" customWidth="1"/>
    <col min="6113" max="6113" width="7.59765625" style="186" customWidth="1"/>
    <col min="6114" max="6114" width="7.5" style="186" customWidth="1"/>
    <col min="6115" max="6115" width="8.3984375" style="186" customWidth="1"/>
    <col min="6116" max="6116" width="6.19921875" style="186" customWidth="1"/>
    <col min="6117" max="6353" width="9" style="186"/>
    <col min="6354" max="6354" width="5.09765625" style="186" customWidth="1"/>
    <col min="6355" max="6355" width="5.19921875" style="186" customWidth="1"/>
    <col min="6356" max="6356" width="4.69921875" style="186" customWidth="1"/>
    <col min="6357" max="6357" width="15.59765625" style="186" customWidth="1"/>
    <col min="6358" max="6358" width="5.19921875" style="186" customWidth="1"/>
    <col min="6359" max="6359" width="3.3984375" style="186" customWidth="1"/>
    <col min="6360" max="6360" width="8.19921875" style="186" customWidth="1"/>
    <col min="6361" max="6361" width="8.69921875" style="186" customWidth="1"/>
    <col min="6362" max="6363" width="8.09765625" style="186" customWidth="1"/>
    <col min="6364" max="6364" width="7.3984375" style="186" customWidth="1"/>
    <col min="6365" max="6365" width="7.59765625" style="186" customWidth="1"/>
    <col min="6366" max="6368" width="6.59765625" style="186" customWidth="1"/>
    <col min="6369" max="6369" width="7.59765625" style="186" customWidth="1"/>
    <col min="6370" max="6370" width="7.5" style="186" customWidth="1"/>
    <col min="6371" max="6371" width="8.3984375" style="186" customWidth="1"/>
    <col min="6372" max="6372" width="6.19921875" style="186" customWidth="1"/>
    <col min="6373" max="6609" width="9" style="186"/>
    <col min="6610" max="6610" width="5.09765625" style="186" customWidth="1"/>
    <col min="6611" max="6611" width="5.19921875" style="186" customWidth="1"/>
    <col min="6612" max="6612" width="4.69921875" style="186" customWidth="1"/>
    <col min="6613" max="6613" width="15.59765625" style="186" customWidth="1"/>
    <col min="6614" max="6614" width="5.19921875" style="186" customWidth="1"/>
    <col min="6615" max="6615" width="3.3984375" style="186" customWidth="1"/>
    <col min="6616" max="6616" width="8.19921875" style="186" customWidth="1"/>
    <col min="6617" max="6617" width="8.69921875" style="186" customWidth="1"/>
    <col min="6618" max="6619" width="8.09765625" style="186" customWidth="1"/>
    <col min="6620" max="6620" width="7.3984375" style="186" customWidth="1"/>
    <col min="6621" max="6621" width="7.59765625" style="186" customWidth="1"/>
    <col min="6622" max="6624" width="6.59765625" style="186" customWidth="1"/>
    <col min="6625" max="6625" width="7.59765625" style="186" customWidth="1"/>
    <col min="6626" max="6626" width="7.5" style="186" customWidth="1"/>
    <col min="6627" max="6627" width="8.3984375" style="186" customWidth="1"/>
    <col min="6628" max="6628" width="6.19921875" style="186" customWidth="1"/>
    <col min="6629" max="6865" width="9" style="186"/>
    <col min="6866" max="6866" width="5.09765625" style="186" customWidth="1"/>
    <col min="6867" max="6867" width="5.19921875" style="186" customWidth="1"/>
    <col min="6868" max="6868" width="4.69921875" style="186" customWidth="1"/>
    <col min="6869" max="6869" width="15.59765625" style="186" customWidth="1"/>
    <col min="6870" max="6870" width="5.19921875" style="186" customWidth="1"/>
    <col min="6871" max="6871" width="3.3984375" style="186" customWidth="1"/>
    <col min="6872" max="6872" width="8.19921875" style="186" customWidth="1"/>
    <col min="6873" max="6873" width="8.69921875" style="186" customWidth="1"/>
    <col min="6874" max="6875" width="8.09765625" style="186" customWidth="1"/>
    <col min="6876" max="6876" width="7.3984375" style="186" customWidth="1"/>
    <col min="6877" max="6877" width="7.59765625" style="186" customWidth="1"/>
    <col min="6878" max="6880" width="6.59765625" style="186" customWidth="1"/>
    <col min="6881" max="6881" width="7.59765625" style="186" customWidth="1"/>
    <col min="6882" max="6882" width="7.5" style="186" customWidth="1"/>
    <col min="6883" max="6883" width="8.3984375" style="186" customWidth="1"/>
    <col min="6884" max="6884" width="6.19921875" style="186" customWidth="1"/>
    <col min="6885" max="7121" width="9" style="186"/>
    <col min="7122" max="7122" width="5.09765625" style="186" customWidth="1"/>
    <col min="7123" max="7123" width="5.19921875" style="186" customWidth="1"/>
    <col min="7124" max="7124" width="4.69921875" style="186" customWidth="1"/>
    <col min="7125" max="7125" width="15.59765625" style="186" customWidth="1"/>
    <col min="7126" max="7126" width="5.19921875" style="186" customWidth="1"/>
    <col min="7127" max="7127" width="3.3984375" style="186" customWidth="1"/>
    <col min="7128" max="7128" width="8.19921875" style="186" customWidth="1"/>
    <col min="7129" max="7129" width="8.69921875" style="186" customWidth="1"/>
    <col min="7130" max="7131" width="8.09765625" style="186" customWidth="1"/>
    <col min="7132" max="7132" width="7.3984375" style="186" customWidth="1"/>
    <col min="7133" max="7133" width="7.59765625" style="186" customWidth="1"/>
    <col min="7134" max="7136" width="6.59765625" style="186" customWidth="1"/>
    <col min="7137" max="7137" width="7.59765625" style="186" customWidth="1"/>
    <col min="7138" max="7138" width="7.5" style="186" customWidth="1"/>
    <col min="7139" max="7139" width="8.3984375" style="186" customWidth="1"/>
    <col min="7140" max="7140" width="6.19921875" style="186" customWidth="1"/>
    <col min="7141" max="7377" width="9" style="186"/>
    <col min="7378" max="7378" width="5.09765625" style="186" customWidth="1"/>
    <col min="7379" max="7379" width="5.19921875" style="186" customWidth="1"/>
    <col min="7380" max="7380" width="4.69921875" style="186" customWidth="1"/>
    <col min="7381" max="7381" width="15.59765625" style="186" customWidth="1"/>
    <col min="7382" max="7382" width="5.19921875" style="186" customWidth="1"/>
    <col min="7383" max="7383" width="3.3984375" style="186" customWidth="1"/>
    <col min="7384" max="7384" width="8.19921875" style="186" customWidth="1"/>
    <col min="7385" max="7385" width="8.69921875" style="186" customWidth="1"/>
    <col min="7386" max="7387" width="8.09765625" style="186" customWidth="1"/>
    <col min="7388" max="7388" width="7.3984375" style="186" customWidth="1"/>
    <col min="7389" max="7389" width="7.59765625" style="186" customWidth="1"/>
    <col min="7390" max="7392" width="6.59765625" style="186" customWidth="1"/>
    <col min="7393" max="7393" width="7.59765625" style="186" customWidth="1"/>
    <col min="7394" max="7394" width="7.5" style="186" customWidth="1"/>
    <col min="7395" max="7395" width="8.3984375" style="186" customWidth="1"/>
    <col min="7396" max="7396" width="6.19921875" style="186" customWidth="1"/>
    <col min="7397" max="7633" width="9" style="186"/>
    <col min="7634" max="7634" width="5.09765625" style="186" customWidth="1"/>
    <col min="7635" max="7635" width="5.19921875" style="186" customWidth="1"/>
    <col min="7636" max="7636" width="4.69921875" style="186" customWidth="1"/>
    <col min="7637" max="7637" width="15.59765625" style="186" customWidth="1"/>
    <col min="7638" max="7638" width="5.19921875" style="186" customWidth="1"/>
    <col min="7639" max="7639" width="3.3984375" style="186" customWidth="1"/>
    <col min="7640" max="7640" width="8.19921875" style="186" customWidth="1"/>
    <col min="7641" max="7641" width="8.69921875" style="186" customWidth="1"/>
    <col min="7642" max="7643" width="8.09765625" style="186" customWidth="1"/>
    <col min="7644" max="7644" width="7.3984375" style="186" customWidth="1"/>
    <col min="7645" max="7645" width="7.59765625" style="186" customWidth="1"/>
    <col min="7646" max="7648" width="6.59765625" style="186" customWidth="1"/>
    <col min="7649" max="7649" width="7.59765625" style="186" customWidth="1"/>
    <col min="7650" max="7650" width="7.5" style="186" customWidth="1"/>
    <col min="7651" max="7651" width="8.3984375" style="186" customWidth="1"/>
    <col min="7652" max="7652" width="6.19921875" style="186" customWidth="1"/>
    <col min="7653" max="7889" width="9" style="186"/>
    <col min="7890" max="7890" width="5.09765625" style="186" customWidth="1"/>
    <col min="7891" max="7891" width="5.19921875" style="186" customWidth="1"/>
    <col min="7892" max="7892" width="4.69921875" style="186" customWidth="1"/>
    <col min="7893" max="7893" width="15.59765625" style="186" customWidth="1"/>
    <col min="7894" max="7894" width="5.19921875" style="186" customWidth="1"/>
    <col min="7895" max="7895" width="3.3984375" style="186" customWidth="1"/>
    <col min="7896" max="7896" width="8.19921875" style="186" customWidth="1"/>
    <col min="7897" max="7897" width="8.69921875" style="186" customWidth="1"/>
    <col min="7898" max="7899" width="8.09765625" style="186" customWidth="1"/>
    <col min="7900" max="7900" width="7.3984375" style="186" customWidth="1"/>
    <col min="7901" max="7901" width="7.59765625" style="186" customWidth="1"/>
    <col min="7902" max="7904" width="6.59765625" style="186" customWidth="1"/>
    <col min="7905" max="7905" width="7.59765625" style="186" customWidth="1"/>
    <col min="7906" max="7906" width="7.5" style="186" customWidth="1"/>
    <col min="7907" max="7907" width="8.3984375" style="186" customWidth="1"/>
    <col min="7908" max="7908" width="6.19921875" style="186" customWidth="1"/>
    <col min="7909" max="8145" width="9" style="186"/>
    <col min="8146" max="8146" width="5.09765625" style="186" customWidth="1"/>
    <col min="8147" max="8147" width="5.19921875" style="186" customWidth="1"/>
    <col min="8148" max="8148" width="4.69921875" style="186" customWidth="1"/>
    <col min="8149" max="8149" width="15.59765625" style="186" customWidth="1"/>
    <col min="8150" max="8150" width="5.19921875" style="186" customWidth="1"/>
    <col min="8151" max="8151" width="3.3984375" style="186" customWidth="1"/>
    <col min="8152" max="8152" width="8.19921875" style="186" customWidth="1"/>
    <col min="8153" max="8153" width="8.69921875" style="186" customWidth="1"/>
    <col min="8154" max="8155" width="8.09765625" style="186" customWidth="1"/>
    <col min="8156" max="8156" width="7.3984375" style="186" customWidth="1"/>
    <col min="8157" max="8157" width="7.59765625" style="186" customWidth="1"/>
    <col min="8158" max="8160" width="6.59765625" style="186" customWidth="1"/>
    <col min="8161" max="8161" width="7.59765625" style="186" customWidth="1"/>
    <col min="8162" max="8162" width="7.5" style="186" customWidth="1"/>
    <col min="8163" max="8163" width="8.3984375" style="186" customWidth="1"/>
    <col min="8164" max="8164" width="6.19921875" style="186" customWidth="1"/>
    <col min="8165" max="8401" width="9" style="186"/>
    <col min="8402" max="8402" width="5.09765625" style="186" customWidth="1"/>
    <col min="8403" max="8403" width="5.19921875" style="186" customWidth="1"/>
    <col min="8404" max="8404" width="4.69921875" style="186" customWidth="1"/>
    <col min="8405" max="8405" width="15.59765625" style="186" customWidth="1"/>
    <col min="8406" max="8406" width="5.19921875" style="186" customWidth="1"/>
    <col min="8407" max="8407" width="3.3984375" style="186" customWidth="1"/>
    <col min="8408" max="8408" width="8.19921875" style="186" customWidth="1"/>
    <col min="8409" max="8409" width="8.69921875" style="186" customWidth="1"/>
    <col min="8410" max="8411" width="8.09765625" style="186" customWidth="1"/>
    <col min="8412" max="8412" width="7.3984375" style="186" customWidth="1"/>
    <col min="8413" max="8413" width="7.59765625" style="186" customWidth="1"/>
    <col min="8414" max="8416" width="6.59765625" style="186" customWidth="1"/>
    <col min="8417" max="8417" width="7.59765625" style="186" customWidth="1"/>
    <col min="8418" max="8418" width="7.5" style="186" customWidth="1"/>
    <col min="8419" max="8419" width="8.3984375" style="186" customWidth="1"/>
    <col min="8420" max="8420" width="6.19921875" style="186" customWidth="1"/>
    <col min="8421" max="8657" width="9" style="186"/>
    <col min="8658" max="8658" width="5.09765625" style="186" customWidth="1"/>
    <col min="8659" max="8659" width="5.19921875" style="186" customWidth="1"/>
    <col min="8660" max="8660" width="4.69921875" style="186" customWidth="1"/>
    <col min="8661" max="8661" width="15.59765625" style="186" customWidth="1"/>
    <col min="8662" max="8662" width="5.19921875" style="186" customWidth="1"/>
    <col min="8663" max="8663" width="3.3984375" style="186" customWidth="1"/>
    <col min="8664" max="8664" width="8.19921875" style="186" customWidth="1"/>
    <col min="8665" max="8665" width="8.69921875" style="186" customWidth="1"/>
    <col min="8666" max="8667" width="8.09765625" style="186" customWidth="1"/>
    <col min="8668" max="8668" width="7.3984375" style="186" customWidth="1"/>
    <col min="8669" max="8669" width="7.59765625" style="186" customWidth="1"/>
    <col min="8670" max="8672" width="6.59765625" style="186" customWidth="1"/>
    <col min="8673" max="8673" width="7.59765625" style="186" customWidth="1"/>
    <col min="8674" max="8674" width="7.5" style="186" customWidth="1"/>
    <col min="8675" max="8675" width="8.3984375" style="186" customWidth="1"/>
    <col min="8676" max="8676" width="6.19921875" style="186" customWidth="1"/>
    <col min="8677" max="8913" width="9" style="186"/>
    <col min="8914" max="8914" width="5.09765625" style="186" customWidth="1"/>
    <col min="8915" max="8915" width="5.19921875" style="186" customWidth="1"/>
    <col min="8916" max="8916" width="4.69921875" style="186" customWidth="1"/>
    <col min="8917" max="8917" width="15.59765625" style="186" customWidth="1"/>
    <col min="8918" max="8918" width="5.19921875" style="186" customWidth="1"/>
    <col min="8919" max="8919" width="3.3984375" style="186" customWidth="1"/>
    <col min="8920" max="8920" width="8.19921875" style="186" customWidth="1"/>
    <col min="8921" max="8921" width="8.69921875" style="186" customWidth="1"/>
    <col min="8922" max="8923" width="8.09765625" style="186" customWidth="1"/>
    <col min="8924" max="8924" width="7.3984375" style="186" customWidth="1"/>
    <col min="8925" max="8925" width="7.59765625" style="186" customWidth="1"/>
    <col min="8926" max="8928" width="6.59765625" style="186" customWidth="1"/>
    <col min="8929" max="8929" width="7.59765625" style="186" customWidth="1"/>
    <col min="8930" max="8930" width="7.5" style="186" customWidth="1"/>
    <col min="8931" max="8931" width="8.3984375" style="186" customWidth="1"/>
    <col min="8932" max="8932" width="6.19921875" style="186" customWidth="1"/>
    <col min="8933" max="9169" width="9" style="186"/>
    <col min="9170" max="9170" width="5.09765625" style="186" customWidth="1"/>
    <col min="9171" max="9171" width="5.19921875" style="186" customWidth="1"/>
    <col min="9172" max="9172" width="4.69921875" style="186" customWidth="1"/>
    <col min="9173" max="9173" width="15.59765625" style="186" customWidth="1"/>
    <col min="9174" max="9174" width="5.19921875" style="186" customWidth="1"/>
    <col min="9175" max="9175" width="3.3984375" style="186" customWidth="1"/>
    <col min="9176" max="9176" width="8.19921875" style="186" customWidth="1"/>
    <col min="9177" max="9177" width="8.69921875" style="186" customWidth="1"/>
    <col min="9178" max="9179" width="8.09765625" style="186" customWidth="1"/>
    <col min="9180" max="9180" width="7.3984375" style="186" customWidth="1"/>
    <col min="9181" max="9181" width="7.59765625" style="186" customWidth="1"/>
    <col min="9182" max="9184" width="6.59765625" style="186" customWidth="1"/>
    <col min="9185" max="9185" width="7.59765625" style="186" customWidth="1"/>
    <col min="9186" max="9186" width="7.5" style="186" customWidth="1"/>
    <col min="9187" max="9187" width="8.3984375" style="186" customWidth="1"/>
    <col min="9188" max="9188" width="6.19921875" style="186" customWidth="1"/>
    <col min="9189" max="9425" width="9" style="186"/>
    <col min="9426" max="9426" width="5.09765625" style="186" customWidth="1"/>
    <col min="9427" max="9427" width="5.19921875" style="186" customWidth="1"/>
    <col min="9428" max="9428" width="4.69921875" style="186" customWidth="1"/>
    <col min="9429" max="9429" width="15.59765625" style="186" customWidth="1"/>
    <col min="9430" max="9430" width="5.19921875" style="186" customWidth="1"/>
    <col min="9431" max="9431" width="3.3984375" style="186" customWidth="1"/>
    <col min="9432" max="9432" width="8.19921875" style="186" customWidth="1"/>
    <col min="9433" max="9433" width="8.69921875" style="186" customWidth="1"/>
    <col min="9434" max="9435" width="8.09765625" style="186" customWidth="1"/>
    <col min="9436" max="9436" width="7.3984375" style="186" customWidth="1"/>
    <col min="9437" max="9437" width="7.59765625" style="186" customWidth="1"/>
    <col min="9438" max="9440" width="6.59765625" style="186" customWidth="1"/>
    <col min="9441" max="9441" width="7.59765625" style="186" customWidth="1"/>
    <col min="9442" max="9442" width="7.5" style="186" customWidth="1"/>
    <col min="9443" max="9443" width="8.3984375" style="186" customWidth="1"/>
    <col min="9444" max="9444" width="6.19921875" style="186" customWidth="1"/>
    <col min="9445" max="9681" width="9" style="186"/>
    <col min="9682" max="9682" width="5.09765625" style="186" customWidth="1"/>
    <col min="9683" max="9683" width="5.19921875" style="186" customWidth="1"/>
    <col min="9684" max="9684" width="4.69921875" style="186" customWidth="1"/>
    <col min="9685" max="9685" width="15.59765625" style="186" customWidth="1"/>
    <col min="9686" max="9686" width="5.19921875" style="186" customWidth="1"/>
    <col min="9687" max="9687" width="3.3984375" style="186" customWidth="1"/>
    <col min="9688" max="9688" width="8.19921875" style="186" customWidth="1"/>
    <col min="9689" max="9689" width="8.69921875" style="186" customWidth="1"/>
    <col min="9690" max="9691" width="8.09765625" style="186" customWidth="1"/>
    <col min="9692" max="9692" width="7.3984375" style="186" customWidth="1"/>
    <col min="9693" max="9693" width="7.59765625" style="186" customWidth="1"/>
    <col min="9694" max="9696" width="6.59765625" style="186" customWidth="1"/>
    <col min="9697" max="9697" width="7.59765625" style="186" customWidth="1"/>
    <col min="9698" max="9698" width="7.5" style="186" customWidth="1"/>
    <col min="9699" max="9699" width="8.3984375" style="186" customWidth="1"/>
    <col min="9700" max="9700" width="6.19921875" style="186" customWidth="1"/>
    <col min="9701" max="9937" width="9" style="186"/>
    <col min="9938" max="9938" width="5.09765625" style="186" customWidth="1"/>
    <col min="9939" max="9939" width="5.19921875" style="186" customWidth="1"/>
    <col min="9940" max="9940" width="4.69921875" style="186" customWidth="1"/>
    <col min="9941" max="9941" width="15.59765625" style="186" customWidth="1"/>
    <col min="9942" max="9942" width="5.19921875" style="186" customWidth="1"/>
    <col min="9943" max="9943" width="3.3984375" style="186" customWidth="1"/>
    <col min="9944" max="9944" width="8.19921875" style="186" customWidth="1"/>
    <col min="9945" max="9945" width="8.69921875" style="186" customWidth="1"/>
    <col min="9946" max="9947" width="8.09765625" style="186" customWidth="1"/>
    <col min="9948" max="9948" width="7.3984375" style="186" customWidth="1"/>
    <col min="9949" max="9949" width="7.59765625" style="186" customWidth="1"/>
    <col min="9950" max="9952" width="6.59765625" style="186" customWidth="1"/>
    <col min="9953" max="9953" width="7.59765625" style="186" customWidth="1"/>
    <col min="9954" max="9954" width="7.5" style="186" customWidth="1"/>
    <col min="9955" max="9955" width="8.3984375" style="186" customWidth="1"/>
    <col min="9956" max="9956" width="6.19921875" style="186" customWidth="1"/>
    <col min="9957" max="10193" width="9" style="186"/>
    <col min="10194" max="10194" width="5.09765625" style="186" customWidth="1"/>
    <col min="10195" max="10195" width="5.19921875" style="186" customWidth="1"/>
    <col min="10196" max="10196" width="4.69921875" style="186" customWidth="1"/>
    <col min="10197" max="10197" width="15.59765625" style="186" customWidth="1"/>
    <col min="10198" max="10198" width="5.19921875" style="186" customWidth="1"/>
    <col min="10199" max="10199" width="3.3984375" style="186" customWidth="1"/>
    <col min="10200" max="10200" width="8.19921875" style="186" customWidth="1"/>
    <col min="10201" max="10201" width="8.69921875" style="186" customWidth="1"/>
    <col min="10202" max="10203" width="8.09765625" style="186" customWidth="1"/>
    <col min="10204" max="10204" width="7.3984375" style="186" customWidth="1"/>
    <col min="10205" max="10205" width="7.59765625" style="186" customWidth="1"/>
    <col min="10206" max="10208" width="6.59765625" style="186" customWidth="1"/>
    <col min="10209" max="10209" width="7.59765625" style="186" customWidth="1"/>
    <col min="10210" max="10210" width="7.5" style="186" customWidth="1"/>
    <col min="10211" max="10211" width="8.3984375" style="186" customWidth="1"/>
    <col min="10212" max="10212" width="6.19921875" style="186" customWidth="1"/>
    <col min="10213" max="10449" width="9" style="186"/>
    <col min="10450" max="10450" width="5.09765625" style="186" customWidth="1"/>
    <col min="10451" max="10451" width="5.19921875" style="186" customWidth="1"/>
    <col min="10452" max="10452" width="4.69921875" style="186" customWidth="1"/>
    <col min="10453" max="10453" width="15.59765625" style="186" customWidth="1"/>
    <col min="10454" max="10454" width="5.19921875" style="186" customWidth="1"/>
    <col min="10455" max="10455" width="3.3984375" style="186" customWidth="1"/>
    <col min="10456" max="10456" width="8.19921875" style="186" customWidth="1"/>
    <col min="10457" max="10457" width="8.69921875" style="186" customWidth="1"/>
    <col min="10458" max="10459" width="8.09765625" style="186" customWidth="1"/>
    <col min="10460" max="10460" width="7.3984375" style="186" customWidth="1"/>
    <col min="10461" max="10461" width="7.59765625" style="186" customWidth="1"/>
    <col min="10462" max="10464" width="6.59765625" style="186" customWidth="1"/>
    <col min="10465" max="10465" width="7.59765625" style="186" customWidth="1"/>
    <col min="10466" max="10466" width="7.5" style="186" customWidth="1"/>
    <col min="10467" max="10467" width="8.3984375" style="186" customWidth="1"/>
    <col min="10468" max="10468" width="6.19921875" style="186" customWidth="1"/>
    <col min="10469" max="10705" width="9" style="186"/>
    <col min="10706" max="10706" width="5.09765625" style="186" customWidth="1"/>
    <col min="10707" max="10707" width="5.19921875" style="186" customWidth="1"/>
    <col min="10708" max="10708" width="4.69921875" style="186" customWidth="1"/>
    <col min="10709" max="10709" width="15.59765625" style="186" customWidth="1"/>
    <col min="10710" max="10710" width="5.19921875" style="186" customWidth="1"/>
    <col min="10711" max="10711" width="3.3984375" style="186" customWidth="1"/>
    <col min="10712" max="10712" width="8.19921875" style="186" customWidth="1"/>
    <col min="10713" max="10713" width="8.69921875" style="186" customWidth="1"/>
    <col min="10714" max="10715" width="8.09765625" style="186" customWidth="1"/>
    <col min="10716" max="10716" width="7.3984375" style="186" customWidth="1"/>
    <col min="10717" max="10717" width="7.59765625" style="186" customWidth="1"/>
    <col min="10718" max="10720" width="6.59765625" style="186" customWidth="1"/>
    <col min="10721" max="10721" width="7.59765625" style="186" customWidth="1"/>
    <col min="10722" max="10722" width="7.5" style="186" customWidth="1"/>
    <col min="10723" max="10723" width="8.3984375" style="186" customWidth="1"/>
    <col min="10724" max="10724" width="6.19921875" style="186" customWidth="1"/>
    <col min="10725" max="10961" width="9" style="186"/>
    <col min="10962" max="10962" width="5.09765625" style="186" customWidth="1"/>
    <col min="10963" max="10963" width="5.19921875" style="186" customWidth="1"/>
    <col min="10964" max="10964" width="4.69921875" style="186" customWidth="1"/>
    <col min="10965" max="10965" width="15.59765625" style="186" customWidth="1"/>
    <col min="10966" max="10966" width="5.19921875" style="186" customWidth="1"/>
    <col min="10967" max="10967" width="3.3984375" style="186" customWidth="1"/>
    <col min="10968" max="10968" width="8.19921875" style="186" customWidth="1"/>
    <col min="10969" max="10969" width="8.69921875" style="186" customWidth="1"/>
    <col min="10970" max="10971" width="8.09765625" style="186" customWidth="1"/>
    <col min="10972" max="10972" width="7.3984375" style="186" customWidth="1"/>
    <col min="10973" max="10973" width="7.59765625" style="186" customWidth="1"/>
    <col min="10974" max="10976" width="6.59765625" style="186" customWidth="1"/>
    <col min="10977" max="10977" width="7.59765625" style="186" customWidth="1"/>
    <col min="10978" max="10978" width="7.5" style="186" customWidth="1"/>
    <col min="10979" max="10979" width="8.3984375" style="186" customWidth="1"/>
    <col min="10980" max="10980" width="6.19921875" style="186" customWidth="1"/>
    <col min="10981" max="11217" width="9" style="186"/>
    <col min="11218" max="11218" width="5.09765625" style="186" customWidth="1"/>
    <col min="11219" max="11219" width="5.19921875" style="186" customWidth="1"/>
    <col min="11220" max="11220" width="4.69921875" style="186" customWidth="1"/>
    <col min="11221" max="11221" width="15.59765625" style="186" customWidth="1"/>
    <col min="11222" max="11222" width="5.19921875" style="186" customWidth="1"/>
    <col min="11223" max="11223" width="3.3984375" style="186" customWidth="1"/>
    <col min="11224" max="11224" width="8.19921875" style="186" customWidth="1"/>
    <col min="11225" max="11225" width="8.69921875" style="186" customWidth="1"/>
    <col min="11226" max="11227" width="8.09765625" style="186" customWidth="1"/>
    <col min="11228" max="11228" width="7.3984375" style="186" customWidth="1"/>
    <col min="11229" max="11229" width="7.59765625" style="186" customWidth="1"/>
    <col min="11230" max="11232" width="6.59765625" style="186" customWidth="1"/>
    <col min="11233" max="11233" width="7.59765625" style="186" customWidth="1"/>
    <col min="11234" max="11234" width="7.5" style="186" customWidth="1"/>
    <col min="11235" max="11235" width="8.3984375" style="186" customWidth="1"/>
    <col min="11236" max="11236" width="6.19921875" style="186" customWidth="1"/>
    <col min="11237" max="11473" width="9" style="186"/>
    <col min="11474" max="11474" width="5.09765625" style="186" customWidth="1"/>
    <col min="11475" max="11475" width="5.19921875" style="186" customWidth="1"/>
    <col min="11476" max="11476" width="4.69921875" style="186" customWidth="1"/>
    <col min="11477" max="11477" width="15.59765625" style="186" customWidth="1"/>
    <col min="11478" max="11478" width="5.19921875" style="186" customWidth="1"/>
    <col min="11479" max="11479" width="3.3984375" style="186" customWidth="1"/>
    <col min="11480" max="11480" width="8.19921875" style="186" customWidth="1"/>
    <col min="11481" max="11481" width="8.69921875" style="186" customWidth="1"/>
    <col min="11482" max="11483" width="8.09765625" style="186" customWidth="1"/>
    <col min="11484" max="11484" width="7.3984375" style="186" customWidth="1"/>
    <col min="11485" max="11485" width="7.59765625" style="186" customWidth="1"/>
    <col min="11486" max="11488" width="6.59765625" style="186" customWidth="1"/>
    <col min="11489" max="11489" width="7.59765625" style="186" customWidth="1"/>
    <col min="11490" max="11490" width="7.5" style="186" customWidth="1"/>
    <col min="11491" max="11491" width="8.3984375" style="186" customWidth="1"/>
    <col min="11492" max="11492" width="6.19921875" style="186" customWidth="1"/>
    <col min="11493" max="11729" width="9" style="186"/>
    <col min="11730" max="11730" width="5.09765625" style="186" customWidth="1"/>
    <col min="11731" max="11731" width="5.19921875" style="186" customWidth="1"/>
    <col min="11732" max="11732" width="4.69921875" style="186" customWidth="1"/>
    <col min="11733" max="11733" width="15.59765625" style="186" customWidth="1"/>
    <col min="11734" max="11734" width="5.19921875" style="186" customWidth="1"/>
    <col min="11735" max="11735" width="3.3984375" style="186" customWidth="1"/>
    <col min="11736" max="11736" width="8.19921875" style="186" customWidth="1"/>
    <col min="11737" max="11737" width="8.69921875" style="186" customWidth="1"/>
    <col min="11738" max="11739" width="8.09765625" style="186" customWidth="1"/>
    <col min="11740" max="11740" width="7.3984375" style="186" customWidth="1"/>
    <col min="11741" max="11741" width="7.59765625" style="186" customWidth="1"/>
    <col min="11742" max="11744" width="6.59765625" style="186" customWidth="1"/>
    <col min="11745" max="11745" width="7.59765625" style="186" customWidth="1"/>
    <col min="11746" max="11746" width="7.5" style="186" customWidth="1"/>
    <col min="11747" max="11747" width="8.3984375" style="186" customWidth="1"/>
    <col min="11748" max="11748" width="6.19921875" style="186" customWidth="1"/>
    <col min="11749" max="11985" width="9" style="186"/>
    <col min="11986" max="11986" width="5.09765625" style="186" customWidth="1"/>
    <col min="11987" max="11987" width="5.19921875" style="186" customWidth="1"/>
    <col min="11988" max="11988" width="4.69921875" style="186" customWidth="1"/>
    <col min="11989" max="11989" width="15.59765625" style="186" customWidth="1"/>
    <col min="11990" max="11990" width="5.19921875" style="186" customWidth="1"/>
    <col min="11991" max="11991" width="3.3984375" style="186" customWidth="1"/>
    <col min="11992" max="11992" width="8.19921875" style="186" customWidth="1"/>
    <col min="11993" max="11993" width="8.69921875" style="186" customWidth="1"/>
    <col min="11994" max="11995" width="8.09765625" style="186" customWidth="1"/>
    <col min="11996" max="11996" width="7.3984375" style="186" customWidth="1"/>
    <col min="11997" max="11997" width="7.59765625" style="186" customWidth="1"/>
    <col min="11998" max="12000" width="6.59765625" style="186" customWidth="1"/>
    <col min="12001" max="12001" width="7.59765625" style="186" customWidth="1"/>
    <col min="12002" max="12002" width="7.5" style="186" customWidth="1"/>
    <col min="12003" max="12003" width="8.3984375" style="186" customWidth="1"/>
    <col min="12004" max="12004" width="6.19921875" style="186" customWidth="1"/>
    <col min="12005" max="12241" width="9" style="186"/>
    <col min="12242" max="12242" width="5.09765625" style="186" customWidth="1"/>
    <col min="12243" max="12243" width="5.19921875" style="186" customWidth="1"/>
    <col min="12244" max="12244" width="4.69921875" style="186" customWidth="1"/>
    <col min="12245" max="12245" width="15.59765625" style="186" customWidth="1"/>
    <col min="12246" max="12246" width="5.19921875" style="186" customWidth="1"/>
    <col min="12247" max="12247" width="3.3984375" style="186" customWidth="1"/>
    <col min="12248" max="12248" width="8.19921875" style="186" customWidth="1"/>
    <col min="12249" max="12249" width="8.69921875" style="186" customWidth="1"/>
    <col min="12250" max="12251" width="8.09765625" style="186" customWidth="1"/>
    <col min="12252" max="12252" width="7.3984375" style="186" customWidth="1"/>
    <col min="12253" max="12253" width="7.59765625" style="186" customWidth="1"/>
    <col min="12254" max="12256" width="6.59765625" style="186" customWidth="1"/>
    <col min="12257" max="12257" width="7.59765625" style="186" customWidth="1"/>
    <col min="12258" max="12258" width="7.5" style="186" customWidth="1"/>
    <col min="12259" max="12259" width="8.3984375" style="186" customWidth="1"/>
    <col min="12260" max="12260" width="6.19921875" style="186" customWidth="1"/>
    <col min="12261" max="12497" width="9" style="186"/>
    <col min="12498" max="12498" width="5.09765625" style="186" customWidth="1"/>
    <col min="12499" max="12499" width="5.19921875" style="186" customWidth="1"/>
    <col min="12500" max="12500" width="4.69921875" style="186" customWidth="1"/>
    <col min="12501" max="12501" width="15.59765625" style="186" customWidth="1"/>
    <col min="12502" max="12502" width="5.19921875" style="186" customWidth="1"/>
    <col min="12503" max="12503" width="3.3984375" style="186" customWidth="1"/>
    <col min="12504" max="12504" width="8.19921875" style="186" customWidth="1"/>
    <col min="12505" max="12505" width="8.69921875" style="186" customWidth="1"/>
    <col min="12506" max="12507" width="8.09765625" style="186" customWidth="1"/>
    <col min="12508" max="12508" width="7.3984375" style="186" customWidth="1"/>
    <col min="12509" max="12509" width="7.59765625" style="186" customWidth="1"/>
    <col min="12510" max="12512" width="6.59765625" style="186" customWidth="1"/>
    <col min="12513" max="12513" width="7.59765625" style="186" customWidth="1"/>
    <col min="12514" max="12514" width="7.5" style="186" customWidth="1"/>
    <col min="12515" max="12515" width="8.3984375" style="186" customWidth="1"/>
    <col min="12516" max="12516" width="6.19921875" style="186" customWidth="1"/>
    <col min="12517" max="12753" width="9" style="186"/>
    <col min="12754" max="12754" width="5.09765625" style="186" customWidth="1"/>
    <col min="12755" max="12755" width="5.19921875" style="186" customWidth="1"/>
    <col min="12756" max="12756" width="4.69921875" style="186" customWidth="1"/>
    <col min="12757" max="12757" width="15.59765625" style="186" customWidth="1"/>
    <col min="12758" max="12758" width="5.19921875" style="186" customWidth="1"/>
    <col min="12759" max="12759" width="3.3984375" style="186" customWidth="1"/>
    <col min="12760" max="12760" width="8.19921875" style="186" customWidth="1"/>
    <col min="12761" max="12761" width="8.69921875" style="186" customWidth="1"/>
    <col min="12762" max="12763" width="8.09765625" style="186" customWidth="1"/>
    <col min="12764" max="12764" width="7.3984375" style="186" customWidth="1"/>
    <col min="12765" max="12765" width="7.59765625" style="186" customWidth="1"/>
    <col min="12766" max="12768" width="6.59765625" style="186" customWidth="1"/>
    <col min="12769" max="12769" width="7.59765625" style="186" customWidth="1"/>
    <col min="12770" max="12770" width="7.5" style="186" customWidth="1"/>
    <col min="12771" max="12771" width="8.3984375" style="186" customWidth="1"/>
    <col min="12772" max="12772" width="6.19921875" style="186" customWidth="1"/>
    <col min="12773" max="13009" width="9" style="186"/>
    <col min="13010" max="13010" width="5.09765625" style="186" customWidth="1"/>
    <col min="13011" max="13011" width="5.19921875" style="186" customWidth="1"/>
    <col min="13012" max="13012" width="4.69921875" style="186" customWidth="1"/>
    <col min="13013" max="13013" width="15.59765625" style="186" customWidth="1"/>
    <col min="13014" max="13014" width="5.19921875" style="186" customWidth="1"/>
    <col min="13015" max="13015" width="3.3984375" style="186" customWidth="1"/>
    <col min="13016" max="13016" width="8.19921875" style="186" customWidth="1"/>
    <col min="13017" max="13017" width="8.69921875" style="186" customWidth="1"/>
    <col min="13018" max="13019" width="8.09765625" style="186" customWidth="1"/>
    <col min="13020" max="13020" width="7.3984375" style="186" customWidth="1"/>
    <col min="13021" max="13021" width="7.59765625" style="186" customWidth="1"/>
    <col min="13022" max="13024" width="6.59765625" style="186" customWidth="1"/>
    <col min="13025" max="13025" width="7.59765625" style="186" customWidth="1"/>
    <col min="13026" max="13026" width="7.5" style="186" customWidth="1"/>
    <col min="13027" max="13027" width="8.3984375" style="186" customWidth="1"/>
    <col min="13028" max="13028" width="6.19921875" style="186" customWidth="1"/>
    <col min="13029" max="13265" width="9" style="186"/>
    <col min="13266" max="13266" width="5.09765625" style="186" customWidth="1"/>
    <col min="13267" max="13267" width="5.19921875" style="186" customWidth="1"/>
    <col min="13268" max="13268" width="4.69921875" style="186" customWidth="1"/>
    <col min="13269" max="13269" width="15.59765625" style="186" customWidth="1"/>
    <col min="13270" max="13270" width="5.19921875" style="186" customWidth="1"/>
    <col min="13271" max="13271" width="3.3984375" style="186" customWidth="1"/>
    <col min="13272" max="13272" width="8.19921875" style="186" customWidth="1"/>
    <col min="13273" max="13273" width="8.69921875" style="186" customWidth="1"/>
    <col min="13274" max="13275" width="8.09765625" style="186" customWidth="1"/>
    <col min="13276" max="13276" width="7.3984375" style="186" customWidth="1"/>
    <col min="13277" max="13277" width="7.59765625" style="186" customWidth="1"/>
    <col min="13278" max="13280" width="6.59765625" style="186" customWidth="1"/>
    <col min="13281" max="13281" width="7.59765625" style="186" customWidth="1"/>
    <col min="13282" max="13282" width="7.5" style="186" customWidth="1"/>
    <col min="13283" max="13283" width="8.3984375" style="186" customWidth="1"/>
    <col min="13284" max="13284" width="6.19921875" style="186" customWidth="1"/>
    <col min="13285" max="13521" width="9" style="186"/>
    <col min="13522" max="13522" width="5.09765625" style="186" customWidth="1"/>
    <col min="13523" max="13523" width="5.19921875" style="186" customWidth="1"/>
    <col min="13524" max="13524" width="4.69921875" style="186" customWidth="1"/>
    <col min="13525" max="13525" width="15.59765625" style="186" customWidth="1"/>
    <col min="13526" max="13526" width="5.19921875" style="186" customWidth="1"/>
    <col min="13527" max="13527" width="3.3984375" style="186" customWidth="1"/>
    <col min="13528" max="13528" width="8.19921875" style="186" customWidth="1"/>
    <col min="13529" max="13529" width="8.69921875" style="186" customWidth="1"/>
    <col min="13530" max="13531" width="8.09765625" style="186" customWidth="1"/>
    <col min="13532" max="13532" width="7.3984375" style="186" customWidth="1"/>
    <col min="13533" max="13533" width="7.59765625" style="186" customWidth="1"/>
    <col min="13534" max="13536" width="6.59765625" style="186" customWidth="1"/>
    <col min="13537" max="13537" width="7.59765625" style="186" customWidth="1"/>
    <col min="13538" max="13538" width="7.5" style="186" customWidth="1"/>
    <col min="13539" max="13539" width="8.3984375" style="186" customWidth="1"/>
    <col min="13540" max="13540" width="6.19921875" style="186" customWidth="1"/>
    <col min="13541" max="13777" width="9" style="186"/>
    <col min="13778" max="13778" width="5.09765625" style="186" customWidth="1"/>
    <col min="13779" max="13779" width="5.19921875" style="186" customWidth="1"/>
    <col min="13780" max="13780" width="4.69921875" style="186" customWidth="1"/>
    <col min="13781" max="13781" width="15.59765625" style="186" customWidth="1"/>
    <col min="13782" max="13782" width="5.19921875" style="186" customWidth="1"/>
    <col min="13783" max="13783" width="3.3984375" style="186" customWidth="1"/>
    <col min="13784" max="13784" width="8.19921875" style="186" customWidth="1"/>
    <col min="13785" max="13785" width="8.69921875" style="186" customWidth="1"/>
    <col min="13786" max="13787" width="8.09765625" style="186" customWidth="1"/>
    <col min="13788" max="13788" width="7.3984375" style="186" customWidth="1"/>
    <col min="13789" max="13789" width="7.59765625" style="186" customWidth="1"/>
    <col min="13790" max="13792" width="6.59765625" style="186" customWidth="1"/>
    <col min="13793" max="13793" width="7.59765625" style="186" customWidth="1"/>
    <col min="13794" max="13794" width="7.5" style="186" customWidth="1"/>
    <col min="13795" max="13795" width="8.3984375" style="186" customWidth="1"/>
    <col min="13796" max="13796" width="6.19921875" style="186" customWidth="1"/>
    <col min="13797" max="14033" width="9" style="186"/>
    <col min="14034" max="14034" width="5.09765625" style="186" customWidth="1"/>
    <col min="14035" max="14035" width="5.19921875" style="186" customWidth="1"/>
    <col min="14036" max="14036" width="4.69921875" style="186" customWidth="1"/>
    <col min="14037" max="14037" width="15.59765625" style="186" customWidth="1"/>
    <col min="14038" max="14038" width="5.19921875" style="186" customWidth="1"/>
    <col min="14039" max="14039" width="3.3984375" style="186" customWidth="1"/>
    <col min="14040" max="14040" width="8.19921875" style="186" customWidth="1"/>
    <col min="14041" max="14041" width="8.69921875" style="186" customWidth="1"/>
    <col min="14042" max="14043" width="8.09765625" style="186" customWidth="1"/>
    <col min="14044" max="14044" width="7.3984375" style="186" customWidth="1"/>
    <col min="14045" max="14045" width="7.59765625" style="186" customWidth="1"/>
    <col min="14046" max="14048" width="6.59765625" style="186" customWidth="1"/>
    <col min="14049" max="14049" width="7.59765625" style="186" customWidth="1"/>
    <col min="14050" max="14050" width="7.5" style="186" customWidth="1"/>
    <col min="14051" max="14051" width="8.3984375" style="186" customWidth="1"/>
    <col min="14052" max="14052" width="6.19921875" style="186" customWidth="1"/>
    <col min="14053" max="14289" width="9" style="186"/>
    <col min="14290" max="14290" width="5.09765625" style="186" customWidth="1"/>
    <col min="14291" max="14291" width="5.19921875" style="186" customWidth="1"/>
    <col min="14292" max="14292" width="4.69921875" style="186" customWidth="1"/>
    <col min="14293" max="14293" width="15.59765625" style="186" customWidth="1"/>
    <col min="14294" max="14294" width="5.19921875" style="186" customWidth="1"/>
    <col min="14295" max="14295" width="3.3984375" style="186" customWidth="1"/>
    <col min="14296" max="14296" width="8.19921875" style="186" customWidth="1"/>
    <col min="14297" max="14297" width="8.69921875" style="186" customWidth="1"/>
    <col min="14298" max="14299" width="8.09765625" style="186" customWidth="1"/>
    <col min="14300" max="14300" width="7.3984375" style="186" customWidth="1"/>
    <col min="14301" max="14301" width="7.59765625" style="186" customWidth="1"/>
    <col min="14302" max="14304" width="6.59765625" style="186" customWidth="1"/>
    <col min="14305" max="14305" width="7.59765625" style="186" customWidth="1"/>
    <col min="14306" max="14306" width="7.5" style="186" customWidth="1"/>
    <col min="14307" max="14307" width="8.3984375" style="186" customWidth="1"/>
    <col min="14308" max="14308" width="6.19921875" style="186" customWidth="1"/>
    <col min="14309" max="14545" width="9" style="186"/>
    <col min="14546" max="14546" width="5.09765625" style="186" customWidth="1"/>
    <col min="14547" max="14547" width="5.19921875" style="186" customWidth="1"/>
    <col min="14548" max="14548" width="4.69921875" style="186" customWidth="1"/>
    <col min="14549" max="14549" width="15.59765625" style="186" customWidth="1"/>
    <col min="14550" max="14550" width="5.19921875" style="186" customWidth="1"/>
    <col min="14551" max="14551" width="3.3984375" style="186" customWidth="1"/>
    <col min="14552" max="14552" width="8.19921875" style="186" customWidth="1"/>
    <col min="14553" max="14553" width="8.69921875" style="186" customWidth="1"/>
    <col min="14554" max="14555" width="8.09765625" style="186" customWidth="1"/>
    <col min="14556" max="14556" width="7.3984375" style="186" customWidth="1"/>
    <col min="14557" max="14557" width="7.59765625" style="186" customWidth="1"/>
    <col min="14558" max="14560" width="6.59765625" style="186" customWidth="1"/>
    <col min="14561" max="14561" width="7.59765625" style="186" customWidth="1"/>
    <col min="14562" max="14562" width="7.5" style="186" customWidth="1"/>
    <col min="14563" max="14563" width="8.3984375" style="186" customWidth="1"/>
    <col min="14564" max="14564" width="6.19921875" style="186" customWidth="1"/>
    <col min="14565" max="14801" width="9" style="186"/>
    <col min="14802" max="14802" width="5.09765625" style="186" customWidth="1"/>
    <col min="14803" max="14803" width="5.19921875" style="186" customWidth="1"/>
    <col min="14804" max="14804" width="4.69921875" style="186" customWidth="1"/>
    <col min="14805" max="14805" width="15.59765625" style="186" customWidth="1"/>
    <col min="14806" max="14806" width="5.19921875" style="186" customWidth="1"/>
    <col min="14807" max="14807" width="3.3984375" style="186" customWidth="1"/>
    <col min="14808" max="14808" width="8.19921875" style="186" customWidth="1"/>
    <col min="14809" max="14809" width="8.69921875" style="186" customWidth="1"/>
    <col min="14810" max="14811" width="8.09765625" style="186" customWidth="1"/>
    <col min="14812" max="14812" width="7.3984375" style="186" customWidth="1"/>
    <col min="14813" max="14813" width="7.59765625" style="186" customWidth="1"/>
    <col min="14814" max="14816" width="6.59765625" style="186" customWidth="1"/>
    <col min="14817" max="14817" width="7.59765625" style="186" customWidth="1"/>
    <col min="14818" max="14818" width="7.5" style="186" customWidth="1"/>
    <col min="14819" max="14819" width="8.3984375" style="186" customWidth="1"/>
    <col min="14820" max="14820" width="6.19921875" style="186" customWidth="1"/>
    <col min="14821" max="15057" width="9" style="186"/>
    <col min="15058" max="15058" width="5.09765625" style="186" customWidth="1"/>
    <col min="15059" max="15059" width="5.19921875" style="186" customWidth="1"/>
    <col min="15060" max="15060" width="4.69921875" style="186" customWidth="1"/>
    <col min="15061" max="15061" width="15.59765625" style="186" customWidth="1"/>
    <col min="15062" max="15062" width="5.19921875" style="186" customWidth="1"/>
    <col min="15063" max="15063" width="3.3984375" style="186" customWidth="1"/>
    <col min="15064" max="15064" width="8.19921875" style="186" customWidth="1"/>
    <col min="15065" max="15065" width="8.69921875" style="186" customWidth="1"/>
    <col min="15066" max="15067" width="8.09765625" style="186" customWidth="1"/>
    <col min="15068" max="15068" width="7.3984375" style="186" customWidth="1"/>
    <col min="15069" max="15069" width="7.59765625" style="186" customWidth="1"/>
    <col min="15070" max="15072" width="6.59765625" style="186" customWidth="1"/>
    <col min="15073" max="15073" width="7.59765625" style="186" customWidth="1"/>
    <col min="15074" max="15074" width="7.5" style="186" customWidth="1"/>
    <col min="15075" max="15075" width="8.3984375" style="186" customWidth="1"/>
    <col min="15076" max="15076" width="6.19921875" style="186" customWidth="1"/>
    <col min="15077" max="15313" width="9" style="186"/>
    <col min="15314" max="15314" width="5.09765625" style="186" customWidth="1"/>
    <col min="15315" max="15315" width="5.19921875" style="186" customWidth="1"/>
    <col min="15316" max="15316" width="4.69921875" style="186" customWidth="1"/>
    <col min="15317" max="15317" width="15.59765625" style="186" customWidth="1"/>
    <col min="15318" max="15318" width="5.19921875" style="186" customWidth="1"/>
    <col min="15319" max="15319" width="3.3984375" style="186" customWidth="1"/>
    <col min="15320" max="15320" width="8.19921875" style="186" customWidth="1"/>
    <col min="15321" max="15321" width="8.69921875" style="186" customWidth="1"/>
    <col min="15322" max="15323" width="8.09765625" style="186" customWidth="1"/>
    <col min="15324" max="15324" width="7.3984375" style="186" customWidth="1"/>
    <col min="15325" max="15325" width="7.59765625" style="186" customWidth="1"/>
    <col min="15326" max="15328" width="6.59765625" style="186" customWidth="1"/>
    <col min="15329" max="15329" width="7.59765625" style="186" customWidth="1"/>
    <col min="15330" max="15330" width="7.5" style="186" customWidth="1"/>
    <col min="15331" max="15331" width="8.3984375" style="186" customWidth="1"/>
    <col min="15332" max="15332" width="6.19921875" style="186" customWidth="1"/>
    <col min="15333" max="15569" width="9" style="186"/>
    <col min="15570" max="15570" width="5.09765625" style="186" customWidth="1"/>
    <col min="15571" max="15571" width="5.19921875" style="186" customWidth="1"/>
    <col min="15572" max="15572" width="4.69921875" style="186" customWidth="1"/>
    <col min="15573" max="15573" width="15.59765625" style="186" customWidth="1"/>
    <col min="15574" max="15574" width="5.19921875" style="186" customWidth="1"/>
    <col min="15575" max="15575" width="3.3984375" style="186" customWidth="1"/>
    <col min="15576" max="15576" width="8.19921875" style="186" customWidth="1"/>
    <col min="15577" max="15577" width="8.69921875" style="186" customWidth="1"/>
    <col min="15578" max="15579" width="8.09765625" style="186" customWidth="1"/>
    <col min="15580" max="15580" width="7.3984375" style="186" customWidth="1"/>
    <col min="15581" max="15581" width="7.59765625" style="186" customWidth="1"/>
    <col min="15582" max="15584" width="6.59765625" style="186" customWidth="1"/>
    <col min="15585" max="15585" width="7.59765625" style="186" customWidth="1"/>
    <col min="15586" max="15586" width="7.5" style="186" customWidth="1"/>
    <col min="15587" max="15587" width="8.3984375" style="186" customWidth="1"/>
    <col min="15588" max="15588" width="6.19921875" style="186" customWidth="1"/>
    <col min="15589" max="15825" width="9" style="186"/>
    <col min="15826" max="15826" width="5.09765625" style="186" customWidth="1"/>
    <col min="15827" max="15827" width="5.19921875" style="186" customWidth="1"/>
    <col min="15828" max="15828" width="4.69921875" style="186" customWidth="1"/>
    <col min="15829" max="15829" width="15.59765625" style="186" customWidth="1"/>
    <col min="15830" max="15830" width="5.19921875" style="186" customWidth="1"/>
    <col min="15831" max="15831" width="3.3984375" style="186" customWidth="1"/>
    <col min="15832" max="15832" width="8.19921875" style="186" customWidth="1"/>
    <col min="15833" max="15833" width="8.69921875" style="186" customWidth="1"/>
    <col min="15834" max="15835" width="8.09765625" style="186" customWidth="1"/>
    <col min="15836" max="15836" width="7.3984375" style="186" customWidth="1"/>
    <col min="15837" max="15837" width="7.59765625" style="186" customWidth="1"/>
    <col min="15838" max="15840" width="6.59765625" style="186" customWidth="1"/>
    <col min="15841" max="15841" width="7.59765625" style="186" customWidth="1"/>
    <col min="15842" max="15842" width="7.5" style="186" customWidth="1"/>
    <col min="15843" max="15843" width="8.3984375" style="186" customWidth="1"/>
    <col min="15844" max="15844" width="6.19921875" style="186" customWidth="1"/>
    <col min="15845" max="16081" width="9" style="186"/>
    <col min="16082" max="16082" width="5.09765625" style="186" customWidth="1"/>
    <col min="16083" max="16083" width="5.19921875" style="186" customWidth="1"/>
    <col min="16084" max="16084" width="4.69921875" style="186" customWidth="1"/>
    <col min="16085" max="16085" width="15.59765625" style="186" customWidth="1"/>
    <col min="16086" max="16086" width="5.19921875" style="186" customWidth="1"/>
    <col min="16087" max="16087" width="3.3984375" style="186" customWidth="1"/>
    <col min="16088" max="16088" width="8.19921875" style="186" customWidth="1"/>
    <col min="16089" max="16089" width="8.69921875" style="186" customWidth="1"/>
    <col min="16090" max="16091" width="8.09765625" style="186" customWidth="1"/>
    <col min="16092" max="16092" width="7.3984375" style="186" customWidth="1"/>
    <col min="16093" max="16093" width="7.59765625" style="186" customWidth="1"/>
    <col min="16094" max="16096" width="6.59765625" style="186" customWidth="1"/>
    <col min="16097" max="16097" width="7.59765625" style="186" customWidth="1"/>
    <col min="16098" max="16098" width="7.5" style="186" customWidth="1"/>
    <col min="16099" max="16099" width="8.3984375" style="186" customWidth="1"/>
    <col min="16100" max="16100" width="6.19921875" style="186" customWidth="1"/>
    <col min="16101" max="16366" width="9" style="186"/>
    <col min="16367" max="16384" width="9" style="186" customWidth="1"/>
  </cols>
  <sheetData>
    <row r="1" spans="1:19" s="90" customFormat="1" ht="15.6">
      <c r="A1" s="289"/>
      <c r="O1" s="517" t="s">
        <v>269</v>
      </c>
      <c r="P1" s="517"/>
      <c r="Q1" s="517"/>
      <c r="R1" s="517"/>
      <c r="S1" s="517"/>
    </row>
    <row r="2" spans="1:19" s="90" customFormat="1">
      <c r="A2" s="289"/>
    </row>
    <row r="3" spans="1:19" s="234" customFormat="1" ht="21" customHeight="1">
      <c r="A3" s="518" t="s">
        <v>382</v>
      </c>
      <c r="B3" s="518"/>
      <c r="C3" s="518"/>
      <c r="D3" s="518"/>
      <c r="E3" s="518"/>
      <c r="F3" s="518"/>
      <c r="G3" s="518"/>
      <c r="H3" s="518"/>
      <c r="I3" s="518"/>
      <c r="J3" s="518"/>
      <c r="K3" s="518"/>
      <c r="L3" s="518"/>
      <c r="M3" s="518"/>
      <c r="N3" s="518"/>
      <c r="O3" s="518"/>
      <c r="P3" s="518"/>
      <c r="Q3" s="518"/>
      <c r="R3" s="518"/>
      <c r="S3" s="518"/>
    </row>
    <row r="4" spans="1:19" s="90" customFormat="1" ht="9.75" customHeight="1">
      <c r="A4" s="290"/>
      <c r="B4" s="519"/>
      <c r="C4" s="519"/>
      <c r="D4" s="519"/>
      <c r="E4" s="519"/>
      <c r="F4" s="519"/>
      <c r="G4" s="519"/>
      <c r="H4" s="519"/>
      <c r="I4" s="519"/>
      <c r="J4" s="519"/>
      <c r="K4" s="519"/>
      <c r="L4" s="235"/>
      <c r="M4" s="235"/>
      <c r="N4" s="235"/>
      <c r="O4" s="235"/>
      <c r="P4" s="235"/>
      <c r="Q4" s="235"/>
      <c r="R4" s="235"/>
      <c r="S4" s="235"/>
    </row>
    <row r="5" spans="1:19" s="90" customFormat="1" ht="9.4499999999999993" customHeight="1">
      <c r="A5" s="520" t="s">
        <v>0</v>
      </c>
      <c r="B5" s="523" t="s">
        <v>1</v>
      </c>
      <c r="C5" s="526" t="s">
        <v>98</v>
      </c>
      <c r="D5" s="527"/>
      <c r="E5" s="526" t="s">
        <v>235</v>
      </c>
      <c r="F5" s="532"/>
      <c r="G5" s="526" t="s">
        <v>236</v>
      </c>
      <c r="H5" s="532"/>
      <c r="I5" s="532"/>
      <c r="J5" s="532"/>
      <c r="K5" s="532"/>
      <c r="L5" s="532"/>
      <c r="M5" s="532"/>
      <c r="N5" s="532"/>
      <c r="O5" s="532"/>
      <c r="P5" s="532"/>
      <c r="Q5" s="532"/>
      <c r="R5" s="532"/>
      <c r="S5" s="527"/>
    </row>
    <row r="6" spans="1:19" s="90" customFormat="1" ht="12.75" customHeight="1">
      <c r="A6" s="521"/>
      <c r="B6" s="524"/>
      <c r="C6" s="528"/>
      <c r="D6" s="529"/>
      <c r="E6" s="528"/>
      <c r="F6" s="533"/>
      <c r="G6" s="535" t="s">
        <v>237</v>
      </c>
      <c r="H6" s="538" t="s">
        <v>51</v>
      </c>
      <c r="I6" s="532"/>
      <c r="J6" s="532"/>
      <c r="K6" s="532"/>
      <c r="L6" s="532"/>
      <c r="M6" s="532"/>
      <c r="N6" s="532"/>
      <c r="O6" s="527"/>
      <c r="P6" s="523" t="s">
        <v>238</v>
      </c>
      <c r="Q6" s="541" t="s">
        <v>51</v>
      </c>
      <c r="R6" s="542"/>
      <c r="S6" s="543"/>
    </row>
    <row r="7" spans="1:19" s="90" customFormat="1" ht="2.7" customHeight="1">
      <c r="A7" s="521"/>
      <c r="B7" s="524"/>
      <c r="C7" s="528"/>
      <c r="D7" s="529"/>
      <c r="E7" s="528"/>
      <c r="F7" s="533"/>
      <c r="G7" s="536"/>
      <c r="H7" s="539"/>
      <c r="I7" s="534"/>
      <c r="J7" s="534"/>
      <c r="K7" s="534"/>
      <c r="L7" s="534"/>
      <c r="M7" s="534"/>
      <c r="N7" s="534"/>
      <c r="O7" s="531"/>
      <c r="P7" s="524"/>
      <c r="Q7" s="523" t="s">
        <v>239</v>
      </c>
      <c r="R7" s="523" t="s">
        <v>3</v>
      </c>
      <c r="S7" s="523" t="s">
        <v>240</v>
      </c>
    </row>
    <row r="8" spans="1:19" s="90" customFormat="1" ht="6" customHeight="1">
      <c r="A8" s="521"/>
      <c r="B8" s="524"/>
      <c r="C8" s="528"/>
      <c r="D8" s="529"/>
      <c r="E8" s="528"/>
      <c r="F8" s="533"/>
      <c r="G8" s="536"/>
      <c r="H8" s="520" t="s">
        <v>241</v>
      </c>
      <c r="I8" s="526" t="s">
        <v>51</v>
      </c>
      <c r="J8" s="527"/>
      <c r="K8" s="523" t="s">
        <v>242</v>
      </c>
      <c r="L8" s="523" t="s">
        <v>243</v>
      </c>
      <c r="M8" s="523" t="s">
        <v>244</v>
      </c>
      <c r="N8" s="523" t="s">
        <v>245</v>
      </c>
      <c r="O8" s="523" t="s">
        <v>246</v>
      </c>
      <c r="P8" s="524"/>
      <c r="Q8" s="524"/>
      <c r="R8" s="525"/>
      <c r="S8" s="524"/>
    </row>
    <row r="9" spans="1:19" s="90" customFormat="1" ht="2.7" customHeight="1">
      <c r="A9" s="521"/>
      <c r="B9" s="524"/>
      <c r="C9" s="528"/>
      <c r="D9" s="529"/>
      <c r="E9" s="528"/>
      <c r="F9" s="533"/>
      <c r="G9" s="536"/>
      <c r="H9" s="521"/>
      <c r="I9" s="530"/>
      <c r="J9" s="531"/>
      <c r="K9" s="524"/>
      <c r="L9" s="524"/>
      <c r="M9" s="524"/>
      <c r="N9" s="524"/>
      <c r="O9" s="524"/>
      <c r="P9" s="524"/>
      <c r="Q9" s="524"/>
      <c r="R9" s="523" t="s">
        <v>86</v>
      </c>
      <c r="S9" s="524"/>
    </row>
    <row r="10" spans="1:19" s="90" customFormat="1" ht="61.5" customHeight="1">
      <c r="A10" s="522"/>
      <c r="B10" s="525"/>
      <c r="C10" s="530"/>
      <c r="D10" s="531"/>
      <c r="E10" s="530"/>
      <c r="F10" s="534"/>
      <c r="G10" s="537"/>
      <c r="H10" s="522"/>
      <c r="I10" s="236" t="s">
        <v>247</v>
      </c>
      <c r="J10" s="236" t="s">
        <v>248</v>
      </c>
      <c r="K10" s="525"/>
      <c r="L10" s="525"/>
      <c r="M10" s="525"/>
      <c r="N10" s="525"/>
      <c r="O10" s="525"/>
      <c r="P10" s="525"/>
      <c r="Q10" s="525"/>
      <c r="R10" s="540"/>
      <c r="S10" s="540"/>
    </row>
    <row r="11" spans="1:19" s="90" customFormat="1" ht="9.4499999999999993" customHeight="1">
      <c r="A11" s="291">
        <v>1</v>
      </c>
      <c r="B11" s="237">
        <v>2</v>
      </c>
      <c r="C11" s="515">
        <v>3</v>
      </c>
      <c r="D11" s="516"/>
      <c r="E11" s="515">
        <v>4</v>
      </c>
      <c r="F11" s="516"/>
      <c r="G11" s="238">
        <v>5</v>
      </c>
      <c r="H11" s="237">
        <v>6</v>
      </c>
      <c r="I11" s="237">
        <v>7</v>
      </c>
      <c r="J11" s="237">
        <v>8</v>
      </c>
      <c r="K11" s="237">
        <v>9</v>
      </c>
      <c r="L11" s="237">
        <v>10</v>
      </c>
      <c r="M11" s="237">
        <v>11</v>
      </c>
      <c r="N11" s="237">
        <v>12</v>
      </c>
      <c r="O11" s="237">
        <v>13</v>
      </c>
      <c r="P11" s="237">
        <v>14</v>
      </c>
      <c r="Q11" s="239">
        <v>15</v>
      </c>
      <c r="R11" s="240">
        <v>16</v>
      </c>
      <c r="S11" s="240">
        <v>17</v>
      </c>
    </row>
    <row r="12" spans="1:19" s="90" customFormat="1" ht="21.75" customHeight="1">
      <c r="A12" s="292" t="s">
        <v>4</v>
      </c>
      <c r="B12" s="125"/>
      <c r="C12" s="496" t="s">
        <v>5</v>
      </c>
      <c r="D12" s="497"/>
      <c r="E12" s="506">
        <f>G12+P12</f>
        <v>993387.78999999992</v>
      </c>
      <c r="F12" s="507"/>
      <c r="G12" s="202">
        <f>H12</f>
        <v>828934.78999999992</v>
      </c>
      <c r="H12" s="202">
        <f>I12+J12</f>
        <v>828934.78999999992</v>
      </c>
      <c r="I12" s="202">
        <f t="shared" ref="I12" si="0">I15+I18+I21</f>
        <v>15672.22</v>
      </c>
      <c r="J12" s="202">
        <f>J18+J15+J21</f>
        <v>813262.57</v>
      </c>
      <c r="K12" s="202"/>
      <c r="L12" s="202"/>
      <c r="M12" s="202"/>
      <c r="N12" s="202"/>
      <c r="O12" s="202"/>
      <c r="P12" s="202">
        <f>P15+P18+P21</f>
        <v>164453</v>
      </c>
      <c r="Q12" s="202">
        <f>Q15</f>
        <v>164453</v>
      </c>
      <c r="R12" s="203"/>
      <c r="S12" s="203"/>
    </row>
    <row r="13" spans="1:19" s="90" customFormat="1" ht="21.75" customHeight="1">
      <c r="A13" s="293"/>
      <c r="B13" s="125"/>
      <c r="C13" s="496" t="s">
        <v>249</v>
      </c>
      <c r="D13" s="497"/>
      <c r="E13" s="491">
        <f>E16+E19+E22</f>
        <v>993387.14</v>
      </c>
      <c r="F13" s="492"/>
      <c r="G13" s="202">
        <f>G16+G19+G22</f>
        <v>828934.5</v>
      </c>
      <c r="H13" s="202">
        <f>H16+H19+H22</f>
        <v>828934.5</v>
      </c>
      <c r="I13" s="202">
        <f>I16+I19+I22</f>
        <v>15672.22</v>
      </c>
      <c r="J13" s="202">
        <f>J16+J19+J22</f>
        <v>813262.28</v>
      </c>
      <c r="K13" s="202"/>
      <c r="L13" s="202"/>
      <c r="M13" s="202"/>
      <c r="N13" s="202"/>
      <c r="O13" s="202"/>
      <c r="P13" s="202">
        <f>Q13</f>
        <v>164452.64000000001</v>
      </c>
      <c r="Q13" s="202">
        <f>Q16</f>
        <v>164452.64000000001</v>
      </c>
      <c r="R13" s="202"/>
      <c r="S13" s="203"/>
    </row>
    <row r="14" spans="1:19" s="90" customFormat="1" ht="21.75" customHeight="1">
      <c r="A14" s="293"/>
      <c r="B14" s="125"/>
      <c r="C14" s="496" t="s">
        <v>250</v>
      </c>
      <c r="D14" s="497"/>
      <c r="E14" s="491">
        <f>E13*100/E12</f>
        <v>99.999934567345562</v>
      </c>
      <c r="F14" s="492"/>
      <c r="G14" s="202">
        <f>G13*100/G12</f>
        <v>99.99996501534217</v>
      </c>
      <c r="H14" s="202">
        <f>H13*100/H12</f>
        <v>99.99996501534217</v>
      </c>
      <c r="I14" s="202">
        <f>I13*100/I12</f>
        <v>100</v>
      </c>
      <c r="J14" s="202">
        <f>J13*100/J12</f>
        <v>99.999964341159838</v>
      </c>
      <c r="K14" s="202"/>
      <c r="L14" s="202"/>
      <c r="M14" s="202"/>
      <c r="N14" s="202"/>
      <c r="O14" s="202"/>
      <c r="P14" s="202">
        <f>P13*100/P12</f>
        <v>99.999781092470201</v>
      </c>
      <c r="Q14" s="202">
        <f>Q13*100/Q12</f>
        <v>99.999781092470201</v>
      </c>
      <c r="R14" s="203"/>
      <c r="S14" s="203"/>
    </row>
    <row r="15" spans="1:19" s="90" customFormat="1" ht="29.25" customHeight="1">
      <c r="A15" s="293"/>
      <c r="B15" s="150" t="s">
        <v>6</v>
      </c>
      <c r="C15" s="496" t="s">
        <v>7</v>
      </c>
      <c r="D15" s="497"/>
      <c r="E15" s="506">
        <f>G15+P15</f>
        <v>164453</v>
      </c>
      <c r="F15" s="507"/>
      <c r="G15" s="202">
        <f>H15</f>
        <v>0</v>
      </c>
      <c r="H15" s="202">
        <f>J15</f>
        <v>0</v>
      </c>
      <c r="I15" s="202"/>
      <c r="J15" s="202">
        <v>0</v>
      </c>
      <c r="K15" s="202"/>
      <c r="L15" s="202"/>
      <c r="M15" s="202"/>
      <c r="N15" s="202"/>
      <c r="O15" s="202"/>
      <c r="P15" s="202">
        <f>Q15</f>
        <v>164453</v>
      </c>
      <c r="Q15" s="202">
        <v>164453</v>
      </c>
      <c r="R15" s="203"/>
      <c r="S15" s="203"/>
    </row>
    <row r="16" spans="1:19" s="90" customFormat="1" ht="21.75" customHeight="1">
      <c r="A16" s="293"/>
      <c r="B16" s="150"/>
      <c r="C16" s="496" t="s">
        <v>249</v>
      </c>
      <c r="D16" s="497"/>
      <c r="E16" s="491">
        <f>G16+P16</f>
        <v>164452.64000000001</v>
      </c>
      <c r="F16" s="492"/>
      <c r="G16" s="201">
        <f>H16</f>
        <v>0</v>
      </c>
      <c r="H16" s="201">
        <f>J16</f>
        <v>0</v>
      </c>
      <c r="I16" s="201"/>
      <c r="J16" s="201">
        <v>0</v>
      </c>
      <c r="K16" s="201"/>
      <c r="L16" s="201"/>
      <c r="M16" s="201"/>
      <c r="N16" s="201"/>
      <c r="O16" s="201"/>
      <c r="P16" s="201">
        <f>Q16</f>
        <v>164452.64000000001</v>
      </c>
      <c r="Q16" s="201">
        <v>164452.64000000001</v>
      </c>
      <c r="R16" s="206"/>
      <c r="S16" s="206"/>
    </row>
    <row r="17" spans="1:19" s="90" customFormat="1" ht="21.75" customHeight="1">
      <c r="A17" s="293"/>
      <c r="B17" s="150"/>
      <c r="C17" s="496" t="s">
        <v>250</v>
      </c>
      <c r="D17" s="497"/>
      <c r="E17" s="491">
        <f>E16*100/E15</f>
        <v>99.999781092470201</v>
      </c>
      <c r="F17" s="495"/>
      <c r="G17" s="204"/>
      <c r="H17" s="204"/>
      <c r="I17" s="204"/>
      <c r="J17" s="204"/>
      <c r="K17" s="204"/>
      <c r="L17" s="204"/>
      <c r="M17" s="207"/>
      <c r="N17" s="204"/>
      <c r="O17" s="204"/>
      <c r="P17" s="204">
        <f>P16*100/P15</f>
        <v>99.999781092470201</v>
      </c>
      <c r="Q17" s="204">
        <f>Q16*100/Q15</f>
        <v>99.999781092470201</v>
      </c>
      <c r="R17" s="204"/>
      <c r="S17" s="204"/>
    </row>
    <row r="18" spans="1:19" s="90" customFormat="1" ht="21.75" customHeight="1">
      <c r="A18" s="293"/>
      <c r="B18" s="150" t="s">
        <v>8</v>
      </c>
      <c r="C18" s="496" t="s">
        <v>251</v>
      </c>
      <c r="D18" s="497"/>
      <c r="E18" s="506">
        <f>G18</f>
        <v>19851</v>
      </c>
      <c r="F18" s="507"/>
      <c r="G18" s="205">
        <f>H18+K18+L18+M18+N18+O18</f>
        <v>19851</v>
      </c>
      <c r="H18" s="205">
        <f>I18+J18+K18+L18+M18+N18+O18</f>
        <v>19851</v>
      </c>
      <c r="I18" s="205"/>
      <c r="J18" s="205">
        <v>19851</v>
      </c>
      <c r="K18" s="205"/>
      <c r="L18" s="205"/>
      <c r="M18" s="205"/>
      <c r="N18" s="205"/>
      <c r="O18" s="205"/>
      <c r="P18" s="205"/>
      <c r="Q18" s="208"/>
      <c r="R18" s="209"/>
      <c r="S18" s="209"/>
    </row>
    <row r="19" spans="1:19" s="90" customFormat="1" ht="21.75" customHeight="1">
      <c r="A19" s="293"/>
      <c r="B19" s="150"/>
      <c r="C19" s="496" t="s">
        <v>249</v>
      </c>
      <c r="D19" s="497"/>
      <c r="E19" s="491">
        <f>G19</f>
        <v>19850.71</v>
      </c>
      <c r="F19" s="492"/>
      <c r="G19" s="201">
        <f>H19+K19+L19+M19+N19+O19</f>
        <v>19850.71</v>
      </c>
      <c r="H19" s="201">
        <f>I19+J19+K19+L19+M19+N19+O19</f>
        <v>19850.71</v>
      </c>
      <c r="I19" s="202"/>
      <c r="J19" s="202">
        <v>19850.71</v>
      </c>
      <c r="K19" s="202"/>
      <c r="L19" s="202"/>
      <c r="M19" s="202"/>
      <c r="N19" s="202"/>
      <c r="O19" s="202"/>
      <c r="P19" s="202"/>
      <c r="Q19" s="219"/>
      <c r="R19" s="203"/>
      <c r="S19" s="203"/>
    </row>
    <row r="20" spans="1:19" s="90" customFormat="1" ht="21.75" customHeight="1">
      <c r="A20" s="293"/>
      <c r="B20" s="150"/>
      <c r="C20" s="496" t="s">
        <v>250</v>
      </c>
      <c r="D20" s="497"/>
      <c r="E20" s="491">
        <f>E19*100/E18</f>
        <v>99.998539116417305</v>
      </c>
      <c r="F20" s="495"/>
      <c r="G20" s="204">
        <f>G19/G18*100</f>
        <v>99.998539116417305</v>
      </c>
      <c r="H20" s="204">
        <f>H19*100/H18</f>
        <v>99.998539116417305</v>
      </c>
      <c r="I20" s="220"/>
      <c r="J20" s="202">
        <f>J19*100/J18</f>
        <v>99.998539116417305</v>
      </c>
      <c r="K20" s="202"/>
      <c r="L20" s="202"/>
      <c r="M20" s="202"/>
      <c r="N20" s="202"/>
      <c r="O20" s="202"/>
      <c r="P20" s="202"/>
      <c r="Q20" s="219"/>
      <c r="R20" s="203"/>
      <c r="S20" s="203"/>
    </row>
    <row r="21" spans="1:19" s="90" customFormat="1" ht="21.75" customHeight="1">
      <c r="A21" s="293"/>
      <c r="B21" s="150" t="s">
        <v>9</v>
      </c>
      <c r="C21" s="496" t="s">
        <v>10</v>
      </c>
      <c r="D21" s="497"/>
      <c r="E21" s="506">
        <f>G21</f>
        <v>809083.78999999992</v>
      </c>
      <c r="F21" s="507"/>
      <c r="G21" s="205">
        <f>H21</f>
        <v>809083.78999999992</v>
      </c>
      <c r="H21" s="205">
        <f>I21+J21</f>
        <v>809083.78999999992</v>
      </c>
      <c r="I21" s="202">
        <v>15672.22</v>
      </c>
      <c r="J21" s="202">
        <v>793411.57</v>
      </c>
      <c r="K21" s="202"/>
      <c r="L21" s="202"/>
      <c r="M21" s="202"/>
      <c r="N21" s="202"/>
      <c r="O21" s="202"/>
      <c r="P21" s="202"/>
      <c r="Q21" s="219"/>
      <c r="R21" s="203"/>
      <c r="S21" s="203"/>
    </row>
    <row r="22" spans="1:19" s="90" customFormat="1" ht="21.75" customHeight="1">
      <c r="A22" s="293"/>
      <c r="B22" s="125"/>
      <c r="C22" s="496" t="s">
        <v>249</v>
      </c>
      <c r="D22" s="497"/>
      <c r="E22" s="491">
        <f>G22</f>
        <v>809083.79</v>
      </c>
      <c r="F22" s="492"/>
      <c r="G22" s="202">
        <f>H22</f>
        <v>809083.79</v>
      </c>
      <c r="H22" s="202">
        <f>I22+J22</f>
        <v>809083.79</v>
      </c>
      <c r="I22" s="202">
        <f>15864.39-192.17</f>
        <v>15672.22</v>
      </c>
      <c r="J22" s="202">
        <f>793219.4+192.17</f>
        <v>793411.57000000007</v>
      </c>
      <c r="K22" s="202"/>
      <c r="L22" s="202"/>
      <c r="M22" s="202"/>
      <c r="N22" s="202"/>
      <c r="O22" s="202"/>
      <c r="P22" s="202"/>
      <c r="Q22" s="219"/>
      <c r="R22" s="203"/>
      <c r="S22" s="203"/>
    </row>
    <row r="23" spans="1:19" s="90" customFormat="1" ht="21.75" customHeight="1">
      <c r="A23" s="294"/>
      <c r="B23" s="125"/>
      <c r="C23" s="496" t="s">
        <v>250</v>
      </c>
      <c r="D23" s="497"/>
      <c r="E23" s="491">
        <f>E22*100/E21</f>
        <v>100.00000000000001</v>
      </c>
      <c r="F23" s="492"/>
      <c r="G23" s="202">
        <f>G22*100/G21</f>
        <v>100.00000000000001</v>
      </c>
      <c r="H23" s="202">
        <f>H22*100/H21</f>
        <v>100.00000000000001</v>
      </c>
      <c r="I23" s="202">
        <f>I22*100/I21</f>
        <v>100</v>
      </c>
      <c r="J23" s="202">
        <f>J22*100/J21</f>
        <v>100</v>
      </c>
      <c r="K23" s="202"/>
      <c r="L23" s="202"/>
      <c r="M23" s="202"/>
      <c r="N23" s="202"/>
      <c r="O23" s="202"/>
      <c r="P23" s="202"/>
      <c r="Q23" s="219"/>
      <c r="R23" s="203"/>
      <c r="S23" s="203"/>
    </row>
    <row r="24" spans="1:19" s="90" customFormat="1" ht="29.25" customHeight="1">
      <c r="A24" s="295">
        <v>400</v>
      </c>
      <c r="B24" s="113"/>
      <c r="C24" s="496" t="s">
        <v>252</v>
      </c>
      <c r="D24" s="497"/>
      <c r="E24" s="506">
        <f>E27</f>
        <v>493789</v>
      </c>
      <c r="F24" s="507"/>
      <c r="G24" s="202">
        <f t="shared" ref="G24:J25" si="1">G27</f>
        <v>493789</v>
      </c>
      <c r="H24" s="210">
        <f t="shared" si="1"/>
        <v>492924</v>
      </c>
      <c r="I24" s="210">
        <f t="shared" si="1"/>
        <v>116327.37</v>
      </c>
      <c r="J24" s="210">
        <f t="shared" si="1"/>
        <v>376596.63</v>
      </c>
      <c r="K24" s="210"/>
      <c r="L24" s="202">
        <f>L27</f>
        <v>865</v>
      </c>
      <c r="M24" s="202"/>
      <c r="N24" s="202"/>
      <c r="O24" s="202"/>
      <c r="P24" s="202">
        <f>P27</f>
        <v>0</v>
      </c>
      <c r="Q24" s="202">
        <f>Q27</f>
        <v>0</v>
      </c>
      <c r="R24" s="203"/>
      <c r="S24" s="203"/>
    </row>
    <row r="25" spans="1:19" s="90" customFormat="1" ht="21.75" customHeight="1">
      <c r="A25" s="269"/>
      <c r="B25" s="113"/>
      <c r="C25" s="496" t="s">
        <v>249</v>
      </c>
      <c r="D25" s="497"/>
      <c r="E25" s="491">
        <f>E28</f>
        <v>492269.1</v>
      </c>
      <c r="F25" s="492"/>
      <c r="G25" s="221">
        <f t="shared" si="1"/>
        <v>492269.1</v>
      </c>
      <c r="H25" s="204">
        <f t="shared" si="1"/>
        <v>491404.63</v>
      </c>
      <c r="I25" s="204">
        <f t="shared" si="1"/>
        <v>116319.97</v>
      </c>
      <c r="J25" s="204">
        <f>J28</f>
        <v>375084.66</v>
      </c>
      <c r="K25" s="204"/>
      <c r="L25" s="222">
        <f>L28</f>
        <v>864.47</v>
      </c>
      <c r="M25" s="202"/>
      <c r="N25" s="202"/>
      <c r="O25" s="202"/>
      <c r="P25" s="202">
        <f>P28</f>
        <v>0</v>
      </c>
      <c r="Q25" s="202">
        <f>Q28</f>
        <v>0</v>
      </c>
      <c r="R25" s="203"/>
      <c r="S25" s="203"/>
    </row>
    <row r="26" spans="1:19" s="90" customFormat="1" ht="21.75" customHeight="1">
      <c r="A26" s="269"/>
      <c r="B26" s="113"/>
      <c r="C26" s="496" t="s">
        <v>250</v>
      </c>
      <c r="D26" s="497"/>
      <c r="E26" s="506">
        <f>E25*100/E24</f>
        <v>99.692196464481796</v>
      </c>
      <c r="F26" s="507"/>
      <c r="G26" s="202">
        <f>G25*100/G24</f>
        <v>99.692196464481796</v>
      </c>
      <c r="H26" s="205">
        <f>H25*100/H24</f>
        <v>99.691763841890435</v>
      </c>
      <c r="I26" s="205">
        <f>I25*100/I24</f>
        <v>99.993638642393449</v>
      </c>
      <c r="J26" s="205">
        <f>J25*100/J24</f>
        <v>99.598517384502344</v>
      </c>
      <c r="K26" s="205"/>
      <c r="L26" s="202">
        <f>L25*100/L24</f>
        <v>99.938728323699422</v>
      </c>
      <c r="M26" s="202"/>
      <c r="N26" s="202"/>
      <c r="O26" s="202"/>
      <c r="P26" s="202">
        <v>0</v>
      </c>
      <c r="Q26" s="202">
        <v>0</v>
      </c>
      <c r="R26" s="203"/>
      <c r="S26" s="203"/>
    </row>
    <row r="27" spans="1:19" s="90" customFormat="1" ht="21.75" customHeight="1">
      <c r="A27" s="269"/>
      <c r="B27" s="113">
        <v>40002</v>
      </c>
      <c r="C27" s="496" t="s">
        <v>11</v>
      </c>
      <c r="D27" s="497"/>
      <c r="E27" s="506">
        <f>G27+P27</f>
        <v>493789</v>
      </c>
      <c r="F27" s="507"/>
      <c r="G27" s="202">
        <f>H27+L27</f>
        <v>493789</v>
      </c>
      <c r="H27" s="202">
        <f>I27+J27</f>
        <v>492924</v>
      </c>
      <c r="I27" s="202">
        <v>116327.37</v>
      </c>
      <c r="J27" s="202">
        <v>376596.63</v>
      </c>
      <c r="K27" s="202"/>
      <c r="L27" s="202">
        <v>865</v>
      </c>
      <c r="M27" s="202"/>
      <c r="N27" s="202"/>
      <c r="O27" s="202"/>
      <c r="P27" s="202">
        <f>Q27</f>
        <v>0</v>
      </c>
      <c r="Q27" s="202">
        <v>0</v>
      </c>
      <c r="R27" s="203"/>
      <c r="S27" s="203"/>
    </row>
    <row r="28" spans="1:19" s="90" customFormat="1" ht="21.75" customHeight="1">
      <c r="A28" s="269"/>
      <c r="B28" s="113"/>
      <c r="C28" s="496" t="s">
        <v>249</v>
      </c>
      <c r="D28" s="497"/>
      <c r="E28" s="506">
        <f>G28+P28</f>
        <v>492269.1</v>
      </c>
      <c r="F28" s="507"/>
      <c r="G28" s="202">
        <f>H28+L28</f>
        <v>492269.1</v>
      </c>
      <c r="H28" s="202">
        <f>I28+J28</f>
        <v>491404.63</v>
      </c>
      <c r="I28" s="202">
        <v>116319.97</v>
      </c>
      <c r="J28" s="202">
        <v>375084.66</v>
      </c>
      <c r="K28" s="202"/>
      <c r="L28" s="202">
        <v>864.47</v>
      </c>
      <c r="M28" s="202"/>
      <c r="N28" s="202"/>
      <c r="O28" s="202"/>
      <c r="P28" s="202">
        <f>Q28</f>
        <v>0</v>
      </c>
      <c r="Q28" s="202">
        <v>0</v>
      </c>
      <c r="R28" s="203"/>
      <c r="S28" s="203"/>
    </row>
    <row r="29" spans="1:19" s="90" customFormat="1" ht="21.75" customHeight="1">
      <c r="A29" s="296"/>
      <c r="B29" s="113"/>
      <c r="C29" s="496" t="s">
        <v>250</v>
      </c>
      <c r="D29" s="497"/>
      <c r="E29" s="506">
        <f>E28*100/E27</f>
        <v>99.692196464481796</v>
      </c>
      <c r="F29" s="507"/>
      <c r="G29" s="202">
        <f>G28*100/G27</f>
        <v>99.692196464481796</v>
      </c>
      <c r="H29" s="202">
        <f>H28*100/H27</f>
        <v>99.691763841890435</v>
      </c>
      <c r="I29" s="202">
        <f>I28*100/I27</f>
        <v>99.993638642393449</v>
      </c>
      <c r="J29" s="202">
        <f>J28*100/J27</f>
        <v>99.598517384502344</v>
      </c>
      <c r="K29" s="202"/>
      <c r="L29" s="202">
        <f>L28*100/L27</f>
        <v>99.938728323699422</v>
      </c>
      <c r="M29" s="202"/>
      <c r="N29" s="202"/>
      <c r="O29" s="202"/>
      <c r="P29" s="202">
        <v>0</v>
      </c>
      <c r="Q29" s="202">
        <v>0</v>
      </c>
      <c r="R29" s="203"/>
      <c r="S29" s="203"/>
    </row>
    <row r="30" spans="1:19" s="90" customFormat="1" ht="21.75" customHeight="1">
      <c r="A30" s="295">
        <v>600</v>
      </c>
      <c r="B30" s="113"/>
      <c r="C30" s="496" t="s">
        <v>12</v>
      </c>
      <c r="D30" s="497"/>
      <c r="E30" s="506">
        <f>E39+E36+E33</f>
        <v>1347890</v>
      </c>
      <c r="F30" s="507"/>
      <c r="G30" s="202">
        <f>G39+G33</f>
        <v>401852</v>
      </c>
      <c r="H30" s="202">
        <f>H39</f>
        <v>393885</v>
      </c>
      <c r="I30" s="202">
        <f>I39</f>
        <v>10270</v>
      </c>
      <c r="J30" s="202">
        <f>J39</f>
        <v>383615</v>
      </c>
      <c r="K30" s="202">
        <f>K33</f>
        <v>7967</v>
      </c>
      <c r="L30" s="202"/>
      <c r="M30" s="202"/>
      <c r="N30" s="202"/>
      <c r="O30" s="202"/>
      <c r="P30" s="202">
        <f>P39+P36</f>
        <v>946038</v>
      </c>
      <c r="Q30" s="211">
        <f>Q39+Q36</f>
        <v>946038</v>
      </c>
      <c r="R30" s="203"/>
      <c r="S30" s="203"/>
    </row>
    <row r="31" spans="1:19" s="90" customFormat="1" ht="21.75" customHeight="1">
      <c r="A31" s="269"/>
      <c r="B31" s="113"/>
      <c r="C31" s="496" t="s">
        <v>249</v>
      </c>
      <c r="D31" s="497"/>
      <c r="E31" s="506">
        <f>E40+E37+E34</f>
        <v>1246304.4600000002</v>
      </c>
      <c r="F31" s="507"/>
      <c r="G31" s="202">
        <f>G34+G40</f>
        <v>400269.20000000007</v>
      </c>
      <c r="H31" s="202">
        <f>I31+J31</f>
        <v>392303.17000000004</v>
      </c>
      <c r="I31" s="202">
        <f>I40</f>
        <v>10269.34</v>
      </c>
      <c r="J31" s="202">
        <f>J40</f>
        <v>382033.83</v>
      </c>
      <c r="K31" s="202">
        <f>K34</f>
        <v>7966.03</v>
      </c>
      <c r="L31" s="202"/>
      <c r="M31" s="202"/>
      <c r="N31" s="202"/>
      <c r="O31" s="202"/>
      <c r="P31" s="202">
        <f>Q31</f>
        <v>846035.26</v>
      </c>
      <c r="Q31" s="202">
        <f>Q40+Q37</f>
        <v>846035.26</v>
      </c>
      <c r="R31" s="203"/>
      <c r="S31" s="203"/>
    </row>
    <row r="32" spans="1:19" s="90" customFormat="1" ht="21.75" customHeight="1">
      <c r="A32" s="269"/>
      <c r="B32" s="113"/>
      <c r="C32" s="496" t="s">
        <v>250</v>
      </c>
      <c r="D32" s="497"/>
      <c r="E32" s="506">
        <f>E31*100/E30</f>
        <v>92.463365704916583</v>
      </c>
      <c r="F32" s="507"/>
      <c r="G32" s="202">
        <f>G31*100/G30</f>
        <v>99.606123647512035</v>
      </c>
      <c r="H32" s="202">
        <f>H31*100/H30</f>
        <v>99.598403087195521</v>
      </c>
      <c r="I32" s="202">
        <f>I31*100/I30</f>
        <v>99.993573515092507</v>
      </c>
      <c r="J32" s="202">
        <f>J31*100/J30</f>
        <v>99.58782372952048</v>
      </c>
      <c r="K32" s="202">
        <v>100</v>
      </c>
      <c r="L32" s="202"/>
      <c r="M32" s="202"/>
      <c r="N32" s="202"/>
      <c r="O32" s="202"/>
      <c r="P32" s="202">
        <f>P31*100/P30</f>
        <v>89.429310450531588</v>
      </c>
      <c r="Q32" s="202">
        <f>Q31*100/Q30</f>
        <v>89.429310450531588</v>
      </c>
      <c r="R32" s="203"/>
      <c r="S32" s="203"/>
    </row>
    <row r="33" spans="1:19" s="90" customFormat="1" ht="21.75" customHeight="1">
      <c r="A33" s="269"/>
      <c r="B33" s="113">
        <v>60004</v>
      </c>
      <c r="C33" s="493" t="s">
        <v>383</v>
      </c>
      <c r="D33" s="494"/>
      <c r="E33" s="491">
        <f>G33</f>
        <v>7967</v>
      </c>
      <c r="F33" s="492"/>
      <c r="G33" s="202">
        <f>K33</f>
        <v>7967</v>
      </c>
      <c r="H33" s="202"/>
      <c r="I33" s="202"/>
      <c r="J33" s="202"/>
      <c r="K33" s="202">
        <v>7967</v>
      </c>
      <c r="L33" s="202"/>
      <c r="M33" s="202"/>
      <c r="N33" s="202"/>
      <c r="O33" s="202"/>
      <c r="P33" s="202"/>
      <c r="Q33" s="202"/>
      <c r="R33" s="203"/>
      <c r="S33" s="203"/>
    </row>
    <row r="34" spans="1:19" s="90" customFormat="1" ht="21.75" customHeight="1">
      <c r="A34" s="269"/>
      <c r="B34" s="113"/>
      <c r="C34" s="493" t="str">
        <f>C31</f>
        <v xml:space="preserve">wysokość wykonania </v>
      </c>
      <c r="D34" s="494"/>
      <c r="E34" s="491">
        <f>G34</f>
        <v>7966.03</v>
      </c>
      <c r="F34" s="492"/>
      <c r="G34" s="202">
        <f>K34</f>
        <v>7966.03</v>
      </c>
      <c r="H34" s="202"/>
      <c r="I34" s="202"/>
      <c r="J34" s="202"/>
      <c r="K34" s="202">
        <v>7966.03</v>
      </c>
      <c r="L34" s="202"/>
      <c r="M34" s="202"/>
      <c r="N34" s="202"/>
      <c r="O34" s="202"/>
      <c r="P34" s="202"/>
      <c r="Q34" s="202"/>
      <c r="R34" s="203"/>
      <c r="S34" s="203"/>
    </row>
    <row r="35" spans="1:19" s="90" customFormat="1" ht="21.75" customHeight="1">
      <c r="A35" s="269"/>
      <c r="B35" s="113"/>
      <c r="C35" s="493" t="str">
        <f>C32</f>
        <v>% wykonania</v>
      </c>
      <c r="D35" s="494"/>
      <c r="E35" s="491">
        <f>G35</f>
        <v>100</v>
      </c>
      <c r="F35" s="492"/>
      <c r="G35" s="202">
        <f>K35</f>
        <v>100</v>
      </c>
      <c r="H35" s="202"/>
      <c r="I35" s="202"/>
      <c r="J35" s="202"/>
      <c r="K35" s="202">
        <v>100</v>
      </c>
      <c r="L35" s="202"/>
      <c r="M35" s="202"/>
      <c r="N35" s="202"/>
      <c r="O35" s="202"/>
      <c r="P35" s="202"/>
      <c r="Q35" s="202"/>
      <c r="R35" s="203"/>
      <c r="S35" s="203"/>
    </row>
    <row r="36" spans="1:19" s="90" customFormat="1" ht="21.75" customHeight="1">
      <c r="A36" s="269"/>
      <c r="B36" s="113">
        <v>60014</v>
      </c>
      <c r="C36" s="496" t="s">
        <v>367</v>
      </c>
      <c r="D36" s="497"/>
      <c r="E36" s="544">
        <f>P36</f>
        <v>22500</v>
      </c>
      <c r="F36" s="545"/>
      <c r="G36" s="202"/>
      <c r="H36" s="202"/>
      <c r="I36" s="202"/>
      <c r="J36" s="202"/>
      <c r="K36" s="202"/>
      <c r="L36" s="202"/>
      <c r="M36" s="202"/>
      <c r="N36" s="202"/>
      <c r="O36" s="202"/>
      <c r="P36" s="202">
        <f>Q36</f>
        <v>22500</v>
      </c>
      <c r="Q36" s="202">
        <v>22500</v>
      </c>
      <c r="R36" s="203"/>
      <c r="S36" s="203"/>
    </row>
    <row r="37" spans="1:19" s="90" customFormat="1" ht="21.75" customHeight="1">
      <c r="A37" s="269"/>
      <c r="B37" s="113"/>
      <c r="C37" s="496" t="s">
        <v>249</v>
      </c>
      <c r="D37" s="497"/>
      <c r="E37" s="491">
        <f>P37</f>
        <v>22500</v>
      </c>
      <c r="F37" s="492"/>
      <c r="G37" s="202"/>
      <c r="H37" s="202"/>
      <c r="I37" s="202"/>
      <c r="J37" s="202"/>
      <c r="K37" s="202"/>
      <c r="L37" s="202"/>
      <c r="M37" s="202"/>
      <c r="N37" s="202"/>
      <c r="O37" s="202"/>
      <c r="P37" s="202">
        <f>Q37</f>
        <v>22500</v>
      </c>
      <c r="Q37" s="202">
        <v>22500</v>
      </c>
      <c r="R37" s="203"/>
      <c r="S37" s="203"/>
    </row>
    <row r="38" spans="1:19" s="90" customFormat="1" ht="21.75" customHeight="1">
      <c r="A38" s="269"/>
      <c r="B38" s="113"/>
      <c r="C38" s="496" t="s">
        <v>250</v>
      </c>
      <c r="D38" s="497"/>
      <c r="E38" s="491">
        <v>100</v>
      </c>
      <c r="F38" s="492"/>
      <c r="G38" s="202"/>
      <c r="H38" s="202"/>
      <c r="I38" s="202"/>
      <c r="J38" s="202"/>
      <c r="K38" s="202"/>
      <c r="L38" s="202"/>
      <c r="M38" s="202"/>
      <c r="N38" s="202"/>
      <c r="O38" s="202"/>
      <c r="P38" s="202">
        <v>100</v>
      </c>
      <c r="Q38" s="202">
        <v>100</v>
      </c>
      <c r="R38" s="203"/>
      <c r="S38" s="203"/>
    </row>
    <row r="39" spans="1:19" s="90" customFormat="1" ht="21.75" customHeight="1">
      <c r="A39" s="269"/>
      <c r="B39" s="113">
        <v>60016</v>
      </c>
      <c r="C39" s="496" t="s">
        <v>13</v>
      </c>
      <c r="D39" s="497"/>
      <c r="E39" s="506">
        <f>G39+P39</f>
        <v>1317423</v>
      </c>
      <c r="F39" s="507"/>
      <c r="G39" s="202">
        <f>H39+K39+L39+M39+N39+O39</f>
        <v>393885</v>
      </c>
      <c r="H39" s="202">
        <f>I39+J39+K39+L39+M39+N39+O39</f>
        <v>393885</v>
      </c>
      <c r="I39" s="202">
        <v>10270</v>
      </c>
      <c r="J39" s="202">
        <v>383615</v>
      </c>
      <c r="K39" s="202"/>
      <c r="L39" s="202"/>
      <c r="M39" s="202"/>
      <c r="N39" s="202"/>
      <c r="O39" s="202"/>
      <c r="P39" s="202">
        <f t="shared" ref="P39:P41" si="2">Q39</f>
        <v>923538</v>
      </c>
      <c r="Q39" s="211">
        <v>923538</v>
      </c>
      <c r="R39" s="203"/>
      <c r="S39" s="203"/>
    </row>
    <row r="40" spans="1:19" s="90" customFormat="1" ht="21.75" customHeight="1">
      <c r="A40" s="269"/>
      <c r="B40" s="113"/>
      <c r="C40" s="496" t="s">
        <v>249</v>
      </c>
      <c r="D40" s="497"/>
      <c r="E40" s="506">
        <f>G40+P40</f>
        <v>1215838.4300000002</v>
      </c>
      <c r="F40" s="507"/>
      <c r="G40" s="202">
        <f>H40+K40+L40+M40+N40+O40</f>
        <v>392303.17000000004</v>
      </c>
      <c r="H40" s="202">
        <f>I40+J40</f>
        <v>392303.17000000004</v>
      </c>
      <c r="I40" s="202">
        <v>10269.34</v>
      </c>
      <c r="J40" s="202">
        <v>382033.83</v>
      </c>
      <c r="K40" s="202"/>
      <c r="L40" s="202"/>
      <c r="M40" s="202"/>
      <c r="N40" s="202"/>
      <c r="O40" s="202"/>
      <c r="P40" s="202">
        <f t="shared" si="2"/>
        <v>823535.26</v>
      </c>
      <c r="Q40" s="202">
        <v>823535.26</v>
      </c>
      <c r="R40" s="203"/>
      <c r="S40" s="203"/>
    </row>
    <row r="41" spans="1:19" s="90" customFormat="1" ht="21.75" customHeight="1">
      <c r="A41" s="269"/>
      <c r="B41" s="113"/>
      <c r="C41" s="496" t="s">
        <v>250</v>
      </c>
      <c r="D41" s="497"/>
      <c r="E41" s="506">
        <f>E40*100/E39</f>
        <v>92.289145551580631</v>
      </c>
      <c r="F41" s="507"/>
      <c r="G41" s="202">
        <f>G40*100/G39</f>
        <v>99.598403087195521</v>
      </c>
      <c r="H41" s="202">
        <f>H40*100/H39</f>
        <v>99.598403087195521</v>
      </c>
      <c r="I41" s="202">
        <v>100</v>
      </c>
      <c r="J41" s="202">
        <f>J40*100/J39</f>
        <v>99.58782372952048</v>
      </c>
      <c r="K41" s="202"/>
      <c r="L41" s="202"/>
      <c r="M41" s="202"/>
      <c r="N41" s="202"/>
      <c r="O41" s="202"/>
      <c r="P41" s="202">
        <f t="shared" si="2"/>
        <v>89.171778529957621</v>
      </c>
      <c r="Q41" s="202">
        <f>Q40*100/Q39</f>
        <v>89.171778529957621</v>
      </c>
      <c r="R41" s="203"/>
      <c r="S41" s="203"/>
    </row>
    <row r="42" spans="1:19" s="90" customFormat="1" ht="21.75" customHeight="1">
      <c r="A42" s="295">
        <v>700</v>
      </c>
      <c r="B42" s="113"/>
      <c r="C42" s="496" t="s">
        <v>14</v>
      </c>
      <c r="D42" s="497"/>
      <c r="E42" s="506">
        <f>E45+E48</f>
        <v>739666.8</v>
      </c>
      <c r="F42" s="507"/>
      <c r="G42" s="202">
        <f>G45+G48</f>
        <v>734358</v>
      </c>
      <c r="H42" s="202">
        <f>I42+J42</f>
        <v>734358</v>
      </c>
      <c r="I42" s="202">
        <f>I45+I48</f>
        <v>548025</v>
      </c>
      <c r="J42" s="202">
        <f>J45+J48</f>
        <v>186333</v>
      </c>
      <c r="K42" s="202"/>
      <c r="L42" s="202"/>
      <c r="M42" s="202"/>
      <c r="N42" s="202"/>
      <c r="O42" s="202"/>
      <c r="P42" s="202">
        <f>Q48</f>
        <v>5308.8</v>
      </c>
      <c r="Q42" s="223">
        <f>Q48</f>
        <v>5308.8</v>
      </c>
      <c r="R42" s="203">
        <f>R48</f>
        <v>5308.8</v>
      </c>
      <c r="S42" s="203"/>
    </row>
    <row r="43" spans="1:19" s="90" customFormat="1" ht="21.75" customHeight="1">
      <c r="A43" s="269"/>
      <c r="B43" s="113"/>
      <c r="C43" s="496" t="s">
        <v>249</v>
      </c>
      <c r="D43" s="497"/>
      <c r="E43" s="506">
        <f>E46+E49</f>
        <v>739286.7</v>
      </c>
      <c r="F43" s="507"/>
      <c r="G43" s="202">
        <f>G46+G49</f>
        <v>733978.87</v>
      </c>
      <c r="H43" s="202">
        <f>I43+J43</f>
        <v>733978.87</v>
      </c>
      <c r="I43" s="202">
        <f>I46+I49</f>
        <v>547901.99</v>
      </c>
      <c r="J43" s="202">
        <f>J46+J49</f>
        <v>186076.88</v>
      </c>
      <c r="K43" s="202"/>
      <c r="L43" s="202"/>
      <c r="M43" s="202"/>
      <c r="N43" s="202"/>
      <c r="O43" s="202"/>
      <c r="P43" s="202">
        <f>P46+R49</f>
        <v>5307.83</v>
      </c>
      <c r="Q43" s="223">
        <f>Q46+R49</f>
        <v>5307.83</v>
      </c>
      <c r="R43" s="203">
        <f>R49</f>
        <v>5307.83</v>
      </c>
      <c r="S43" s="203"/>
    </row>
    <row r="44" spans="1:19" s="90" customFormat="1" ht="21.75" customHeight="1">
      <c r="A44" s="269"/>
      <c r="B44" s="113"/>
      <c r="C44" s="496" t="s">
        <v>250</v>
      </c>
      <c r="D44" s="497"/>
      <c r="E44" s="491">
        <f>E43*100/E42</f>
        <v>99.948611996644971</v>
      </c>
      <c r="F44" s="492"/>
      <c r="G44" s="202">
        <f>G43*100/G42</f>
        <v>99.948372592114467</v>
      </c>
      <c r="H44" s="202">
        <f>H43*100/H42</f>
        <v>99.948372592114467</v>
      </c>
      <c r="I44" s="202">
        <f>I43*100/I42</f>
        <v>99.977553943706951</v>
      </c>
      <c r="J44" s="202">
        <f>J43*100/J42</f>
        <v>99.862547160191696</v>
      </c>
      <c r="K44" s="202"/>
      <c r="L44" s="202"/>
      <c r="M44" s="202"/>
      <c r="N44" s="202"/>
      <c r="O44" s="202"/>
      <c r="P44" s="202">
        <f>P43*100/P42</f>
        <v>99.981728450874016</v>
      </c>
      <c r="Q44" s="202">
        <f>Q43*100/Q42</f>
        <v>99.981728450874016</v>
      </c>
      <c r="R44" s="203">
        <f>R43*100/R42</f>
        <v>99.981728450874016</v>
      </c>
      <c r="S44" s="203"/>
    </row>
    <row r="45" spans="1:19" s="90" customFormat="1" ht="33" customHeight="1">
      <c r="A45" s="269"/>
      <c r="B45" s="113">
        <v>70004</v>
      </c>
      <c r="C45" s="496" t="s">
        <v>253</v>
      </c>
      <c r="D45" s="497"/>
      <c r="E45" s="551">
        <f>G45+P45</f>
        <v>704184</v>
      </c>
      <c r="F45" s="552"/>
      <c r="G45" s="202">
        <f>H45</f>
        <v>704184</v>
      </c>
      <c r="H45" s="202">
        <f>I45+J45</f>
        <v>704184</v>
      </c>
      <c r="I45" s="202">
        <v>548025</v>
      </c>
      <c r="J45" s="202">
        <v>156159</v>
      </c>
      <c r="K45" s="202"/>
      <c r="L45" s="202"/>
      <c r="M45" s="202"/>
      <c r="N45" s="202"/>
      <c r="O45" s="202"/>
      <c r="P45" s="202">
        <f>Q45</f>
        <v>0</v>
      </c>
      <c r="Q45" s="223">
        <v>0</v>
      </c>
      <c r="R45" s="203"/>
      <c r="S45" s="203"/>
    </row>
    <row r="46" spans="1:19" s="90" customFormat="1" ht="21.75" customHeight="1">
      <c r="A46" s="269"/>
      <c r="B46" s="113"/>
      <c r="C46" s="496" t="s">
        <v>249</v>
      </c>
      <c r="D46" s="546"/>
      <c r="E46" s="547">
        <f>G46+P46</f>
        <v>703806.12</v>
      </c>
      <c r="F46" s="548"/>
      <c r="G46" s="224">
        <f>H46</f>
        <v>703806.12</v>
      </c>
      <c r="H46" s="202">
        <f>I46+J46</f>
        <v>703806.12</v>
      </c>
      <c r="I46" s="202">
        <v>547901.99</v>
      </c>
      <c r="J46" s="202">
        <v>155904.13</v>
      </c>
      <c r="K46" s="202"/>
      <c r="L46" s="202"/>
      <c r="M46" s="202"/>
      <c r="N46" s="202"/>
      <c r="O46" s="202"/>
      <c r="P46" s="202"/>
      <c r="Q46" s="223"/>
      <c r="R46" s="203"/>
      <c r="S46" s="203"/>
    </row>
    <row r="47" spans="1:19" s="90" customFormat="1" ht="21.75" customHeight="1">
      <c r="A47" s="269"/>
      <c r="B47" s="113"/>
      <c r="C47" s="496" t="s">
        <v>250</v>
      </c>
      <c r="D47" s="497"/>
      <c r="E47" s="549">
        <f>E46*100/E45</f>
        <v>99.946337888960841</v>
      </c>
      <c r="F47" s="550"/>
      <c r="G47" s="202">
        <f>G46*100/G45</f>
        <v>99.946337888960841</v>
      </c>
      <c r="H47" s="201">
        <f>H46*100/H45</f>
        <v>99.946337888960841</v>
      </c>
      <c r="I47" s="201">
        <f>I46*100/I45</f>
        <v>99.977553943706951</v>
      </c>
      <c r="J47" s="202">
        <f>J46*100/J45</f>
        <v>99.836788145415895</v>
      </c>
      <c r="K47" s="202"/>
      <c r="L47" s="202"/>
      <c r="M47" s="202"/>
      <c r="N47" s="202"/>
      <c r="O47" s="202"/>
      <c r="P47" s="202"/>
      <c r="Q47" s="202"/>
      <c r="R47" s="203"/>
      <c r="S47" s="203"/>
    </row>
    <row r="48" spans="1:19" s="90" customFormat="1" ht="21.75" customHeight="1">
      <c r="A48" s="269"/>
      <c r="B48" s="113">
        <v>70005</v>
      </c>
      <c r="C48" s="496" t="s">
        <v>15</v>
      </c>
      <c r="D48" s="497"/>
      <c r="E48" s="506">
        <f>G48+P48</f>
        <v>35482.800000000003</v>
      </c>
      <c r="F48" s="507"/>
      <c r="G48" s="223">
        <f>H48</f>
        <v>30174</v>
      </c>
      <c r="H48" s="204">
        <f>J48</f>
        <v>30174</v>
      </c>
      <c r="I48" s="225"/>
      <c r="J48" s="224">
        <v>30174</v>
      </c>
      <c r="K48" s="202"/>
      <c r="L48" s="202"/>
      <c r="M48" s="202"/>
      <c r="N48" s="202"/>
      <c r="O48" s="202"/>
      <c r="P48" s="202">
        <f>Q48</f>
        <v>5308.8</v>
      </c>
      <c r="Q48" s="223">
        <f>R48</f>
        <v>5308.8</v>
      </c>
      <c r="R48" s="203">
        <v>5308.8</v>
      </c>
      <c r="S48" s="203"/>
    </row>
    <row r="49" spans="1:19" s="90" customFormat="1" ht="21.75" customHeight="1">
      <c r="A49" s="269"/>
      <c r="B49" s="113"/>
      <c r="C49" s="496" t="s">
        <v>249</v>
      </c>
      <c r="D49" s="497"/>
      <c r="E49" s="491">
        <f>G49+P49</f>
        <v>35480.58</v>
      </c>
      <c r="F49" s="492"/>
      <c r="G49" s="202">
        <f>H49+K49+L49+M49+N49+O49</f>
        <v>30172.75</v>
      </c>
      <c r="H49" s="205">
        <f>I49+J49+K49+L49+M49+N49+O49</f>
        <v>30172.75</v>
      </c>
      <c r="I49" s="205"/>
      <c r="J49" s="202">
        <v>30172.75</v>
      </c>
      <c r="K49" s="202"/>
      <c r="L49" s="202"/>
      <c r="M49" s="202"/>
      <c r="N49" s="202"/>
      <c r="O49" s="202"/>
      <c r="P49" s="202">
        <f>Q49</f>
        <v>5307.83</v>
      </c>
      <c r="Q49" s="223">
        <f>R49</f>
        <v>5307.83</v>
      </c>
      <c r="R49" s="203">
        <v>5307.83</v>
      </c>
      <c r="S49" s="203"/>
    </row>
    <row r="50" spans="1:19" s="90" customFormat="1" ht="21.75" customHeight="1">
      <c r="A50" s="296"/>
      <c r="B50" s="113"/>
      <c r="C50" s="496" t="s">
        <v>250</v>
      </c>
      <c r="D50" s="497"/>
      <c r="E50" s="491">
        <v>100</v>
      </c>
      <c r="F50" s="492"/>
      <c r="G50" s="202">
        <f>G49*100/G48</f>
        <v>99.995857360641608</v>
      </c>
      <c r="H50" s="202">
        <f>H49*100/H48</f>
        <v>99.995857360641608</v>
      </c>
      <c r="I50" s="202"/>
      <c r="J50" s="202">
        <f>J49*100/J48</f>
        <v>99.995857360641608</v>
      </c>
      <c r="K50" s="202"/>
      <c r="L50" s="202"/>
      <c r="M50" s="202"/>
      <c r="N50" s="202"/>
      <c r="O50" s="202"/>
      <c r="P50" s="202">
        <f>Q50</f>
        <v>99.981728450874016</v>
      </c>
      <c r="Q50" s="223">
        <f>Q49*100/Q48</f>
        <v>99.981728450874016</v>
      </c>
      <c r="R50" s="203">
        <f>R49*100/R48</f>
        <v>99.981728450874016</v>
      </c>
      <c r="S50" s="203"/>
    </row>
    <row r="51" spans="1:19" s="90" customFormat="1" ht="21.75" customHeight="1">
      <c r="A51" s="295">
        <v>710</v>
      </c>
      <c r="B51" s="113"/>
      <c r="C51" s="496" t="s">
        <v>16</v>
      </c>
      <c r="D51" s="497"/>
      <c r="E51" s="506">
        <f>E54</f>
        <v>32496</v>
      </c>
      <c r="F51" s="507"/>
      <c r="G51" s="226">
        <f>G54</f>
        <v>32496</v>
      </c>
      <c r="H51" s="226">
        <f>H54</f>
        <v>32496</v>
      </c>
      <c r="I51" s="226"/>
      <c r="J51" s="226">
        <f>J54</f>
        <v>32496</v>
      </c>
      <c r="K51" s="202"/>
      <c r="L51" s="202"/>
      <c r="M51" s="202"/>
      <c r="N51" s="202"/>
      <c r="O51" s="202"/>
      <c r="P51" s="202"/>
      <c r="Q51" s="223"/>
      <c r="R51" s="203"/>
      <c r="S51" s="203"/>
    </row>
    <row r="52" spans="1:19" s="90" customFormat="1" ht="21.75" customHeight="1">
      <c r="A52" s="269"/>
      <c r="B52" s="113"/>
      <c r="C52" s="496" t="s">
        <v>249</v>
      </c>
      <c r="D52" s="497"/>
      <c r="E52" s="506">
        <f>E55</f>
        <v>32495.4</v>
      </c>
      <c r="F52" s="507"/>
      <c r="G52" s="202">
        <f>H52+K52+L52+M52+N52+O52</f>
        <v>32495.4</v>
      </c>
      <c r="H52" s="202">
        <f>I52+J52+K52+L52+M52+N52+O52</f>
        <v>32495.4</v>
      </c>
      <c r="I52" s="202"/>
      <c r="J52" s="202">
        <f>J55</f>
        <v>32495.4</v>
      </c>
      <c r="K52" s="202"/>
      <c r="L52" s="202"/>
      <c r="M52" s="202"/>
      <c r="N52" s="202"/>
      <c r="O52" s="202"/>
      <c r="P52" s="202"/>
      <c r="Q52" s="223"/>
      <c r="R52" s="203"/>
      <c r="S52" s="203"/>
    </row>
    <row r="53" spans="1:19" s="90" customFormat="1" ht="21.75" customHeight="1">
      <c r="A53" s="269"/>
      <c r="B53" s="113"/>
      <c r="C53" s="496" t="s">
        <v>250</v>
      </c>
      <c r="D53" s="497"/>
      <c r="E53" s="506">
        <f>E52*100/E51</f>
        <v>99.99815361890694</v>
      </c>
      <c r="F53" s="507"/>
      <c r="G53" s="202">
        <f>G52*100/G51</f>
        <v>99.99815361890694</v>
      </c>
      <c r="H53" s="202">
        <f>H52*100/H51</f>
        <v>99.99815361890694</v>
      </c>
      <c r="I53" s="202"/>
      <c r="J53" s="202">
        <f>J52*100/J51</f>
        <v>99.99815361890694</v>
      </c>
      <c r="K53" s="202"/>
      <c r="L53" s="202"/>
      <c r="M53" s="202"/>
      <c r="N53" s="202"/>
      <c r="O53" s="202"/>
      <c r="P53" s="202"/>
      <c r="Q53" s="223"/>
      <c r="R53" s="203"/>
      <c r="S53" s="203"/>
    </row>
    <row r="54" spans="1:19" s="90" customFormat="1" ht="31.8" customHeight="1">
      <c r="A54" s="269"/>
      <c r="B54" s="113">
        <v>71004</v>
      </c>
      <c r="C54" s="496" t="s">
        <v>302</v>
      </c>
      <c r="D54" s="497"/>
      <c r="E54" s="506">
        <f>G54</f>
        <v>32496</v>
      </c>
      <c r="F54" s="507"/>
      <c r="G54" s="202">
        <f>H54+K54+L54+M54+N54+O54</f>
        <v>32496</v>
      </c>
      <c r="H54" s="202">
        <f>I54+J54+K54+L54+M54+N54+O54</f>
        <v>32496</v>
      </c>
      <c r="I54" s="202"/>
      <c r="J54" s="202">
        <v>32496</v>
      </c>
      <c r="K54" s="202"/>
      <c r="L54" s="202"/>
      <c r="M54" s="202"/>
      <c r="N54" s="202"/>
      <c r="O54" s="202"/>
      <c r="P54" s="202"/>
      <c r="Q54" s="223"/>
      <c r="R54" s="203"/>
      <c r="S54" s="203"/>
    </row>
    <row r="55" spans="1:19" s="90" customFormat="1" ht="21.75" customHeight="1">
      <c r="A55" s="269"/>
      <c r="B55" s="113"/>
      <c r="C55" s="496" t="s">
        <v>249</v>
      </c>
      <c r="D55" s="497"/>
      <c r="E55" s="506">
        <f>G55</f>
        <v>32495.4</v>
      </c>
      <c r="F55" s="507"/>
      <c r="G55" s="202">
        <f>H55+K55+L55+M55+N55+O55</f>
        <v>32495.4</v>
      </c>
      <c r="H55" s="202">
        <f>I55+J55+K55+L55+M55+N55+O55</f>
        <v>32495.4</v>
      </c>
      <c r="I55" s="202"/>
      <c r="J55" s="202">
        <v>32495.4</v>
      </c>
      <c r="K55" s="202"/>
      <c r="L55" s="202"/>
      <c r="M55" s="202"/>
      <c r="N55" s="202"/>
      <c r="O55" s="202"/>
      <c r="P55" s="202"/>
      <c r="Q55" s="227"/>
      <c r="R55" s="206"/>
      <c r="S55" s="203"/>
    </row>
    <row r="56" spans="1:19" s="90" customFormat="1" ht="21.75" customHeight="1">
      <c r="A56" s="296"/>
      <c r="B56" s="113"/>
      <c r="C56" s="496" t="s">
        <v>250</v>
      </c>
      <c r="D56" s="497"/>
      <c r="E56" s="506">
        <f>E55*100/E54</f>
        <v>99.99815361890694</v>
      </c>
      <c r="F56" s="507"/>
      <c r="G56" s="202">
        <f>G55*100/G54</f>
        <v>99.99815361890694</v>
      </c>
      <c r="H56" s="202">
        <f>H55*100/H54</f>
        <v>99.99815361890694</v>
      </c>
      <c r="I56" s="202"/>
      <c r="J56" s="202">
        <f>J55*100/J54</f>
        <v>99.99815361890694</v>
      </c>
      <c r="K56" s="202"/>
      <c r="L56" s="202"/>
      <c r="M56" s="202"/>
      <c r="N56" s="202"/>
      <c r="O56" s="202"/>
      <c r="P56" s="223"/>
      <c r="Q56" s="203"/>
      <c r="R56" s="203"/>
      <c r="S56" s="203"/>
    </row>
    <row r="57" spans="1:19" s="90" customFormat="1" ht="21.75" customHeight="1">
      <c r="A57" s="295">
        <v>750</v>
      </c>
      <c r="B57" s="113"/>
      <c r="C57" s="496" t="s">
        <v>17</v>
      </c>
      <c r="D57" s="497"/>
      <c r="E57" s="506">
        <f>E60+E63+E66+E69+E72</f>
        <v>2999297.5</v>
      </c>
      <c r="F57" s="507"/>
      <c r="G57" s="202">
        <f t="shared" ref="G57:J58" si="3">G60+G63+G66+G69+G72</f>
        <v>2952385.5</v>
      </c>
      <c r="H57" s="202">
        <f>I57+J57</f>
        <v>2795263.23</v>
      </c>
      <c r="I57" s="228">
        <f t="shared" si="3"/>
        <v>2296214</v>
      </c>
      <c r="J57" s="202">
        <f t="shared" si="3"/>
        <v>499049.23</v>
      </c>
      <c r="K57" s="202"/>
      <c r="L57" s="202">
        <f>L63+L72+L66</f>
        <v>157122.26999999999</v>
      </c>
      <c r="M57" s="202"/>
      <c r="N57" s="202"/>
      <c r="O57" s="202"/>
      <c r="P57" s="202">
        <f>Q57</f>
        <v>46912</v>
      </c>
      <c r="Q57" s="205">
        <v>46912</v>
      </c>
      <c r="R57" s="205">
        <f t="shared" ref="R57:R58" si="4">R72</f>
        <v>0</v>
      </c>
      <c r="S57" s="203"/>
    </row>
    <row r="58" spans="1:19" s="90" customFormat="1" ht="21.75" customHeight="1">
      <c r="A58" s="269"/>
      <c r="B58" s="113"/>
      <c r="C58" s="496" t="s">
        <v>249</v>
      </c>
      <c r="D58" s="497"/>
      <c r="E58" s="506">
        <f>E61+E64+E67+E70+E73</f>
        <v>2955419.02</v>
      </c>
      <c r="F58" s="507"/>
      <c r="G58" s="202">
        <f t="shared" si="3"/>
        <v>2908507.02</v>
      </c>
      <c r="H58" s="202">
        <f>I58+J58</f>
        <v>2751384.9000000004</v>
      </c>
      <c r="I58" s="202">
        <f t="shared" si="3"/>
        <v>2255244.91</v>
      </c>
      <c r="J58" s="202">
        <f>J61+J64+J67+J70+J73</f>
        <v>496139.99</v>
      </c>
      <c r="K58" s="202"/>
      <c r="L58" s="202">
        <f>L64+L73+L67</f>
        <v>157122.12</v>
      </c>
      <c r="M58" s="202"/>
      <c r="N58" s="202"/>
      <c r="O58" s="202"/>
      <c r="P58" s="202">
        <f>P67</f>
        <v>46912</v>
      </c>
      <c r="Q58" s="202">
        <f>Q67</f>
        <v>46912</v>
      </c>
      <c r="R58" s="202">
        <f t="shared" si="4"/>
        <v>0</v>
      </c>
      <c r="S58" s="203"/>
    </row>
    <row r="59" spans="1:19" s="90" customFormat="1" ht="21.75" customHeight="1">
      <c r="A59" s="269"/>
      <c r="B59" s="113"/>
      <c r="C59" s="496" t="s">
        <v>250</v>
      </c>
      <c r="D59" s="497"/>
      <c r="E59" s="491">
        <f>E58*100/E57</f>
        <v>98.537041423866754</v>
      </c>
      <c r="F59" s="492"/>
      <c r="G59" s="202">
        <f>G58*100/G57</f>
        <v>98.513795708588873</v>
      </c>
      <c r="H59" s="202">
        <f>H58/H57*100</f>
        <v>98.430261253069901</v>
      </c>
      <c r="I59" s="202">
        <f>I58*100/I57</f>
        <v>98.215798266189481</v>
      </c>
      <c r="J59" s="202">
        <f>J58*100/J57</f>
        <v>99.417043484868216</v>
      </c>
      <c r="K59" s="202"/>
      <c r="L59" s="202">
        <f>L58*100/L57</f>
        <v>99.999904532947497</v>
      </c>
      <c r="M59" s="202"/>
      <c r="N59" s="202"/>
      <c r="O59" s="202"/>
      <c r="P59" s="202">
        <f>P58*100/P57</f>
        <v>100</v>
      </c>
      <c r="Q59" s="202">
        <v>100</v>
      </c>
      <c r="R59" s="202"/>
      <c r="S59" s="203"/>
    </row>
    <row r="60" spans="1:19" s="90" customFormat="1" ht="21.75" customHeight="1">
      <c r="A60" s="269"/>
      <c r="B60" s="113">
        <v>75011</v>
      </c>
      <c r="C60" s="496" t="s">
        <v>18</v>
      </c>
      <c r="D60" s="497"/>
      <c r="E60" s="506">
        <f>G60</f>
        <v>73869</v>
      </c>
      <c r="F60" s="507"/>
      <c r="G60" s="202">
        <f>H60+K60+L60+M60+N60+O60</f>
        <v>73869</v>
      </c>
      <c r="H60" s="202">
        <f>I60+J60+K60+L60+M60+N60+O60</f>
        <v>73869</v>
      </c>
      <c r="I60" s="202">
        <v>73869</v>
      </c>
      <c r="J60" s="202"/>
      <c r="K60" s="202"/>
      <c r="L60" s="202"/>
      <c r="M60" s="202"/>
      <c r="N60" s="202"/>
      <c r="O60" s="202"/>
      <c r="P60" s="202"/>
      <c r="Q60" s="223"/>
      <c r="R60" s="203"/>
      <c r="S60" s="203"/>
    </row>
    <row r="61" spans="1:19" s="90" customFormat="1" ht="21.75" customHeight="1">
      <c r="A61" s="269"/>
      <c r="B61" s="113"/>
      <c r="C61" s="496" t="s">
        <v>249</v>
      </c>
      <c r="D61" s="497"/>
      <c r="E61" s="491">
        <f>G61</f>
        <v>73869</v>
      </c>
      <c r="F61" s="492"/>
      <c r="G61" s="202">
        <f>H61+K61+L61+M61+N61+O61</f>
        <v>73869</v>
      </c>
      <c r="H61" s="202">
        <f>I61+J61+K61+L61+M61+N61+O61</f>
        <v>73869</v>
      </c>
      <c r="I61" s="202">
        <v>73869</v>
      </c>
      <c r="J61" s="202"/>
      <c r="K61" s="202"/>
      <c r="L61" s="202"/>
      <c r="M61" s="202"/>
      <c r="N61" s="202"/>
      <c r="O61" s="202"/>
      <c r="P61" s="202"/>
      <c r="Q61" s="223"/>
      <c r="R61" s="203"/>
      <c r="S61" s="203"/>
    </row>
    <row r="62" spans="1:19" s="90" customFormat="1" ht="21.75" customHeight="1">
      <c r="A62" s="269"/>
      <c r="B62" s="113"/>
      <c r="C62" s="496" t="s">
        <v>250</v>
      </c>
      <c r="D62" s="497"/>
      <c r="E62" s="491">
        <f>E61*100/E60</f>
        <v>100</v>
      </c>
      <c r="F62" s="492"/>
      <c r="G62" s="202">
        <f>G61*100/G60</f>
        <v>100</v>
      </c>
      <c r="H62" s="202">
        <f>H61*100/H60</f>
        <v>100</v>
      </c>
      <c r="I62" s="202">
        <f>I61*100/I60</f>
        <v>100</v>
      </c>
      <c r="J62" s="202"/>
      <c r="K62" s="202"/>
      <c r="L62" s="202"/>
      <c r="M62" s="202"/>
      <c r="N62" s="202"/>
      <c r="O62" s="202"/>
      <c r="P62" s="202"/>
      <c r="Q62" s="223"/>
      <c r="R62" s="203"/>
      <c r="S62" s="203"/>
    </row>
    <row r="63" spans="1:19" s="90" customFormat="1" ht="21.75" customHeight="1">
      <c r="A63" s="269"/>
      <c r="B63" s="113">
        <v>75022</v>
      </c>
      <c r="C63" s="496" t="s">
        <v>254</v>
      </c>
      <c r="D63" s="497"/>
      <c r="E63" s="506">
        <f>G63</f>
        <v>158744</v>
      </c>
      <c r="F63" s="507"/>
      <c r="G63" s="202">
        <f>H63+L63</f>
        <v>158744</v>
      </c>
      <c r="H63" s="202">
        <f>I63+J63</f>
        <v>4404</v>
      </c>
      <c r="I63" s="202"/>
      <c r="J63" s="202">
        <v>4404</v>
      </c>
      <c r="K63" s="202"/>
      <c r="L63" s="202">
        <v>154340</v>
      </c>
      <c r="M63" s="202"/>
      <c r="N63" s="202"/>
      <c r="O63" s="202"/>
      <c r="P63" s="202"/>
      <c r="Q63" s="223"/>
      <c r="R63" s="203"/>
      <c r="S63" s="203"/>
    </row>
    <row r="64" spans="1:19" s="90" customFormat="1" ht="21.75" customHeight="1">
      <c r="A64" s="269"/>
      <c r="B64" s="113"/>
      <c r="C64" s="496" t="s">
        <v>249</v>
      </c>
      <c r="D64" s="497"/>
      <c r="E64" s="491">
        <f>G64</f>
        <v>158742.57999999999</v>
      </c>
      <c r="F64" s="492"/>
      <c r="G64" s="202">
        <f>H64+L64</f>
        <v>158742.57999999999</v>
      </c>
      <c r="H64" s="202">
        <f>I64+J64</f>
        <v>4402.58</v>
      </c>
      <c r="I64" s="202"/>
      <c r="J64" s="202">
        <v>4402.58</v>
      </c>
      <c r="K64" s="202"/>
      <c r="L64" s="202">
        <v>154340</v>
      </c>
      <c r="M64" s="202"/>
      <c r="N64" s="202"/>
      <c r="O64" s="202"/>
      <c r="P64" s="202"/>
      <c r="Q64" s="223"/>
      <c r="R64" s="203"/>
      <c r="S64" s="203"/>
    </row>
    <row r="65" spans="1:19" s="90" customFormat="1" ht="21.75" customHeight="1">
      <c r="A65" s="269"/>
      <c r="B65" s="113"/>
      <c r="C65" s="496" t="s">
        <v>250</v>
      </c>
      <c r="D65" s="497"/>
      <c r="E65" s="491">
        <f>E64*100/E63</f>
        <v>99.999105478002306</v>
      </c>
      <c r="F65" s="492"/>
      <c r="G65" s="202">
        <f>G64*100/G63</f>
        <v>99.999105478002306</v>
      </c>
      <c r="H65" s="202">
        <f>H64*100/H63</f>
        <v>99.967756584922796</v>
      </c>
      <c r="I65" s="202"/>
      <c r="J65" s="202">
        <f>J64*100/J63</f>
        <v>99.967756584922796</v>
      </c>
      <c r="K65" s="202"/>
      <c r="L65" s="202">
        <f>L64*100/L63</f>
        <v>100</v>
      </c>
      <c r="M65" s="202"/>
      <c r="N65" s="202"/>
      <c r="O65" s="202"/>
      <c r="P65" s="202"/>
      <c r="Q65" s="223"/>
      <c r="R65" s="203"/>
      <c r="S65" s="203"/>
    </row>
    <row r="66" spans="1:19" s="90" customFormat="1" ht="33.75" customHeight="1">
      <c r="A66" s="269"/>
      <c r="B66" s="113">
        <v>75023</v>
      </c>
      <c r="C66" s="496" t="s">
        <v>226</v>
      </c>
      <c r="D66" s="497"/>
      <c r="E66" s="506">
        <f>G66+P66</f>
        <v>2559921.5</v>
      </c>
      <c r="F66" s="507"/>
      <c r="G66" s="202">
        <f>H66</f>
        <v>2513009.5</v>
      </c>
      <c r="H66" s="202">
        <f>I66+J66+L66</f>
        <v>2513009.5</v>
      </c>
      <c r="I66" s="202">
        <v>2035256</v>
      </c>
      <c r="J66" s="202">
        <v>477107.5</v>
      </c>
      <c r="K66" s="202"/>
      <c r="L66" s="202">
        <v>646</v>
      </c>
      <c r="M66" s="202"/>
      <c r="N66" s="202"/>
      <c r="O66" s="202"/>
      <c r="P66" s="202">
        <f>Q66</f>
        <v>46912</v>
      </c>
      <c r="Q66" s="202">
        <v>46912</v>
      </c>
      <c r="R66" s="203"/>
      <c r="S66" s="203"/>
    </row>
    <row r="67" spans="1:19" s="90" customFormat="1" ht="21.75" customHeight="1">
      <c r="A67" s="269"/>
      <c r="B67" s="113"/>
      <c r="C67" s="496" t="s">
        <v>249</v>
      </c>
      <c r="D67" s="497"/>
      <c r="E67" s="491">
        <f>G67+P67</f>
        <v>2516148.21</v>
      </c>
      <c r="F67" s="492"/>
      <c r="G67" s="202">
        <f>H67</f>
        <v>2469236.21</v>
      </c>
      <c r="H67" s="202">
        <f>I67+J67+K67+L67+M67+N67+O67</f>
        <v>2469236.21</v>
      </c>
      <c r="I67" s="202">
        <v>1994316.75</v>
      </c>
      <c r="J67" s="202">
        <v>474273.61</v>
      </c>
      <c r="K67" s="202"/>
      <c r="L67" s="202">
        <v>645.85</v>
      </c>
      <c r="M67" s="202"/>
      <c r="N67" s="202"/>
      <c r="O67" s="202"/>
      <c r="P67" s="202">
        <f>Q67</f>
        <v>46912</v>
      </c>
      <c r="Q67" s="202">
        <v>46912</v>
      </c>
      <c r="R67" s="203"/>
      <c r="S67" s="203"/>
    </row>
    <row r="68" spans="1:19" s="90" customFormat="1" ht="21.75" customHeight="1">
      <c r="A68" s="269"/>
      <c r="B68" s="113"/>
      <c r="C68" s="496" t="s">
        <v>250</v>
      </c>
      <c r="D68" s="497"/>
      <c r="E68" s="491">
        <f>E67*100/E66</f>
        <v>98.290053425466368</v>
      </c>
      <c r="F68" s="492"/>
      <c r="G68" s="202">
        <f>G67*100/G66</f>
        <v>98.258132728905323</v>
      </c>
      <c r="H68" s="202">
        <f>H67*100/H66</f>
        <v>98.258132728905323</v>
      </c>
      <c r="I68" s="202">
        <f>I67*100/I66</f>
        <v>97.988496287444917</v>
      </c>
      <c r="J68" s="202">
        <f>J67*100/J66</f>
        <v>99.406026943613341</v>
      </c>
      <c r="K68" s="202"/>
      <c r="L68" s="202">
        <v>100</v>
      </c>
      <c r="M68" s="202"/>
      <c r="N68" s="202"/>
      <c r="O68" s="202"/>
      <c r="P68" s="202">
        <f>Q68</f>
        <v>100</v>
      </c>
      <c r="Q68" s="202">
        <f>Q67*100/Q66</f>
        <v>100</v>
      </c>
      <c r="R68" s="203"/>
      <c r="S68" s="203"/>
    </row>
    <row r="69" spans="1:19" s="90" customFormat="1" ht="41.4" customHeight="1">
      <c r="A69" s="269"/>
      <c r="B69" s="113">
        <v>75075</v>
      </c>
      <c r="C69" s="496" t="s">
        <v>156</v>
      </c>
      <c r="D69" s="497"/>
      <c r="E69" s="506">
        <f>G69</f>
        <v>3430</v>
      </c>
      <c r="F69" s="507"/>
      <c r="G69" s="202">
        <f>H69+K69+L69+M69+N69+O69</f>
        <v>3430</v>
      </c>
      <c r="H69" s="202">
        <f>I69+J69+K69+L69+M69+N69+O69</f>
        <v>3430</v>
      </c>
      <c r="I69" s="202"/>
      <c r="J69" s="202">
        <v>3430</v>
      </c>
      <c r="K69" s="202"/>
      <c r="L69" s="202"/>
      <c r="M69" s="202"/>
      <c r="N69" s="202"/>
      <c r="O69" s="202"/>
      <c r="P69" s="202"/>
      <c r="Q69" s="223"/>
      <c r="R69" s="203"/>
      <c r="S69" s="203"/>
    </row>
    <row r="70" spans="1:19" s="90" customFormat="1" ht="21.75" customHeight="1">
      <c r="A70" s="269"/>
      <c r="B70" s="113"/>
      <c r="C70" s="496" t="s">
        <v>249</v>
      </c>
      <c r="D70" s="497"/>
      <c r="E70" s="491">
        <f>G70</f>
        <v>3429.66</v>
      </c>
      <c r="F70" s="492"/>
      <c r="G70" s="202">
        <f>H70+K70+L70+M70+N70+O70</f>
        <v>3429.66</v>
      </c>
      <c r="H70" s="202">
        <f>I70+J70+K70+L70+M70+N70+O70</f>
        <v>3429.66</v>
      </c>
      <c r="I70" s="202"/>
      <c r="J70" s="202">
        <v>3429.66</v>
      </c>
      <c r="K70" s="202"/>
      <c r="L70" s="202"/>
      <c r="M70" s="202"/>
      <c r="N70" s="202"/>
      <c r="O70" s="202"/>
      <c r="P70" s="202"/>
      <c r="Q70" s="223"/>
      <c r="R70" s="203"/>
      <c r="S70" s="203"/>
    </row>
    <row r="71" spans="1:19" s="90" customFormat="1" ht="21.75" customHeight="1">
      <c r="A71" s="269"/>
      <c r="B71" s="113"/>
      <c r="C71" s="496" t="s">
        <v>250</v>
      </c>
      <c r="D71" s="497"/>
      <c r="E71" s="491">
        <v>100</v>
      </c>
      <c r="F71" s="492"/>
      <c r="G71" s="202">
        <v>100</v>
      </c>
      <c r="H71" s="202">
        <v>100</v>
      </c>
      <c r="I71" s="202"/>
      <c r="J71" s="202">
        <v>100</v>
      </c>
      <c r="K71" s="202"/>
      <c r="L71" s="202"/>
      <c r="M71" s="202"/>
      <c r="N71" s="202"/>
      <c r="O71" s="202"/>
      <c r="P71" s="202"/>
      <c r="Q71" s="223"/>
      <c r="R71" s="203"/>
      <c r="S71" s="203"/>
    </row>
    <row r="72" spans="1:19" s="90" customFormat="1" ht="21.75" customHeight="1">
      <c r="A72" s="269"/>
      <c r="B72" s="113">
        <v>75095</v>
      </c>
      <c r="C72" s="496" t="s">
        <v>10</v>
      </c>
      <c r="D72" s="497"/>
      <c r="E72" s="506">
        <f>G72+P72</f>
        <v>203333</v>
      </c>
      <c r="F72" s="507"/>
      <c r="G72" s="202">
        <f>H72+L72</f>
        <v>203333</v>
      </c>
      <c r="H72" s="202">
        <f>I72+J72</f>
        <v>201196.73</v>
      </c>
      <c r="I72" s="202">
        <v>187089</v>
      </c>
      <c r="J72" s="202">
        <v>14107.73</v>
      </c>
      <c r="K72" s="202"/>
      <c r="L72" s="202">
        <v>2136.27</v>
      </c>
      <c r="M72" s="202"/>
      <c r="N72" s="202"/>
      <c r="O72" s="202"/>
      <c r="P72" s="202"/>
      <c r="Q72" s="223"/>
      <c r="R72" s="203"/>
      <c r="S72" s="203"/>
    </row>
    <row r="73" spans="1:19" s="90" customFormat="1" ht="21.75" customHeight="1">
      <c r="A73" s="269"/>
      <c r="B73" s="113"/>
      <c r="C73" s="496" t="s">
        <v>249</v>
      </c>
      <c r="D73" s="497"/>
      <c r="E73" s="551">
        <f>G73+P73</f>
        <v>203229.56999999998</v>
      </c>
      <c r="F73" s="552"/>
      <c r="G73" s="202">
        <f>H73+L73</f>
        <v>203229.56999999998</v>
      </c>
      <c r="H73" s="202">
        <f>I73+J73</f>
        <v>201093.3</v>
      </c>
      <c r="I73" s="202">
        <v>187059.16</v>
      </c>
      <c r="J73" s="202">
        <v>14034.14</v>
      </c>
      <c r="K73" s="202"/>
      <c r="L73" s="202">
        <v>2136.27</v>
      </c>
      <c r="M73" s="202"/>
      <c r="N73" s="202"/>
      <c r="O73" s="202"/>
      <c r="P73" s="202"/>
      <c r="Q73" s="223"/>
      <c r="R73" s="203"/>
      <c r="S73" s="203"/>
    </row>
    <row r="74" spans="1:19" s="90" customFormat="1" ht="21.75" customHeight="1">
      <c r="A74" s="296"/>
      <c r="B74" s="113"/>
      <c r="C74" s="496" t="s">
        <v>250</v>
      </c>
      <c r="D74" s="546"/>
      <c r="E74" s="547">
        <f>E73/E72*100</f>
        <v>99.949132703496218</v>
      </c>
      <c r="F74" s="553"/>
      <c r="G74" s="202">
        <f>G73*100/G72</f>
        <v>99.949132703496218</v>
      </c>
      <c r="H74" s="202">
        <f>H73*100/H72</f>
        <v>99.948592603865876</v>
      </c>
      <c r="I74" s="202">
        <f>I73/I72*100</f>
        <v>99.984050371748211</v>
      </c>
      <c r="J74" s="202">
        <f>J73*100/J72</f>
        <v>99.478371077416426</v>
      </c>
      <c r="K74" s="202"/>
      <c r="L74" s="202">
        <f>L73*100/L72</f>
        <v>100</v>
      </c>
      <c r="M74" s="202"/>
      <c r="N74" s="202"/>
      <c r="O74" s="202"/>
      <c r="P74" s="202"/>
      <c r="Q74" s="223"/>
      <c r="R74" s="203"/>
      <c r="S74" s="203"/>
    </row>
    <row r="75" spans="1:19" s="90" customFormat="1" ht="42" customHeight="1">
      <c r="A75" s="295">
        <v>751</v>
      </c>
      <c r="B75" s="113"/>
      <c r="C75" s="554" t="s">
        <v>63</v>
      </c>
      <c r="D75" s="555"/>
      <c r="E75" s="549">
        <f>E78</f>
        <v>1506</v>
      </c>
      <c r="F75" s="550"/>
      <c r="G75" s="202">
        <f>G78</f>
        <v>1506</v>
      </c>
      <c r="H75" s="202">
        <f>H78</f>
        <v>1506</v>
      </c>
      <c r="I75" s="202">
        <v>1313</v>
      </c>
      <c r="J75" s="202">
        <f>J78</f>
        <v>193</v>
      </c>
      <c r="K75" s="202"/>
      <c r="L75" s="202"/>
      <c r="M75" s="202"/>
      <c r="N75" s="202"/>
      <c r="O75" s="202"/>
      <c r="P75" s="202"/>
      <c r="Q75" s="229"/>
      <c r="R75" s="203"/>
      <c r="S75" s="203"/>
    </row>
    <row r="76" spans="1:19" s="90" customFormat="1" ht="21.75" customHeight="1">
      <c r="A76" s="269"/>
      <c r="B76" s="113"/>
      <c r="C76" s="496" t="s">
        <v>249</v>
      </c>
      <c r="D76" s="497"/>
      <c r="E76" s="491">
        <f>E79</f>
        <v>1506</v>
      </c>
      <c r="F76" s="492"/>
      <c r="G76" s="202">
        <f>G79</f>
        <v>1506</v>
      </c>
      <c r="H76" s="202">
        <f>H79</f>
        <v>1506</v>
      </c>
      <c r="I76" s="202">
        <v>1313</v>
      </c>
      <c r="J76" s="202">
        <f>J79</f>
        <v>193</v>
      </c>
      <c r="K76" s="202"/>
      <c r="L76" s="202"/>
      <c r="M76" s="202"/>
      <c r="N76" s="202"/>
      <c r="O76" s="202"/>
      <c r="P76" s="202"/>
      <c r="Q76" s="229"/>
      <c r="R76" s="203"/>
      <c r="S76" s="203"/>
    </row>
    <row r="77" spans="1:19" s="90" customFormat="1" ht="21.75" customHeight="1">
      <c r="A77" s="269"/>
      <c r="B77" s="113"/>
      <c r="C77" s="496" t="s">
        <v>250</v>
      </c>
      <c r="D77" s="497"/>
      <c r="E77" s="491">
        <f>E76*100/E75</f>
        <v>100</v>
      </c>
      <c r="F77" s="492"/>
      <c r="G77" s="202">
        <f>G76*100/G75</f>
        <v>100</v>
      </c>
      <c r="H77" s="202">
        <f>H76*100/H75</f>
        <v>100</v>
      </c>
      <c r="I77" s="202">
        <f>I76*100/I75</f>
        <v>100</v>
      </c>
      <c r="J77" s="202">
        <f>J76*100/J75</f>
        <v>100</v>
      </c>
      <c r="K77" s="202"/>
      <c r="L77" s="202"/>
      <c r="M77" s="202"/>
      <c r="N77" s="202"/>
      <c r="O77" s="202"/>
      <c r="P77" s="202"/>
      <c r="Q77" s="229"/>
      <c r="R77" s="203"/>
      <c r="S77" s="203"/>
    </row>
    <row r="78" spans="1:19" s="90" customFormat="1" ht="29.25" customHeight="1">
      <c r="A78" s="269"/>
      <c r="B78" s="113">
        <v>75101</v>
      </c>
      <c r="C78" s="496" t="s">
        <v>110</v>
      </c>
      <c r="D78" s="497"/>
      <c r="E78" s="491">
        <f>G78</f>
        <v>1506</v>
      </c>
      <c r="F78" s="492"/>
      <c r="G78" s="202">
        <f>H78+K78+L78+M78+N78+O78</f>
        <v>1506</v>
      </c>
      <c r="H78" s="202">
        <f>I78+J78+K78+L78+M78+N78+O78</f>
        <v>1506</v>
      </c>
      <c r="I78" s="202">
        <v>1313</v>
      </c>
      <c r="J78" s="202">
        <v>193</v>
      </c>
      <c r="K78" s="202"/>
      <c r="L78" s="202"/>
      <c r="M78" s="202"/>
      <c r="N78" s="202"/>
      <c r="O78" s="202"/>
      <c r="P78" s="202"/>
      <c r="Q78" s="229"/>
      <c r="R78" s="203"/>
      <c r="S78" s="203"/>
    </row>
    <row r="79" spans="1:19" s="90" customFormat="1" ht="21.75" customHeight="1">
      <c r="A79" s="269"/>
      <c r="B79" s="113"/>
      <c r="C79" s="496" t="s">
        <v>249</v>
      </c>
      <c r="D79" s="497"/>
      <c r="E79" s="491">
        <f>G79</f>
        <v>1506</v>
      </c>
      <c r="F79" s="492"/>
      <c r="G79" s="202">
        <f>H79+K79+L79+M79+N79+O79</f>
        <v>1506</v>
      </c>
      <c r="H79" s="202">
        <f>I79+J79</f>
        <v>1506</v>
      </c>
      <c r="I79" s="202">
        <v>1313</v>
      </c>
      <c r="J79" s="202">
        <v>193</v>
      </c>
      <c r="K79" s="202"/>
      <c r="L79" s="202"/>
      <c r="M79" s="202"/>
      <c r="N79" s="202"/>
      <c r="O79" s="202"/>
      <c r="P79" s="202"/>
      <c r="Q79" s="229"/>
      <c r="R79" s="203"/>
      <c r="S79" s="203"/>
    </row>
    <row r="80" spans="1:19" s="90" customFormat="1" ht="21.75" customHeight="1">
      <c r="A80" s="269"/>
      <c r="B80" s="113"/>
      <c r="C80" s="496" t="s">
        <v>250</v>
      </c>
      <c r="D80" s="497"/>
      <c r="E80" s="491">
        <f>E79*100/E78</f>
        <v>100</v>
      </c>
      <c r="F80" s="492"/>
      <c r="G80" s="202">
        <f>G79*100/G78</f>
        <v>100</v>
      </c>
      <c r="H80" s="202">
        <f>H79*100/H78</f>
        <v>100</v>
      </c>
      <c r="I80" s="202">
        <f>I79*100/I78</f>
        <v>100</v>
      </c>
      <c r="J80" s="202">
        <f>J79*100/J78</f>
        <v>100</v>
      </c>
      <c r="K80" s="202"/>
      <c r="L80" s="202"/>
      <c r="M80" s="202"/>
      <c r="N80" s="202"/>
      <c r="O80" s="202"/>
      <c r="P80" s="202"/>
      <c r="Q80" s="229"/>
      <c r="R80" s="203"/>
      <c r="S80" s="203"/>
    </row>
    <row r="81" spans="1:19" s="90" customFormat="1" ht="33.75" customHeight="1">
      <c r="A81" s="295">
        <v>754</v>
      </c>
      <c r="B81" s="113"/>
      <c r="C81" s="493" t="s">
        <v>20</v>
      </c>
      <c r="D81" s="494"/>
      <c r="E81" s="549">
        <f>E84+E87+E90+E93</f>
        <v>527490.84</v>
      </c>
      <c r="F81" s="550"/>
      <c r="G81" s="205">
        <f>G84+G87+G90+G93</f>
        <v>515219.83999999997</v>
      </c>
      <c r="H81" s="205">
        <f>I81+J81</f>
        <v>485028.83999999997</v>
      </c>
      <c r="I81" s="205">
        <f>I84+I87+I90+I93</f>
        <v>44692</v>
      </c>
      <c r="J81" s="205">
        <f>J84+J87+J90+J93</f>
        <v>440336.83999999997</v>
      </c>
      <c r="K81" s="205"/>
      <c r="L81" s="205">
        <f>L84</f>
        <v>30191</v>
      </c>
      <c r="M81" s="202"/>
      <c r="N81" s="202"/>
      <c r="O81" s="202"/>
      <c r="P81" s="202">
        <f>P84</f>
        <v>12271</v>
      </c>
      <c r="Q81" s="229">
        <f>Q84</f>
        <v>12271</v>
      </c>
      <c r="R81" s="203"/>
      <c r="S81" s="203"/>
    </row>
    <row r="82" spans="1:19" s="90" customFormat="1" ht="24.75" customHeight="1">
      <c r="A82" s="269"/>
      <c r="B82" s="113"/>
      <c r="C82" s="493" t="s">
        <v>249</v>
      </c>
      <c r="D82" s="494"/>
      <c r="E82" s="491">
        <f>E85+E88+E91+E94</f>
        <v>521903.63</v>
      </c>
      <c r="F82" s="492"/>
      <c r="G82" s="201">
        <f>G85+G88+G91+G94</f>
        <v>514232.94999999995</v>
      </c>
      <c r="H82" s="201">
        <f>I82+J82</f>
        <v>484053.88999999996</v>
      </c>
      <c r="I82" s="202">
        <f>I85+I88+I91</f>
        <v>44681.18</v>
      </c>
      <c r="J82" s="202">
        <f>J85+J88+J91+J94</f>
        <v>439372.70999999996</v>
      </c>
      <c r="K82" s="202"/>
      <c r="L82" s="202">
        <f>L85</f>
        <v>30179.06</v>
      </c>
      <c r="M82" s="202"/>
      <c r="N82" s="202"/>
      <c r="O82" s="202"/>
      <c r="P82" s="202">
        <f>P85</f>
        <v>7670.68</v>
      </c>
      <c r="Q82" s="229">
        <f>Q85</f>
        <v>7670.68</v>
      </c>
      <c r="R82" s="203"/>
      <c r="S82" s="203"/>
    </row>
    <row r="83" spans="1:19" s="90" customFormat="1" ht="21.75" customHeight="1">
      <c r="A83" s="269"/>
      <c r="B83" s="113"/>
      <c r="C83" s="493" t="s">
        <v>250</v>
      </c>
      <c r="D83" s="494"/>
      <c r="E83" s="491">
        <f>E82*100/E81</f>
        <v>98.940794877120524</v>
      </c>
      <c r="F83" s="495"/>
      <c r="G83" s="204">
        <f>G82*100/G81</f>
        <v>99.808452640333101</v>
      </c>
      <c r="H83" s="204">
        <f>H82*100/H81</f>
        <v>99.798991334206022</v>
      </c>
      <c r="I83" s="204">
        <f>I82*100/I81</f>
        <v>99.975789850532536</v>
      </c>
      <c r="J83" s="204">
        <f>J82*100/J81</f>
        <v>99.781047163803066</v>
      </c>
      <c r="K83" s="202"/>
      <c r="L83" s="202">
        <f>L82*100/L81</f>
        <v>99.960451790268621</v>
      </c>
      <c r="M83" s="202"/>
      <c r="N83" s="202"/>
      <c r="O83" s="202"/>
      <c r="P83" s="228">
        <f>P82/P81*100</f>
        <v>62.510634830087199</v>
      </c>
      <c r="Q83" s="231">
        <f>Q82/Q81*100</f>
        <v>62.510634830087199</v>
      </c>
      <c r="R83" s="203"/>
      <c r="S83" s="203"/>
    </row>
    <row r="84" spans="1:19" s="90" customFormat="1" ht="21.75" customHeight="1">
      <c r="A84" s="269"/>
      <c r="B84" s="113">
        <v>75412</v>
      </c>
      <c r="C84" s="496" t="s">
        <v>21</v>
      </c>
      <c r="D84" s="497"/>
      <c r="E84" s="491">
        <f>G84+P84</f>
        <v>205647.84</v>
      </c>
      <c r="F84" s="492"/>
      <c r="G84" s="241">
        <f>H84+L84</f>
        <v>193376.84</v>
      </c>
      <c r="H84" s="242">
        <f>I84+J84</f>
        <v>163185.84</v>
      </c>
      <c r="I84" s="226">
        <v>26928</v>
      </c>
      <c r="J84" s="226">
        <v>136257.84</v>
      </c>
      <c r="K84" s="226"/>
      <c r="L84" s="226">
        <v>30191</v>
      </c>
      <c r="M84" s="202"/>
      <c r="N84" s="202"/>
      <c r="O84" s="202"/>
      <c r="P84" s="202">
        <f>Q84</f>
        <v>12271</v>
      </c>
      <c r="Q84" s="229">
        <v>12271</v>
      </c>
      <c r="R84" s="203"/>
      <c r="S84" s="203"/>
    </row>
    <row r="85" spans="1:19" s="90" customFormat="1" ht="21.75" customHeight="1">
      <c r="A85" s="269"/>
      <c r="B85" s="113"/>
      <c r="C85" s="496" t="s">
        <v>249</v>
      </c>
      <c r="D85" s="497"/>
      <c r="E85" s="491">
        <f>G85+P85</f>
        <v>200978.37</v>
      </c>
      <c r="F85" s="492"/>
      <c r="G85" s="243">
        <f>H85+L85</f>
        <v>193307.69</v>
      </c>
      <c r="H85" s="244">
        <f>I85+J85</f>
        <v>163128.63</v>
      </c>
      <c r="I85" s="244">
        <v>26919.06</v>
      </c>
      <c r="J85" s="244">
        <v>136209.57</v>
      </c>
      <c r="K85" s="244"/>
      <c r="L85" s="244">
        <v>30179.06</v>
      </c>
      <c r="M85" s="202"/>
      <c r="N85" s="202"/>
      <c r="O85" s="202"/>
      <c r="P85" s="202">
        <f>Q85</f>
        <v>7670.68</v>
      </c>
      <c r="Q85" s="229">
        <v>7670.68</v>
      </c>
      <c r="R85" s="203"/>
      <c r="S85" s="203"/>
    </row>
    <row r="86" spans="1:19" s="90" customFormat="1" ht="21.75" customHeight="1">
      <c r="A86" s="269"/>
      <c r="B86" s="113"/>
      <c r="C86" s="496" t="s">
        <v>250</v>
      </c>
      <c r="D86" s="497"/>
      <c r="E86" s="491">
        <f>E85*100/E84</f>
        <v>97.729385341465289</v>
      </c>
      <c r="F86" s="495"/>
      <c r="G86" s="245">
        <f>G85*100/G84</f>
        <v>99.964240805672489</v>
      </c>
      <c r="H86" s="204">
        <f>H85*100/H84</f>
        <v>99.96494181112773</v>
      </c>
      <c r="I86" s="204">
        <f>I85*100/I84</f>
        <v>99.966800356506241</v>
      </c>
      <c r="J86" s="204">
        <f>J85*100/J84</f>
        <v>99.964574515492103</v>
      </c>
      <c r="K86" s="204"/>
      <c r="L86" s="204">
        <f>L85*100/L84</f>
        <v>99.960451790268621</v>
      </c>
      <c r="M86" s="230"/>
      <c r="N86" s="202"/>
      <c r="O86" s="202"/>
      <c r="P86" s="202">
        <f>P85/P84*100</f>
        <v>62.510634830087199</v>
      </c>
      <c r="Q86" s="229">
        <f>Q85/Q84*100</f>
        <v>62.510634830087199</v>
      </c>
      <c r="R86" s="203"/>
      <c r="S86" s="203"/>
    </row>
    <row r="87" spans="1:19" s="90" customFormat="1" ht="21.75" customHeight="1">
      <c r="A87" s="269"/>
      <c r="B87" s="113">
        <v>75414</v>
      </c>
      <c r="C87" s="496" t="s">
        <v>22</v>
      </c>
      <c r="D87" s="497"/>
      <c r="E87" s="491">
        <f>G87</f>
        <v>6101</v>
      </c>
      <c r="F87" s="492"/>
      <c r="G87" s="241">
        <f>H87</f>
        <v>6101</v>
      </c>
      <c r="H87" s="242">
        <f>I87+J87</f>
        <v>6101</v>
      </c>
      <c r="I87" s="242">
        <v>6101</v>
      </c>
      <c r="J87" s="242">
        <v>0</v>
      </c>
      <c r="K87" s="242"/>
      <c r="L87" s="242"/>
      <c r="M87" s="202"/>
      <c r="N87" s="202"/>
      <c r="O87" s="202"/>
      <c r="P87" s="202"/>
      <c r="Q87" s="229"/>
      <c r="R87" s="203"/>
      <c r="S87" s="203"/>
    </row>
    <row r="88" spans="1:19" s="90" customFormat="1" ht="21.75" customHeight="1">
      <c r="A88" s="269"/>
      <c r="B88" s="113"/>
      <c r="C88" s="496" t="s">
        <v>249</v>
      </c>
      <c r="D88" s="497"/>
      <c r="E88" s="491">
        <f>G88</f>
        <v>6100.37</v>
      </c>
      <c r="F88" s="492"/>
      <c r="G88" s="228">
        <f>H88</f>
        <v>6100.37</v>
      </c>
      <c r="H88" s="226">
        <f>I88+J88</f>
        <v>6100.37</v>
      </c>
      <c r="I88" s="226">
        <v>6100.37</v>
      </c>
      <c r="J88" s="226">
        <v>0</v>
      </c>
      <c r="K88" s="226"/>
      <c r="L88" s="226"/>
      <c r="M88" s="202"/>
      <c r="N88" s="202"/>
      <c r="O88" s="202"/>
      <c r="P88" s="202"/>
      <c r="Q88" s="229"/>
      <c r="R88" s="203"/>
      <c r="S88" s="203"/>
    </row>
    <row r="89" spans="1:19" s="90" customFormat="1" ht="21.75" customHeight="1">
      <c r="A89" s="269"/>
      <c r="B89" s="113"/>
      <c r="C89" s="496" t="s">
        <v>250</v>
      </c>
      <c r="D89" s="497"/>
      <c r="E89" s="491">
        <f>E88*100/E87</f>
        <v>99.989673823963287</v>
      </c>
      <c r="F89" s="492"/>
      <c r="G89" s="228">
        <f>G88*100/G87</f>
        <v>99.989673823963287</v>
      </c>
      <c r="H89" s="226">
        <f>H88*100/H87</f>
        <v>99.989673823963287</v>
      </c>
      <c r="I89" s="226">
        <f>I88*100/I87</f>
        <v>99.989673823963287</v>
      </c>
      <c r="J89" s="226">
        <v>0</v>
      </c>
      <c r="K89" s="226"/>
      <c r="L89" s="226"/>
      <c r="M89" s="202"/>
      <c r="N89" s="202"/>
      <c r="O89" s="202"/>
      <c r="P89" s="202"/>
      <c r="Q89" s="229"/>
      <c r="R89" s="203"/>
      <c r="S89" s="203"/>
    </row>
    <row r="90" spans="1:19" s="90" customFormat="1" ht="21.75" customHeight="1">
      <c r="A90" s="247"/>
      <c r="B90" s="246">
        <v>75421</v>
      </c>
      <c r="C90" s="493" t="s">
        <v>384</v>
      </c>
      <c r="D90" s="494"/>
      <c r="E90" s="491">
        <f>G90</f>
        <v>73876</v>
      </c>
      <c r="F90" s="492"/>
      <c r="G90" s="228">
        <f>H90</f>
        <v>73876</v>
      </c>
      <c r="H90" s="226">
        <f>I90+J90</f>
        <v>73876</v>
      </c>
      <c r="I90" s="244">
        <v>11663</v>
      </c>
      <c r="J90" s="244">
        <v>62213</v>
      </c>
      <c r="K90" s="244"/>
      <c r="L90" s="244"/>
      <c r="M90" s="201"/>
      <c r="N90" s="201"/>
      <c r="O90" s="201"/>
      <c r="P90" s="201"/>
      <c r="Q90" s="227"/>
      <c r="R90" s="203"/>
      <c r="S90" s="203"/>
    </row>
    <row r="91" spans="1:19" s="90" customFormat="1" ht="21.75" customHeight="1">
      <c r="A91" s="247"/>
      <c r="B91" s="246"/>
      <c r="C91" s="493" t="s">
        <v>249</v>
      </c>
      <c r="D91" s="494"/>
      <c r="E91" s="491">
        <f>G91</f>
        <v>72959.76999999999</v>
      </c>
      <c r="F91" s="492"/>
      <c r="G91" s="228">
        <f>H91</f>
        <v>72959.76999999999</v>
      </c>
      <c r="H91" s="226">
        <f>I91+J91</f>
        <v>72959.76999999999</v>
      </c>
      <c r="I91" s="244">
        <v>11661.75</v>
      </c>
      <c r="J91" s="244">
        <v>61298.02</v>
      </c>
      <c r="K91" s="244"/>
      <c r="L91" s="244"/>
      <c r="M91" s="201"/>
      <c r="N91" s="201"/>
      <c r="O91" s="201"/>
      <c r="P91" s="201"/>
      <c r="Q91" s="227"/>
      <c r="R91" s="203"/>
      <c r="S91" s="203"/>
    </row>
    <row r="92" spans="1:19" s="90" customFormat="1" ht="21.75" customHeight="1">
      <c r="A92" s="247"/>
      <c r="B92" s="246"/>
      <c r="C92" s="493" t="s">
        <v>250</v>
      </c>
      <c r="D92" s="494"/>
      <c r="E92" s="491">
        <f>E91*100/E90</f>
        <v>98.759773133358593</v>
      </c>
      <c r="F92" s="492"/>
      <c r="G92" s="228">
        <f>H92</f>
        <v>98.759773133358593</v>
      </c>
      <c r="H92" s="226">
        <f>H91*100/H90</f>
        <v>98.759773133358593</v>
      </c>
      <c r="I92" s="244">
        <f>I91*100/I90</f>
        <v>99.989282345880127</v>
      </c>
      <c r="J92" s="244">
        <f>J91*100/J90</f>
        <v>98.529278446626904</v>
      </c>
      <c r="K92" s="244"/>
      <c r="L92" s="244"/>
      <c r="M92" s="201"/>
      <c r="N92" s="201"/>
      <c r="O92" s="201"/>
      <c r="P92" s="201"/>
      <c r="Q92" s="227"/>
      <c r="R92" s="203"/>
      <c r="S92" s="203"/>
    </row>
    <row r="93" spans="1:19" s="90" customFormat="1" ht="21.75" customHeight="1">
      <c r="A93" s="247"/>
      <c r="B93" s="246">
        <v>75478</v>
      </c>
      <c r="C93" s="493" t="s">
        <v>385</v>
      </c>
      <c r="D93" s="494"/>
      <c r="E93" s="491">
        <f>G93</f>
        <v>241866</v>
      </c>
      <c r="F93" s="492"/>
      <c r="G93" s="228">
        <f>H93</f>
        <v>241866</v>
      </c>
      <c r="H93" s="226">
        <f>J93</f>
        <v>241866</v>
      </c>
      <c r="I93" s="244"/>
      <c r="J93" s="244">
        <v>241866</v>
      </c>
      <c r="K93" s="244"/>
      <c r="L93" s="244"/>
      <c r="M93" s="201"/>
      <c r="N93" s="201"/>
      <c r="O93" s="201"/>
      <c r="P93" s="201"/>
      <c r="Q93" s="227"/>
      <c r="R93" s="203"/>
      <c r="S93" s="203"/>
    </row>
    <row r="94" spans="1:19" s="90" customFormat="1" ht="21.75" customHeight="1">
      <c r="A94" s="247"/>
      <c r="B94" s="246"/>
      <c r="C94" s="493" t="s">
        <v>263</v>
      </c>
      <c r="D94" s="494"/>
      <c r="E94" s="491">
        <f>G94</f>
        <v>241865.12</v>
      </c>
      <c r="F94" s="492"/>
      <c r="G94" s="228">
        <f>H94</f>
        <v>241865.12</v>
      </c>
      <c r="H94" s="226">
        <f>J94</f>
        <v>241865.12</v>
      </c>
      <c r="I94" s="244"/>
      <c r="J94" s="244">
        <v>241865.12</v>
      </c>
      <c r="K94" s="244"/>
      <c r="L94" s="244"/>
      <c r="M94" s="201"/>
      <c r="N94" s="201"/>
      <c r="O94" s="201"/>
      <c r="P94" s="201"/>
      <c r="Q94" s="227"/>
      <c r="R94" s="203"/>
      <c r="S94" s="203"/>
    </row>
    <row r="95" spans="1:19" s="90" customFormat="1" ht="25.2" customHeight="1">
      <c r="A95" s="247"/>
      <c r="B95" s="246"/>
      <c r="C95" s="493" t="s">
        <v>250</v>
      </c>
      <c r="D95" s="494"/>
      <c r="E95" s="491">
        <v>100</v>
      </c>
      <c r="F95" s="492"/>
      <c r="G95" s="228">
        <v>100</v>
      </c>
      <c r="H95" s="226">
        <f>H94*100/H93</f>
        <v>99.999636162172436</v>
      </c>
      <c r="I95" s="244"/>
      <c r="J95" s="244">
        <v>100</v>
      </c>
      <c r="K95" s="244"/>
      <c r="L95" s="244"/>
      <c r="M95" s="201"/>
      <c r="N95" s="201"/>
      <c r="O95" s="201"/>
      <c r="P95" s="201"/>
      <c r="Q95" s="227"/>
      <c r="R95" s="203"/>
      <c r="S95" s="203"/>
    </row>
    <row r="96" spans="1:19" s="90" customFormat="1" ht="21.75" customHeight="1">
      <c r="A96" s="260">
        <v>757</v>
      </c>
      <c r="B96" s="246"/>
      <c r="C96" s="556" t="s">
        <v>23</v>
      </c>
      <c r="D96" s="557"/>
      <c r="E96" s="558">
        <f>E99</f>
        <v>555002</v>
      </c>
      <c r="F96" s="559"/>
      <c r="G96" s="202">
        <f>G99</f>
        <v>555002</v>
      </c>
      <c r="H96" s="202">
        <f>H99</f>
        <v>2</v>
      </c>
      <c r="I96" s="201"/>
      <c r="J96" s="201">
        <f>J99</f>
        <v>2</v>
      </c>
      <c r="K96" s="201"/>
      <c r="L96" s="201"/>
      <c r="M96" s="201"/>
      <c r="N96" s="201"/>
      <c r="O96" s="201">
        <f>O99</f>
        <v>555000</v>
      </c>
      <c r="P96" s="201"/>
      <c r="Q96" s="227"/>
      <c r="R96" s="203"/>
      <c r="S96" s="203"/>
    </row>
    <row r="97" spans="1:19" s="90" customFormat="1" ht="21.75" customHeight="1">
      <c r="A97" s="247"/>
      <c r="B97" s="248"/>
      <c r="C97" s="498" t="s">
        <v>249</v>
      </c>
      <c r="D97" s="499"/>
      <c r="E97" s="500">
        <f>E100</f>
        <v>554619.71</v>
      </c>
      <c r="F97" s="501"/>
      <c r="G97" s="202">
        <f>G100</f>
        <v>554619.71</v>
      </c>
      <c r="H97" s="202">
        <f>H100</f>
        <v>2</v>
      </c>
      <c r="I97" s="249"/>
      <c r="J97" s="249">
        <f>J100</f>
        <v>2</v>
      </c>
      <c r="K97" s="249"/>
      <c r="L97" s="249"/>
      <c r="M97" s="249"/>
      <c r="N97" s="249"/>
      <c r="O97" s="249">
        <f>O100</f>
        <v>554617.71</v>
      </c>
      <c r="P97" s="249"/>
      <c r="Q97" s="250"/>
      <c r="R97" s="249"/>
      <c r="S97" s="249"/>
    </row>
    <row r="98" spans="1:19" s="90" customFormat="1" ht="21.75" customHeight="1">
      <c r="A98" s="247"/>
      <c r="B98" s="248"/>
      <c r="C98" s="498" t="s">
        <v>250</v>
      </c>
      <c r="D98" s="499"/>
      <c r="E98" s="500">
        <f>E97*100/E96</f>
        <v>99.931119167138135</v>
      </c>
      <c r="F98" s="501"/>
      <c r="G98" s="202">
        <f>G97*100/G96</f>
        <v>99.931119167138135</v>
      </c>
      <c r="H98" s="202">
        <f>H97*100/H96</f>
        <v>100</v>
      </c>
      <c r="I98" s="249"/>
      <c r="J98" s="249">
        <f>J97*100/J96</f>
        <v>100</v>
      </c>
      <c r="K98" s="249"/>
      <c r="L98" s="249"/>
      <c r="M98" s="249"/>
      <c r="N98" s="249"/>
      <c r="O98" s="249">
        <f>O97*100/O96</f>
        <v>99.931118918918912</v>
      </c>
      <c r="P98" s="249"/>
      <c r="Q98" s="250"/>
      <c r="R98" s="204"/>
      <c r="S98" s="204"/>
    </row>
    <row r="99" spans="1:19" s="90" customFormat="1" ht="47.25" customHeight="1">
      <c r="A99" s="247"/>
      <c r="B99" s="113">
        <v>75702</v>
      </c>
      <c r="C99" s="502" t="s">
        <v>24</v>
      </c>
      <c r="D99" s="503"/>
      <c r="E99" s="504">
        <f>G99</f>
        <v>555002</v>
      </c>
      <c r="F99" s="505"/>
      <c r="G99" s="202">
        <f>H99+O99</f>
        <v>555002</v>
      </c>
      <c r="H99" s="202">
        <f>J99</f>
        <v>2</v>
      </c>
      <c r="I99" s="202"/>
      <c r="J99" s="202">
        <v>2</v>
      </c>
      <c r="K99" s="202"/>
      <c r="L99" s="202"/>
      <c r="M99" s="202"/>
      <c r="N99" s="202"/>
      <c r="O99" s="202">
        <v>555000</v>
      </c>
      <c r="P99" s="202"/>
      <c r="Q99" s="229"/>
      <c r="R99" s="203"/>
      <c r="S99" s="203"/>
    </row>
    <row r="100" spans="1:19" s="90" customFormat="1" ht="21.75" customHeight="1">
      <c r="A100" s="247"/>
      <c r="B100" s="113"/>
      <c r="C100" s="496" t="s">
        <v>249</v>
      </c>
      <c r="D100" s="497"/>
      <c r="E100" s="491">
        <f>G100</f>
        <v>554619.71</v>
      </c>
      <c r="F100" s="492"/>
      <c r="G100" s="201">
        <f>H100+O100</f>
        <v>554619.71</v>
      </c>
      <c r="H100" s="201">
        <f>J100</f>
        <v>2</v>
      </c>
      <c r="I100" s="202"/>
      <c r="J100" s="202">
        <v>2</v>
      </c>
      <c r="K100" s="202"/>
      <c r="L100" s="202"/>
      <c r="M100" s="202"/>
      <c r="N100" s="202"/>
      <c r="O100" s="202">
        <v>554617.71</v>
      </c>
      <c r="P100" s="202"/>
      <c r="Q100" s="229"/>
      <c r="R100" s="203"/>
      <c r="S100" s="203"/>
    </row>
    <row r="101" spans="1:19" s="90" customFormat="1" ht="21.75" customHeight="1">
      <c r="A101" s="251"/>
      <c r="B101" s="113"/>
      <c r="C101" s="496" t="s">
        <v>250</v>
      </c>
      <c r="D101" s="497"/>
      <c r="E101" s="491">
        <f>E100*100/E99</f>
        <v>99.931119167138135</v>
      </c>
      <c r="F101" s="495"/>
      <c r="G101" s="204">
        <f>G100*100/G99</f>
        <v>99.931119167138135</v>
      </c>
      <c r="H101" s="204">
        <f>H100*100/H99</f>
        <v>100</v>
      </c>
      <c r="I101" s="230"/>
      <c r="J101" s="202">
        <f>J100*100/J99</f>
        <v>100</v>
      </c>
      <c r="K101" s="202"/>
      <c r="L101" s="202"/>
      <c r="M101" s="202"/>
      <c r="N101" s="202"/>
      <c r="O101" s="202">
        <f>O100*100/O99</f>
        <v>99.931118918918912</v>
      </c>
      <c r="P101" s="202"/>
      <c r="Q101" s="229"/>
      <c r="R101" s="203"/>
      <c r="S101" s="203"/>
    </row>
    <row r="102" spans="1:19" s="90" customFormat="1" ht="21.75" customHeight="1">
      <c r="A102" s="295">
        <v>801</v>
      </c>
      <c r="B102" s="113"/>
      <c r="C102" s="496" t="s">
        <v>26</v>
      </c>
      <c r="D102" s="497"/>
      <c r="E102" s="506">
        <f>E105+E108+E111+E114+E117+E120+E123+E129+E135+E126+E132</f>
        <v>10687200.370000001</v>
      </c>
      <c r="F102" s="507"/>
      <c r="G102" s="202">
        <f>G105+G108+G111+G114+G117+G120+G123+G126+G129+G135+G132</f>
        <v>10590839.370000001</v>
      </c>
      <c r="H102" s="202">
        <f>H105+H108+H111+H114+H117+H120+H123+H126+H129+H135+H132</f>
        <v>9881661.370000001</v>
      </c>
      <c r="I102" s="202">
        <f>I105+I108+I111+I114+I117+I120+I123+I126+I129+I135+I132</f>
        <v>8270045.370000001</v>
      </c>
      <c r="J102" s="202">
        <f>J105+J108+J111+J114+J117+J120+J123+J126+J129+J135+J132</f>
        <v>1611616</v>
      </c>
      <c r="K102" s="202">
        <f>K111+K135</f>
        <v>184370</v>
      </c>
      <c r="L102" s="202">
        <f>L105+L108+L111+L114+L117+L120+L123+L126+L129+L135</f>
        <v>524808</v>
      </c>
      <c r="M102" s="202"/>
      <c r="N102" s="202"/>
      <c r="O102" s="202"/>
      <c r="P102" s="202">
        <f>P105+P108+P114+P117</f>
        <v>96361</v>
      </c>
      <c r="Q102" s="202">
        <f>Q105+Q108+Q114+Q117</f>
        <v>96361</v>
      </c>
      <c r="R102" s="203"/>
      <c r="S102" s="203"/>
    </row>
    <row r="103" spans="1:19" s="90" customFormat="1" ht="21.75" customHeight="1">
      <c r="A103" s="269"/>
      <c r="B103" s="113"/>
      <c r="C103" s="496" t="s">
        <v>249</v>
      </c>
      <c r="D103" s="497"/>
      <c r="E103" s="506">
        <f>E106+E109+E112+E115+E118+E121+E124+E130+E136+E127+E133</f>
        <v>10897454.6</v>
      </c>
      <c r="F103" s="507"/>
      <c r="G103" s="201">
        <f>G106+G109+G112+G115+G118+G121+G124+G127+G130+G136+G132+G133</f>
        <v>10893570.99</v>
      </c>
      <c r="H103" s="201">
        <f>H106+H109+H112+H115+H118+H121+H124+H127+H130+H136+H133</f>
        <v>10091923.479999999</v>
      </c>
      <c r="I103" s="202">
        <f>I106+I109+I112+I115+I118+I121+I124+I127+I130+I136</f>
        <v>8483172.0099999998</v>
      </c>
      <c r="J103" s="202">
        <f>J106+J109+J112+J115+J118+J121+J124+J127+J130+J136+J133</f>
        <v>1608751.4700000002</v>
      </c>
      <c r="K103" s="202">
        <f>K106+K109+K112+K115+K118+K121+K124+K127+K130+K136</f>
        <v>184368.84</v>
      </c>
      <c r="L103" s="202">
        <f>L106+L109+L112+L115+L118+L121+L124+L127+L130+L136</f>
        <v>524801.66999999993</v>
      </c>
      <c r="M103" s="202"/>
      <c r="N103" s="202"/>
      <c r="O103" s="202"/>
      <c r="P103" s="202">
        <f>P106+P109+P115+P118</f>
        <v>96360.61</v>
      </c>
      <c r="Q103" s="202">
        <f>Q106+Q109+Q115+Q118</f>
        <v>96360.61</v>
      </c>
      <c r="R103" s="203"/>
      <c r="S103" s="203"/>
    </row>
    <row r="104" spans="1:19" s="90" customFormat="1" ht="21.75" customHeight="1">
      <c r="A104" s="269"/>
      <c r="B104" s="113"/>
      <c r="C104" s="496" t="s">
        <v>250</v>
      </c>
      <c r="D104" s="497"/>
      <c r="E104" s="491">
        <f>E103*100/E102</f>
        <v>101.96734619657926</v>
      </c>
      <c r="F104" s="495"/>
      <c r="G104" s="204">
        <f t="shared" ref="G104:L104" si="5">G103*100/G102</f>
        <v>102.85842896321823</v>
      </c>
      <c r="H104" s="204">
        <f t="shared" si="5"/>
        <v>102.12780120798652</v>
      </c>
      <c r="I104" s="204">
        <f t="shared" si="5"/>
        <v>102.57709154502497</v>
      </c>
      <c r="J104" s="204">
        <f t="shared" si="5"/>
        <v>99.822257287095709</v>
      </c>
      <c r="K104" s="204">
        <f>K103*100/K102</f>
        <v>99.999370830395407</v>
      </c>
      <c r="L104" s="204">
        <f t="shared" si="5"/>
        <v>99.998793844606013</v>
      </c>
      <c r="M104" s="202"/>
      <c r="N104" s="202"/>
      <c r="O104" s="202"/>
      <c r="P104" s="202">
        <f>P103*100/P102</f>
        <v>99.99959527194612</v>
      </c>
      <c r="Q104" s="202">
        <f>Q103*100/Q102</f>
        <v>99.99959527194612</v>
      </c>
      <c r="R104" s="203"/>
      <c r="S104" s="203"/>
    </row>
    <row r="105" spans="1:19" s="90" customFormat="1" ht="21.75" customHeight="1">
      <c r="A105" s="269"/>
      <c r="B105" s="113">
        <v>80101</v>
      </c>
      <c r="C105" s="496" t="s">
        <v>29</v>
      </c>
      <c r="D105" s="497"/>
      <c r="E105" s="506">
        <f>G105+P105</f>
        <v>4514250.37</v>
      </c>
      <c r="F105" s="507"/>
      <c r="G105" s="205">
        <f>H105+L105</f>
        <v>4508380.37</v>
      </c>
      <c r="H105" s="205">
        <f>I105+J105</f>
        <v>4243587.37</v>
      </c>
      <c r="I105" s="202">
        <v>3659843.37</v>
      </c>
      <c r="J105" s="202">
        <v>583744</v>
      </c>
      <c r="K105" s="202"/>
      <c r="L105" s="202">
        <v>264793</v>
      </c>
      <c r="M105" s="202"/>
      <c r="N105" s="202"/>
      <c r="O105" s="202"/>
      <c r="P105" s="202">
        <f>Q105</f>
        <v>5870</v>
      </c>
      <c r="Q105" s="202">
        <v>5870</v>
      </c>
      <c r="R105" s="203"/>
      <c r="S105" s="203"/>
    </row>
    <row r="106" spans="1:19" s="90" customFormat="1" ht="21.75" customHeight="1">
      <c r="A106" s="269"/>
      <c r="B106" s="113"/>
      <c r="C106" s="496" t="s">
        <v>249</v>
      </c>
      <c r="D106" s="497"/>
      <c r="E106" s="491">
        <f>G106+P106</f>
        <v>4647779.78</v>
      </c>
      <c r="F106" s="492"/>
      <c r="G106" s="202">
        <f>H106+L106</f>
        <v>4641909.78</v>
      </c>
      <c r="H106" s="202">
        <f>I106+J106</f>
        <v>4377119.17</v>
      </c>
      <c r="I106" s="202">
        <v>3794751.49</v>
      </c>
      <c r="J106" s="202">
        <v>582367.68000000005</v>
      </c>
      <c r="K106" s="202"/>
      <c r="L106" s="202">
        <v>264790.61</v>
      </c>
      <c r="M106" s="202"/>
      <c r="N106" s="202"/>
      <c r="O106" s="202"/>
      <c r="P106" s="202">
        <f>Q106</f>
        <v>5870</v>
      </c>
      <c r="Q106" s="202">
        <v>5870</v>
      </c>
      <c r="R106" s="203"/>
      <c r="S106" s="203"/>
    </row>
    <row r="107" spans="1:19" s="90" customFormat="1" ht="21.75" customHeight="1">
      <c r="A107" s="269"/>
      <c r="B107" s="113"/>
      <c r="C107" s="496" t="s">
        <v>250</v>
      </c>
      <c r="D107" s="497"/>
      <c r="E107" s="491">
        <f>E106*100/E105</f>
        <v>102.95795312744251</v>
      </c>
      <c r="F107" s="492"/>
      <c r="G107" s="202">
        <f>G106*100/G105</f>
        <v>102.96180444064882</v>
      </c>
      <c r="H107" s="202">
        <f>H106*100/H105</f>
        <v>103.14667257575516</v>
      </c>
      <c r="I107" s="202">
        <f>I106*100/I105</f>
        <v>103.68617195768134</v>
      </c>
      <c r="J107" s="202">
        <f>J106*100/J105</f>
        <v>99.764225413880069</v>
      </c>
      <c r="K107" s="202"/>
      <c r="L107" s="202">
        <f>L106*100/L105</f>
        <v>99.999097408164118</v>
      </c>
      <c r="M107" s="202"/>
      <c r="N107" s="202"/>
      <c r="O107" s="202"/>
      <c r="P107" s="202">
        <f>Q107</f>
        <v>100</v>
      </c>
      <c r="Q107" s="202">
        <f>Q106/Q105*100</f>
        <v>100</v>
      </c>
      <c r="R107" s="203"/>
      <c r="S107" s="203"/>
    </row>
    <row r="108" spans="1:19" s="90" customFormat="1" ht="21.75" customHeight="1">
      <c r="A108" s="269"/>
      <c r="B108" s="113">
        <v>80103</v>
      </c>
      <c r="C108" s="496" t="s">
        <v>27</v>
      </c>
      <c r="D108" s="497"/>
      <c r="E108" s="506">
        <f>G108+P108</f>
        <v>782445</v>
      </c>
      <c r="F108" s="507"/>
      <c r="G108" s="202">
        <f>H108+L108</f>
        <v>741804</v>
      </c>
      <c r="H108" s="202">
        <f>I108+J108</f>
        <v>693682</v>
      </c>
      <c r="I108" s="202">
        <v>617714</v>
      </c>
      <c r="J108" s="202">
        <v>75968</v>
      </c>
      <c r="K108" s="202"/>
      <c r="L108" s="202">
        <v>48122</v>
      </c>
      <c r="M108" s="202"/>
      <c r="N108" s="202"/>
      <c r="O108" s="202"/>
      <c r="P108" s="202">
        <f>Q108</f>
        <v>40641</v>
      </c>
      <c r="Q108" s="202">
        <v>40641</v>
      </c>
      <c r="R108" s="203"/>
      <c r="S108" s="203"/>
    </row>
    <row r="109" spans="1:19" s="90" customFormat="1" ht="21.75" customHeight="1">
      <c r="A109" s="269"/>
      <c r="B109" s="113"/>
      <c r="C109" s="496" t="s">
        <v>249</v>
      </c>
      <c r="D109" s="497"/>
      <c r="E109" s="491">
        <f>G109+P109</f>
        <v>782432.23</v>
      </c>
      <c r="F109" s="492"/>
      <c r="G109" s="210">
        <f>H109+L109</f>
        <v>741791.62</v>
      </c>
      <c r="H109" s="210">
        <f>I109+J109</f>
        <v>693671.89</v>
      </c>
      <c r="I109" s="210">
        <v>617707.09</v>
      </c>
      <c r="J109" s="210">
        <v>75964.800000000003</v>
      </c>
      <c r="K109" s="210"/>
      <c r="L109" s="210">
        <v>48119.73</v>
      </c>
      <c r="M109" s="202"/>
      <c r="N109" s="202"/>
      <c r="O109" s="202"/>
      <c r="P109" s="202">
        <f>Q109</f>
        <v>40640.61</v>
      </c>
      <c r="Q109" s="202">
        <v>40640.61</v>
      </c>
      <c r="R109" s="203"/>
      <c r="S109" s="203"/>
    </row>
    <row r="110" spans="1:19" s="90" customFormat="1" ht="21.75" customHeight="1">
      <c r="A110" s="269"/>
      <c r="B110" s="113"/>
      <c r="C110" s="496" t="s">
        <v>250</v>
      </c>
      <c r="D110" s="497"/>
      <c r="E110" s="491">
        <f>E109*100/E108</f>
        <v>99.998367936404478</v>
      </c>
      <c r="F110" s="495"/>
      <c r="G110" s="204">
        <f>G109*100/G108</f>
        <v>99.998331095545453</v>
      </c>
      <c r="H110" s="204">
        <f>H109*100/H108</f>
        <v>99.998542559847309</v>
      </c>
      <c r="I110" s="204">
        <f>I109*100/I108</f>
        <v>99.998881359334575</v>
      </c>
      <c r="J110" s="204">
        <f>J109*100/J108</f>
        <v>99.99578770008425</v>
      </c>
      <c r="K110" s="204"/>
      <c r="L110" s="204">
        <f>L109*100/L108</f>
        <v>99.995282822825317</v>
      </c>
      <c r="M110" s="230"/>
      <c r="N110" s="202"/>
      <c r="O110" s="202"/>
      <c r="P110" s="202">
        <v>100</v>
      </c>
      <c r="Q110" s="202">
        <f>Q109*100/Q108</f>
        <v>99.999040377943459</v>
      </c>
      <c r="R110" s="203"/>
      <c r="S110" s="203"/>
    </row>
    <row r="111" spans="1:19" s="90" customFormat="1" ht="21.75" customHeight="1">
      <c r="A111" s="269"/>
      <c r="B111" s="113">
        <v>80104</v>
      </c>
      <c r="C111" s="496" t="s">
        <v>256</v>
      </c>
      <c r="D111" s="497"/>
      <c r="E111" s="506">
        <f>G111</f>
        <v>198280</v>
      </c>
      <c r="F111" s="507"/>
      <c r="G111" s="205">
        <f>H111+K111</f>
        <v>198280</v>
      </c>
      <c r="H111" s="205">
        <f>J111</f>
        <v>20301</v>
      </c>
      <c r="I111" s="205"/>
      <c r="J111" s="205">
        <v>20301</v>
      </c>
      <c r="K111" s="205">
        <v>177979</v>
      </c>
      <c r="L111" s="205"/>
      <c r="M111" s="202"/>
      <c r="N111" s="202"/>
      <c r="O111" s="202"/>
      <c r="P111" s="202"/>
      <c r="Q111" s="229"/>
      <c r="R111" s="203"/>
      <c r="S111" s="203"/>
    </row>
    <row r="112" spans="1:19" s="90" customFormat="1" ht="21.75" customHeight="1">
      <c r="A112" s="269"/>
      <c r="B112" s="113"/>
      <c r="C112" s="496" t="s">
        <v>249</v>
      </c>
      <c r="D112" s="497"/>
      <c r="E112" s="491">
        <f>G112</f>
        <v>198278.78999999998</v>
      </c>
      <c r="F112" s="492"/>
      <c r="G112" s="202">
        <f>H112+K112</f>
        <v>198278.78999999998</v>
      </c>
      <c r="H112" s="202">
        <f>J112</f>
        <v>20300.71</v>
      </c>
      <c r="I112" s="202"/>
      <c r="J112" s="202">
        <v>20300.71</v>
      </c>
      <c r="K112" s="202">
        <v>177978.08</v>
      </c>
      <c r="L112" s="202"/>
      <c r="M112" s="202"/>
      <c r="N112" s="202"/>
      <c r="O112" s="202"/>
      <c r="P112" s="202"/>
      <c r="Q112" s="229"/>
      <c r="R112" s="203"/>
      <c r="S112" s="203"/>
    </row>
    <row r="113" spans="1:19" s="90" customFormat="1" ht="21.75" customHeight="1">
      <c r="A113" s="269"/>
      <c r="B113" s="113"/>
      <c r="C113" s="496" t="s">
        <v>250</v>
      </c>
      <c r="D113" s="497"/>
      <c r="E113" s="491">
        <f>E112*100/E111</f>
        <v>99.999389751866033</v>
      </c>
      <c r="F113" s="492"/>
      <c r="G113" s="202">
        <f>G112*100/G111</f>
        <v>99.999389751866033</v>
      </c>
      <c r="H113" s="202">
        <f>H112*100/H111</f>
        <v>99.998571498940933</v>
      </c>
      <c r="I113" s="202"/>
      <c r="J113" s="202">
        <f>J112*100/J111</f>
        <v>99.998571498940933</v>
      </c>
      <c r="K113" s="202">
        <f>K112*100/K111</f>
        <v>99.999483085083071</v>
      </c>
      <c r="L113" s="202"/>
      <c r="M113" s="202"/>
      <c r="N113" s="202"/>
      <c r="O113" s="202"/>
      <c r="P113" s="202"/>
      <c r="Q113" s="229"/>
      <c r="R113" s="203"/>
      <c r="S113" s="203"/>
    </row>
    <row r="114" spans="1:19" s="90" customFormat="1" ht="21.75" customHeight="1">
      <c r="A114" s="269"/>
      <c r="B114" s="113">
        <v>80110</v>
      </c>
      <c r="C114" s="496" t="s">
        <v>30</v>
      </c>
      <c r="D114" s="497"/>
      <c r="E114" s="506">
        <f>G114+P114</f>
        <v>3030313</v>
      </c>
      <c r="F114" s="507"/>
      <c r="G114" s="202">
        <f>H114+L114</f>
        <v>3025463</v>
      </c>
      <c r="H114" s="202">
        <f>I114+J114</f>
        <v>2848227</v>
      </c>
      <c r="I114" s="202">
        <v>2485361</v>
      </c>
      <c r="J114" s="202">
        <v>362866</v>
      </c>
      <c r="K114" s="202"/>
      <c r="L114" s="202">
        <v>177236</v>
      </c>
      <c r="M114" s="202"/>
      <c r="N114" s="202"/>
      <c r="O114" s="202"/>
      <c r="P114" s="202">
        <f>Q114</f>
        <v>4850</v>
      </c>
      <c r="Q114" s="229">
        <v>4850</v>
      </c>
      <c r="R114" s="203"/>
      <c r="S114" s="203"/>
    </row>
    <row r="115" spans="1:19" s="90" customFormat="1" ht="21.75" customHeight="1">
      <c r="A115" s="269"/>
      <c r="B115" s="113"/>
      <c r="C115" s="496" t="s">
        <v>249</v>
      </c>
      <c r="D115" s="497"/>
      <c r="E115" s="491">
        <f>G115+P115</f>
        <v>3112811.61</v>
      </c>
      <c r="F115" s="492"/>
      <c r="G115" s="202">
        <f>H115+L115</f>
        <v>3107961.61</v>
      </c>
      <c r="H115" s="202">
        <f>I115+J115</f>
        <v>2930727.28</v>
      </c>
      <c r="I115" s="202">
        <v>2567889.0299999998</v>
      </c>
      <c r="J115" s="202">
        <v>362838.25</v>
      </c>
      <c r="K115" s="202"/>
      <c r="L115" s="202">
        <v>177234.33</v>
      </c>
      <c r="M115" s="202"/>
      <c r="N115" s="202"/>
      <c r="O115" s="202"/>
      <c r="P115" s="202">
        <f>Q115</f>
        <v>4850</v>
      </c>
      <c r="Q115" s="229">
        <v>4850</v>
      </c>
      <c r="R115" s="203"/>
      <c r="S115" s="203"/>
    </row>
    <row r="116" spans="1:19" s="90" customFormat="1" ht="21.75" customHeight="1">
      <c r="A116" s="269"/>
      <c r="B116" s="113"/>
      <c r="C116" s="496" t="s">
        <v>250</v>
      </c>
      <c r="D116" s="497"/>
      <c r="E116" s="491">
        <f>E115*100/E114</f>
        <v>102.72244517315538</v>
      </c>
      <c r="F116" s="492"/>
      <c r="G116" s="202">
        <f>G115*100/G114</f>
        <v>102.72680941726935</v>
      </c>
      <c r="H116" s="202">
        <f>H115*100/H114</f>
        <v>102.89654862481116</v>
      </c>
      <c r="I116" s="202">
        <f>I115*100/I114</f>
        <v>103.32056510100544</v>
      </c>
      <c r="J116" s="202">
        <f>J115*100/J114</f>
        <v>99.992352548874791</v>
      </c>
      <c r="K116" s="202"/>
      <c r="L116" s="202">
        <f>L115*100/L114</f>
        <v>99.999057753503806</v>
      </c>
      <c r="M116" s="202"/>
      <c r="N116" s="202"/>
      <c r="O116" s="202"/>
      <c r="P116" s="202">
        <v>100</v>
      </c>
      <c r="Q116" s="229">
        <v>100</v>
      </c>
      <c r="R116" s="203"/>
      <c r="S116" s="203"/>
    </row>
    <row r="117" spans="1:19" s="90" customFormat="1" ht="21.75" customHeight="1">
      <c r="A117" s="269"/>
      <c r="B117" s="113">
        <v>80113</v>
      </c>
      <c r="C117" s="496" t="s">
        <v>28</v>
      </c>
      <c r="D117" s="497"/>
      <c r="E117" s="506">
        <f>G117+P117</f>
        <v>947147</v>
      </c>
      <c r="F117" s="507"/>
      <c r="G117" s="202">
        <f>H117</f>
        <v>902147</v>
      </c>
      <c r="H117" s="202">
        <f>I117+J117</f>
        <v>902147</v>
      </c>
      <c r="I117" s="202">
        <v>604627</v>
      </c>
      <c r="J117" s="202">
        <v>297520</v>
      </c>
      <c r="K117" s="202"/>
      <c r="L117" s="202"/>
      <c r="M117" s="202"/>
      <c r="N117" s="202"/>
      <c r="O117" s="202"/>
      <c r="P117" s="202">
        <f>Q117</f>
        <v>45000</v>
      </c>
      <c r="Q117" s="229">
        <v>45000</v>
      </c>
      <c r="R117" s="203"/>
      <c r="S117" s="203"/>
    </row>
    <row r="118" spans="1:19" s="90" customFormat="1" ht="21.75" customHeight="1">
      <c r="A118" s="269"/>
      <c r="B118" s="113"/>
      <c r="C118" s="496" t="s">
        <v>249</v>
      </c>
      <c r="D118" s="497"/>
      <c r="E118" s="491">
        <f>G118+P118</f>
        <v>941854.41999999993</v>
      </c>
      <c r="F118" s="492"/>
      <c r="G118" s="202">
        <f>H118</f>
        <v>896854.41999999993</v>
      </c>
      <c r="H118" s="202">
        <f>I118+J118</f>
        <v>896854.41999999993</v>
      </c>
      <c r="I118" s="202">
        <v>600326.24</v>
      </c>
      <c r="J118" s="202">
        <v>296528.18</v>
      </c>
      <c r="K118" s="202"/>
      <c r="L118" s="202"/>
      <c r="M118" s="202"/>
      <c r="N118" s="202"/>
      <c r="O118" s="202"/>
      <c r="P118" s="202">
        <f>Q118</f>
        <v>45000</v>
      </c>
      <c r="Q118" s="229">
        <v>45000</v>
      </c>
      <c r="R118" s="203"/>
      <c r="S118" s="203"/>
    </row>
    <row r="119" spans="1:19" s="90" customFormat="1" ht="21.75" customHeight="1">
      <c r="A119" s="269"/>
      <c r="B119" s="113"/>
      <c r="C119" s="496" t="s">
        <v>250</v>
      </c>
      <c r="D119" s="497"/>
      <c r="E119" s="491">
        <f>E118*100/E117</f>
        <v>99.441208175710841</v>
      </c>
      <c r="F119" s="492"/>
      <c r="G119" s="202">
        <f>G118*100/G117</f>
        <v>99.413335077321108</v>
      </c>
      <c r="H119" s="202">
        <f>H118*100/H117</f>
        <v>99.413335077321108</v>
      </c>
      <c r="I119" s="202">
        <f>I118*100/I117</f>
        <v>99.288692036577928</v>
      </c>
      <c r="J119" s="202">
        <f>J118*100/J117</f>
        <v>99.666637536972303</v>
      </c>
      <c r="K119" s="202"/>
      <c r="L119" s="202"/>
      <c r="M119" s="202"/>
      <c r="N119" s="202"/>
      <c r="O119" s="202"/>
      <c r="P119" s="202">
        <f>P118*100/P117</f>
        <v>100</v>
      </c>
      <c r="Q119" s="229">
        <v>100</v>
      </c>
      <c r="R119" s="203"/>
      <c r="S119" s="203"/>
    </row>
    <row r="120" spans="1:19" s="90" customFormat="1" ht="38.25" customHeight="1">
      <c r="A120" s="269"/>
      <c r="B120" s="113">
        <v>80114</v>
      </c>
      <c r="C120" s="496" t="s">
        <v>257</v>
      </c>
      <c r="D120" s="497"/>
      <c r="E120" s="506">
        <f>G120</f>
        <v>311487</v>
      </c>
      <c r="F120" s="507"/>
      <c r="G120" s="202">
        <f>H120</f>
        <v>311487</v>
      </c>
      <c r="H120" s="202">
        <f>I120+J120</f>
        <v>311487</v>
      </c>
      <c r="I120" s="202">
        <v>291547</v>
      </c>
      <c r="J120" s="202">
        <v>19940</v>
      </c>
      <c r="K120" s="202"/>
      <c r="L120" s="202"/>
      <c r="M120" s="202"/>
      <c r="N120" s="202"/>
      <c r="O120" s="202"/>
      <c r="P120" s="202"/>
      <c r="Q120" s="229"/>
      <c r="R120" s="203"/>
      <c r="S120" s="203"/>
    </row>
    <row r="121" spans="1:19" s="90" customFormat="1" ht="21.75" customHeight="1">
      <c r="A121" s="269"/>
      <c r="B121" s="113"/>
      <c r="C121" s="496" t="s">
        <v>249</v>
      </c>
      <c r="D121" s="497"/>
      <c r="E121" s="491">
        <f>G121</f>
        <v>311480.19999999995</v>
      </c>
      <c r="F121" s="492"/>
      <c r="G121" s="202">
        <f>H121</f>
        <v>311480.19999999995</v>
      </c>
      <c r="H121" s="202">
        <f>I121+J121</f>
        <v>311480.19999999995</v>
      </c>
      <c r="I121" s="202">
        <v>291545.15999999997</v>
      </c>
      <c r="J121" s="202">
        <v>19935.04</v>
      </c>
      <c r="K121" s="202"/>
      <c r="L121" s="202"/>
      <c r="M121" s="202"/>
      <c r="N121" s="202"/>
      <c r="O121" s="202"/>
      <c r="P121" s="202"/>
      <c r="Q121" s="229"/>
      <c r="R121" s="203"/>
      <c r="S121" s="203"/>
    </row>
    <row r="122" spans="1:19" s="90" customFormat="1" ht="25.2" customHeight="1">
      <c r="A122" s="269"/>
      <c r="B122" s="113"/>
      <c r="C122" s="496" t="s">
        <v>250</v>
      </c>
      <c r="D122" s="497"/>
      <c r="E122" s="491">
        <f>E121*100/E120</f>
        <v>99.997816923338689</v>
      </c>
      <c r="F122" s="492"/>
      <c r="G122" s="202">
        <f>G121*100/G120</f>
        <v>99.997816923338689</v>
      </c>
      <c r="H122" s="202">
        <f>H121*100/H120</f>
        <v>99.997816923338689</v>
      </c>
      <c r="I122" s="202">
        <f>I121*100/I120</f>
        <v>99.999368883919217</v>
      </c>
      <c r="J122" s="202">
        <f>J121*100/J120</f>
        <v>99.975125376128389</v>
      </c>
      <c r="K122" s="202"/>
      <c r="L122" s="202"/>
      <c r="M122" s="202"/>
      <c r="N122" s="202"/>
      <c r="O122" s="202"/>
      <c r="P122" s="202"/>
      <c r="Q122" s="229"/>
      <c r="R122" s="203"/>
      <c r="S122" s="203"/>
    </row>
    <row r="123" spans="1:19" s="90" customFormat="1" ht="21.75" customHeight="1">
      <c r="A123" s="269"/>
      <c r="B123" s="113">
        <v>80146</v>
      </c>
      <c r="C123" s="496" t="s">
        <v>31</v>
      </c>
      <c r="D123" s="497"/>
      <c r="E123" s="506">
        <f>G123</f>
        <v>19997</v>
      </c>
      <c r="F123" s="507"/>
      <c r="G123" s="202">
        <f>H123</f>
        <v>19997</v>
      </c>
      <c r="H123" s="202">
        <f>J123</f>
        <v>19997</v>
      </c>
      <c r="I123" s="202"/>
      <c r="J123" s="202">
        <v>19997</v>
      </c>
      <c r="K123" s="202"/>
      <c r="L123" s="202"/>
      <c r="M123" s="202"/>
      <c r="N123" s="202"/>
      <c r="O123" s="202"/>
      <c r="P123" s="202"/>
      <c r="Q123" s="229"/>
      <c r="R123" s="203"/>
      <c r="S123" s="203"/>
    </row>
    <row r="124" spans="1:19" s="90" customFormat="1" ht="21.75" customHeight="1">
      <c r="A124" s="269"/>
      <c r="B124" s="113"/>
      <c r="C124" s="496" t="s">
        <v>249</v>
      </c>
      <c r="D124" s="497"/>
      <c r="E124" s="491">
        <f>G124</f>
        <v>19536.830000000002</v>
      </c>
      <c r="F124" s="492"/>
      <c r="G124" s="202">
        <f>H124</f>
        <v>19536.830000000002</v>
      </c>
      <c r="H124" s="202">
        <f>J124</f>
        <v>19536.830000000002</v>
      </c>
      <c r="I124" s="202"/>
      <c r="J124" s="202">
        <v>19536.830000000002</v>
      </c>
      <c r="K124" s="202"/>
      <c r="L124" s="202"/>
      <c r="M124" s="202"/>
      <c r="N124" s="202"/>
      <c r="O124" s="202"/>
      <c r="P124" s="202"/>
      <c r="Q124" s="229"/>
      <c r="R124" s="203"/>
      <c r="S124" s="203"/>
    </row>
    <row r="125" spans="1:19" s="90" customFormat="1" ht="21.75" customHeight="1">
      <c r="A125" s="269"/>
      <c r="B125" s="113"/>
      <c r="C125" s="496" t="s">
        <v>250</v>
      </c>
      <c r="D125" s="497"/>
      <c r="E125" s="491">
        <f>E124*100/E123</f>
        <v>97.698804820723126</v>
      </c>
      <c r="F125" s="492"/>
      <c r="G125" s="202">
        <f>G124*100/G123</f>
        <v>97.698804820723126</v>
      </c>
      <c r="H125" s="202">
        <f>H124*100/H123</f>
        <v>97.698804820723126</v>
      </c>
      <c r="I125" s="202"/>
      <c r="J125" s="202">
        <f>J124*100/J123</f>
        <v>97.698804820723126</v>
      </c>
      <c r="K125" s="202"/>
      <c r="L125" s="202"/>
      <c r="M125" s="202"/>
      <c r="N125" s="202"/>
      <c r="O125" s="202"/>
      <c r="P125" s="202"/>
      <c r="Q125" s="229"/>
      <c r="R125" s="203"/>
      <c r="S125" s="203"/>
    </row>
    <row r="126" spans="1:19" s="90" customFormat="1" ht="121.5" customHeight="1">
      <c r="A126" s="269"/>
      <c r="B126" s="113">
        <v>80149</v>
      </c>
      <c r="C126" s="496" t="s">
        <v>303</v>
      </c>
      <c r="D126" s="497"/>
      <c r="E126" s="506">
        <f>G126</f>
        <v>73464.98000000001</v>
      </c>
      <c r="F126" s="507"/>
      <c r="G126" s="202">
        <f>H126+L126</f>
        <v>73464.98000000001</v>
      </c>
      <c r="H126" s="202">
        <f>I126+J126</f>
        <v>68282.98000000001</v>
      </c>
      <c r="I126" s="202">
        <v>64230.98</v>
      </c>
      <c r="J126" s="202">
        <v>4052</v>
      </c>
      <c r="K126" s="202"/>
      <c r="L126" s="202">
        <v>5182</v>
      </c>
      <c r="M126" s="202"/>
      <c r="N126" s="202"/>
      <c r="O126" s="202"/>
      <c r="P126" s="202"/>
      <c r="Q126" s="229"/>
      <c r="R126" s="203"/>
      <c r="S126" s="203"/>
    </row>
    <row r="127" spans="1:19" s="90" customFormat="1" ht="21.75" customHeight="1">
      <c r="A127" s="269"/>
      <c r="B127" s="113"/>
      <c r="C127" s="496" t="s">
        <v>249</v>
      </c>
      <c r="D127" s="497"/>
      <c r="E127" s="491">
        <f>G127</f>
        <v>73464.98000000001</v>
      </c>
      <c r="F127" s="492"/>
      <c r="G127" s="202">
        <f>H127+L127</f>
        <v>73464.98000000001</v>
      </c>
      <c r="H127" s="202">
        <f>I127+J127</f>
        <v>68282.98000000001</v>
      </c>
      <c r="I127" s="202">
        <v>64230.98</v>
      </c>
      <c r="J127" s="202">
        <v>4052</v>
      </c>
      <c r="K127" s="202"/>
      <c r="L127" s="202">
        <v>5182</v>
      </c>
      <c r="M127" s="202"/>
      <c r="N127" s="202"/>
      <c r="O127" s="202"/>
      <c r="P127" s="202"/>
      <c r="Q127" s="229"/>
      <c r="R127" s="203"/>
      <c r="S127" s="203"/>
    </row>
    <row r="128" spans="1:19" s="90" customFormat="1" ht="21.75" customHeight="1">
      <c r="A128" s="269"/>
      <c r="B128" s="113"/>
      <c r="C128" s="496" t="s">
        <v>250</v>
      </c>
      <c r="D128" s="497"/>
      <c r="E128" s="491">
        <f>E127*100/E126</f>
        <v>100</v>
      </c>
      <c r="F128" s="492"/>
      <c r="G128" s="202">
        <f>G127*100/G126</f>
        <v>100</v>
      </c>
      <c r="H128" s="202">
        <f>H127*100/H126</f>
        <v>100</v>
      </c>
      <c r="I128" s="202">
        <f>I127*100/I126</f>
        <v>100</v>
      </c>
      <c r="J128" s="202">
        <f>J127*100/J126</f>
        <v>100</v>
      </c>
      <c r="K128" s="202"/>
      <c r="L128" s="202">
        <f>L127*100/L126</f>
        <v>100</v>
      </c>
      <c r="M128" s="202"/>
      <c r="N128" s="202"/>
      <c r="O128" s="202"/>
      <c r="P128" s="202"/>
      <c r="Q128" s="229"/>
      <c r="R128" s="203"/>
      <c r="S128" s="203"/>
    </row>
    <row r="129" spans="1:19" s="90" customFormat="1" ht="84.75" customHeight="1">
      <c r="A129" s="269"/>
      <c r="B129" s="113">
        <v>80150</v>
      </c>
      <c r="C129" s="554" t="s">
        <v>258</v>
      </c>
      <c r="D129" s="555"/>
      <c r="E129" s="491">
        <f>G129</f>
        <v>656438.02</v>
      </c>
      <c r="F129" s="492"/>
      <c r="G129" s="202">
        <f>H129+L129</f>
        <v>656438.02</v>
      </c>
      <c r="H129" s="202">
        <f>I129+J129</f>
        <v>626963.02</v>
      </c>
      <c r="I129" s="202">
        <v>546722.02</v>
      </c>
      <c r="J129" s="202">
        <v>80241</v>
      </c>
      <c r="K129" s="202"/>
      <c r="L129" s="202">
        <v>29475</v>
      </c>
      <c r="M129" s="202"/>
      <c r="N129" s="202"/>
      <c r="O129" s="202"/>
      <c r="P129" s="202"/>
      <c r="Q129" s="229"/>
      <c r="R129" s="203"/>
      <c r="S129" s="203"/>
    </row>
    <row r="130" spans="1:19" s="90" customFormat="1" ht="21.75" customHeight="1">
      <c r="A130" s="269"/>
      <c r="B130" s="113"/>
      <c r="C130" s="493" t="s">
        <v>249</v>
      </c>
      <c r="D130" s="494"/>
      <c r="E130" s="491">
        <f>G130</f>
        <v>656438.02</v>
      </c>
      <c r="F130" s="492"/>
      <c r="G130" s="202">
        <f>H130+L130</f>
        <v>656438.02</v>
      </c>
      <c r="H130" s="202">
        <f>I130+J130</f>
        <v>626963.02</v>
      </c>
      <c r="I130" s="202">
        <v>546722.02</v>
      </c>
      <c r="J130" s="202">
        <v>80241</v>
      </c>
      <c r="K130" s="202"/>
      <c r="L130" s="202">
        <v>29475</v>
      </c>
      <c r="M130" s="202"/>
      <c r="N130" s="202"/>
      <c r="O130" s="202"/>
      <c r="P130" s="202"/>
      <c r="Q130" s="229"/>
      <c r="R130" s="203"/>
      <c r="S130" s="203"/>
    </row>
    <row r="131" spans="1:19" s="90" customFormat="1" ht="21.75" customHeight="1">
      <c r="A131" s="269"/>
      <c r="B131" s="113"/>
      <c r="C131" s="493" t="s">
        <v>255</v>
      </c>
      <c r="D131" s="494"/>
      <c r="E131" s="491">
        <f>E130*100/E129</f>
        <v>100</v>
      </c>
      <c r="F131" s="492"/>
      <c r="G131" s="202">
        <f>G130*100/G129</f>
        <v>100</v>
      </c>
      <c r="H131" s="202">
        <f>H130*100/H129</f>
        <v>100</v>
      </c>
      <c r="I131" s="202">
        <f>I130*100/I129</f>
        <v>100</v>
      </c>
      <c r="J131" s="202">
        <f>J130*100/J129</f>
        <v>100</v>
      </c>
      <c r="K131" s="202"/>
      <c r="L131" s="202">
        <f>L130*100/L129</f>
        <v>100</v>
      </c>
      <c r="M131" s="202"/>
      <c r="N131" s="202"/>
      <c r="O131" s="202"/>
      <c r="P131" s="202"/>
      <c r="Q131" s="229"/>
      <c r="R131" s="203"/>
      <c r="S131" s="203"/>
    </row>
    <row r="132" spans="1:19" s="90" customFormat="1" ht="21.75" customHeight="1">
      <c r="A132" s="269"/>
      <c r="B132" s="113">
        <v>80178</v>
      </c>
      <c r="C132" s="493" t="s">
        <v>385</v>
      </c>
      <c r="D132" s="494"/>
      <c r="E132" s="491">
        <f>G132</f>
        <v>92477</v>
      </c>
      <c r="F132" s="492"/>
      <c r="G132" s="202">
        <f>H132</f>
        <v>92477</v>
      </c>
      <c r="H132" s="202">
        <f>J132</f>
        <v>92477</v>
      </c>
      <c r="I132" s="202"/>
      <c r="J132" s="202">
        <v>92477</v>
      </c>
      <c r="K132" s="202"/>
      <c r="L132" s="202"/>
      <c r="M132" s="202"/>
      <c r="N132" s="202"/>
      <c r="O132" s="202"/>
      <c r="P132" s="202"/>
      <c r="Q132" s="229"/>
      <c r="R132" s="203"/>
      <c r="S132" s="203"/>
    </row>
    <row r="133" spans="1:19" s="90" customFormat="1" ht="21.75" customHeight="1">
      <c r="A133" s="269"/>
      <c r="B133" s="113"/>
      <c r="C133" s="493" t="s">
        <v>249</v>
      </c>
      <c r="D133" s="494"/>
      <c r="E133" s="491">
        <f>G133</f>
        <v>92476.98</v>
      </c>
      <c r="F133" s="492"/>
      <c r="G133" s="202">
        <f>H133</f>
        <v>92476.98</v>
      </c>
      <c r="H133" s="202">
        <f>J133</f>
        <v>92476.98</v>
      </c>
      <c r="I133" s="202"/>
      <c r="J133" s="202">
        <v>92476.98</v>
      </c>
      <c r="K133" s="202"/>
      <c r="L133" s="202"/>
      <c r="M133" s="202"/>
      <c r="N133" s="202"/>
      <c r="O133" s="202"/>
      <c r="P133" s="202"/>
      <c r="Q133" s="229"/>
      <c r="R133" s="203"/>
      <c r="S133" s="203"/>
    </row>
    <row r="134" spans="1:19" s="90" customFormat="1" ht="21.75" customHeight="1">
      <c r="A134" s="269"/>
      <c r="B134" s="113"/>
      <c r="C134" s="493" t="s">
        <v>250</v>
      </c>
      <c r="D134" s="494"/>
      <c r="E134" s="491">
        <f>J134</f>
        <v>99.999978373000857</v>
      </c>
      <c r="F134" s="492"/>
      <c r="G134" s="202">
        <f>J134</f>
        <v>99.999978373000857</v>
      </c>
      <c r="H134" s="202">
        <f>J134</f>
        <v>99.999978373000857</v>
      </c>
      <c r="I134" s="202"/>
      <c r="J134" s="202">
        <f>J133*100/J132</f>
        <v>99.999978373000857</v>
      </c>
      <c r="K134" s="202"/>
      <c r="L134" s="202"/>
      <c r="M134" s="202"/>
      <c r="N134" s="202"/>
      <c r="O134" s="202"/>
      <c r="P134" s="202"/>
      <c r="Q134" s="229"/>
      <c r="R134" s="203"/>
      <c r="S134" s="203"/>
    </row>
    <row r="135" spans="1:19" s="90" customFormat="1" ht="21.75" customHeight="1">
      <c r="A135" s="269"/>
      <c r="B135" s="113">
        <v>80195</v>
      </c>
      <c r="C135" s="496" t="s">
        <v>10</v>
      </c>
      <c r="D135" s="497"/>
      <c r="E135" s="506">
        <f>G135</f>
        <v>60901</v>
      </c>
      <c r="F135" s="507"/>
      <c r="G135" s="202">
        <f>H135+K135</f>
        <v>60901</v>
      </c>
      <c r="H135" s="202">
        <f>I135+J135</f>
        <v>54510</v>
      </c>
      <c r="I135" s="202"/>
      <c r="J135" s="202">
        <v>54510</v>
      </c>
      <c r="K135" s="202">
        <v>6391</v>
      </c>
      <c r="L135" s="202"/>
      <c r="M135" s="202"/>
      <c r="N135" s="202"/>
      <c r="O135" s="202"/>
      <c r="P135" s="202"/>
      <c r="Q135" s="229"/>
      <c r="R135" s="203"/>
      <c r="S135" s="203"/>
    </row>
    <row r="136" spans="1:19" s="90" customFormat="1" ht="21.75" customHeight="1">
      <c r="A136" s="269"/>
      <c r="B136" s="113"/>
      <c r="C136" s="496" t="s">
        <v>249</v>
      </c>
      <c r="D136" s="497"/>
      <c r="E136" s="491">
        <f>G136</f>
        <v>60900.76</v>
      </c>
      <c r="F136" s="492"/>
      <c r="G136" s="202">
        <f>H136+K136</f>
        <v>60900.76</v>
      </c>
      <c r="H136" s="202">
        <f>I136+J136</f>
        <v>54510</v>
      </c>
      <c r="I136" s="202"/>
      <c r="J136" s="202">
        <v>54510</v>
      </c>
      <c r="K136" s="202">
        <v>6390.76</v>
      </c>
      <c r="L136" s="202"/>
      <c r="M136" s="202"/>
      <c r="N136" s="202"/>
      <c r="O136" s="202"/>
      <c r="P136" s="202"/>
      <c r="Q136" s="229"/>
      <c r="R136" s="203"/>
      <c r="S136" s="203"/>
    </row>
    <row r="137" spans="1:19" s="90" customFormat="1" ht="21.75" customHeight="1">
      <c r="A137" s="296"/>
      <c r="B137" s="113"/>
      <c r="C137" s="496" t="s">
        <v>250</v>
      </c>
      <c r="D137" s="497"/>
      <c r="E137" s="491">
        <f>E136*100/E135</f>
        <v>99.99960591780102</v>
      </c>
      <c r="F137" s="492"/>
      <c r="G137" s="202">
        <f>G136*100/G135</f>
        <v>99.99960591780102</v>
      </c>
      <c r="H137" s="202">
        <f>H136*100/H135</f>
        <v>100</v>
      </c>
      <c r="I137" s="202"/>
      <c r="J137" s="202">
        <f>J136*100/J135</f>
        <v>100</v>
      </c>
      <c r="K137" s="202">
        <f>K136*100/K135</f>
        <v>99.996244719136286</v>
      </c>
      <c r="L137" s="202"/>
      <c r="M137" s="202"/>
      <c r="N137" s="202"/>
      <c r="O137" s="202"/>
      <c r="P137" s="202"/>
      <c r="Q137" s="229"/>
      <c r="R137" s="203"/>
      <c r="S137" s="203"/>
    </row>
    <row r="138" spans="1:19" s="90" customFormat="1" ht="21.75" customHeight="1">
      <c r="A138" s="260">
        <v>851</v>
      </c>
      <c r="B138" s="113"/>
      <c r="C138" s="496" t="s">
        <v>32</v>
      </c>
      <c r="D138" s="497"/>
      <c r="E138" s="506">
        <f>E144+E147+E150+E141</f>
        <v>231850</v>
      </c>
      <c r="F138" s="507"/>
      <c r="G138" s="201">
        <f>G144+G147+G150</f>
        <v>216835</v>
      </c>
      <c r="H138" s="201">
        <f>H144+H147+H150</f>
        <v>196212</v>
      </c>
      <c r="I138" s="201">
        <f>I144+I147+I150</f>
        <v>140253</v>
      </c>
      <c r="J138" s="202">
        <f>J144+J147+J150</f>
        <v>55959</v>
      </c>
      <c r="K138" s="202"/>
      <c r="L138" s="202">
        <f>L147+L150</f>
        <v>20623</v>
      </c>
      <c r="M138" s="202"/>
      <c r="N138" s="202"/>
      <c r="O138" s="202"/>
      <c r="P138" s="202">
        <f>P141+P150</f>
        <v>15015</v>
      </c>
      <c r="Q138" s="232">
        <f>Q141+Q150</f>
        <v>15015</v>
      </c>
      <c r="R138" s="203"/>
      <c r="S138" s="203"/>
    </row>
    <row r="139" spans="1:19" s="90" customFormat="1" ht="21.75" customHeight="1">
      <c r="A139" s="247"/>
      <c r="B139" s="113"/>
      <c r="C139" s="496" t="s">
        <v>249</v>
      </c>
      <c r="D139" s="497"/>
      <c r="E139" s="506">
        <f>G139+P139</f>
        <v>207599.62</v>
      </c>
      <c r="F139" s="560"/>
      <c r="G139" s="261">
        <f>H139+L139</f>
        <v>192584.62</v>
      </c>
      <c r="H139" s="203">
        <f>I139+J139</f>
        <v>192584.62</v>
      </c>
      <c r="I139" s="233">
        <f>I148+I151</f>
        <v>138559.31</v>
      </c>
      <c r="J139" s="202">
        <f>J145+J148+J151</f>
        <v>54025.31</v>
      </c>
      <c r="K139" s="202"/>
      <c r="L139" s="202">
        <f>L145+L148+L151</f>
        <v>0</v>
      </c>
      <c r="M139" s="202"/>
      <c r="N139" s="202"/>
      <c r="O139" s="202"/>
      <c r="P139" s="202">
        <f>P142+P151</f>
        <v>15015</v>
      </c>
      <c r="Q139" s="232">
        <f>Q142+Q151</f>
        <v>15015</v>
      </c>
      <c r="R139" s="203"/>
      <c r="S139" s="203"/>
    </row>
    <row r="140" spans="1:19" s="90" customFormat="1" ht="21.75" customHeight="1">
      <c r="A140" s="247"/>
      <c r="B140" s="113"/>
      <c r="C140" s="496" t="s">
        <v>250</v>
      </c>
      <c r="D140" s="497"/>
      <c r="E140" s="491">
        <f>E139*100/E138</f>
        <v>89.540487384084543</v>
      </c>
      <c r="F140" s="492"/>
      <c r="G140" s="262">
        <f>G139*100/G138</f>
        <v>88.816205870823438</v>
      </c>
      <c r="H140" s="206">
        <f>H139*100/H138</f>
        <v>98.151295537479868</v>
      </c>
      <c r="I140" s="233">
        <f>I139*100/I138</f>
        <v>98.792403727549498</v>
      </c>
      <c r="J140" s="202">
        <f>J139*100/J138</f>
        <v>96.54445218820922</v>
      </c>
      <c r="K140" s="202"/>
      <c r="L140" s="202">
        <f>L139*100/L138</f>
        <v>0</v>
      </c>
      <c r="M140" s="202"/>
      <c r="N140" s="202"/>
      <c r="O140" s="202"/>
      <c r="P140" s="202"/>
      <c r="Q140" s="232"/>
      <c r="R140" s="203"/>
      <c r="S140" s="203"/>
    </row>
    <row r="141" spans="1:19" s="90" customFormat="1" ht="21.75" customHeight="1">
      <c r="A141" s="247"/>
      <c r="B141" s="246">
        <v>85141</v>
      </c>
      <c r="C141" s="493" t="s">
        <v>386</v>
      </c>
      <c r="D141" s="494"/>
      <c r="E141" s="491">
        <f>P141</f>
        <v>10000</v>
      </c>
      <c r="F141" s="495"/>
      <c r="G141" s="203"/>
      <c r="H141" s="203"/>
      <c r="I141" s="255"/>
      <c r="J141" s="201"/>
      <c r="K141" s="201"/>
      <c r="L141" s="201"/>
      <c r="M141" s="201"/>
      <c r="N141" s="201"/>
      <c r="O141" s="201"/>
      <c r="P141" s="201">
        <f>Q141</f>
        <v>10000</v>
      </c>
      <c r="Q141" s="227">
        <v>10000</v>
      </c>
      <c r="R141" s="206"/>
      <c r="S141" s="206"/>
    </row>
    <row r="142" spans="1:19" s="90" customFormat="1" ht="21.75" customHeight="1">
      <c r="A142" s="247"/>
      <c r="B142" s="246"/>
      <c r="C142" s="493" t="s">
        <v>249</v>
      </c>
      <c r="D142" s="494"/>
      <c r="E142" s="491">
        <f>P142</f>
        <v>10000</v>
      </c>
      <c r="F142" s="495"/>
      <c r="G142" s="203"/>
      <c r="H142" s="203"/>
      <c r="I142" s="255"/>
      <c r="J142" s="201"/>
      <c r="K142" s="201"/>
      <c r="L142" s="201"/>
      <c r="M142" s="201"/>
      <c r="N142" s="201"/>
      <c r="O142" s="201"/>
      <c r="P142" s="201">
        <f>Q142</f>
        <v>10000</v>
      </c>
      <c r="Q142" s="227">
        <v>10000</v>
      </c>
      <c r="R142" s="206"/>
      <c r="S142" s="206"/>
    </row>
    <row r="143" spans="1:19" s="90" customFormat="1" ht="21.75" customHeight="1">
      <c r="A143" s="247"/>
      <c r="B143" s="246"/>
      <c r="C143" s="493" t="s">
        <v>250</v>
      </c>
      <c r="D143" s="494"/>
      <c r="E143" s="491">
        <f>P143</f>
        <v>100</v>
      </c>
      <c r="F143" s="495"/>
      <c r="G143" s="203"/>
      <c r="H143" s="203"/>
      <c r="I143" s="255"/>
      <c r="J143" s="201"/>
      <c r="K143" s="201"/>
      <c r="L143" s="201"/>
      <c r="M143" s="201"/>
      <c r="N143" s="201"/>
      <c r="O143" s="201"/>
      <c r="P143" s="201">
        <f>Q143</f>
        <v>100</v>
      </c>
      <c r="Q143" s="227">
        <f>Q142*100/Q141</f>
        <v>100</v>
      </c>
      <c r="R143" s="206"/>
      <c r="S143" s="206"/>
    </row>
    <row r="144" spans="1:19" s="90" customFormat="1" ht="21.75" customHeight="1">
      <c r="A144" s="247"/>
      <c r="B144" s="246">
        <v>85153</v>
      </c>
      <c r="C144" s="556" t="s">
        <v>259</v>
      </c>
      <c r="D144" s="557"/>
      <c r="E144" s="558">
        <f>G144</f>
        <v>3500</v>
      </c>
      <c r="F144" s="559"/>
      <c r="G144" s="256">
        <f>H144</f>
        <v>3500</v>
      </c>
      <c r="H144" s="256">
        <f>J144</f>
        <v>3500</v>
      </c>
      <c r="I144" s="201"/>
      <c r="J144" s="201">
        <v>3500</v>
      </c>
      <c r="K144" s="201"/>
      <c r="L144" s="201"/>
      <c r="M144" s="201"/>
      <c r="N144" s="201"/>
      <c r="O144" s="201"/>
      <c r="P144" s="201"/>
      <c r="Q144" s="227"/>
      <c r="R144" s="206"/>
      <c r="S144" s="206"/>
    </row>
    <row r="145" spans="1:19" s="258" customFormat="1" ht="21.75" customHeight="1">
      <c r="A145" s="247"/>
      <c r="B145" s="248"/>
      <c r="C145" s="498" t="s">
        <v>249</v>
      </c>
      <c r="D145" s="499"/>
      <c r="E145" s="561">
        <f>G145</f>
        <v>1619</v>
      </c>
      <c r="F145" s="562"/>
      <c r="G145" s="257">
        <f>H145</f>
        <v>1619</v>
      </c>
      <c r="H145" s="257">
        <f>J145</f>
        <v>1619</v>
      </c>
      <c r="I145" s="257"/>
      <c r="J145" s="257">
        <v>1619</v>
      </c>
      <c r="K145" s="257"/>
      <c r="L145" s="249"/>
      <c r="M145" s="249"/>
      <c r="N145" s="249"/>
      <c r="O145" s="249"/>
      <c r="P145" s="249"/>
      <c r="Q145" s="249"/>
      <c r="R145" s="249"/>
      <c r="S145" s="249"/>
    </row>
    <row r="146" spans="1:19" s="90" customFormat="1" ht="21.75" customHeight="1">
      <c r="A146" s="247"/>
      <c r="B146" s="259"/>
      <c r="C146" s="502" t="s">
        <v>250</v>
      </c>
      <c r="D146" s="503"/>
      <c r="E146" s="504">
        <f>E145*100/E144</f>
        <v>46.25714285714286</v>
      </c>
      <c r="F146" s="505"/>
      <c r="G146" s="205">
        <f>G145*100/G144</f>
        <v>46.25714285714286</v>
      </c>
      <c r="H146" s="205">
        <f>H145*100/H144</f>
        <v>46.25714285714286</v>
      </c>
      <c r="I146" s="205"/>
      <c r="J146" s="205">
        <v>0</v>
      </c>
      <c r="K146" s="205"/>
      <c r="L146" s="205"/>
      <c r="M146" s="205"/>
      <c r="N146" s="205"/>
      <c r="O146" s="205"/>
      <c r="P146" s="205"/>
      <c r="Q146" s="208"/>
      <c r="R146" s="209"/>
      <c r="S146" s="209"/>
    </row>
    <row r="147" spans="1:19" s="90" customFormat="1" ht="21.75" customHeight="1">
      <c r="A147" s="247"/>
      <c r="B147" s="113">
        <v>85154</v>
      </c>
      <c r="C147" s="496" t="s">
        <v>33</v>
      </c>
      <c r="D147" s="497"/>
      <c r="E147" s="506">
        <f>G147</f>
        <v>98500</v>
      </c>
      <c r="F147" s="507"/>
      <c r="G147" s="202">
        <f>H147+L147</f>
        <v>98500</v>
      </c>
      <c r="H147" s="202">
        <f>I147+J147</f>
        <v>77877</v>
      </c>
      <c r="I147" s="202">
        <v>39000</v>
      </c>
      <c r="J147" s="202">
        <v>38877</v>
      </c>
      <c r="K147" s="202"/>
      <c r="L147" s="202">
        <v>20623</v>
      </c>
      <c r="M147" s="202"/>
      <c r="N147" s="202"/>
      <c r="O147" s="202"/>
      <c r="P147" s="202"/>
      <c r="Q147" s="232"/>
      <c r="R147" s="203"/>
      <c r="S147" s="203"/>
    </row>
    <row r="148" spans="1:19" s="90" customFormat="1" ht="21.75" customHeight="1">
      <c r="A148" s="247"/>
      <c r="B148" s="113"/>
      <c r="C148" s="496" t="s">
        <v>249</v>
      </c>
      <c r="D148" s="497"/>
      <c r="E148" s="491">
        <f>G148</f>
        <v>76184.67</v>
      </c>
      <c r="F148" s="492"/>
      <c r="G148" s="202">
        <f>H148+L148</f>
        <v>76184.67</v>
      </c>
      <c r="H148" s="202">
        <f>I148+J148</f>
        <v>76184.67</v>
      </c>
      <c r="I148" s="202">
        <v>37309</v>
      </c>
      <c r="J148" s="202">
        <v>38875.67</v>
      </c>
      <c r="K148" s="202"/>
      <c r="L148" s="202">
        <v>0</v>
      </c>
      <c r="M148" s="202"/>
      <c r="N148" s="202"/>
      <c r="O148" s="202"/>
      <c r="P148" s="202"/>
      <c r="Q148" s="232"/>
      <c r="R148" s="245"/>
      <c r="S148" s="245"/>
    </row>
    <row r="149" spans="1:19" s="90" customFormat="1" ht="21.75" customHeight="1">
      <c r="A149" s="247"/>
      <c r="B149" s="113"/>
      <c r="C149" s="496" t="s">
        <v>250</v>
      </c>
      <c r="D149" s="497"/>
      <c r="E149" s="491">
        <f>E148*100/E147</f>
        <v>77.344842639593907</v>
      </c>
      <c r="F149" s="492"/>
      <c r="G149" s="202">
        <f>G148*100/G147</f>
        <v>77.344842639593907</v>
      </c>
      <c r="H149" s="202">
        <f>H148*100/H147</f>
        <v>97.826919372857205</v>
      </c>
      <c r="I149" s="202">
        <f>I148*100/I147</f>
        <v>95.664102564102564</v>
      </c>
      <c r="J149" s="202">
        <f>J148*100/J147</f>
        <v>99.996578954137405</v>
      </c>
      <c r="K149" s="202"/>
      <c r="L149" s="202">
        <f>L148*100/L147</f>
        <v>0</v>
      </c>
      <c r="M149" s="202"/>
      <c r="N149" s="202"/>
      <c r="O149" s="202"/>
      <c r="P149" s="202"/>
      <c r="Q149" s="232"/>
      <c r="R149" s="245"/>
      <c r="S149" s="245"/>
    </row>
    <row r="150" spans="1:19" s="90" customFormat="1" ht="21.75" customHeight="1">
      <c r="A150" s="247"/>
      <c r="B150" s="113">
        <v>85195</v>
      </c>
      <c r="C150" s="496" t="s">
        <v>10</v>
      </c>
      <c r="D150" s="497"/>
      <c r="E150" s="491">
        <f>G150+P150</f>
        <v>119850</v>
      </c>
      <c r="F150" s="492"/>
      <c r="G150" s="202">
        <f>H150</f>
        <v>114835</v>
      </c>
      <c r="H150" s="202">
        <f>I150+J150</f>
        <v>114835</v>
      </c>
      <c r="I150" s="202">
        <v>101253</v>
      </c>
      <c r="J150" s="202">
        <v>13582</v>
      </c>
      <c r="K150" s="202"/>
      <c r="L150" s="202"/>
      <c r="M150" s="202"/>
      <c r="N150" s="202"/>
      <c r="O150" s="202"/>
      <c r="P150" s="202">
        <v>5015</v>
      </c>
      <c r="Q150" s="232">
        <v>5015</v>
      </c>
      <c r="R150" s="245"/>
      <c r="S150" s="245"/>
    </row>
    <row r="151" spans="1:19" s="90" customFormat="1" ht="21.75" customHeight="1">
      <c r="A151" s="247"/>
      <c r="B151" s="113"/>
      <c r="C151" s="496" t="s">
        <v>249</v>
      </c>
      <c r="D151" s="497"/>
      <c r="E151" s="491">
        <f>G151+P151</f>
        <v>119795.95</v>
      </c>
      <c r="F151" s="492"/>
      <c r="G151" s="202">
        <f>H151</f>
        <v>114780.95</v>
      </c>
      <c r="H151" s="202">
        <f>I151+J151</f>
        <v>114780.95</v>
      </c>
      <c r="I151" s="202">
        <v>101250.31</v>
      </c>
      <c r="J151" s="202">
        <v>13530.64</v>
      </c>
      <c r="K151" s="202"/>
      <c r="L151" s="202"/>
      <c r="M151" s="202"/>
      <c r="N151" s="202"/>
      <c r="O151" s="202"/>
      <c r="P151" s="202">
        <f>Q151</f>
        <v>5015</v>
      </c>
      <c r="Q151" s="232">
        <v>5015</v>
      </c>
      <c r="R151" s="245"/>
      <c r="S151" s="245"/>
    </row>
    <row r="152" spans="1:19" s="90" customFormat="1" ht="21.75" customHeight="1">
      <c r="A152" s="251"/>
      <c r="B152" s="113"/>
      <c r="C152" s="496" t="s">
        <v>250</v>
      </c>
      <c r="D152" s="497"/>
      <c r="E152" s="491">
        <f>E151*100/E150</f>
        <v>99.954901960784312</v>
      </c>
      <c r="F152" s="492"/>
      <c r="G152" s="202">
        <f>G151*100/G150</f>
        <v>99.952932468324121</v>
      </c>
      <c r="H152" s="202">
        <f>H151*100/H150</f>
        <v>99.952932468324121</v>
      </c>
      <c r="I152" s="202">
        <f>I151*100/I150</f>
        <v>99.997343288593925</v>
      </c>
      <c r="J152" s="202">
        <f>J151*100/J150</f>
        <v>99.621852451774402</v>
      </c>
      <c r="K152" s="202"/>
      <c r="L152" s="202"/>
      <c r="M152" s="202"/>
      <c r="N152" s="202"/>
      <c r="O152" s="202"/>
      <c r="P152" s="202"/>
      <c r="Q152" s="232"/>
      <c r="R152" s="245"/>
      <c r="S152" s="245"/>
    </row>
    <row r="153" spans="1:19" s="90" customFormat="1" ht="21.75" customHeight="1">
      <c r="A153" s="260">
        <v>852</v>
      </c>
      <c r="B153" s="113"/>
      <c r="C153" s="496" t="s">
        <v>35</v>
      </c>
      <c r="D153" s="497"/>
      <c r="E153" s="506">
        <f>E156+E159+E162+E165+E168+E171+E174+E183+E177+E180</f>
        <v>1587048.71</v>
      </c>
      <c r="F153" s="507"/>
      <c r="G153" s="202">
        <f>G156+G159+G162+G165+G168+G171+G174+G183+G177+G180</f>
        <v>1587048.71</v>
      </c>
      <c r="H153" s="202">
        <f>H156+H159+H162+H168+H171+H174+H183</f>
        <v>884010.2</v>
      </c>
      <c r="I153" s="202">
        <f>I156+I159+I162+I165+I168+I171+I174+I183</f>
        <v>496156.53</v>
      </c>
      <c r="J153" s="202">
        <f>J156+J159+J162+J165+J168+J171+J174+J183</f>
        <v>387853.67</v>
      </c>
      <c r="K153" s="202"/>
      <c r="L153" s="202">
        <f>L156+L159+L162+L165+L168+L174+L183+L171+L177+L180</f>
        <v>703038.51</v>
      </c>
      <c r="M153" s="202"/>
      <c r="N153" s="202"/>
      <c r="O153" s="202"/>
      <c r="P153" s="202"/>
      <c r="Q153" s="232"/>
      <c r="R153" s="203"/>
      <c r="S153" s="203"/>
    </row>
    <row r="154" spans="1:19" s="90" customFormat="1" ht="21.75" customHeight="1">
      <c r="A154" s="247"/>
      <c r="B154" s="113"/>
      <c r="C154" s="496" t="s">
        <v>249</v>
      </c>
      <c r="D154" s="497"/>
      <c r="E154" s="506">
        <f>E157+E160+E163+E166+E169+E172+E175+E184+E178+E181</f>
        <v>1453144.0899999999</v>
      </c>
      <c r="F154" s="507"/>
      <c r="G154" s="202">
        <f>G157+G160+G163+G166+G169+G172+G175+G184+G178+G181</f>
        <v>1453144.0899999999</v>
      </c>
      <c r="H154" s="202">
        <f>H157+H160+H163+H169+H172+H175+H184+H178</f>
        <v>815416.90999999992</v>
      </c>
      <c r="I154" s="202">
        <f>I157+I160+I163+I166+I169+I172+I175+I184+I178</f>
        <v>472444.51</v>
      </c>
      <c r="J154" s="202">
        <f>J157+J160+J163+J166+J169+J172+J175+J184</f>
        <v>342972.4</v>
      </c>
      <c r="K154" s="202"/>
      <c r="L154" s="202">
        <f>L157+L160+L163+L169+L172+L184+L166+L178+L181</f>
        <v>637727.18000000005</v>
      </c>
      <c r="M154" s="202"/>
      <c r="N154" s="202"/>
      <c r="O154" s="202"/>
      <c r="P154" s="202"/>
      <c r="Q154" s="232"/>
      <c r="R154" s="245"/>
      <c r="S154" s="245"/>
    </row>
    <row r="155" spans="1:19" s="90" customFormat="1" ht="36.6" customHeight="1">
      <c r="A155" s="247"/>
      <c r="B155" s="113"/>
      <c r="C155" s="496" t="s">
        <v>250</v>
      </c>
      <c r="D155" s="497"/>
      <c r="E155" s="491">
        <f>E154*100/E153</f>
        <v>91.562664765342959</v>
      </c>
      <c r="F155" s="492"/>
      <c r="G155" s="202">
        <f>G154*100/G153</f>
        <v>91.562664765342959</v>
      </c>
      <c r="H155" s="202">
        <f>H154*100/H153</f>
        <v>92.240667585057267</v>
      </c>
      <c r="I155" s="202">
        <f>I154*100/I153</f>
        <v>95.220859030112933</v>
      </c>
      <c r="J155" s="202">
        <f>J154*100/J153</f>
        <v>88.428298229071814</v>
      </c>
      <c r="K155" s="202"/>
      <c r="L155" s="202">
        <f>L154*100/L153</f>
        <v>90.710134783370549</v>
      </c>
      <c r="M155" s="202"/>
      <c r="N155" s="202"/>
      <c r="O155" s="202"/>
      <c r="P155" s="202"/>
      <c r="Q155" s="232"/>
      <c r="R155" s="245"/>
      <c r="S155" s="245"/>
    </row>
    <row r="156" spans="1:19" s="90" customFormat="1" ht="21.75" customHeight="1">
      <c r="A156" s="247"/>
      <c r="B156" s="113">
        <v>85202</v>
      </c>
      <c r="C156" s="496" t="s">
        <v>260</v>
      </c>
      <c r="D156" s="497"/>
      <c r="E156" s="491">
        <f>G156</f>
        <v>239000</v>
      </c>
      <c r="F156" s="492"/>
      <c r="G156" s="202">
        <f>H156</f>
        <v>239000</v>
      </c>
      <c r="H156" s="202">
        <f>I156+J156</f>
        <v>239000</v>
      </c>
      <c r="I156" s="202"/>
      <c r="J156" s="202">
        <v>239000</v>
      </c>
      <c r="K156" s="202"/>
      <c r="L156" s="202"/>
      <c r="M156" s="202"/>
      <c r="N156" s="202"/>
      <c r="O156" s="202"/>
      <c r="P156" s="202"/>
      <c r="Q156" s="232"/>
      <c r="R156" s="245"/>
      <c r="S156" s="245"/>
    </row>
    <row r="157" spans="1:19" s="90" customFormat="1" ht="21.75" customHeight="1">
      <c r="A157" s="263"/>
      <c r="B157" s="264"/>
      <c r="C157" s="563" t="s">
        <v>249</v>
      </c>
      <c r="D157" s="564"/>
      <c r="E157" s="565">
        <f>G157</f>
        <v>209421.87</v>
      </c>
      <c r="F157" s="566"/>
      <c r="G157" s="265">
        <f>H157</f>
        <v>209421.87</v>
      </c>
      <c r="H157" s="265">
        <f>I157+J157</f>
        <v>209421.87</v>
      </c>
      <c r="I157" s="265"/>
      <c r="J157" s="265">
        <v>209421.87</v>
      </c>
      <c r="K157" s="265"/>
      <c r="L157" s="265"/>
      <c r="M157" s="265"/>
      <c r="N157" s="265"/>
      <c r="O157" s="265"/>
      <c r="P157" s="265"/>
      <c r="Q157" s="266"/>
      <c r="R157" s="267"/>
      <c r="S157" s="267"/>
    </row>
    <row r="158" spans="1:19" s="90" customFormat="1" ht="21.75" customHeight="1">
      <c r="A158" s="263"/>
      <c r="B158" s="264"/>
      <c r="C158" s="563" t="s">
        <v>250</v>
      </c>
      <c r="D158" s="564"/>
      <c r="E158" s="565">
        <f>E157*100/E156</f>
        <v>87.624213389121337</v>
      </c>
      <c r="F158" s="566"/>
      <c r="G158" s="265">
        <f>G157*100/G156</f>
        <v>87.624213389121337</v>
      </c>
      <c r="H158" s="265">
        <f>H157*100/H156</f>
        <v>87.624213389121337</v>
      </c>
      <c r="I158" s="265"/>
      <c r="J158" s="265">
        <f>J157*100/J156</f>
        <v>87.624213389121337</v>
      </c>
      <c r="K158" s="265"/>
      <c r="L158" s="265"/>
      <c r="M158" s="265"/>
      <c r="N158" s="265"/>
      <c r="O158" s="265"/>
      <c r="P158" s="265"/>
      <c r="Q158" s="266"/>
      <c r="R158" s="267"/>
      <c r="S158" s="267"/>
    </row>
    <row r="159" spans="1:19" s="90" customFormat="1" ht="108.6" customHeight="1">
      <c r="A159" s="247"/>
      <c r="B159" s="113">
        <v>85213</v>
      </c>
      <c r="C159" s="496" t="s">
        <v>262</v>
      </c>
      <c r="D159" s="497"/>
      <c r="E159" s="506">
        <f>G159</f>
        <v>73183</v>
      </c>
      <c r="F159" s="507"/>
      <c r="G159" s="202">
        <f>H159</f>
        <v>73183</v>
      </c>
      <c r="H159" s="202">
        <f>J159</f>
        <v>73183</v>
      </c>
      <c r="I159" s="202"/>
      <c r="J159" s="202">
        <v>73183</v>
      </c>
      <c r="K159" s="202"/>
      <c r="L159" s="202"/>
      <c r="M159" s="202"/>
      <c r="N159" s="202"/>
      <c r="O159" s="202"/>
      <c r="P159" s="202"/>
      <c r="Q159" s="232"/>
      <c r="R159" s="203"/>
      <c r="S159" s="203"/>
    </row>
    <row r="160" spans="1:19" s="90" customFormat="1" ht="21.75" customHeight="1">
      <c r="A160" s="247"/>
      <c r="B160" s="113"/>
      <c r="C160" s="496" t="s">
        <v>249</v>
      </c>
      <c r="D160" s="497"/>
      <c r="E160" s="491">
        <f>G160</f>
        <v>72594.460000000006</v>
      </c>
      <c r="F160" s="492"/>
      <c r="G160" s="202">
        <f>H160</f>
        <v>72594.460000000006</v>
      </c>
      <c r="H160" s="202">
        <f>J160</f>
        <v>72594.460000000006</v>
      </c>
      <c r="I160" s="202"/>
      <c r="J160" s="202">
        <v>72594.460000000006</v>
      </c>
      <c r="K160" s="202"/>
      <c r="L160" s="202"/>
      <c r="M160" s="202"/>
      <c r="N160" s="202"/>
      <c r="O160" s="202"/>
      <c r="P160" s="202"/>
      <c r="Q160" s="232"/>
      <c r="R160" s="245"/>
      <c r="S160" s="245"/>
    </row>
    <row r="161" spans="1:19" s="90" customFormat="1" ht="21.75" customHeight="1">
      <c r="A161" s="247"/>
      <c r="B161" s="113"/>
      <c r="C161" s="496" t="s">
        <v>250</v>
      </c>
      <c r="D161" s="497"/>
      <c r="E161" s="491">
        <f>E160*100/E159</f>
        <v>99.195796838063501</v>
      </c>
      <c r="F161" s="492"/>
      <c r="G161" s="202">
        <f>G160*100/G159</f>
        <v>99.195796838063501</v>
      </c>
      <c r="H161" s="202">
        <f>H160*100/H159</f>
        <v>99.195796838063501</v>
      </c>
      <c r="I161" s="202"/>
      <c r="J161" s="202">
        <f>J160*100/J159</f>
        <v>99.195796838063501</v>
      </c>
      <c r="K161" s="202"/>
      <c r="L161" s="202"/>
      <c r="M161" s="202"/>
      <c r="N161" s="202"/>
      <c r="O161" s="202"/>
      <c r="P161" s="202"/>
      <c r="Q161" s="232"/>
      <c r="R161" s="245"/>
      <c r="S161" s="245"/>
    </row>
    <row r="162" spans="1:19" s="90" customFormat="1" ht="45.75" customHeight="1">
      <c r="A162" s="247"/>
      <c r="B162" s="113">
        <v>85214</v>
      </c>
      <c r="C162" s="496" t="s">
        <v>36</v>
      </c>
      <c r="D162" s="497"/>
      <c r="E162" s="506">
        <f>G162</f>
        <v>95500</v>
      </c>
      <c r="F162" s="507"/>
      <c r="G162" s="202">
        <f>L162</f>
        <v>95500</v>
      </c>
      <c r="H162" s="202"/>
      <c r="I162" s="202"/>
      <c r="J162" s="202"/>
      <c r="K162" s="202"/>
      <c r="L162" s="202">
        <v>95500</v>
      </c>
      <c r="M162" s="202"/>
      <c r="N162" s="202"/>
      <c r="O162" s="202"/>
      <c r="P162" s="202"/>
      <c r="Q162" s="232"/>
      <c r="R162" s="203"/>
      <c r="S162" s="203"/>
    </row>
    <row r="163" spans="1:19" s="90" customFormat="1" ht="21.75" customHeight="1">
      <c r="A163" s="247"/>
      <c r="B163" s="113"/>
      <c r="C163" s="496" t="s">
        <v>249</v>
      </c>
      <c r="D163" s="497"/>
      <c r="E163" s="491">
        <f>G163</f>
        <v>82882.55</v>
      </c>
      <c r="F163" s="492"/>
      <c r="G163" s="202">
        <f>L163</f>
        <v>82882.55</v>
      </c>
      <c r="H163" s="202"/>
      <c r="I163" s="202"/>
      <c r="J163" s="202"/>
      <c r="K163" s="202"/>
      <c r="L163" s="202">
        <v>82882.55</v>
      </c>
      <c r="M163" s="202"/>
      <c r="N163" s="202"/>
      <c r="O163" s="202"/>
      <c r="P163" s="202"/>
      <c r="Q163" s="232"/>
      <c r="R163" s="245"/>
      <c r="S163" s="245"/>
    </row>
    <row r="164" spans="1:19" s="90" customFormat="1" ht="21.75" customHeight="1">
      <c r="A164" s="247"/>
      <c r="B164" s="113"/>
      <c r="C164" s="496" t="s">
        <v>250</v>
      </c>
      <c r="D164" s="497"/>
      <c r="E164" s="491">
        <f>E163*100/E162</f>
        <v>86.788010471204188</v>
      </c>
      <c r="F164" s="492"/>
      <c r="G164" s="202">
        <f>G163*100/G162</f>
        <v>86.788010471204188</v>
      </c>
      <c r="H164" s="202"/>
      <c r="I164" s="202"/>
      <c r="J164" s="202"/>
      <c r="K164" s="202"/>
      <c r="L164" s="202">
        <f>L163*100/L162</f>
        <v>86.788010471204188</v>
      </c>
      <c r="M164" s="202"/>
      <c r="N164" s="202"/>
      <c r="O164" s="202"/>
      <c r="P164" s="202"/>
      <c r="Q164" s="232"/>
      <c r="R164" s="245"/>
      <c r="S164" s="245"/>
    </row>
    <row r="165" spans="1:19" s="90" customFormat="1" ht="21.75" customHeight="1">
      <c r="A165" s="247"/>
      <c r="B165" s="246">
        <v>85215</v>
      </c>
      <c r="C165" s="556" t="s">
        <v>37</v>
      </c>
      <c r="D165" s="557"/>
      <c r="E165" s="567">
        <f>G165</f>
        <v>1000</v>
      </c>
      <c r="F165" s="568"/>
      <c r="G165" s="201">
        <f>L165</f>
        <v>1000</v>
      </c>
      <c r="H165" s="201"/>
      <c r="I165" s="201"/>
      <c r="J165" s="201"/>
      <c r="K165" s="201"/>
      <c r="L165" s="201">
        <v>1000</v>
      </c>
      <c r="M165" s="201"/>
      <c r="N165" s="201"/>
      <c r="O165" s="201"/>
      <c r="P165" s="201"/>
      <c r="Q165" s="227"/>
      <c r="R165" s="203"/>
      <c r="S165" s="203"/>
    </row>
    <row r="166" spans="1:19" s="90" customFormat="1" ht="21.75" customHeight="1">
      <c r="A166" s="247"/>
      <c r="B166" s="248"/>
      <c r="C166" s="498" t="s">
        <v>249</v>
      </c>
      <c r="D166" s="499"/>
      <c r="E166" s="571">
        <f>G166</f>
        <v>752.55</v>
      </c>
      <c r="F166" s="572"/>
      <c r="G166" s="249">
        <f>L166</f>
        <v>752.55</v>
      </c>
      <c r="H166" s="249"/>
      <c r="I166" s="249"/>
      <c r="J166" s="249"/>
      <c r="K166" s="249"/>
      <c r="L166" s="249">
        <v>752.55</v>
      </c>
      <c r="M166" s="249"/>
      <c r="N166" s="249"/>
      <c r="O166" s="249"/>
      <c r="P166" s="249"/>
      <c r="Q166" s="250"/>
      <c r="R166" s="268"/>
      <c r="S166" s="268"/>
    </row>
    <row r="167" spans="1:19" s="90" customFormat="1" ht="21.75" customHeight="1">
      <c r="A167" s="247"/>
      <c r="B167" s="248"/>
      <c r="C167" s="498" t="s">
        <v>250</v>
      </c>
      <c r="D167" s="499"/>
      <c r="E167" s="571">
        <f>E166*100/E165</f>
        <v>75.254999999999995</v>
      </c>
      <c r="F167" s="572"/>
      <c r="G167" s="249">
        <f>G166*100/G165</f>
        <v>75.254999999999995</v>
      </c>
      <c r="H167" s="249"/>
      <c r="I167" s="249"/>
      <c r="J167" s="249"/>
      <c r="K167" s="249"/>
      <c r="L167" s="249">
        <f>L166*100/L165</f>
        <v>75.254999999999995</v>
      </c>
      <c r="M167" s="249"/>
      <c r="N167" s="249"/>
      <c r="O167" s="249"/>
      <c r="P167" s="249"/>
      <c r="Q167" s="250"/>
      <c r="R167" s="268"/>
      <c r="S167" s="245"/>
    </row>
    <row r="168" spans="1:19" s="90" customFormat="1" ht="21.75" customHeight="1">
      <c r="A168" s="247"/>
      <c r="B168" s="113">
        <v>85216</v>
      </c>
      <c r="C168" s="502" t="s">
        <v>38</v>
      </c>
      <c r="D168" s="503"/>
      <c r="E168" s="573">
        <f t="shared" ref="E168:E185" si="6">G168</f>
        <v>243000</v>
      </c>
      <c r="F168" s="574"/>
      <c r="G168" s="202">
        <f>L168</f>
        <v>243000</v>
      </c>
      <c r="H168" s="202"/>
      <c r="I168" s="202"/>
      <c r="J168" s="202"/>
      <c r="K168" s="202"/>
      <c r="L168" s="202">
        <v>243000</v>
      </c>
      <c r="M168" s="202"/>
      <c r="N168" s="202"/>
      <c r="O168" s="202"/>
      <c r="P168" s="202"/>
      <c r="Q168" s="232"/>
      <c r="R168" s="203"/>
      <c r="S168" s="203"/>
    </row>
    <row r="169" spans="1:19" s="90" customFormat="1" ht="21.75" customHeight="1">
      <c r="A169" s="247"/>
      <c r="B169" s="113"/>
      <c r="C169" s="496" t="s">
        <v>263</v>
      </c>
      <c r="D169" s="497"/>
      <c r="E169" s="569">
        <f t="shared" si="6"/>
        <v>239457.91</v>
      </c>
      <c r="F169" s="570"/>
      <c r="G169" s="202">
        <f>L169</f>
        <v>239457.91</v>
      </c>
      <c r="H169" s="202"/>
      <c r="I169" s="202"/>
      <c r="J169" s="202"/>
      <c r="K169" s="202"/>
      <c r="L169" s="202">
        <v>239457.91</v>
      </c>
      <c r="M169" s="202"/>
      <c r="N169" s="202"/>
      <c r="O169" s="202"/>
      <c r="P169" s="202"/>
      <c r="Q169" s="232"/>
      <c r="R169" s="245"/>
      <c r="S169" s="245"/>
    </row>
    <row r="170" spans="1:19" s="90" customFormat="1" ht="21.75" customHeight="1">
      <c r="A170" s="247"/>
      <c r="B170" s="113"/>
      <c r="C170" s="496" t="s">
        <v>250</v>
      </c>
      <c r="D170" s="497"/>
      <c r="E170" s="569">
        <f t="shared" si="6"/>
        <v>98.542349794238689</v>
      </c>
      <c r="F170" s="570"/>
      <c r="G170" s="202">
        <f>L170</f>
        <v>98.542349794238689</v>
      </c>
      <c r="H170" s="202"/>
      <c r="I170" s="202"/>
      <c r="J170" s="202"/>
      <c r="K170" s="202"/>
      <c r="L170" s="202">
        <f>L169*100/L168</f>
        <v>98.542349794238689</v>
      </c>
      <c r="M170" s="202"/>
      <c r="N170" s="202"/>
      <c r="O170" s="202"/>
      <c r="P170" s="202"/>
      <c r="Q170" s="232"/>
      <c r="R170" s="245"/>
      <c r="S170" s="245"/>
    </row>
    <row r="171" spans="1:19" s="90" customFormat="1" ht="21.75" customHeight="1">
      <c r="A171" s="247"/>
      <c r="B171" s="113">
        <v>85219</v>
      </c>
      <c r="C171" s="496" t="s">
        <v>75</v>
      </c>
      <c r="D171" s="497"/>
      <c r="E171" s="506">
        <f t="shared" si="6"/>
        <v>432565.71</v>
      </c>
      <c r="F171" s="507"/>
      <c r="G171" s="202">
        <f>H171+L171</f>
        <v>432565.71</v>
      </c>
      <c r="H171" s="202">
        <f>I171+J171</f>
        <v>430327.2</v>
      </c>
      <c r="I171" s="202">
        <v>354656.53</v>
      </c>
      <c r="J171" s="202">
        <v>75670.67</v>
      </c>
      <c r="K171" s="202"/>
      <c r="L171" s="202">
        <v>2238.5100000000002</v>
      </c>
      <c r="M171" s="202"/>
      <c r="N171" s="202"/>
      <c r="O171" s="202"/>
      <c r="P171" s="202"/>
      <c r="Q171" s="232"/>
      <c r="R171" s="203"/>
      <c r="S171" s="203"/>
    </row>
    <row r="172" spans="1:19" s="90" customFormat="1" ht="21.75" customHeight="1">
      <c r="A172" s="247"/>
      <c r="B172" s="113"/>
      <c r="C172" s="496" t="s">
        <v>263</v>
      </c>
      <c r="D172" s="497"/>
      <c r="E172" s="491">
        <f t="shared" si="6"/>
        <v>400150.15</v>
      </c>
      <c r="F172" s="492"/>
      <c r="G172" s="202">
        <f>H172+L172</f>
        <v>400150.15</v>
      </c>
      <c r="H172" s="202">
        <f>I172+J172</f>
        <v>397911.64</v>
      </c>
      <c r="I172" s="202">
        <v>336955.57</v>
      </c>
      <c r="J172" s="202">
        <v>60956.07</v>
      </c>
      <c r="K172" s="202"/>
      <c r="L172" s="228">
        <v>2238.5100000000002</v>
      </c>
      <c r="M172" s="202"/>
      <c r="N172" s="202"/>
      <c r="O172" s="202"/>
      <c r="P172" s="202"/>
      <c r="Q172" s="232"/>
      <c r="R172" s="245"/>
      <c r="S172" s="245"/>
    </row>
    <row r="173" spans="1:19" s="90" customFormat="1" ht="21.75" customHeight="1">
      <c r="A173" s="247"/>
      <c r="B173" s="113"/>
      <c r="C173" s="496" t="s">
        <v>250</v>
      </c>
      <c r="D173" s="497"/>
      <c r="E173" s="506">
        <f t="shared" si="6"/>
        <v>92.506211368441569</v>
      </c>
      <c r="F173" s="507"/>
      <c r="G173" s="202">
        <f>G172*100/G171</f>
        <v>92.506211368441569</v>
      </c>
      <c r="H173" s="202">
        <f>H172*100/H171</f>
        <v>92.467229587160645</v>
      </c>
      <c r="I173" s="202">
        <f>I172*100/I171</f>
        <v>95.00898517221718</v>
      </c>
      <c r="J173" s="202">
        <f>J172*100/J171</f>
        <v>80.554420887247332</v>
      </c>
      <c r="K173" s="202"/>
      <c r="L173" s="228">
        <f>L172/L171*100</f>
        <v>100</v>
      </c>
      <c r="M173" s="202"/>
      <c r="N173" s="202"/>
      <c r="O173" s="202"/>
      <c r="P173" s="202"/>
      <c r="Q173" s="232"/>
      <c r="R173" s="245"/>
      <c r="S173" s="245"/>
    </row>
    <row r="174" spans="1:19" s="90" customFormat="1" ht="38.25" customHeight="1">
      <c r="A174" s="269"/>
      <c r="B174" s="113">
        <v>85228</v>
      </c>
      <c r="C174" s="496" t="s">
        <v>39</v>
      </c>
      <c r="D174" s="497"/>
      <c r="E174" s="506">
        <f t="shared" si="6"/>
        <v>141500</v>
      </c>
      <c r="F174" s="507"/>
      <c r="G174" s="202">
        <f>I174</f>
        <v>141500</v>
      </c>
      <c r="H174" s="202">
        <f>I174</f>
        <v>141500</v>
      </c>
      <c r="I174" s="202">
        <v>141500</v>
      </c>
      <c r="J174" s="202"/>
      <c r="K174" s="202"/>
      <c r="L174" s="202"/>
      <c r="M174" s="202"/>
      <c r="N174" s="202"/>
      <c r="O174" s="202"/>
      <c r="P174" s="202"/>
      <c r="Q174" s="232"/>
      <c r="R174" s="203"/>
      <c r="S174" s="203"/>
    </row>
    <row r="175" spans="1:19" s="90" customFormat="1" ht="21.75" customHeight="1">
      <c r="A175" s="247"/>
      <c r="B175" s="113"/>
      <c r="C175" s="496" t="s">
        <v>263</v>
      </c>
      <c r="D175" s="497"/>
      <c r="E175" s="506">
        <f t="shared" si="6"/>
        <v>135488.94</v>
      </c>
      <c r="F175" s="507"/>
      <c r="G175" s="202">
        <f>H175</f>
        <v>135488.94</v>
      </c>
      <c r="H175" s="202">
        <f>I175</f>
        <v>135488.94</v>
      </c>
      <c r="I175" s="202">
        <v>135488.94</v>
      </c>
      <c r="J175" s="202"/>
      <c r="K175" s="202"/>
      <c r="L175" s="202"/>
      <c r="M175" s="202"/>
      <c r="N175" s="202"/>
      <c r="O175" s="202"/>
      <c r="P175" s="202"/>
      <c r="Q175" s="232"/>
      <c r="R175" s="245"/>
      <c r="S175" s="245"/>
    </row>
    <row r="176" spans="1:19" s="90" customFormat="1" ht="21.75" customHeight="1">
      <c r="A176" s="247"/>
      <c r="B176" s="113"/>
      <c r="C176" s="496" t="s">
        <v>250</v>
      </c>
      <c r="D176" s="497"/>
      <c r="E176" s="506">
        <f t="shared" si="6"/>
        <v>95.751901060070665</v>
      </c>
      <c r="F176" s="507"/>
      <c r="G176" s="202">
        <f>H176</f>
        <v>95.751901060070665</v>
      </c>
      <c r="H176" s="202">
        <f>I176</f>
        <v>95.751901060070665</v>
      </c>
      <c r="I176" s="202">
        <f>I175*100/I174</f>
        <v>95.751901060070665</v>
      </c>
      <c r="J176" s="202"/>
      <c r="K176" s="202"/>
      <c r="L176" s="202"/>
      <c r="M176" s="202"/>
      <c r="N176" s="202"/>
      <c r="O176" s="202"/>
      <c r="P176" s="202"/>
      <c r="Q176" s="232"/>
      <c r="R176" s="245"/>
      <c r="S176" s="245"/>
    </row>
    <row r="177" spans="1:19" s="90" customFormat="1" ht="21.75" customHeight="1">
      <c r="A177" s="247"/>
      <c r="B177" s="113">
        <v>85230</v>
      </c>
      <c r="C177" s="496" t="s">
        <v>315</v>
      </c>
      <c r="D177" s="497"/>
      <c r="E177" s="491">
        <f>G177</f>
        <v>96000</v>
      </c>
      <c r="F177" s="492"/>
      <c r="G177" s="202">
        <f>L177</f>
        <v>96000</v>
      </c>
      <c r="H177" s="202"/>
      <c r="I177" s="202"/>
      <c r="J177" s="202"/>
      <c r="K177" s="202"/>
      <c r="L177" s="202">
        <v>96000</v>
      </c>
      <c r="M177" s="202"/>
      <c r="N177" s="202"/>
      <c r="O177" s="202"/>
      <c r="P177" s="202"/>
      <c r="Q177" s="232"/>
      <c r="R177" s="245"/>
      <c r="S177" s="245"/>
    </row>
    <row r="178" spans="1:19" s="90" customFormat="1" ht="21.75" customHeight="1">
      <c r="A178" s="247"/>
      <c r="B178" s="113"/>
      <c r="C178" s="496" t="s">
        <v>263</v>
      </c>
      <c r="D178" s="497"/>
      <c r="E178" s="491">
        <f>G178</f>
        <v>87035.26</v>
      </c>
      <c r="F178" s="492"/>
      <c r="G178" s="202">
        <f>L178</f>
        <v>87035.26</v>
      </c>
      <c r="H178" s="202"/>
      <c r="I178" s="202"/>
      <c r="J178" s="202"/>
      <c r="K178" s="202"/>
      <c r="L178" s="202">
        <v>87035.26</v>
      </c>
      <c r="M178" s="202"/>
      <c r="N178" s="202"/>
      <c r="O178" s="202"/>
      <c r="P178" s="202"/>
      <c r="Q178" s="232"/>
      <c r="R178" s="245"/>
      <c r="S178" s="245"/>
    </row>
    <row r="179" spans="1:19" s="90" customFormat="1" ht="21.75" customHeight="1">
      <c r="A179" s="247"/>
      <c r="B179" s="113"/>
      <c r="C179" s="496" t="s">
        <v>250</v>
      </c>
      <c r="D179" s="497"/>
      <c r="E179" s="491">
        <f>E178*100/E177</f>
        <v>90.66172916666666</v>
      </c>
      <c r="F179" s="492"/>
      <c r="G179" s="202">
        <f>G178*100/G177</f>
        <v>90.66172916666666</v>
      </c>
      <c r="H179" s="202"/>
      <c r="I179" s="202"/>
      <c r="J179" s="202"/>
      <c r="K179" s="202"/>
      <c r="L179" s="202">
        <f>L178*100/L177</f>
        <v>90.66172916666666</v>
      </c>
      <c r="M179" s="202"/>
      <c r="N179" s="202"/>
      <c r="O179" s="202"/>
      <c r="P179" s="202"/>
      <c r="Q179" s="232"/>
      <c r="R179" s="245"/>
      <c r="S179" s="245"/>
    </row>
    <row r="180" spans="1:19" s="90" customFormat="1" ht="21.75" customHeight="1">
      <c r="A180" s="247"/>
      <c r="B180" s="113">
        <v>85278</v>
      </c>
      <c r="C180" s="493" t="s">
        <v>385</v>
      </c>
      <c r="D180" s="494"/>
      <c r="E180" s="491">
        <f>G180</f>
        <v>260300</v>
      </c>
      <c r="F180" s="492"/>
      <c r="G180" s="202">
        <f>L180</f>
        <v>260300</v>
      </c>
      <c r="H180" s="202"/>
      <c r="I180" s="202"/>
      <c r="J180" s="202"/>
      <c r="K180" s="202"/>
      <c r="L180" s="202">
        <v>260300</v>
      </c>
      <c r="M180" s="202"/>
      <c r="N180" s="202"/>
      <c r="O180" s="202"/>
      <c r="P180" s="202"/>
      <c r="Q180" s="232"/>
      <c r="R180" s="245"/>
      <c r="S180" s="245"/>
    </row>
    <row r="181" spans="1:19" s="90" customFormat="1" ht="21.75" customHeight="1">
      <c r="A181" s="247"/>
      <c r="B181" s="113"/>
      <c r="C181" s="493" t="s">
        <v>263</v>
      </c>
      <c r="D181" s="494"/>
      <c r="E181" s="491">
        <f>G181</f>
        <v>222250</v>
      </c>
      <c r="F181" s="492"/>
      <c r="G181" s="202">
        <f>L181</f>
        <v>222250</v>
      </c>
      <c r="H181" s="202"/>
      <c r="I181" s="202"/>
      <c r="J181" s="202"/>
      <c r="K181" s="202"/>
      <c r="L181" s="202">
        <v>222250</v>
      </c>
      <c r="M181" s="202"/>
      <c r="N181" s="202"/>
      <c r="O181" s="202"/>
      <c r="P181" s="202"/>
      <c r="Q181" s="232"/>
      <c r="R181" s="245"/>
      <c r="S181" s="245"/>
    </row>
    <row r="182" spans="1:19" s="90" customFormat="1" ht="21.75" customHeight="1">
      <c r="A182" s="247"/>
      <c r="B182" s="113"/>
      <c r="C182" s="493" t="s">
        <v>250</v>
      </c>
      <c r="D182" s="494"/>
      <c r="E182" s="491">
        <f>G182</f>
        <v>85.382251248559356</v>
      </c>
      <c r="F182" s="492"/>
      <c r="G182" s="202">
        <f>L182</f>
        <v>85.382251248559356</v>
      </c>
      <c r="H182" s="202"/>
      <c r="I182" s="202"/>
      <c r="J182" s="202"/>
      <c r="K182" s="202"/>
      <c r="L182" s="202">
        <f>L181*100/L180</f>
        <v>85.382251248559356</v>
      </c>
      <c r="M182" s="202"/>
      <c r="N182" s="202"/>
      <c r="O182" s="202"/>
      <c r="P182" s="202"/>
      <c r="Q182" s="232"/>
      <c r="R182" s="245"/>
      <c r="S182" s="245"/>
    </row>
    <row r="183" spans="1:19" s="90" customFormat="1" ht="21.75" customHeight="1">
      <c r="A183" s="247"/>
      <c r="B183" s="113">
        <v>85295</v>
      </c>
      <c r="C183" s="496" t="s">
        <v>10</v>
      </c>
      <c r="D183" s="497"/>
      <c r="E183" s="506">
        <f t="shared" si="6"/>
        <v>5000</v>
      </c>
      <c r="F183" s="507"/>
      <c r="G183" s="202">
        <f>H183+L183</f>
        <v>5000</v>
      </c>
      <c r="H183" s="202">
        <f>I183+J183</f>
        <v>0</v>
      </c>
      <c r="I183" s="202"/>
      <c r="J183" s="202">
        <v>0</v>
      </c>
      <c r="K183" s="202"/>
      <c r="L183" s="202">
        <v>5000</v>
      </c>
      <c r="M183" s="202"/>
      <c r="N183" s="202"/>
      <c r="O183" s="202"/>
      <c r="P183" s="202"/>
      <c r="Q183" s="232"/>
      <c r="R183" s="203"/>
      <c r="S183" s="203"/>
    </row>
    <row r="184" spans="1:19" s="90" customFormat="1" ht="21.75" customHeight="1">
      <c r="A184" s="247"/>
      <c r="B184" s="113"/>
      <c r="C184" s="496" t="s">
        <v>263</v>
      </c>
      <c r="D184" s="497"/>
      <c r="E184" s="506">
        <f t="shared" si="6"/>
        <v>3110.4</v>
      </c>
      <c r="F184" s="507"/>
      <c r="G184" s="202">
        <f>H184+L184</f>
        <v>3110.4</v>
      </c>
      <c r="H184" s="202">
        <f>J184+I184</f>
        <v>0</v>
      </c>
      <c r="I184" s="202"/>
      <c r="J184" s="202">
        <v>0</v>
      </c>
      <c r="K184" s="202"/>
      <c r="L184" s="202">
        <v>3110.4</v>
      </c>
      <c r="M184" s="202"/>
      <c r="N184" s="202"/>
      <c r="O184" s="202"/>
      <c r="P184" s="202"/>
      <c r="Q184" s="232"/>
      <c r="R184" s="245"/>
      <c r="S184" s="245"/>
    </row>
    <row r="185" spans="1:19" s="90" customFormat="1" ht="21.75" customHeight="1">
      <c r="A185" s="251"/>
      <c r="B185" s="113"/>
      <c r="C185" s="496" t="s">
        <v>250</v>
      </c>
      <c r="D185" s="497"/>
      <c r="E185" s="506">
        <f t="shared" si="6"/>
        <v>62.207999999999998</v>
      </c>
      <c r="F185" s="507"/>
      <c r="G185" s="202">
        <f>G184*100/G183</f>
        <v>62.207999999999998</v>
      </c>
      <c r="H185" s="202"/>
      <c r="I185" s="202"/>
      <c r="J185" s="202"/>
      <c r="K185" s="202"/>
      <c r="L185" s="202">
        <f>L184*100/L183</f>
        <v>62.207999999999998</v>
      </c>
      <c r="M185" s="202"/>
      <c r="N185" s="202"/>
      <c r="O185" s="202"/>
      <c r="P185" s="202"/>
      <c r="Q185" s="232"/>
      <c r="R185" s="245"/>
      <c r="S185" s="245"/>
    </row>
    <row r="186" spans="1:19" s="90" customFormat="1" ht="21.75" customHeight="1">
      <c r="A186" s="260">
        <v>854</v>
      </c>
      <c r="B186" s="113"/>
      <c r="C186" s="496" t="s">
        <v>41</v>
      </c>
      <c r="D186" s="497"/>
      <c r="E186" s="506">
        <f>E189+E192</f>
        <v>165673</v>
      </c>
      <c r="F186" s="507"/>
      <c r="G186" s="202">
        <f>G189+G192</f>
        <v>165673</v>
      </c>
      <c r="H186" s="202"/>
      <c r="I186" s="202"/>
      <c r="J186" s="202"/>
      <c r="K186" s="202"/>
      <c r="L186" s="202">
        <f>L189+L192</f>
        <v>165673</v>
      </c>
      <c r="M186" s="202"/>
      <c r="N186" s="202"/>
      <c r="O186" s="202"/>
      <c r="P186" s="202"/>
      <c r="Q186" s="253"/>
      <c r="R186" s="203"/>
      <c r="S186" s="203"/>
    </row>
    <row r="187" spans="1:19" s="90" customFormat="1" ht="21.75" customHeight="1">
      <c r="A187" s="247"/>
      <c r="B187" s="113"/>
      <c r="C187" s="496" t="s">
        <v>263</v>
      </c>
      <c r="D187" s="497"/>
      <c r="E187" s="491">
        <f>E190+E193</f>
        <v>164265.49</v>
      </c>
      <c r="F187" s="492"/>
      <c r="G187" s="202">
        <f>G190+G193</f>
        <v>164265.49</v>
      </c>
      <c r="H187" s="202"/>
      <c r="I187" s="202"/>
      <c r="J187" s="202"/>
      <c r="K187" s="202"/>
      <c r="L187" s="202">
        <f>L190+L193</f>
        <v>164265.49</v>
      </c>
      <c r="M187" s="202"/>
      <c r="N187" s="202"/>
      <c r="O187" s="202"/>
      <c r="P187" s="202"/>
      <c r="Q187" s="253"/>
      <c r="R187" s="245"/>
      <c r="S187" s="245"/>
    </row>
    <row r="188" spans="1:19" s="90" customFormat="1" ht="21.75" customHeight="1">
      <c r="A188" s="247"/>
      <c r="B188" s="113"/>
      <c r="C188" s="496" t="s">
        <v>250</v>
      </c>
      <c r="D188" s="497"/>
      <c r="E188" s="491">
        <f>E187*100/E186</f>
        <v>99.150428856844513</v>
      </c>
      <c r="F188" s="492"/>
      <c r="G188" s="202">
        <f>G187*100/G186</f>
        <v>99.150428856844513</v>
      </c>
      <c r="H188" s="202"/>
      <c r="I188" s="202"/>
      <c r="J188" s="202"/>
      <c r="K188" s="202"/>
      <c r="L188" s="202">
        <f>L187*100/L186</f>
        <v>99.150428856844513</v>
      </c>
      <c r="M188" s="202"/>
      <c r="N188" s="202"/>
      <c r="O188" s="202"/>
      <c r="P188" s="202"/>
      <c r="Q188" s="253"/>
      <c r="R188" s="245"/>
      <c r="S188" s="245"/>
    </row>
    <row r="189" spans="1:19" s="90" customFormat="1" ht="33" customHeight="1">
      <c r="A189" s="247"/>
      <c r="B189" s="113">
        <v>85415</v>
      </c>
      <c r="C189" s="496" t="s">
        <v>369</v>
      </c>
      <c r="D189" s="497"/>
      <c r="E189" s="506">
        <f>G189</f>
        <v>151173</v>
      </c>
      <c r="F189" s="507"/>
      <c r="G189" s="202">
        <f>L189</f>
        <v>151173</v>
      </c>
      <c r="H189" s="202"/>
      <c r="I189" s="202"/>
      <c r="J189" s="202"/>
      <c r="K189" s="202"/>
      <c r="L189" s="202">
        <v>151173</v>
      </c>
      <c r="M189" s="202"/>
      <c r="N189" s="202"/>
      <c r="O189" s="202"/>
      <c r="P189" s="202"/>
      <c r="Q189" s="253"/>
      <c r="R189" s="203"/>
      <c r="S189" s="203"/>
    </row>
    <row r="190" spans="1:19" s="90" customFormat="1" ht="21.75" customHeight="1">
      <c r="A190" s="247"/>
      <c r="B190" s="113"/>
      <c r="C190" s="496" t="s">
        <v>263</v>
      </c>
      <c r="D190" s="497"/>
      <c r="E190" s="491">
        <f>G190</f>
        <v>149765.49</v>
      </c>
      <c r="F190" s="492"/>
      <c r="G190" s="202">
        <f>L190</f>
        <v>149765.49</v>
      </c>
      <c r="H190" s="202"/>
      <c r="I190" s="202"/>
      <c r="J190" s="202"/>
      <c r="K190" s="202"/>
      <c r="L190" s="202">
        <v>149765.49</v>
      </c>
      <c r="M190" s="202"/>
      <c r="N190" s="202"/>
      <c r="O190" s="202"/>
      <c r="P190" s="202"/>
      <c r="Q190" s="253"/>
      <c r="R190" s="245"/>
      <c r="S190" s="245"/>
    </row>
    <row r="191" spans="1:19" s="90" customFormat="1" ht="21.75" customHeight="1">
      <c r="A191" s="247"/>
      <c r="B191" s="113"/>
      <c r="C191" s="496" t="s">
        <v>250</v>
      </c>
      <c r="D191" s="497"/>
      <c r="E191" s="491">
        <f>E190*100/E189</f>
        <v>99.06894088230041</v>
      </c>
      <c r="F191" s="492"/>
      <c r="G191" s="202">
        <f>G190*100/G189</f>
        <v>99.06894088230041</v>
      </c>
      <c r="H191" s="202"/>
      <c r="I191" s="202"/>
      <c r="J191" s="202"/>
      <c r="K191" s="202"/>
      <c r="L191" s="202">
        <f>L190*100/L189</f>
        <v>99.06894088230041</v>
      </c>
      <c r="M191" s="202"/>
      <c r="N191" s="202"/>
      <c r="O191" s="202"/>
      <c r="P191" s="202"/>
      <c r="Q191" s="253"/>
      <c r="R191" s="245"/>
      <c r="S191" s="245"/>
    </row>
    <row r="192" spans="1:19" s="90" customFormat="1" ht="42.6" customHeight="1">
      <c r="A192" s="247"/>
      <c r="B192" s="272">
        <v>85416</v>
      </c>
      <c r="C192" s="496" t="s">
        <v>370</v>
      </c>
      <c r="D192" s="497"/>
      <c r="E192" s="491">
        <f>G192</f>
        <v>14500</v>
      </c>
      <c r="F192" s="492"/>
      <c r="G192" s="228">
        <f>L192</f>
        <v>14500</v>
      </c>
      <c r="H192" s="228"/>
      <c r="I192" s="228"/>
      <c r="J192" s="228"/>
      <c r="K192" s="228"/>
      <c r="L192" s="228">
        <v>14500</v>
      </c>
      <c r="M192" s="228"/>
      <c r="N192" s="228"/>
      <c r="O192" s="228"/>
      <c r="P192" s="228"/>
      <c r="Q192" s="252"/>
      <c r="R192" s="245"/>
      <c r="S192" s="245"/>
    </row>
    <row r="193" spans="1:19" s="90" customFormat="1" ht="21.75" customHeight="1">
      <c r="A193" s="247"/>
      <c r="B193" s="272"/>
      <c r="C193" s="496" t="s">
        <v>263</v>
      </c>
      <c r="D193" s="497"/>
      <c r="E193" s="491">
        <f>G193</f>
        <v>14500</v>
      </c>
      <c r="F193" s="492"/>
      <c r="G193" s="228">
        <f>L193</f>
        <v>14500</v>
      </c>
      <c r="H193" s="228"/>
      <c r="I193" s="228"/>
      <c r="J193" s="228"/>
      <c r="K193" s="228"/>
      <c r="L193" s="228">
        <v>14500</v>
      </c>
      <c r="M193" s="228"/>
      <c r="N193" s="228"/>
      <c r="O193" s="228"/>
      <c r="P193" s="228"/>
      <c r="Q193" s="252"/>
      <c r="R193" s="245"/>
      <c r="S193" s="245"/>
    </row>
    <row r="194" spans="1:19" s="90" customFormat="1" ht="21.75" customHeight="1">
      <c r="A194" s="297"/>
      <c r="B194" s="273"/>
      <c r="C194" s="511" t="s">
        <v>250</v>
      </c>
      <c r="D194" s="512"/>
      <c r="E194" s="491">
        <f>E193*100/E192</f>
        <v>100</v>
      </c>
      <c r="F194" s="492"/>
      <c r="G194" s="228">
        <f>G193*100/G192</f>
        <v>100</v>
      </c>
      <c r="H194" s="228"/>
      <c r="I194" s="228"/>
      <c r="J194" s="228"/>
      <c r="K194" s="228"/>
      <c r="L194" s="228">
        <f>L193*100/L192</f>
        <v>100</v>
      </c>
      <c r="M194" s="228"/>
      <c r="N194" s="228"/>
      <c r="O194" s="228"/>
      <c r="P194" s="228"/>
      <c r="Q194" s="252"/>
      <c r="R194" s="245"/>
      <c r="S194" s="245"/>
    </row>
    <row r="195" spans="1:19" s="90" customFormat="1" ht="21.75" customHeight="1">
      <c r="A195" s="247">
        <v>855</v>
      </c>
      <c r="B195" s="225"/>
      <c r="C195" s="513" t="s">
        <v>317</v>
      </c>
      <c r="D195" s="514"/>
      <c r="E195" s="510">
        <f>E198+E201+E204+E207+E210</f>
        <v>9588165</v>
      </c>
      <c r="F195" s="492"/>
      <c r="G195" s="202">
        <f t="shared" ref="G195:J196" si="7">G198+G201+G204+G207+G210</f>
        <v>9588165</v>
      </c>
      <c r="H195" s="202">
        <f t="shared" si="7"/>
        <v>478262.57</v>
      </c>
      <c r="I195" s="202">
        <f t="shared" si="7"/>
        <v>330927.05</v>
      </c>
      <c r="J195" s="202">
        <f t="shared" si="7"/>
        <v>147335.51999999999</v>
      </c>
      <c r="K195" s="202"/>
      <c r="L195" s="202">
        <f>L198+L201+L207+L210</f>
        <v>9109902.4299999997</v>
      </c>
      <c r="M195" s="202"/>
      <c r="N195" s="202"/>
      <c r="O195" s="202"/>
      <c r="P195" s="202"/>
      <c r="Q195" s="253"/>
      <c r="R195" s="245"/>
      <c r="S195" s="245"/>
    </row>
    <row r="196" spans="1:19" s="90" customFormat="1" ht="21.75" customHeight="1">
      <c r="A196" s="269"/>
      <c r="B196" s="259"/>
      <c r="C196" s="575" t="s">
        <v>345</v>
      </c>
      <c r="D196" s="576"/>
      <c r="E196" s="510">
        <f>E199+E202+E205+E208+E211</f>
        <v>9552950.5900000017</v>
      </c>
      <c r="F196" s="492"/>
      <c r="G196" s="202">
        <f>G199+G202+G205+G208+G211</f>
        <v>9552950.5900000017</v>
      </c>
      <c r="H196" s="202">
        <f t="shared" si="7"/>
        <v>443048.16</v>
      </c>
      <c r="I196" s="202">
        <f t="shared" si="7"/>
        <v>320406.39999999997</v>
      </c>
      <c r="J196" s="202">
        <f t="shared" si="7"/>
        <v>122641.76000000001</v>
      </c>
      <c r="K196" s="202"/>
      <c r="L196" s="202">
        <f>L199+L202+L208</f>
        <v>9109902.4299999997</v>
      </c>
      <c r="M196" s="202"/>
      <c r="N196" s="202"/>
      <c r="O196" s="202"/>
      <c r="P196" s="202"/>
      <c r="Q196" s="253"/>
      <c r="R196" s="245"/>
      <c r="S196" s="245"/>
    </row>
    <row r="197" spans="1:19" s="90" customFormat="1" ht="12.6" customHeight="1">
      <c r="A197" s="269"/>
      <c r="B197" s="113"/>
      <c r="C197" s="508" t="s">
        <v>250</v>
      </c>
      <c r="D197" s="509"/>
      <c r="E197" s="491">
        <f>E196*100/E195</f>
        <v>99.632730454680342</v>
      </c>
      <c r="F197" s="492"/>
      <c r="G197" s="202">
        <f>G196*100/G195</f>
        <v>99.632730454680342</v>
      </c>
      <c r="H197" s="202">
        <f>H196*100/H195</f>
        <v>92.63701317876496</v>
      </c>
      <c r="I197" s="202">
        <f>I196*100/I195</f>
        <v>96.820855230782726</v>
      </c>
      <c r="J197" s="202">
        <f>J196*100/J195</f>
        <v>83.239778160758519</v>
      </c>
      <c r="K197" s="202"/>
      <c r="L197" s="202">
        <f>L196*100/L195</f>
        <v>100</v>
      </c>
      <c r="M197" s="202"/>
      <c r="N197" s="202"/>
      <c r="O197" s="202"/>
      <c r="P197" s="202"/>
      <c r="Q197" s="253"/>
      <c r="R197" s="245"/>
      <c r="S197" s="245"/>
    </row>
    <row r="198" spans="1:19" s="90" customFormat="1" ht="21.75" customHeight="1">
      <c r="A198" s="269"/>
      <c r="B198" s="113">
        <v>85501</v>
      </c>
      <c r="C198" s="508" t="s">
        <v>298</v>
      </c>
      <c r="D198" s="509"/>
      <c r="E198" s="491">
        <f>G198</f>
        <v>5877677</v>
      </c>
      <c r="F198" s="492"/>
      <c r="G198" s="202">
        <f>H198+L198</f>
        <v>5877677</v>
      </c>
      <c r="H198" s="202">
        <f>I198+J198</f>
        <v>86664.2</v>
      </c>
      <c r="I198" s="202">
        <v>69481.78</v>
      </c>
      <c r="J198" s="202">
        <v>17182.419999999998</v>
      </c>
      <c r="K198" s="202"/>
      <c r="L198" s="202">
        <v>5791012.7999999998</v>
      </c>
      <c r="M198" s="202"/>
      <c r="N198" s="202"/>
      <c r="O198" s="202"/>
      <c r="P198" s="202"/>
      <c r="Q198" s="253"/>
      <c r="R198" s="245"/>
      <c r="S198" s="245"/>
    </row>
    <row r="199" spans="1:19" s="90" customFormat="1" ht="21.75" customHeight="1">
      <c r="A199" s="269"/>
      <c r="B199" s="113"/>
      <c r="C199" s="508" t="s">
        <v>371</v>
      </c>
      <c r="D199" s="509"/>
      <c r="E199" s="491">
        <f>G199</f>
        <v>5877677</v>
      </c>
      <c r="F199" s="492"/>
      <c r="G199" s="202">
        <f>H199+L199</f>
        <v>5877677</v>
      </c>
      <c r="H199" s="202">
        <f>I199+J199</f>
        <v>86664.2</v>
      </c>
      <c r="I199" s="202">
        <v>69481.78</v>
      </c>
      <c r="J199" s="202">
        <v>17182.419999999998</v>
      </c>
      <c r="K199" s="202"/>
      <c r="L199" s="202">
        <v>5791012.7999999998</v>
      </c>
      <c r="M199" s="202"/>
      <c r="N199" s="202"/>
      <c r="O199" s="202"/>
      <c r="P199" s="202"/>
      <c r="Q199" s="253"/>
      <c r="R199" s="245"/>
      <c r="S199" s="245"/>
    </row>
    <row r="200" spans="1:19" s="90" customFormat="1" ht="21.75" customHeight="1">
      <c r="A200" s="269"/>
      <c r="B200" s="113"/>
      <c r="C200" s="508" t="s">
        <v>250</v>
      </c>
      <c r="D200" s="509"/>
      <c r="E200" s="491">
        <f>E199*100/E198</f>
        <v>100</v>
      </c>
      <c r="F200" s="492"/>
      <c r="G200" s="202">
        <f>G199*100/G198</f>
        <v>100</v>
      </c>
      <c r="H200" s="202">
        <f>H199*100/H198</f>
        <v>100</v>
      </c>
      <c r="I200" s="202">
        <f>I199*100/I198</f>
        <v>100</v>
      </c>
      <c r="J200" s="202">
        <f>J199*100/J198</f>
        <v>100</v>
      </c>
      <c r="K200" s="202"/>
      <c r="L200" s="202">
        <f>L199*100/L198</f>
        <v>100</v>
      </c>
      <c r="M200" s="202"/>
      <c r="N200" s="202"/>
      <c r="O200" s="202"/>
      <c r="P200" s="202"/>
      <c r="Q200" s="253"/>
      <c r="R200" s="245"/>
      <c r="S200" s="245"/>
    </row>
    <row r="201" spans="1:19" s="90" customFormat="1" ht="72.599999999999994" customHeight="1">
      <c r="A201" s="269"/>
      <c r="B201" s="113">
        <v>85502</v>
      </c>
      <c r="C201" s="508" t="s">
        <v>372</v>
      </c>
      <c r="D201" s="509"/>
      <c r="E201" s="491">
        <f>G201</f>
        <v>3554124</v>
      </c>
      <c r="F201" s="492"/>
      <c r="G201" s="202">
        <f>H201+L201</f>
        <v>3554124</v>
      </c>
      <c r="H201" s="202">
        <f>I201+J201</f>
        <v>235952.76</v>
      </c>
      <c r="I201" s="202">
        <v>226100.31</v>
      </c>
      <c r="J201" s="202">
        <v>9852.4500000000007</v>
      </c>
      <c r="K201" s="202"/>
      <c r="L201" s="202">
        <v>3318171.24</v>
      </c>
      <c r="M201" s="202"/>
      <c r="N201" s="202"/>
      <c r="O201" s="202"/>
      <c r="P201" s="202"/>
      <c r="Q201" s="253"/>
      <c r="R201" s="245"/>
      <c r="S201" s="245"/>
    </row>
    <row r="202" spans="1:19" s="90" customFormat="1" ht="21.75" customHeight="1">
      <c r="A202" s="269"/>
      <c r="B202" s="113"/>
      <c r="C202" s="508" t="s">
        <v>345</v>
      </c>
      <c r="D202" s="509"/>
      <c r="E202" s="491">
        <f>G202</f>
        <v>3554123.7100000004</v>
      </c>
      <c r="F202" s="492"/>
      <c r="G202" s="202">
        <f>H202+L202</f>
        <v>3554123.7100000004</v>
      </c>
      <c r="H202" s="202">
        <f>I202+J202</f>
        <v>235952.47</v>
      </c>
      <c r="I202" s="202">
        <v>226100.02</v>
      </c>
      <c r="J202" s="202">
        <v>9852.4500000000007</v>
      </c>
      <c r="K202" s="202"/>
      <c r="L202" s="202">
        <v>3318171.24</v>
      </c>
      <c r="M202" s="202"/>
      <c r="N202" s="202"/>
      <c r="O202" s="202"/>
      <c r="P202" s="202"/>
      <c r="Q202" s="253"/>
      <c r="R202" s="245"/>
      <c r="S202" s="245"/>
    </row>
    <row r="203" spans="1:19" s="90" customFormat="1" ht="21.75" customHeight="1">
      <c r="A203" s="269"/>
      <c r="B203" s="113"/>
      <c r="C203" s="508" t="s">
        <v>250</v>
      </c>
      <c r="D203" s="509"/>
      <c r="E203" s="491">
        <f>E202*100/E201</f>
        <v>99.999991840464787</v>
      </c>
      <c r="F203" s="492"/>
      <c r="G203" s="202">
        <f>G202*100/G201</f>
        <v>99.999991840464787</v>
      </c>
      <c r="H203" s="202">
        <f>H202*100/H201</f>
        <v>99.999877094042034</v>
      </c>
      <c r="I203" s="202">
        <f>I202*100/I201</f>
        <v>99.999871738344808</v>
      </c>
      <c r="J203" s="202">
        <f>J202*100/J201</f>
        <v>100</v>
      </c>
      <c r="K203" s="202"/>
      <c r="L203" s="202">
        <f>L202*100/L201</f>
        <v>100</v>
      </c>
      <c r="M203" s="202"/>
      <c r="N203" s="202"/>
      <c r="O203" s="202"/>
      <c r="P203" s="202"/>
      <c r="Q203" s="253"/>
      <c r="R203" s="245"/>
      <c r="S203" s="245"/>
    </row>
    <row r="204" spans="1:19" s="90" customFormat="1" ht="21.75" customHeight="1">
      <c r="A204" s="269"/>
      <c r="B204" s="113">
        <v>85503</v>
      </c>
      <c r="C204" s="508" t="s">
        <v>323</v>
      </c>
      <c r="D204" s="509"/>
      <c r="E204" s="491">
        <f>G204</f>
        <v>137</v>
      </c>
      <c r="F204" s="492"/>
      <c r="G204" s="202">
        <f>H204</f>
        <v>137</v>
      </c>
      <c r="H204" s="202">
        <f>J204</f>
        <v>137</v>
      </c>
      <c r="I204" s="202"/>
      <c r="J204" s="202">
        <v>137</v>
      </c>
      <c r="K204" s="202"/>
      <c r="L204" s="202"/>
      <c r="M204" s="202"/>
      <c r="N204" s="202"/>
      <c r="O204" s="202"/>
      <c r="P204" s="202"/>
      <c r="Q204" s="253"/>
      <c r="R204" s="245"/>
      <c r="S204" s="245"/>
    </row>
    <row r="205" spans="1:19" s="90" customFormat="1" ht="21.75" customHeight="1">
      <c r="A205" s="269"/>
      <c r="B205" s="113"/>
      <c r="C205" s="508" t="s">
        <v>371</v>
      </c>
      <c r="D205" s="509"/>
      <c r="E205" s="491">
        <f>G205</f>
        <v>125.96</v>
      </c>
      <c r="F205" s="492"/>
      <c r="G205" s="202">
        <f>H205</f>
        <v>125.96</v>
      </c>
      <c r="H205" s="202">
        <f>J205</f>
        <v>125.96</v>
      </c>
      <c r="I205" s="202"/>
      <c r="J205" s="202">
        <v>125.96</v>
      </c>
      <c r="K205" s="202"/>
      <c r="L205" s="202"/>
      <c r="M205" s="202"/>
      <c r="N205" s="202"/>
      <c r="O205" s="202"/>
      <c r="P205" s="202"/>
      <c r="Q205" s="253"/>
      <c r="R205" s="245"/>
      <c r="S205" s="245"/>
    </row>
    <row r="206" spans="1:19" s="90" customFormat="1" ht="21.75" customHeight="1">
      <c r="A206" s="269"/>
      <c r="B206" s="113"/>
      <c r="C206" s="508" t="s">
        <v>250</v>
      </c>
      <c r="D206" s="509"/>
      <c r="E206" s="491">
        <f>E205*100/E204</f>
        <v>91.941605839416056</v>
      </c>
      <c r="F206" s="492"/>
      <c r="G206" s="202">
        <f>G205*100/G204</f>
        <v>91.941605839416056</v>
      </c>
      <c r="H206" s="202">
        <f>H205*100/H204</f>
        <v>91.941605839416056</v>
      </c>
      <c r="I206" s="202"/>
      <c r="J206" s="202">
        <f>J205*100/J204</f>
        <v>91.941605839416056</v>
      </c>
      <c r="K206" s="202"/>
      <c r="L206" s="202"/>
      <c r="M206" s="202"/>
      <c r="N206" s="202"/>
      <c r="O206" s="202"/>
      <c r="P206" s="202"/>
      <c r="Q206" s="253"/>
      <c r="R206" s="245"/>
      <c r="S206" s="245"/>
    </row>
    <row r="207" spans="1:19" s="90" customFormat="1" ht="21.75" customHeight="1">
      <c r="A207" s="269"/>
      <c r="B207" s="113">
        <v>85504</v>
      </c>
      <c r="C207" s="496" t="s">
        <v>261</v>
      </c>
      <c r="D207" s="497"/>
      <c r="E207" s="491">
        <f>G207</f>
        <v>46227</v>
      </c>
      <c r="F207" s="492"/>
      <c r="G207" s="202">
        <f>H207+L207</f>
        <v>46227</v>
      </c>
      <c r="H207" s="202">
        <f>I207+J207</f>
        <v>45508.61</v>
      </c>
      <c r="I207" s="202">
        <v>35344.959999999999</v>
      </c>
      <c r="J207" s="202">
        <v>10163.65</v>
      </c>
      <c r="K207" s="202"/>
      <c r="L207" s="202">
        <v>718.39</v>
      </c>
      <c r="M207" s="202"/>
      <c r="N207" s="202"/>
      <c r="O207" s="202"/>
      <c r="P207" s="202"/>
      <c r="Q207" s="253"/>
      <c r="R207" s="245"/>
      <c r="S207" s="245"/>
    </row>
    <row r="208" spans="1:19" s="90" customFormat="1" ht="21.75" customHeight="1">
      <c r="A208" s="269"/>
      <c r="B208" s="113"/>
      <c r="C208" s="496" t="s">
        <v>371</v>
      </c>
      <c r="D208" s="497"/>
      <c r="E208" s="491">
        <f>G208</f>
        <v>31801.729999999996</v>
      </c>
      <c r="F208" s="492"/>
      <c r="G208" s="202">
        <f>H208+L208</f>
        <v>31801.729999999996</v>
      </c>
      <c r="H208" s="202">
        <f>I208+J208</f>
        <v>31083.339999999997</v>
      </c>
      <c r="I208" s="202">
        <v>24824.6</v>
      </c>
      <c r="J208" s="202">
        <v>6258.74</v>
      </c>
      <c r="K208" s="202"/>
      <c r="L208" s="202">
        <v>718.39</v>
      </c>
      <c r="M208" s="202"/>
      <c r="N208" s="202"/>
      <c r="O208" s="202"/>
      <c r="P208" s="202"/>
      <c r="Q208" s="253"/>
      <c r="R208" s="245"/>
      <c r="S208" s="245"/>
    </row>
    <row r="209" spans="1:19" s="90" customFormat="1" ht="21.75" customHeight="1">
      <c r="A209" s="269"/>
      <c r="B209" s="113"/>
      <c r="C209" s="496" t="s">
        <v>250</v>
      </c>
      <c r="D209" s="497"/>
      <c r="E209" s="491">
        <f>E208*100/E207</f>
        <v>68.79470872001211</v>
      </c>
      <c r="F209" s="492"/>
      <c r="G209" s="202">
        <f>G208*100/G207</f>
        <v>68.79470872001211</v>
      </c>
      <c r="H209" s="202">
        <f>H208*100/H207</f>
        <v>68.302108106575872</v>
      </c>
      <c r="I209" s="202">
        <f>I208*100/I207</f>
        <v>70.235190533530101</v>
      </c>
      <c r="J209" s="202">
        <f>J208*100/J207</f>
        <v>61.579649043404686</v>
      </c>
      <c r="K209" s="202"/>
      <c r="L209" s="202">
        <f>L208*100/L207</f>
        <v>100</v>
      </c>
      <c r="M209" s="202"/>
      <c r="N209" s="202"/>
      <c r="O209" s="202"/>
      <c r="P209" s="202"/>
      <c r="Q209" s="253"/>
      <c r="R209" s="245"/>
      <c r="S209" s="245"/>
    </row>
    <row r="210" spans="1:19" s="90" customFormat="1" ht="21.75" customHeight="1">
      <c r="A210" s="269"/>
      <c r="B210" s="113">
        <v>85508</v>
      </c>
      <c r="C210" s="508" t="s">
        <v>87</v>
      </c>
      <c r="D210" s="509"/>
      <c r="E210" s="491">
        <f>G210</f>
        <v>110000</v>
      </c>
      <c r="F210" s="492"/>
      <c r="G210" s="202">
        <f>H210</f>
        <v>110000</v>
      </c>
      <c r="H210" s="202">
        <f>J210</f>
        <v>110000</v>
      </c>
      <c r="I210" s="202"/>
      <c r="J210" s="202">
        <v>110000</v>
      </c>
      <c r="K210" s="202"/>
      <c r="L210" s="202"/>
      <c r="M210" s="202"/>
      <c r="N210" s="202"/>
      <c r="O210" s="202"/>
      <c r="P210" s="202"/>
      <c r="Q210" s="253"/>
      <c r="R210" s="245"/>
      <c r="S210" s="245"/>
    </row>
    <row r="211" spans="1:19" s="90" customFormat="1" ht="21.75" customHeight="1">
      <c r="A211" s="269"/>
      <c r="B211" s="113"/>
      <c r="C211" s="508" t="s">
        <v>371</v>
      </c>
      <c r="D211" s="509"/>
      <c r="E211" s="491">
        <f>G211</f>
        <v>89222.19</v>
      </c>
      <c r="F211" s="492"/>
      <c r="G211" s="202">
        <f>H211</f>
        <v>89222.19</v>
      </c>
      <c r="H211" s="202">
        <f>J211</f>
        <v>89222.19</v>
      </c>
      <c r="I211" s="202"/>
      <c r="J211" s="202">
        <v>89222.19</v>
      </c>
      <c r="K211" s="202"/>
      <c r="L211" s="202"/>
      <c r="M211" s="202"/>
      <c r="N211" s="202"/>
      <c r="O211" s="202"/>
      <c r="P211" s="202"/>
      <c r="Q211" s="253"/>
      <c r="R211" s="245"/>
      <c r="S211" s="245"/>
    </row>
    <row r="212" spans="1:19" s="90" customFormat="1" ht="21.75" customHeight="1">
      <c r="A212" s="269"/>
      <c r="B212" s="113"/>
      <c r="C212" s="508" t="s">
        <v>250</v>
      </c>
      <c r="D212" s="509"/>
      <c r="E212" s="491">
        <f>E211*100/E210</f>
        <v>81.111081818181816</v>
      </c>
      <c r="F212" s="492"/>
      <c r="G212" s="202">
        <f>G211*100/G210</f>
        <v>81.111081818181816</v>
      </c>
      <c r="H212" s="202">
        <f>H211*100/H210</f>
        <v>81.111081818181816</v>
      </c>
      <c r="I212" s="202"/>
      <c r="J212" s="202">
        <f>J211*100/J210</f>
        <v>81.111081818181816</v>
      </c>
      <c r="K212" s="202"/>
      <c r="L212" s="202"/>
      <c r="M212" s="202"/>
      <c r="N212" s="202"/>
      <c r="O212" s="202"/>
      <c r="P212" s="202"/>
      <c r="Q212" s="253"/>
      <c r="R212" s="245"/>
      <c r="S212" s="245"/>
    </row>
    <row r="213" spans="1:19" s="90" customFormat="1" ht="20.25" customHeight="1">
      <c r="A213" s="295">
        <v>900</v>
      </c>
      <c r="B213" s="113"/>
      <c r="C213" s="496" t="s">
        <v>43</v>
      </c>
      <c r="D213" s="497"/>
      <c r="E213" s="506">
        <f>E216+E219+E222+E225+E228+E231+E234</f>
        <v>1117285.92</v>
      </c>
      <c r="F213" s="507"/>
      <c r="G213" s="202">
        <f>H213+L213+M213</f>
        <v>1090482.92</v>
      </c>
      <c r="H213" s="202">
        <f>I213+J213</f>
        <v>1088523.92</v>
      </c>
      <c r="I213" s="202">
        <f>I216+I219+I228+I231+I234+I225</f>
        <v>272420.28000000003</v>
      </c>
      <c r="J213" s="202">
        <f>J216+J219+J222+J228+J231+J234+J225</f>
        <v>816103.64</v>
      </c>
      <c r="K213" s="202"/>
      <c r="L213" s="202">
        <f>L216</f>
        <v>1691</v>
      </c>
      <c r="M213" s="202">
        <f>M234</f>
        <v>268</v>
      </c>
      <c r="N213" s="202"/>
      <c r="O213" s="202"/>
      <c r="P213" s="202">
        <f>Q213</f>
        <v>26803</v>
      </c>
      <c r="Q213" s="202">
        <f>Q231+Q234</f>
        <v>26803</v>
      </c>
      <c r="R213" s="274">
        <f>R234</f>
        <v>12039</v>
      </c>
      <c r="S213" s="203"/>
    </row>
    <row r="214" spans="1:19" s="90" customFormat="1" ht="21.75" customHeight="1">
      <c r="A214" s="269"/>
      <c r="B214" s="113"/>
      <c r="C214" s="496" t="s">
        <v>263</v>
      </c>
      <c r="D214" s="497"/>
      <c r="E214" s="506">
        <f>E217+E220+E223+E226+E229+E232+E235</f>
        <v>1110464.3400000001</v>
      </c>
      <c r="F214" s="507"/>
      <c r="G214" s="202">
        <f>H214+L214+M214</f>
        <v>1084937.32</v>
      </c>
      <c r="H214" s="202">
        <f>I214+J214</f>
        <v>1083068.6399999999</v>
      </c>
      <c r="I214" s="202">
        <f>I217+I220+I229+I232+I235+I226</f>
        <v>272417.24</v>
      </c>
      <c r="J214" s="202">
        <f>J217+J220+J229+J232+J235+J223+J226</f>
        <v>810651.39999999991</v>
      </c>
      <c r="K214" s="202"/>
      <c r="L214" s="202">
        <f>L217</f>
        <v>1690.37</v>
      </c>
      <c r="M214" s="202">
        <f>M235</f>
        <v>178.31</v>
      </c>
      <c r="N214" s="202"/>
      <c r="O214" s="202"/>
      <c r="P214" s="202">
        <f>P232+P235</f>
        <v>25527.019999999997</v>
      </c>
      <c r="Q214" s="202">
        <f>Q235+Q232</f>
        <v>25527.019999999997</v>
      </c>
      <c r="R214" s="275">
        <f>R235</f>
        <v>10763.22</v>
      </c>
      <c r="S214" s="245"/>
    </row>
    <row r="215" spans="1:19" s="90" customFormat="1" ht="18.600000000000001" customHeight="1">
      <c r="A215" s="269"/>
      <c r="B215" s="113"/>
      <c r="C215" s="496" t="s">
        <v>250</v>
      </c>
      <c r="D215" s="497"/>
      <c r="E215" s="491">
        <f>E214*100/E213</f>
        <v>99.389450822042065</v>
      </c>
      <c r="F215" s="492"/>
      <c r="G215" s="202">
        <f>G214*100/G213</f>
        <v>99.491454666708592</v>
      </c>
      <c r="H215" s="202">
        <f>H214*100/H213</f>
        <v>99.498836920368262</v>
      </c>
      <c r="I215" s="202">
        <f>I214*100/I213</f>
        <v>99.998884077205986</v>
      </c>
      <c r="J215" s="202">
        <f>J214*100/J213</f>
        <v>99.331918186273484</v>
      </c>
      <c r="K215" s="202"/>
      <c r="L215" s="202">
        <f>L214*100/L213</f>
        <v>99.962743938497937</v>
      </c>
      <c r="M215" s="202">
        <v>0</v>
      </c>
      <c r="N215" s="202"/>
      <c r="O215" s="202"/>
      <c r="P215" s="202"/>
      <c r="Q215" s="202"/>
      <c r="R215" s="245"/>
      <c r="S215" s="245"/>
    </row>
    <row r="216" spans="1:19" s="90" customFormat="1" ht="21.75" customHeight="1">
      <c r="A216" s="269"/>
      <c r="B216" s="113">
        <v>90001</v>
      </c>
      <c r="C216" s="496" t="s">
        <v>44</v>
      </c>
      <c r="D216" s="497"/>
      <c r="E216" s="506">
        <f>G216</f>
        <v>417036.92000000004</v>
      </c>
      <c r="F216" s="507"/>
      <c r="G216" s="202">
        <f>H216+L216</f>
        <v>417036.92000000004</v>
      </c>
      <c r="H216" s="202">
        <f>I216+J216</f>
        <v>415345.92000000004</v>
      </c>
      <c r="I216" s="202">
        <v>267670.28000000003</v>
      </c>
      <c r="J216" s="202">
        <v>147675.64000000001</v>
      </c>
      <c r="K216" s="202"/>
      <c r="L216" s="202">
        <v>1691</v>
      </c>
      <c r="M216" s="202"/>
      <c r="N216" s="202"/>
      <c r="O216" s="202"/>
      <c r="P216" s="202"/>
      <c r="Q216" s="253"/>
      <c r="R216" s="203"/>
      <c r="S216" s="203"/>
    </row>
    <row r="217" spans="1:19" s="90" customFormat="1" ht="21.75" customHeight="1">
      <c r="A217" s="269"/>
      <c r="B217" s="113"/>
      <c r="C217" s="496" t="s">
        <v>263</v>
      </c>
      <c r="D217" s="497"/>
      <c r="E217" s="506">
        <f>G217</f>
        <v>416518.72</v>
      </c>
      <c r="F217" s="507"/>
      <c r="G217" s="202">
        <f>H217+L217</f>
        <v>416518.72</v>
      </c>
      <c r="H217" s="202">
        <f>I217+J217</f>
        <v>414828.35</v>
      </c>
      <c r="I217" s="202">
        <v>267667.24</v>
      </c>
      <c r="J217" s="202">
        <v>147161.10999999999</v>
      </c>
      <c r="K217" s="202"/>
      <c r="L217" s="202">
        <v>1690.37</v>
      </c>
      <c r="M217" s="202"/>
      <c r="N217" s="202"/>
      <c r="O217" s="202"/>
      <c r="P217" s="202"/>
      <c r="Q217" s="253"/>
      <c r="R217" s="245"/>
      <c r="S217" s="245"/>
    </row>
    <row r="218" spans="1:19" s="90" customFormat="1" ht="21.75" customHeight="1">
      <c r="A218" s="269"/>
      <c r="B218" s="113"/>
      <c r="C218" s="496" t="s">
        <v>250</v>
      </c>
      <c r="D218" s="497"/>
      <c r="E218" s="491">
        <f>E217*100/E216</f>
        <v>99.875742416282947</v>
      </c>
      <c r="F218" s="492"/>
      <c r="G218" s="202">
        <f>G217*100/G216</f>
        <v>99.875742416282947</v>
      </c>
      <c r="H218" s="202">
        <f>H217*100/H216</f>
        <v>99.875388206533955</v>
      </c>
      <c r="I218" s="202">
        <f>I217*100/I216</f>
        <v>99.998864274360216</v>
      </c>
      <c r="J218" s="202">
        <f>J217*100/J216</f>
        <v>99.651580991963172</v>
      </c>
      <c r="K218" s="202"/>
      <c r="L218" s="202">
        <f>L217*100/L216</f>
        <v>99.962743938497937</v>
      </c>
      <c r="M218" s="202"/>
      <c r="N218" s="202"/>
      <c r="O218" s="202"/>
      <c r="P218" s="202"/>
      <c r="Q218" s="253"/>
      <c r="R218" s="245"/>
      <c r="S218" s="245"/>
    </row>
    <row r="219" spans="1:19" s="90" customFormat="1" ht="21.75" customHeight="1">
      <c r="A219" s="269"/>
      <c r="B219" s="113">
        <v>90002</v>
      </c>
      <c r="C219" s="496" t="s">
        <v>88</v>
      </c>
      <c r="D219" s="497"/>
      <c r="E219" s="506">
        <f>G219</f>
        <v>17156</v>
      </c>
      <c r="F219" s="507"/>
      <c r="G219" s="202">
        <f>H219</f>
        <v>17156</v>
      </c>
      <c r="H219" s="202">
        <f>J219</f>
        <v>17156</v>
      </c>
      <c r="I219" s="202"/>
      <c r="J219" s="202">
        <v>17156</v>
      </c>
      <c r="K219" s="202"/>
      <c r="L219" s="202"/>
      <c r="M219" s="202"/>
      <c r="N219" s="202"/>
      <c r="O219" s="202"/>
      <c r="P219" s="202"/>
      <c r="Q219" s="253"/>
      <c r="R219" s="203"/>
      <c r="S219" s="203"/>
    </row>
    <row r="220" spans="1:19" s="90" customFormat="1" ht="21.75" customHeight="1">
      <c r="A220" s="269"/>
      <c r="B220" s="113"/>
      <c r="C220" s="496" t="s">
        <v>263</v>
      </c>
      <c r="D220" s="497"/>
      <c r="E220" s="506">
        <f>G220</f>
        <v>17155.150000000001</v>
      </c>
      <c r="F220" s="507"/>
      <c r="G220" s="202">
        <f>H220</f>
        <v>17155.150000000001</v>
      </c>
      <c r="H220" s="202">
        <f>J220</f>
        <v>17155.150000000001</v>
      </c>
      <c r="I220" s="202"/>
      <c r="J220" s="202">
        <v>17155.150000000001</v>
      </c>
      <c r="K220" s="202"/>
      <c r="L220" s="202"/>
      <c r="M220" s="202"/>
      <c r="N220" s="202"/>
      <c r="O220" s="202"/>
      <c r="P220" s="202"/>
      <c r="Q220" s="253"/>
      <c r="R220" s="245"/>
      <c r="S220" s="245"/>
    </row>
    <row r="221" spans="1:19" s="90" customFormat="1" ht="21.75" customHeight="1">
      <c r="A221" s="269"/>
      <c r="B221" s="113"/>
      <c r="C221" s="496" t="s">
        <v>250</v>
      </c>
      <c r="D221" s="497"/>
      <c r="E221" s="491">
        <f>E220*100/E219</f>
        <v>99.995045465143406</v>
      </c>
      <c r="F221" s="492"/>
      <c r="G221" s="202">
        <f>G220*100/G219</f>
        <v>99.995045465143406</v>
      </c>
      <c r="H221" s="202">
        <f>H220*100/H219</f>
        <v>99.995045465143406</v>
      </c>
      <c r="I221" s="202"/>
      <c r="J221" s="202">
        <f>J220*100/J219</f>
        <v>99.995045465143406</v>
      </c>
      <c r="K221" s="202"/>
      <c r="L221" s="202"/>
      <c r="M221" s="202"/>
      <c r="N221" s="202"/>
      <c r="O221" s="202"/>
      <c r="P221" s="202"/>
      <c r="Q221" s="253"/>
      <c r="R221" s="245"/>
      <c r="S221" s="245"/>
    </row>
    <row r="222" spans="1:19" s="90" customFormat="1" ht="21.75" customHeight="1">
      <c r="A222" s="269"/>
      <c r="B222" s="113">
        <v>90003</v>
      </c>
      <c r="C222" s="496" t="s">
        <v>276</v>
      </c>
      <c r="D222" s="497"/>
      <c r="E222" s="491">
        <f>G222</f>
        <v>43200</v>
      </c>
      <c r="F222" s="492"/>
      <c r="G222" s="202">
        <f t="shared" ref="G222:G233" si="8">H222</f>
        <v>43200</v>
      </c>
      <c r="H222" s="202">
        <f>J222</f>
        <v>43200</v>
      </c>
      <c r="I222" s="202"/>
      <c r="J222" s="202">
        <v>43200</v>
      </c>
      <c r="K222" s="202"/>
      <c r="L222" s="202"/>
      <c r="M222" s="202"/>
      <c r="N222" s="202"/>
      <c r="O222" s="202"/>
      <c r="P222" s="202"/>
      <c r="Q222" s="253"/>
      <c r="R222" s="245"/>
      <c r="S222" s="245"/>
    </row>
    <row r="223" spans="1:19" s="90" customFormat="1" ht="21.75" customHeight="1">
      <c r="A223" s="269"/>
      <c r="B223" s="113"/>
      <c r="C223" s="496" t="s">
        <v>263</v>
      </c>
      <c r="D223" s="497"/>
      <c r="E223" s="491">
        <f>G223</f>
        <v>43199.61</v>
      </c>
      <c r="F223" s="492"/>
      <c r="G223" s="202">
        <f t="shared" si="8"/>
        <v>43199.61</v>
      </c>
      <c r="H223" s="202">
        <f>J223</f>
        <v>43199.61</v>
      </c>
      <c r="I223" s="202"/>
      <c r="J223" s="202">
        <v>43199.61</v>
      </c>
      <c r="K223" s="202"/>
      <c r="L223" s="202"/>
      <c r="M223" s="202"/>
      <c r="N223" s="202"/>
      <c r="O223" s="202"/>
      <c r="P223" s="202"/>
      <c r="Q223" s="253"/>
      <c r="R223" s="245"/>
      <c r="S223" s="245"/>
    </row>
    <row r="224" spans="1:19" s="90" customFormat="1" ht="21.75" customHeight="1">
      <c r="A224" s="269"/>
      <c r="B224" s="113"/>
      <c r="C224" s="496" t="s">
        <v>250</v>
      </c>
      <c r="D224" s="497"/>
      <c r="E224" s="491">
        <f>E223*100/E222</f>
        <v>99.999097222222218</v>
      </c>
      <c r="F224" s="492"/>
      <c r="G224" s="202">
        <f t="shared" si="8"/>
        <v>99.999097222222218</v>
      </c>
      <c r="H224" s="202">
        <f>H223*100/H222</f>
        <v>99.999097222222218</v>
      </c>
      <c r="I224" s="202"/>
      <c r="J224" s="202">
        <f>J223*100/J222</f>
        <v>99.999097222222218</v>
      </c>
      <c r="K224" s="202"/>
      <c r="L224" s="202"/>
      <c r="M224" s="202"/>
      <c r="N224" s="202"/>
      <c r="O224" s="202"/>
      <c r="P224" s="202"/>
      <c r="Q224" s="253"/>
      <c r="R224" s="245"/>
      <c r="S224" s="245"/>
    </row>
    <row r="225" spans="1:19" s="90" customFormat="1" ht="21.75" customHeight="1">
      <c r="A225" s="269"/>
      <c r="B225" s="113">
        <v>90004</v>
      </c>
      <c r="C225" s="496" t="s">
        <v>373</v>
      </c>
      <c r="D225" s="497"/>
      <c r="E225" s="491">
        <f>G225</f>
        <v>20182</v>
      </c>
      <c r="F225" s="492"/>
      <c r="G225" s="202">
        <f>H225</f>
        <v>20182</v>
      </c>
      <c r="H225" s="202">
        <f>I225+J225</f>
        <v>20182</v>
      </c>
      <c r="I225" s="202">
        <v>4750</v>
      </c>
      <c r="J225" s="202">
        <v>15432</v>
      </c>
      <c r="K225" s="202"/>
      <c r="L225" s="202"/>
      <c r="M225" s="202"/>
      <c r="N225" s="202"/>
      <c r="O225" s="202"/>
      <c r="P225" s="202"/>
      <c r="Q225" s="253"/>
      <c r="R225" s="245"/>
      <c r="S225" s="245"/>
    </row>
    <row r="226" spans="1:19" s="90" customFormat="1" ht="21.75" customHeight="1">
      <c r="A226" s="269"/>
      <c r="B226" s="113"/>
      <c r="C226" s="496" t="s">
        <v>263</v>
      </c>
      <c r="D226" s="497"/>
      <c r="E226" s="491">
        <f>G226</f>
        <v>20181.5</v>
      </c>
      <c r="F226" s="492"/>
      <c r="G226" s="202">
        <f>H226</f>
        <v>20181.5</v>
      </c>
      <c r="H226" s="202">
        <f>I226+J226</f>
        <v>20181.5</v>
      </c>
      <c r="I226" s="202">
        <v>4750</v>
      </c>
      <c r="J226" s="202">
        <v>15431.5</v>
      </c>
      <c r="K226" s="202"/>
      <c r="L226" s="202"/>
      <c r="M226" s="202"/>
      <c r="N226" s="202"/>
      <c r="O226" s="202"/>
      <c r="P226" s="202"/>
      <c r="Q226" s="253"/>
      <c r="R226" s="245"/>
      <c r="S226" s="245"/>
    </row>
    <row r="227" spans="1:19" s="90" customFormat="1" ht="21.75" customHeight="1">
      <c r="A227" s="269"/>
      <c r="B227" s="113"/>
      <c r="C227" s="496" t="s">
        <v>250</v>
      </c>
      <c r="D227" s="497"/>
      <c r="E227" s="491">
        <f>E226*100/E225</f>
        <v>99.997522544841942</v>
      </c>
      <c r="F227" s="492"/>
      <c r="G227" s="202">
        <f>G226*100/G225</f>
        <v>99.997522544841942</v>
      </c>
      <c r="H227" s="202">
        <f>H226*100/H225</f>
        <v>99.997522544841942</v>
      </c>
      <c r="I227" s="202">
        <f>I226*100/I225</f>
        <v>100</v>
      </c>
      <c r="J227" s="202">
        <f>J226*100/J225</f>
        <v>99.996759979263871</v>
      </c>
      <c r="K227" s="202"/>
      <c r="L227" s="202"/>
      <c r="M227" s="202"/>
      <c r="N227" s="202"/>
      <c r="O227" s="202"/>
      <c r="P227" s="202"/>
      <c r="Q227" s="253"/>
      <c r="R227" s="245"/>
      <c r="S227" s="245"/>
    </row>
    <row r="228" spans="1:19" s="90" customFormat="1" ht="21.75" customHeight="1">
      <c r="A228" s="269"/>
      <c r="B228" s="113">
        <v>90013</v>
      </c>
      <c r="C228" s="496" t="s">
        <v>157</v>
      </c>
      <c r="D228" s="497"/>
      <c r="E228" s="506">
        <f>G228</f>
        <v>17008</v>
      </c>
      <c r="F228" s="507"/>
      <c r="G228" s="202">
        <f t="shared" si="8"/>
        <v>17008</v>
      </c>
      <c r="H228" s="202">
        <f>J228</f>
        <v>17008</v>
      </c>
      <c r="I228" s="202"/>
      <c r="J228" s="202">
        <v>17008</v>
      </c>
      <c r="K228" s="202"/>
      <c r="L228" s="202"/>
      <c r="M228" s="202"/>
      <c r="N228" s="202"/>
      <c r="O228" s="202"/>
      <c r="P228" s="202"/>
      <c r="Q228" s="253"/>
      <c r="R228" s="203"/>
      <c r="S228" s="203"/>
    </row>
    <row r="229" spans="1:19" s="90" customFormat="1" ht="21.75" customHeight="1">
      <c r="A229" s="269"/>
      <c r="B229" s="113"/>
      <c r="C229" s="496" t="s">
        <v>263</v>
      </c>
      <c r="D229" s="497"/>
      <c r="E229" s="491">
        <f>G229</f>
        <v>16985.12</v>
      </c>
      <c r="F229" s="492"/>
      <c r="G229" s="202">
        <f t="shared" si="8"/>
        <v>16985.12</v>
      </c>
      <c r="H229" s="202">
        <f>J229</f>
        <v>16985.12</v>
      </c>
      <c r="I229" s="202"/>
      <c r="J229" s="202">
        <v>16985.12</v>
      </c>
      <c r="K229" s="202"/>
      <c r="L229" s="202"/>
      <c r="M229" s="202"/>
      <c r="N229" s="202"/>
      <c r="O229" s="202"/>
      <c r="P229" s="202"/>
      <c r="Q229" s="253"/>
      <c r="R229" s="245"/>
      <c r="S229" s="245"/>
    </row>
    <row r="230" spans="1:19" s="90" customFormat="1" ht="21.75" customHeight="1">
      <c r="A230" s="269"/>
      <c r="B230" s="113"/>
      <c r="C230" s="496" t="s">
        <v>250</v>
      </c>
      <c r="D230" s="497"/>
      <c r="E230" s="491">
        <f>E229*100/E228</f>
        <v>99.865475070555036</v>
      </c>
      <c r="F230" s="492"/>
      <c r="G230" s="202">
        <f t="shared" si="8"/>
        <v>99.865475070555036</v>
      </c>
      <c r="H230" s="202">
        <f>H229*100/H228</f>
        <v>99.865475070555036</v>
      </c>
      <c r="I230" s="202"/>
      <c r="J230" s="202">
        <f>J229*100/J228</f>
        <v>99.865475070555036</v>
      </c>
      <c r="K230" s="202"/>
      <c r="L230" s="202"/>
      <c r="M230" s="202"/>
      <c r="N230" s="202"/>
      <c r="O230" s="202"/>
      <c r="P230" s="202"/>
      <c r="Q230" s="253"/>
      <c r="R230" s="245"/>
      <c r="S230" s="245"/>
    </row>
    <row r="231" spans="1:19" s="90" customFormat="1" ht="29.25" customHeight="1">
      <c r="A231" s="269"/>
      <c r="B231" s="113">
        <v>90015</v>
      </c>
      <c r="C231" s="496" t="s">
        <v>45</v>
      </c>
      <c r="D231" s="497"/>
      <c r="E231" s="491">
        <f>G231+P231</f>
        <v>565158</v>
      </c>
      <c r="F231" s="492"/>
      <c r="G231" s="202">
        <f t="shared" si="8"/>
        <v>550394</v>
      </c>
      <c r="H231" s="202">
        <f>J231</f>
        <v>550394</v>
      </c>
      <c r="I231" s="202"/>
      <c r="J231" s="202">
        <v>550394</v>
      </c>
      <c r="K231" s="202"/>
      <c r="L231" s="202"/>
      <c r="M231" s="202"/>
      <c r="N231" s="202"/>
      <c r="O231" s="202"/>
      <c r="P231" s="202">
        <f>Q231</f>
        <v>14764</v>
      </c>
      <c r="Q231" s="253">
        <v>14764</v>
      </c>
      <c r="R231" s="245"/>
      <c r="S231" s="245"/>
    </row>
    <row r="232" spans="1:19" s="90" customFormat="1" ht="21.75" customHeight="1">
      <c r="A232" s="269"/>
      <c r="B232" s="113"/>
      <c r="C232" s="496" t="s">
        <v>263</v>
      </c>
      <c r="D232" s="497"/>
      <c r="E232" s="491">
        <f>G232+P232</f>
        <v>560245.87</v>
      </c>
      <c r="F232" s="492"/>
      <c r="G232" s="202">
        <f t="shared" si="8"/>
        <v>545482.06999999995</v>
      </c>
      <c r="H232" s="202">
        <f>J232</f>
        <v>545482.06999999995</v>
      </c>
      <c r="I232" s="202"/>
      <c r="J232" s="202">
        <v>545482.06999999995</v>
      </c>
      <c r="K232" s="202"/>
      <c r="L232" s="202"/>
      <c r="M232" s="202"/>
      <c r="N232" s="202"/>
      <c r="O232" s="202"/>
      <c r="P232" s="202">
        <f>Q232</f>
        <v>14763.8</v>
      </c>
      <c r="Q232" s="253">
        <v>14763.8</v>
      </c>
      <c r="R232" s="245"/>
      <c r="S232" s="245"/>
    </row>
    <row r="233" spans="1:19" s="90" customFormat="1" ht="21.75" customHeight="1">
      <c r="A233" s="269"/>
      <c r="B233" s="113"/>
      <c r="C233" s="496" t="s">
        <v>250</v>
      </c>
      <c r="D233" s="497"/>
      <c r="E233" s="491">
        <f>E232*100/E231</f>
        <v>99.130839517444684</v>
      </c>
      <c r="F233" s="492"/>
      <c r="G233" s="202">
        <f t="shared" si="8"/>
        <v>99.107561128936709</v>
      </c>
      <c r="H233" s="202">
        <f>H232*100/H231</f>
        <v>99.107561128936709</v>
      </c>
      <c r="I233" s="202"/>
      <c r="J233" s="202">
        <f>J232*100/J231</f>
        <v>99.107561128936709</v>
      </c>
      <c r="K233" s="202"/>
      <c r="L233" s="202"/>
      <c r="M233" s="202"/>
      <c r="N233" s="202"/>
      <c r="O233" s="202"/>
      <c r="P233" s="202">
        <f>P232*100/P231</f>
        <v>99.998645353562722</v>
      </c>
      <c r="Q233" s="253">
        <f>Q232*100/Q231</f>
        <v>99.998645353562722</v>
      </c>
      <c r="R233" s="245"/>
      <c r="S233" s="245"/>
    </row>
    <row r="234" spans="1:19" s="90" customFormat="1" ht="21.75" customHeight="1">
      <c r="A234" s="269"/>
      <c r="B234" s="113">
        <v>90095</v>
      </c>
      <c r="C234" s="496" t="s">
        <v>10</v>
      </c>
      <c r="D234" s="497"/>
      <c r="E234" s="506">
        <f>G234+P234</f>
        <v>37545</v>
      </c>
      <c r="F234" s="507"/>
      <c r="G234" s="202">
        <f>H234+M234</f>
        <v>25506</v>
      </c>
      <c r="H234" s="202">
        <f>J234</f>
        <v>25238</v>
      </c>
      <c r="I234" s="202"/>
      <c r="J234" s="202">
        <v>25238</v>
      </c>
      <c r="K234" s="202"/>
      <c r="L234" s="202"/>
      <c r="M234" s="202">
        <v>268</v>
      </c>
      <c r="N234" s="202"/>
      <c r="O234" s="202"/>
      <c r="P234" s="202">
        <f t="shared" ref="P234:Q236" si="9">Q234</f>
        <v>12039</v>
      </c>
      <c r="Q234" s="253">
        <f t="shared" si="9"/>
        <v>12039</v>
      </c>
      <c r="R234" s="274">
        <v>12039</v>
      </c>
      <c r="S234" s="203"/>
    </row>
    <row r="235" spans="1:19" s="90" customFormat="1" ht="21.75" customHeight="1">
      <c r="A235" s="269"/>
      <c r="B235" s="113"/>
      <c r="C235" s="496" t="s">
        <v>263</v>
      </c>
      <c r="D235" s="497"/>
      <c r="E235" s="506">
        <f>G235+P235</f>
        <v>36178.370000000003</v>
      </c>
      <c r="F235" s="507"/>
      <c r="G235" s="202">
        <f>H235+M235</f>
        <v>25415.15</v>
      </c>
      <c r="H235" s="202">
        <f>J235</f>
        <v>25236.84</v>
      </c>
      <c r="I235" s="202"/>
      <c r="J235" s="202">
        <v>25236.84</v>
      </c>
      <c r="K235" s="202"/>
      <c r="L235" s="202"/>
      <c r="M235" s="202">
        <v>178.31</v>
      </c>
      <c r="N235" s="202"/>
      <c r="O235" s="202"/>
      <c r="P235" s="202">
        <f t="shared" si="9"/>
        <v>10763.22</v>
      </c>
      <c r="Q235" s="253">
        <f t="shared" si="9"/>
        <v>10763.22</v>
      </c>
      <c r="R235" s="275">
        <v>10763.22</v>
      </c>
      <c r="S235" s="245"/>
    </row>
    <row r="236" spans="1:19" s="90" customFormat="1" ht="21.75" customHeight="1">
      <c r="A236" s="296"/>
      <c r="B236" s="113"/>
      <c r="C236" s="496" t="s">
        <v>250</v>
      </c>
      <c r="D236" s="497"/>
      <c r="E236" s="491">
        <f>E235*100/E234</f>
        <v>96.360021307764029</v>
      </c>
      <c r="F236" s="492"/>
      <c r="G236" s="202">
        <f>G235*100/G234</f>
        <v>99.643809299772599</v>
      </c>
      <c r="H236" s="202">
        <f>H235*100/H234</f>
        <v>99.995403756240592</v>
      </c>
      <c r="I236" s="202"/>
      <c r="J236" s="202">
        <f>J235*100/J234</f>
        <v>99.995403756240592</v>
      </c>
      <c r="K236" s="202"/>
      <c r="L236" s="202"/>
      <c r="M236" s="202"/>
      <c r="N236" s="202"/>
      <c r="O236" s="202"/>
      <c r="P236" s="202">
        <f t="shared" si="9"/>
        <v>89.402940443558435</v>
      </c>
      <c r="Q236" s="253">
        <f t="shared" si="9"/>
        <v>89.402940443558435</v>
      </c>
      <c r="R236" s="245">
        <f>R235*100/R234</f>
        <v>89.402940443558435</v>
      </c>
      <c r="S236" s="245"/>
    </row>
    <row r="237" spans="1:19" s="90" customFormat="1" ht="21.75" customHeight="1">
      <c r="A237" s="295">
        <v>921</v>
      </c>
      <c r="B237" s="113"/>
      <c r="C237" s="496" t="s">
        <v>46</v>
      </c>
      <c r="D237" s="497"/>
      <c r="E237" s="506">
        <f>E240+E246+E243+E252+E249</f>
        <v>662185</v>
      </c>
      <c r="F237" s="507"/>
      <c r="G237" s="202">
        <f>G240+G243+G246+G249</f>
        <v>574890</v>
      </c>
      <c r="H237" s="202">
        <f>H240+H243+H246+H249</f>
        <v>87890</v>
      </c>
      <c r="I237" s="202">
        <f>I240+I243+I246</f>
        <v>34780</v>
      </c>
      <c r="J237" s="202">
        <f>J240+J243+J246+J249</f>
        <v>53110</v>
      </c>
      <c r="K237" s="202">
        <f>K240+K243+K246</f>
        <v>487000</v>
      </c>
      <c r="L237" s="202"/>
      <c r="M237" s="202"/>
      <c r="N237" s="202"/>
      <c r="O237" s="202"/>
      <c r="P237" s="202">
        <f>P243+P252</f>
        <v>87295</v>
      </c>
      <c r="Q237" s="202">
        <f>Q243+Q252</f>
        <v>87295</v>
      </c>
      <c r="R237" s="202"/>
      <c r="S237" s="203"/>
    </row>
    <row r="238" spans="1:19" s="90" customFormat="1" ht="21.75" customHeight="1">
      <c r="A238" s="269"/>
      <c r="B238" s="113"/>
      <c r="C238" s="496" t="s">
        <v>263</v>
      </c>
      <c r="D238" s="497"/>
      <c r="E238" s="506">
        <f>E241+E247+E244+E253+E250</f>
        <v>643070.83000000007</v>
      </c>
      <c r="F238" s="507"/>
      <c r="G238" s="202">
        <f>H238+K238</f>
        <v>570775.82999999996</v>
      </c>
      <c r="H238" s="202">
        <f>I238+J238</f>
        <v>87575.83</v>
      </c>
      <c r="I238" s="202">
        <f>I241+I244+I247</f>
        <v>34710.800000000003</v>
      </c>
      <c r="J238" s="202">
        <f>J241+J244+J250</f>
        <v>52865.03</v>
      </c>
      <c r="K238" s="202">
        <f>K241+K244+K247</f>
        <v>483200</v>
      </c>
      <c r="L238" s="202"/>
      <c r="M238" s="202"/>
      <c r="N238" s="202"/>
      <c r="O238" s="202"/>
      <c r="P238" s="202">
        <f>P244+P253</f>
        <v>72295</v>
      </c>
      <c r="Q238" s="202">
        <f>Q253+Q244</f>
        <v>72295</v>
      </c>
      <c r="R238" s="202"/>
      <c r="S238" s="245"/>
    </row>
    <row r="239" spans="1:19" s="90" customFormat="1" ht="21.75" customHeight="1">
      <c r="A239" s="269"/>
      <c r="B239" s="113"/>
      <c r="C239" s="496" t="s">
        <v>250</v>
      </c>
      <c r="D239" s="497"/>
      <c r="E239" s="491">
        <f>E238*100/E237</f>
        <v>97.113469800735459</v>
      </c>
      <c r="F239" s="492"/>
      <c r="G239" s="202">
        <f>G238*100/G237</f>
        <v>99.284355267964287</v>
      </c>
      <c r="H239" s="202">
        <f>H238*100/H237</f>
        <v>99.642541813630672</v>
      </c>
      <c r="I239" s="202">
        <f>I238*100/I237</f>
        <v>99.801035077630829</v>
      </c>
      <c r="J239" s="202">
        <f>J238*100/J237</f>
        <v>99.538749764639434</v>
      </c>
      <c r="K239" s="202">
        <f>K238*100/K237</f>
        <v>99.219712525667347</v>
      </c>
      <c r="L239" s="202"/>
      <c r="M239" s="202"/>
      <c r="N239" s="202"/>
      <c r="O239" s="202"/>
      <c r="P239" s="202"/>
      <c r="Q239" s="202"/>
      <c r="R239" s="202"/>
      <c r="S239" s="245"/>
    </row>
    <row r="240" spans="1:19" s="90" customFormat="1" ht="21.75" customHeight="1">
      <c r="A240" s="269"/>
      <c r="B240" s="113">
        <v>92108</v>
      </c>
      <c r="C240" s="496" t="s">
        <v>264</v>
      </c>
      <c r="D240" s="497"/>
      <c r="E240" s="506">
        <f>G240</f>
        <v>39566</v>
      </c>
      <c r="F240" s="507"/>
      <c r="G240" s="201">
        <f>H240</f>
        <v>39566</v>
      </c>
      <c r="H240" s="201">
        <f>I240+J240</f>
        <v>39566</v>
      </c>
      <c r="I240" s="202">
        <v>27500</v>
      </c>
      <c r="J240" s="202">
        <v>12066</v>
      </c>
      <c r="K240" s="202"/>
      <c r="L240" s="202"/>
      <c r="M240" s="202"/>
      <c r="N240" s="202"/>
      <c r="O240" s="202"/>
      <c r="P240" s="202"/>
      <c r="Q240" s="253"/>
      <c r="R240" s="203"/>
      <c r="S240" s="203"/>
    </row>
    <row r="241" spans="1:19" s="90" customFormat="1" ht="21.75" customHeight="1">
      <c r="A241" s="269"/>
      <c r="B241" s="113"/>
      <c r="C241" s="496" t="s">
        <v>263</v>
      </c>
      <c r="D241" s="497"/>
      <c r="E241" s="491">
        <f>G241</f>
        <v>39565.46</v>
      </c>
      <c r="F241" s="495"/>
      <c r="G241" s="204">
        <f>H241</f>
        <v>39565.46</v>
      </c>
      <c r="H241" s="204">
        <f>I241+J241</f>
        <v>39565.46</v>
      </c>
      <c r="I241" s="254">
        <v>27500</v>
      </c>
      <c r="J241" s="202">
        <v>12065.46</v>
      </c>
      <c r="K241" s="202"/>
      <c r="L241" s="202"/>
      <c r="M241" s="202"/>
      <c r="N241" s="202"/>
      <c r="O241" s="202"/>
      <c r="P241" s="202"/>
      <c r="Q241" s="253"/>
      <c r="R241" s="245"/>
      <c r="S241" s="245"/>
    </row>
    <row r="242" spans="1:19" s="90" customFormat="1" ht="21.75" customHeight="1">
      <c r="A242" s="269"/>
      <c r="B242" s="113"/>
      <c r="C242" s="496" t="s">
        <v>250</v>
      </c>
      <c r="D242" s="497"/>
      <c r="E242" s="491">
        <f>E241*100/E240</f>
        <v>99.998635191831369</v>
      </c>
      <c r="F242" s="492"/>
      <c r="G242" s="205">
        <f>G241*100/G240</f>
        <v>99.998635191831369</v>
      </c>
      <c r="H242" s="205">
        <f>H241*100/H240</f>
        <v>99.998635191831369</v>
      </c>
      <c r="I242" s="202">
        <f>I241*100/I240</f>
        <v>100</v>
      </c>
      <c r="J242" s="202">
        <f>J241*100/J240</f>
        <v>99.995524614619598</v>
      </c>
      <c r="K242" s="202"/>
      <c r="L242" s="202"/>
      <c r="M242" s="202"/>
      <c r="N242" s="202"/>
      <c r="O242" s="202"/>
      <c r="P242" s="202"/>
      <c r="Q242" s="253"/>
      <c r="R242" s="245"/>
      <c r="S242" s="245"/>
    </row>
    <row r="243" spans="1:19" s="90" customFormat="1" ht="21.75" customHeight="1">
      <c r="A243" s="269"/>
      <c r="B243" s="113">
        <v>92109</v>
      </c>
      <c r="C243" s="496" t="s">
        <v>47</v>
      </c>
      <c r="D243" s="497"/>
      <c r="E243" s="491">
        <f>G243+P243</f>
        <v>349638</v>
      </c>
      <c r="F243" s="492"/>
      <c r="G243" s="205">
        <f>H243+K243</f>
        <v>277343</v>
      </c>
      <c r="H243" s="205">
        <f>I243+J243</f>
        <v>22343</v>
      </c>
      <c r="I243" s="202">
        <v>7280</v>
      </c>
      <c r="J243" s="202">
        <v>15063</v>
      </c>
      <c r="K243" s="202">
        <v>255000</v>
      </c>
      <c r="L243" s="202"/>
      <c r="M243" s="202"/>
      <c r="N243" s="202"/>
      <c r="O243" s="202"/>
      <c r="P243" s="202">
        <f>Q243</f>
        <v>72295</v>
      </c>
      <c r="Q243" s="253">
        <v>72295</v>
      </c>
      <c r="R243" s="245"/>
      <c r="S243" s="245"/>
    </row>
    <row r="244" spans="1:19" s="90" customFormat="1" ht="21.75" customHeight="1">
      <c r="A244" s="269"/>
      <c r="B244" s="113"/>
      <c r="C244" s="496" t="s">
        <v>263</v>
      </c>
      <c r="D244" s="497"/>
      <c r="E244" s="491">
        <f>G244+P244</f>
        <v>347224.39</v>
      </c>
      <c r="F244" s="492"/>
      <c r="G244" s="205">
        <f>H244+K244</f>
        <v>274929.39</v>
      </c>
      <c r="H244" s="205">
        <f>I244+J244</f>
        <v>22029.39</v>
      </c>
      <c r="I244" s="202">
        <v>7210.8</v>
      </c>
      <c r="J244" s="202">
        <v>14818.59</v>
      </c>
      <c r="K244" s="202">
        <v>252900</v>
      </c>
      <c r="L244" s="202"/>
      <c r="M244" s="202"/>
      <c r="N244" s="202"/>
      <c r="O244" s="202"/>
      <c r="P244" s="202">
        <f>Q244</f>
        <v>72295</v>
      </c>
      <c r="Q244" s="253">
        <v>72295</v>
      </c>
      <c r="R244" s="245"/>
      <c r="S244" s="245"/>
    </row>
    <row r="245" spans="1:19" s="90" customFormat="1" ht="21.75" customHeight="1">
      <c r="A245" s="269"/>
      <c r="B245" s="113"/>
      <c r="C245" s="496" t="s">
        <v>250</v>
      </c>
      <c r="D245" s="497"/>
      <c r="E245" s="491">
        <f>E244*100/E243</f>
        <v>99.309683158009136</v>
      </c>
      <c r="F245" s="492"/>
      <c r="G245" s="205">
        <f>G244*100/G243</f>
        <v>99.129738266334471</v>
      </c>
      <c r="H245" s="205">
        <f>H244*100/H243</f>
        <v>98.596383654835961</v>
      </c>
      <c r="I245" s="202">
        <f>I244*100/I243</f>
        <v>99.049450549450555</v>
      </c>
      <c r="J245" s="202">
        <f>J244*100/J243</f>
        <v>98.377414857598083</v>
      </c>
      <c r="K245" s="202">
        <f>K244*100/K243</f>
        <v>99.17647058823529</v>
      </c>
      <c r="L245" s="202"/>
      <c r="M245" s="202"/>
      <c r="N245" s="202"/>
      <c r="O245" s="202"/>
      <c r="P245" s="202">
        <f>P244*100/P243</f>
        <v>100</v>
      </c>
      <c r="Q245" s="253">
        <f>Q244*100/Q243</f>
        <v>100</v>
      </c>
      <c r="R245" s="245"/>
      <c r="S245" s="245"/>
    </row>
    <row r="246" spans="1:19" s="90" customFormat="1" ht="21.75" customHeight="1">
      <c r="A246" s="269"/>
      <c r="B246" s="113">
        <v>92116</v>
      </c>
      <c r="C246" s="496" t="s">
        <v>48</v>
      </c>
      <c r="D246" s="497"/>
      <c r="E246" s="506">
        <f>G246</f>
        <v>232000</v>
      </c>
      <c r="F246" s="507"/>
      <c r="G246" s="202">
        <f>H246+K246</f>
        <v>232000</v>
      </c>
      <c r="H246" s="202">
        <f>I246+J246</f>
        <v>0</v>
      </c>
      <c r="I246" s="202"/>
      <c r="J246" s="202"/>
      <c r="K246" s="202">
        <v>232000</v>
      </c>
      <c r="L246" s="202"/>
      <c r="M246" s="202"/>
      <c r="N246" s="202"/>
      <c r="O246" s="202"/>
      <c r="P246" s="202"/>
      <c r="Q246" s="253"/>
      <c r="R246" s="203"/>
      <c r="S246" s="203"/>
    </row>
    <row r="247" spans="1:19" s="90" customFormat="1" ht="21.75" customHeight="1">
      <c r="A247" s="269"/>
      <c r="B247" s="113"/>
      <c r="C247" s="496" t="s">
        <v>263</v>
      </c>
      <c r="D247" s="497"/>
      <c r="E247" s="506">
        <f>G247</f>
        <v>230300</v>
      </c>
      <c r="F247" s="507"/>
      <c r="G247" s="202">
        <f>H247+K247</f>
        <v>230300</v>
      </c>
      <c r="H247" s="202">
        <f>I247+J247</f>
        <v>0</v>
      </c>
      <c r="I247" s="202"/>
      <c r="J247" s="202"/>
      <c r="K247" s="202">
        <v>230300</v>
      </c>
      <c r="L247" s="202"/>
      <c r="M247" s="202"/>
      <c r="N247" s="202"/>
      <c r="O247" s="202"/>
      <c r="P247" s="202"/>
      <c r="Q247" s="253"/>
      <c r="R247" s="245"/>
      <c r="S247" s="245"/>
    </row>
    <row r="248" spans="1:19" s="90" customFormat="1" ht="21.75" customHeight="1">
      <c r="A248" s="269"/>
      <c r="B248" s="113"/>
      <c r="C248" s="496" t="s">
        <v>250</v>
      </c>
      <c r="D248" s="497"/>
      <c r="E248" s="491">
        <f>E247*100/E246</f>
        <v>99.267241379310349</v>
      </c>
      <c r="F248" s="492"/>
      <c r="G248" s="202">
        <f>G247*100/G246</f>
        <v>99.267241379310349</v>
      </c>
      <c r="H248" s="202"/>
      <c r="I248" s="202"/>
      <c r="J248" s="202"/>
      <c r="K248" s="202">
        <f>K247*100/K246</f>
        <v>99.267241379310349</v>
      </c>
      <c r="L248" s="202"/>
      <c r="M248" s="202"/>
      <c r="N248" s="202"/>
      <c r="O248" s="202"/>
      <c r="P248" s="202"/>
      <c r="Q248" s="253"/>
      <c r="R248" s="245"/>
      <c r="S248" s="245"/>
    </row>
    <row r="249" spans="1:19" s="90" customFormat="1" ht="21.75" customHeight="1">
      <c r="A249" s="269"/>
      <c r="B249" s="113">
        <v>92178</v>
      </c>
      <c r="C249" s="493" t="s">
        <v>385</v>
      </c>
      <c r="D249" s="494"/>
      <c r="E249" s="491">
        <f>G249</f>
        <v>25981</v>
      </c>
      <c r="F249" s="492"/>
      <c r="G249" s="202">
        <f>H249</f>
        <v>25981</v>
      </c>
      <c r="H249" s="202">
        <f>J249</f>
        <v>25981</v>
      </c>
      <c r="I249" s="202"/>
      <c r="J249" s="202">
        <v>25981</v>
      </c>
      <c r="K249" s="202"/>
      <c r="L249" s="202"/>
      <c r="M249" s="202"/>
      <c r="N249" s="202"/>
      <c r="O249" s="202"/>
      <c r="P249" s="202"/>
      <c r="Q249" s="253"/>
      <c r="R249" s="245"/>
      <c r="S249" s="245"/>
    </row>
    <row r="250" spans="1:19" s="90" customFormat="1" ht="21.75" customHeight="1">
      <c r="A250" s="269"/>
      <c r="B250" s="113"/>
      <c r="C250" s="493" t="s">
        <v>263</v>
      </c>
      <c r="D250" s="494"/>
      <c r="E250" s="491">
        <f>G250</f>
        <v>25980.98</v>
      </c>
      <c r="F250" s="492"/>
      <c r="G250" s="202">
        <f>H250</f>
        <v>25980.98</v>
      </c>
      <c r="H250" s="202">
        <f>J250</f>
        <v>25980.98</v>
      </c>
      <c r="I250" s="202"/>
      <c r="J250" s="202">
        <v>25980.98</v>
      </c>
      <c r="K250" s="202"/>
      <c r="L250" s="202"/>
      <c r="M250" s="202"/>
      <c r="N250" s="202"/>
      <c r="O250" s="202"/>
      <c r="P250" s="202"/>
      <c r="Q250" s="253"/>
      <c r="R250" s="245"/>
      <c r="S250" s="245"/>
    </row>
    <row r="251" spans="1:19" s="90" customFormat="1" ht="21.75" customHeight="1">
      <c r="A251" s="269"/>
      <c r="B251" s="113"/>
      <c r="C251" s="493" t="s">
        <v>250</v>
      </c>
      <c r="D251" s="494"/>
      <c r="E251" s="491">
        <v>100</v>
      </c>
      <c r="F251" s="492"/>
      <c r="G251" s="202">
        <v>100</v>
      </c>
      <c r="H251" s="202">
        <v>100</v>
      </c>
      <c r="I251" s="202"/>
      <c r="J251" s="202">
        <f>J250*100/J249</f>
        <v>99.999923020668945</v>
      </c>
      <c r="K251" s="202"/>
      <c r="L251" s="202"/>
      <c r="M251" s="202"/>
      <c r="N251" s="202"/>
      <c r="O251" s="202"/>
      <c r="P251" s="202"/>
      <c r="Q251" s="253"/>
      <c r="R251" s="245"/>
      <c r="S251" s="245"/>
    </row>
    <row r="252" spans="1:19" s="90" customFormat="1" ht="21.75" customHeight="1">
      <c r="A252" s="269"/>
      <c r="B252" s="113">
        <v>92195</v>
      </c>
      <c r="C252" s="493" t="s">
        <v>10</v>
      </c>
      <c r="D252" s="494"/>
      <c r="E252" s="491">
        <f>G252+P252</f>
        <v>15000</v>
      </c>
      <c r="F252" s="492"/>
      <c r="G252" s="202"/>
      <c r="H252" s="202"/>
      <c r="I252" s="202"/>
      <c r="J252" s="202"/>
      <c r="K252" s="202"/>
      <c r="L252" s="202"/>
      <c r="M252" s="202"/>
      <c r="N252" s="202"/>
      <c r="O252" s="202"/>
      <c r="P252" s="202">
        <f>Q252</f>
        <v>15000</v>
      </c>
      <c r="Q252" s="253">
        <v>15000</v>
      </c>
      <c r="R252" s="245"/>
      <c r="S252" s="245"/>
    </row>
    <row r="253" spans="1:19" s="90" customFormat="1" ht="21.75" customHeight="1">
      <c r="A253" s="269"/>
      <c r="B253" s="113"/>
      <c r="C253" s="496" t="s">
        <v>263</v>
      </c>
      <c r="D253" s="497"/>
      <c r="E253" s="491">
        <f>P253</f>
        <v>0</v>
      </c>
      <c r="F253" s="492"/>
      <c r="G253" s="202"/>
      <c r="H253" s="202"/>
      <c r="I253" s="202"/>
      <c r="J253" s="202"/>
      <c r="K253" s="202"/>
      <c r="L253" s="202"/>
      <c r="M253" s="202"/>
      <c r="N253" s="202"/>
      <c r="O253" s="202"/>
      <c r="P253" s="202">
        <f>Q253</f>
        <v>0</v>
      </c>
      <c r="Q253" s="253">
        <v>0</v>
      </c>
      <c r="R253" s="245"/>
      <c r="S253" s="245"/>
    </row>
    <row r="254" spans="1:19" s="90" customFormat="1" ht="21.75" customHeight="1">
      <c r="A254" s="269"/>
      <c r="B254" s="113"/>
      <c r="C254" s="496" t="s">
        <v>250</v>
      </c>
      <c r="D254" s="497"/>
      <c r="E254" s="491">
        <f>E253*100/E252</f>
        <v>0</v>
      </c>
      <c r="F254" s="492"/>
      <c r="G254" s="202"/>
      <c r="H254" s="202"/>
      <c r="I254" s="202"/>
      <c r="J254" s="202"/>
      <c r="K254" s="202"/>
      <c r="L254" s="202"/>
      <c r="M254" s="202"/>
      <c r="N254" s="202"/>
      <c r="O254" s="202"/>
      <c r="P254" s="202">
        <f>Q254</f>
        <v>0</v>
      </c>
      <c r="Q254" s="253">
        <f>Q253*100/Q252</f>
        <v>0</v>
      </c>
      <c r="R254" s="245"/>
      <c r="S254" s="245"/>
    </row>
    <row r="255" spans="1:19" s="90" customFormat="1" ht="21.75" customHeight="1">
      <c r="A255" s="295">
        <v>926</v>
      </c>
      <c r="B255" s="113"/>
      <c r="C255" s="496" t="s">
        <v>234</v>
      </c>
      <c r="D255" s="497"/>
      <c r="E255" s="506">
        <f>E258+E261</f>
        <v>134076</v>
      </c>
      <c r="F255" s="507"/>
      <c r="G255" s="202">
        <f>G258+G261</f>
        <v>129648</v>
      </c>
      <c r="H255" s="202">
        <f t="shared" ref="G255:K256" si="10">H258+H261</f>
        <v>22648</v>
      </c>
      <c r="I255" s="202">
        <f t="shared" si="10"/>
        <v>22248</v>
      </c>
      <c r="J255" s="202">
        <f t="shared" si="10"/>
        <v>400</v>
      </c>
      <c r="K255" s="202">
        <f t="shared" si="10"/>
        <v>107000</v>
      </c>
      <c r="L255" s="202"/>
      <c r="M255" s="202"/>
      <c r="N255" s="202"/>
      <c r="O255" s="202"/>
      <c r="P255" s="202">
        <f>P258</f>
        <v>4428</v>
      </c>
      <c r="Q255" s="270">
        <f>Q258</f>
        <v>4428</v>
      </c>
      <c r="R255" s="203"/>
      <c r="S255" s="203"/>
    </row>
    <row r="256" spans="1:19" s="90" customFormat="1" ht="21.75" customHeight="1">
      <c r="A256" s="286"/>
      <c r="B256" s="271"/>
      <c r="C256" s="496" t="s">
        <v>263</v>
      </c>
      <c r="D256" s="497"/>
      <c r="E256" s="506">
        <f>E259+E262</f>
        <v>134075.48000000001</v>
      </c>
      <c r="F256" s="507"/>
      <c r="G256" s="202">
        <f t="shared" si="10"/>
        <v>129647.48</v>
      </c>
      <c r="H256" s="202">
        <f t="shared" si="10"/>
        <v>22647.48</v>
      </c>
      <c r="I256" s="202">
        <f t="shared" si="10"/>
        <v>22247.48</v>
      </c>
      <c r="J256" s="202">
        <f>J259+J262</f>
        <v>400</v>
      </c>
      <c r="K256" s="202">
        <f t="shared" si="10"/>
        <v>107000</v>
      </c>
      <c r="L256" s="202"/>
      <c r="M256" s="202"/>
      <c r="N256" s="202"/>
      <c r="O256" s="202"/>
      <c r="P256" s="202">
        <f>P259</f>
        <v>4428</v>
      </c>
      <c r="Q256" s="270">
        <f>Q259</f>
        <v>4428</v>
      </c>
      <c r="R256" s="245"/>
      <c r="S256" s="245"/>
    </row>
    <row r="257" spans="1:19" s="90" customFormat="1" ht="21.75" customHeight="1">
      <c r="A257" s="287"/>
      <c r="B257" s="271"/>
      <c r="C257" s="496" t="s">
        <v>250</v>
      </c>
      <c r="D257" s="497"/>
      <c r="E257" s="491">
        <f>E256*100/E255</f>
        <v>99.999612160267318</v>
      </c>
      <c r="F257" s="492"/>
      <c r="G257" s="202">
        <f>G256*100/G255</f>
        <v>99.999598913982481</v>
      </c>
      <c r="H257" s="202">
        <f>H256*100/H255</f>
        <v>99.997703991522428</v>
      </c>
      <c r="I257" s="202">
        <f>I256*100/I255</f>
        <v>99.997662711254947</v>
      </c>
      <c r="J257" s="202">
        <f>J256*100/J255</f>
        <v>100</v>
      </c>
      <c r="K257" s="202">
        <f>K256*100/K255</f>
        <v>100</v>
      </c>
      <c r="L257" s="202"/>
      <c r="M257" s="202"/>
      <c r="N257" s="202"/>
      <c r="O257" s="202"/>
      <c r="P257" s="202">
        <v>100</v>
      </c>
      <c r="Q257" s="270"/>
      <c r="R257" s="245"/>
      <c r="S257" s="245"/>
    </row>
    <row r="258" spans="1:19" s="90" customFormat="1" ht="21.75" customHeight="1">
      <c r="A258" s="287"/>
      <c r="B258" s="271">
        <v>92601</v>
      </c>
      <c r="C258" s="496" t="s">
        <v>49</v>
      </c>
      <c r="D258" s="497"/>
      <c r="E258" s="491">
        <f>G258+P258</f>
        <v>27076</v>
      </c>
      <c r="F258" s="492"/>
      <c r="G258" s="202">
        <f>H258</f>
        <v>22648</v>
      </c>
      <c r="H258" s="202">
        <f>I258+J258</f>
        <v>22648</v>
      </c>
      <c r="I258" s="202">
        <v>22248</v>
      </c>
      <c r="J258" s="202">
        <v>400</v>
      </c>
      <c r="K258" s="202"/>
      <c r="L258" s="202"/>
      <c r="M258" s="202"/>
      <c r="N258" s="202"/>
      <c r="O258" s="202"/>
      <c r="P258" s="202">
        <f>Q258</f>
        <v>4428</v>
      </c>
      <c r="Q258" s="270">
        <v>4428</v>
      </c>
      <c r="R258" s="245"/>
      <c r="S258" s="245"/>
    </row>
    <row r="259" spans="1:19" s="90" customFormat="1" ht="21.75" customHeight="1">
      <c r="A259" s="287"/>
      <c r="B259" s="271"/>
      <c r="C259" s="496" t="s">
        <v>265</v>
      </c>
      <c r="D259" s="497"/>
      <c r="E259" s="491">
        <f>G259+P259</f>
        <v>27075.48</v>
      </c>
      <c r="F259" s="492"/>
      <c r="G259" s="202">
        <f>H259</f>
        <v>22647.48</v>
      </c>
      <c r="H259" s="202">
        <f>I259+J259</f>
        <v>22647.48</v>
      </c>
      <c r="I259" s="202">
        <v>22247.48</v>
      </c>
      <c r="J259" s="202">
        <v>400</v>
      </c>
      <c r="K259" s="202"/>
      <c r="L259" s="202"/>
      <c r="M259" s="202"/>
      <c r="N259" s="202"/>
      <c r="O259" s="202"/>
      <c r="P259" s="202">
        <f>Q259</f>
        <v>4428</v>
      </c>
      <c r="Q259" s="270">
        <v>4428</v>
      </c>
      <c r="R259" s="245"/>
      <c r="S259" s="245"/>
    </row>
    <row r="260" spans="1:19" s="90" customFormat="1" ht="21.75" customHeight="1">
      <c r="A260" s="287"/>
      <c r="B260" s="271"/>
      <c r="C260" s="496" t="s">
        <v>250</v>
      </c>
      <c r="D260" s="497"/>
      <c r="E260" s="491">
        <f>E259*100/E258</f>
        <v>99.998079479982266</v>
      </c>
      <c r="F260" s="492"/>
      <c r="G260" s="202">
        <f>G259*100/G258</f>
        <v>99.997703991522428</v>
      </c>
      <c r="H260" s="202">
        <f>H259*100/H258</f>
        <v>99.997703991522428</v>
      </c>
      <c r="I260" s="202">
        <f>I259*100/I258</f>
        <v>99.997662711254947</v>
      </c>
      <c r="J260" s="202">
        <f>J259*100/J258</f>
        <v>100</v>
      </c>
      <c r="K260" s="202"/>
      <c r="L260" s="202"/>
      <c r="M260" s="202"/>
      <c r="N260" s="202"/>
      <c r="O260" s="202"/>
      <c r="P260" s="202">
        <f>P259*100/P258</f>
        <v>100</v>
      </c>
      <c r="Q260" s="270">
        <f>Q259*100/Q258</f>
        <v>100</v>
      </c>
      <c r="R260" s="245"/>
      <c r="S260" s="245"/>
    </row>
    <row r="261" spans="1:19" s="90" customFormat="1" ht="21.75" customHeight="1">
      <c r="A261" s="287"/>
      <c r="B261" s="271">
        <v>92605</v>
      </c>
      <c r="C261" s="496" t="s">
        <v>266</v>
      </c>
      <c r="D261" s="497"/>
      <c r="E261" s="506">
        <f>G261</f>
        <v>107000</v>
      </c>
      <c r="F261" s="507"/>
      <c r="G261" s="202">
        <f>H261+K261</f>
        <v>107000</v>
      </c>
      <c r="H261" s="202"/>
      <c r="I261" s="202"/>
      <c r="J261" s="202"/>
      <c r="K261" s="202">
        <v>107000</v>
      </c>
      <c r="L261" s="202"/>
      <c r="M261" s="202"/>
      <c r="N261" s="202"/>
      <c r="O261" s="202"/>
      <c r="P261" s="202"/>
      <c r="Q261" s="270"/>
      <c r="R261" s="203"/>
      <c r="S261" s="203"/>
    </row>
    <row r="262" spans="1:19" s="90" customFormat="1" ht="18" customHeight="1">
      <c r="A262" s="287"/>
      <c r="B262" s="271"/>
      <c r="C262" s="496" t="s">
        <v>263</v>
      </c>
      <c r="D262" s="497"/>
      <c r="E262" s="506">
        <f>G262</f>
        <v>107000</v>
      </c>
      <c r="F262" s="507"/>
      <c r="G262" s="202">
        <f>H262+K262</f>
        <v>107000</v>
      </c>
      <c r="H262" s="202"/>
      <c r="I262" s="202"/>
      <c r="J262" s="202"/>
      <c r="K262" s="202">
        <v>107000</v>
      </c>
      <c r="L262" s="202"/>
      <c r="M262" s="202"/>
      <c r="N262" s="202"/>
      <c r="O262" s="202"/>
      <c r="P262" s="202"/>
      <c r="Q262" s="270"/>
      <c r="R262" s="245"/>
      <c r="S262" s="245"/>
    </row>
    <row r="263" spans="1:19" s="90" customFormat="1" ht="22.5" customHeight="1">
      <c r="A263" s="288"/>
      <c r="B263" s="271"/>
      <c r="C263" s="496" t="s">
        <v>250</v>
      </c>
      <c r="D263" s="497"/>
      <c r="E263" s="491">
        <f>E262*100/E261</f>
        <v>100</v>
      </c>
      <c r="F263" s="492"/>
      <c r="G263" s="201">
        <f>G262*100/G261</f>
        <v>100</v>
      </c>
      <c r="H263" s="201"/>
      <c r="I263" s="201"/>
      <c r="J263" s="201"/>
      <c r="K263" s="201">
        <f>K262*100/K261</f>
        <v>100</v>
      </c>
      <c r="L263" s="201"/>
      <c r="M263" s="201"/>
      <c r="N263" s="201"/>
      <c r="O263" s="202"/>
      <c r="P263" s="202"/>
      <c r="Q263" s="270"/>
      <c r="R263" s="245"/>
      <c r="S263" s="245"/>
    </row>
    <row r="264" spans="1:19" s="283" customFormat="1" ht="24.75" customHeight="1">
      <c r="A264" s="583" t="s">
        <v>267</v>
      </c>
      <c r="B264" s="584"/>
      <c r="C264" s="584"/>
      <c r="D264" s="585"/>
      <c r="E264" s="579">
        <f>E255+E237+E213+E186+E153+E138+E102+E96+E81+E57+E51+E42+E30+E24+E12+E75+E195</f>
        <v>31864009.93</v>
      </c>
      <c r="F264" s="580"/>
      <c r="G264" s="277">
        <f>G255+G237+G213+G186+G153+G138+G102+G96+G81+G75+G57+G51+G42+G30+G24+G12+G195</f>
        <v>30459125.129999999</v>
      </c>
      <c r="H264" s="277">
        <f>H255+H237+H213+H186+H153+H138+H102+H96+H81+H75+H57+H51+H42+H30+H24+H12+H195</f>
        <v>18403605.920000002</v>
      </c>
      <c r="I264" s="277">
        <f>I255+I237+I213+I186+I153+I138+I102+I96+I81+I75+I57+I51+I42+I30+I24+I12+I195</f>
        <v>12599343.820000002</v>
      </c>
      <c r="J264" s="277">
        <f>J255+J237+J213+J186+J153+J138+J102+J96+J81+J75+J57+J51+J42+J30+J24+J12+J195</f>
        <v>5804262.0999999996</v>
      </c>
      <c r="K264" s="277">
        <f>K255+K237+K213+K186+K153+K30+K138+K102+K96+K81+K75+K57+K51+K42+K24</f>
        <v>786337</v>
      </c>
      <c r="L264" s="277">
        <f>L255+L237+L213+L186+L153+L138+L102+L96+L81+L75+L57+L51+L42+L30+L24+L195</f>
        <v>10713914.209999999</v>
      </c>
      <c r="M264" s="277">
        <f>M213</f>
        <v>268</v>
      </c>
      <c r="N264" s="277"/>
      <c r="O264" s="278">
        <f>O96</f>
        <v>555000</v>
      </c>
      <c r="P264" s="279">
        <f>P255+P237+P213+P138+P102+P57+P30+P12+P81+P42+P24+P51</f>
        <v>1404884.8</v>
      </c>
      <c r="Q264" s="280">
        <f>Q255+Q237+Q213+Q138+Q102+Q57+Q30+Q12+Q81+Q42+Q24+Q51</f>
        <v>1404884.8</v>
      </c>
      <c r="R264" s="281">
        <f>R81+R51+R213+R42</f>
        <v>17347.8</v>
      </c>
      <c r="S264" s="282"/>
    </row>
    <row r="265" spans="1:19" s="90" customFormat="1" ht="24.75" customHeight="1">
      <c r="A265" s="586"/>
      <c r="B265" s="587"/>
      <c r="C265" s="577" t="s">
        <v>263</v>
      </c>
      <c r="D265" s="578"/>
      <c r="E265" s="579">
        <f>E256+E238+E214+E187+E154+E139+E103+E97+E82+E58+E52+E43+E31+E25+E13+E76+E196</f>
        <v>31700216.200000003</v>
      </c>
      <c r="F265" s="580"/>
      <c r="G265" s="277">
        <f>H265+K265+L265+M265+O265</f>
        <v>30416212.16</v>
      </c>
      <c r="H265" s="277">
        <f>I265+J265</f>
        <v>18452328.48</v>
      </c>
      <c r="I265" s="277">
        <f>I256+I238+I214+I187+I154+I139+I103+I97+I82+I76+I58+I52+I43+I31+I25+I13+I196</f>
        <v>12735360.360000001</v>
      </c>
      <c r="J265" s="277">
        <f>J256+J238+J214+J187+J154+J139+J103+J97+J82+J76+J58+J52+J43+J31+J25+J13+J196</f>
        <v>5716968.1200000001</v>
      </c>
      <c r="K265" s="277">
        <f>K256+K238+K103+K31</f>
        <v>782534.87</v>
      </c>
      <c r="L265" s="277">
        <f>L256+L238+L214+L187+L154+L139+L103+L97+L82+L76+L58+L52+L43+L31+L25+L196</f>
        <v>10626552.789999999</v>
      </c>
      <c r="M265" s="277">
        <f>M214</f>
        <v>178.31</v>
      </c>
      <c r="N265" s="284"/>
      <c r="O265" s="278">
        <f>O97</f>
        <v>554617.71</v>
      </c>
      <c r="P265" s="279">
        <f>Q265</f>
        <v>1284004.0400000003</v>
      </c>
      <c r="Q265" s="280">
        <f>Q256+Q238+Q214+Q139+Q103+Q58+Q31+Q13+Q82+Q43+Q25</f>
        <v>1284004.0400000003</v>
      </c>
      <c r="R265" s="281">
        <f>R43+R214</f>
        <v>16071.05</v>
      </c>
      <c r="S265" s="285"/>
    </row>
    <row r="266" spans="1:19" s="90" customFormat="1" ht="24.75" customHeight="1">
      <c r="A266" s="588"/>
      <c r="B266" s="589"/>
      <c r="C266" s="577" t="s">
        <v>250</v>
      </c>
      <c r="D266" s="578"/>
      <c r="E266" s="581">
        <f>E265*100/E264</f>
        <v>99.485960083618409</v>
      </c>
      <c r="F266" s="582"/>
      <c r="G266" s="284">
        <f t="shared" ref="G266:L266" si="11">G265*100/G264</f>
        <v>99.859112926530727</v>
      </c>
      <c r="H266" s="284">
        <f t="shared" si="11"/>
        <v>100.26474463869631</v>
      </c>
      <c r="I266" s="284">
        <f t="shared" si="11"/>
        <v>101.07955256990519</v>
      </c>
      <c r="J266" s="284">
        <f t="shared" si="11"/>
        <v>98.4960365590658</v>
      </c>
      <c r="K266" s="284">
        <f t="shared" si="11"/>
        <v>99.516475760392808</v>
      </c>
      <c r="L266" s="284">
        <f t="shared" si="11"/>
        <v>99.184598473651576</v>
      </c>
      <c r="M266" s="284">
        <v>0</v>
      </c>
      <c r="N266" s="284"/>
      <c r="O266" s="284">
        <f>O265*100/O264</f>
        <v>99.931118918918912</v>
      </c>
      <c r="P266" s="284">
        <f>P265*100/P264</f>
        <v>91.395681695751875</v>
      </c>
      <c r="Q266" s="284">
        <f>Q265*100/Q264</f>
        <v>91.395681695751875</v>
      </c>
      <c r="R266" s="284">
        <f>R265*100/R264</f>
        <v>92.640277153298982</v>
      </c>
      <c r="S266" s="285"/>
    </row>
    <row r="267" spans="1:19">
      <c r="A267" s="186"/>
    </row>
    <row r="268" spans="1:19">
      <c r="A268" s="186"/>
    </row>
    <row r="269" spans="1:19">
      <c r="A269" s="186"/>
    </row>
    <row r="270" spans="1:19">
      <c r="A270" s="186"/>
    </row>
    <row r="271" spans="1:19">
      <c r="A271" s="186"/>
    </row>
    <row r="272" spans="1:19">
      <c r="A272" s="186"/>
    </row>
    <row r="273" spans="1:9">
      <c r="A273" s="186"/>
    </row>
    <row r="274" spans="1:9">
      <c r="A274" s="186"/>
    </row>
    <row r="275" spans="1:9">
      <c r="A275" s="186"/>
      <c r="I275" s="300"/>
    </row>
    <row r="276" spans="1:9">
      <c r="A276" s="186"/>
      <c r="G276" s="299"/>
    </row>
    <row r="277" spans="1:9">
      <c r="A277" s="186"/>
    </row>
    <row r="278" spans="1:9">
      <c r="A278" s="186"/>
    </row>
    <row r="279" spans="1:9">
      <c r="A279" s="186"/>
    </row>
    <row r="280" spans="1:9">
      <c r="A280" s="186"/>
    </row>
    <row r="281" spans="1:9">
      <c r="A281" s="186"/>
    </row>
    <row r="282" spans="1:9">
      <c r="A282" s="186"/>
    </row>
    <row r="283" spans="1:9">
      <c r="A283" s="186"/>
    </row>
    <row r="284" spans="1:9">
      <c r="A284" s="186"/>
    </row>
    <row r="285" spans="1:9">
      <c r="A285" s="186"/>
    </row>
    <row r="286" spans="1:9">
      <c r="A286" s="186"/>
    </row>
    <row r="287" spans="1:9">
      <c r="A287" s="186"/>
    </row>
    <row r="288" spans="1:9">
      <c r="A288" s="186"/>
    </row>
    <row r="289" spans="1:1">
      <c r="A289" s="186"/>
    </row>
    <row r="290" spans="1:1">
      <c r="A290" s="186"/>
    </row>
  </sheetData>
  <mergeCells count="536">
    <mergeCell ref="C266:D266"/>
    <mergeCell ref="E266:F266"/>
    <mergeCell ref="C262:D262"/>
    <mergeCell ref="E262:F262"/>
    <mergeCell ref="C263:D263"/>
    <mergeCell ref="E263:F263"/>
    <mergeCell ref="A264:D264"/>
    <mergeCell ref="E264:F264"/>
    <mergeCell ref="C257:D257"/>
    <mergeCell ref="E257:F257"/>
    <mergeCell ref="C258:D258"/>
    <mergeCell ref="E258:F258"/>
    <mergeCell ref="A265:B266"/>
    <mergeCell ref="C259:D259"/>
    <mergeCell ref="E259:F259"/>
    <mergeCell ref="C260:D260"/>
    <mergeCell ref="E260:F260"/>
    <mergeCell ref="C261:D261"/>
    <mergeCell ref="E261:F261"/>
    <mergeCell ref="C255:D255"/>
    <mergeCell ref="E255:F255"/>
    <mergeCell ref="C247:D247"/>
    <mergeCell ref="E247:F247"/>
    <mergeCell ref="C248:D248"/>
    <mergeCell ref="E248:F248"/>
    <mergeCell ref="C256:D256"/>
    <mergeCell ref="E256:F256"/>
    <mergeCell ref="C265:D265"/>
    <mergeCell ref="E265:F265"/>
    <mergeCell ref="C252:D252"/>
    <mergeCell ref="E252:F252"/>
    <mergeCell ref="C253:D253"/>
    <mergeCell ref="C254:D254"/>
    <mergeCell ref="E253:F253"/>
    <mergeCell ref="E254:F254"/>
    <mergeCell ref="C249:D249"/>
    <mergeCell ref="C250:D250"/>
    <mergeCell ref="C251:D251"/>
    <mergeCell ref="E249:F249"/>
    <mergeCell ref="E250:F250"/>
    <mergeCell ref="E251:F251"/>
    <mergeCell ref="C245:D245"/>
    <mergeCell ref="E245:F245"/>
    <mergeCell ref="C246:D246"/>
    <mergeCell ref="E246:F246"/>
    <mergeCell ref="C241:D241"/>
    <mergeCell ref="E241:F241"/>
    <mergeCell ref="C242:D242"/>
    <mergeCell ref="E242:F242"/>
    <mergeCell ref="C243:D243"/>
    <mergeCell ref="E243:F243"/>
    <mergeCell ref="C240:D240"/>
    <mergeCell ref="E240:F240"/>
    <mergeCell ref="C235:D235"/>
    <mergeCell ref="E235:F235"/>
    <mergeCell ref="C236:D236"/>
    <mergeCell ref="E236:F236"/>
    <mergeCell ref="C237:D237"/>
    <mergeCell ref="E237:F237"/>
    <mergeCell ref="C244:D244"/>
    <mergeCell ref="E244:F244"/>
    <mergeCell ref="C234:D234"/>
    <mergeCell ref="E234:F234"/>
    <mergeCell ref="C232:D232"/>
    <mergeCell ref="E232:F232"/>
    <mergeCell ref="C233:D233"/>
    <mergeCell ref="E233:F233"/>
    <mergeCell ref="C238:D238"/>
    <mergeCell ref="E238:F238"/>
    <mergeCell ref="C239:D239"/>
    <mergeCell ref="E239:F239"/>
    <mergeCell ref="C229:D229"/>
    <mergeCell ref="E229:F229"/>
    <mergeCell ref="C230:D230"/>
    <mergeCell ref="E230:F230"/>
    <mergeCell ref="C231:D231"/>
    <mergeCell ref="E231:F231"/>
    <mergeCell ref="C223:D223"/>
    <mergeCell ref="E223:F223"/>
    <mergeCell ref="C224:D224"/>
    <mergeCell ref="E224:F224"/>
    <mergeCell ref="C228:D228"/>
    <mergeCell ref="E228:F228"/>
    <mergeCell ref="C225:D225"/>
    <mergeCell ref="E225:F225"/>
    <mergeCell ref="C226:D226"/>
    <mergeCell ref="E226:F226"/>
    <mergeCell ref="C227:D227"/>
    <mergeCell ref="E227:F227"/>
    <mergeCell ref="C220:D220"/>
    <mergeCell ref="E220:F220"/>
    <mergeCell ref="C221:D221"/>
    <mergeCell ref="E221:F221"/>
    <mergeCell ref="C222:D222"/>
    <mergeCell ref="E222:F222"/>
    <mergeCell ref="C217:D217"/>
    <mergeCell ref="E217:F217"/>
    <mergeCell ref="C218:D218"/>
    <mergeCell ref="E218:F218"/>
    <mergeCell ref="C219:D219"/>
    <mergeCell ref="E219:F219"/>
    <mergeCell ref="C214:D214"/>
    <mergeCell ref="E214:F214"/>
    <mergeCell ref="C215:D215"/>
    <mergeCell ref="E215:F215"/>
    <mergeCell ref="C216:D216"/>
    <mergeCell ref="E216:F216"/>
    <mergeCell ref="C190:D190"/>
    <mergeCell ref="E190:F190"/>
    <mergeCell ref="C191:D191"/>
    <mergeCell ref="E191:F191"/>
    <mergeCell ref="C213:D213"/>
    <mergeCell ref="E213:F213"/>
    <mergeCell ref="C196:D196"/>
    <mergeCell ref="C197:D197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210:D210"/>
    <mergeCell ref="C187:D187"/>
    <mergeCell ref="E187:F187"/>
    <mergeCell ref="C188:D188"/>
    <mergeCell ref="E188:F188"/>
    <mergeCell ref="C189:D189"/>
    <mergeCell ref="E189:F189"/>
    <mergeCell ref="C184:D184"/>
    <mergeCell ref="E184:F184"/>
    <mergeCell ref="C185:D185"/>
    <mergeCell ref="E185:F185"/>
    <mergeCell ref="C186:D186"/>
    <mergeCell ref="E186:F186"/>
    <mergeCell ref="C175:D175"/>
    <mergeCell ref="E175:F175"/>
    <mergeCell ref="C176:D176"/>
    <mergeCell ref="E176:F176"/>
    <mergeCell ref="C183:D183"/>
    <mergeCell ref="E183:F183"/>
    <mergeCell ref="C172:D172"/>
    <mergeCell ref="E172:F172"/>
    <mergeCell ref="C173:D173"/>
    <mergeCell ref="E173:F173"/>
    <mergeCell ref="C174:D174"/>
    <mergeCell ref="E174:F174"/>
    <mergeCell ref="C177:D177"/>
    <mergeCell ref="C178:D178"/>
    <mergeCell ref="C179:D179"/>
    <mergeCell ref="E177:F177"/>
    <mergeCell ref="E178:F178"/>
    <mergeCell ref="E179:F179"/>
    <mergeCell ref="C180:D180"/>
    <mergeCell ref="C181:D181"/>
    <mergeCell ref="C182:D182"/>
    <mergeCell ref="E180:F180"/>
    <mergeCell ref="E181:F181"/>
    <mergeCell ref="E182:F182"/>
    <mergeCell ref="C170:D170"/>
    <mergeCell ref="E170:F170"/>
    <mergeCell ref="C171:D171"/>
    <mergeCell ref="E171:F171"/>
    <mergeCell ref="C166:D166"/>
    <mergeCell ref="E166:F166"/>
    <mergeCell ref="C167:D167"/>
    <mergeCell ref="E167:F167"/>
    <mergeCell ref="C168:D168"/>
    <mergeCell ref="E168:F168"/>
    <mergeCell ref="C165:D165"/>
    <mergeCell ref="E165:F165"/>
    <mergeCell ref="C160:D160"/>
    <mergeCell ref="E160:F160"/>
    <mergeCell ref="C161:D161"/>
    <mergeCell ref="E161:F161"/>
    <mergeCell ref="C162:D162"/>
    <mergeCell ref="E162:F162"/>
    <mergeCell ref="C169:D169"/>
    <mergeCell ref="E169:F169"/>
    <mergeCell ref="C157:D157"/>
    <mergeCell ref="E157:F157"/>
    <mergeCell ref="C158:D158"/>
    <mergeCell ref="E158:F158"/>
    <mergeCell ref="C159:D159"/>
    <mergeCell ref="E159:F159"/>
    <mergeCell ref="C163:D163"/>
    <mergeCell ref="E163:F163"/>
    <mergeCell ref="C164:D164"/>
    <mergeCell ref="E164:F164"/>
    <mergeCell ref="C154:D154"/>
    <mergeCell ref="E154:F154"/>
    <mergeCell ref="C155:D155"/>
    <mergeCell ref="E155:F155"/>
    <mergeCell ref="C156:D156"/>
    <mergeCell ref="E156:F156"/>
    <mergeCell ref="C151:D151"/>
    <mergeCell ref="E151:F151"/>
    <mergeCell ref="C152:D152"/>
    <mergeCell ref="E152:F152"/>
    <mergeCell ref="C153:D153"/>
    <mergeCell ref="E153:F153"/>
    <mergeCell ref="C148:D148"/>
    <mergeCell ref="E148:F148"/>
    <mergeCell ref="C149:D149"/>
    <mergeCell ref="E149:F149"/>
    <mergeCell ref="C150:D150"/>
    <mergeCell ref="E150:F150"/>
    <mergeCell ref="C145:D145"/>
    <mergeCell ref="E145:F145"/>
    <mergeCell ref="C146:D146"/>
    <mergeCell ref="E146:F146"/>
    <mergeCell ref="C147:D147"/>
    <mergeCell ref="E147:F147"/>
    <mergeCell ref="C139:D139"/>
    <mergeCell ref="E139:F139"/>
    <mergeCell ref="C140:D140"/>
    <mergeCell ref="E140:F140"/>
    <mergeCell ref="C144:D144"/>
    <mergeCell ref="E144:F144"/>
    <mergeCell ref="C136:D136"/>
    <mergeCell ref="E136:F136"/>
    <mergeCell ref="C137:D137"/>
    <mergeCell ref="E137:F137"/>
    <mergeCell ref="C138:D138"/>
    <mergeCell ref="E138:F138"/>
    <mergeCell ref="C142:D142"/>
    <mergeCell ref="C143:D143"/>
    <mergeCell ref="E142:F142"/>
    <mergeCell ref="E143:F143"/>
    <mergeCell ref="C141:D141"/>
    <mergeCell ref="C130:D130"/>
    <mergeCell ref="E130:F130"/>
    <mergeCell ref="C131:D131"/>
    <mergeCell ref="E131:F131"/>
    <mergeCell ref="C135:D135"/>
    <mergeCell ref="E135:F135"/>
    <mergeCell ref="C127:D127"/>
    <mergeCell ref="E127:F127"/>
    <mergeCell ref="C128:D128"/>
    <mergeCell ref="E128:F128"/>
    <mergeCell ref="C129:D129"/>
    <mergeCell ref="E129:F129"/>
    <mergeCell ref="C124:D124"/>
    <mergeCell ref="E124:F124"/>
    <mergeCell ref="C125:D125"/>
    <mergeCell ref="E125:F125"/>
    <mergeCell ref="C126:D126"/>
    <mergeCell ref="E126:F126"/>
    <mergeCell ref="C121:D121"/>
    <mergeCell ref="E121:F121"/>
    <mergeCell ref="C122:D122"/>
    <mergeCell ref="E122:F122"/>
    <mergeCell ref="C123:D123"/>
    <mergeCell ref="E123:F123"/>
    <mergeCell ref="C118:D118"/>
    <mergeCell ref="E118:F118"/>
    <mergeCell ref="C119:D119"/>
    <mergeCell ref="E119:F119"/>
    <mergeCell ref="C120:D120"/>
    <mergeCell ref="E120:F120"/>
    <mergeCell ref="C115:D115"/>
    <mergeCell ref="E115:F115"/>
    <mergeCell ref="C116:D116"/>
    <mergeCell ref="E116:F116"/>
    <mergeCell ref="C117:D117"/>
    <mergeCell ref="E117:F117"/>
    <mergeCell ref="C112:D112"/>
    <mergeCell ref="E112:F112"/>
    <mergeCell ref="C113:D113"/>
    <mergeCell ref="E113:F113"/>
    <mergeCell ref="C114:D114"/>
    <mergeCell ref="E114:F114"/>
    <mergeCell ref="C109:D109"/>
    <mergeCell ref="E109:F109"/>
    <mergeCell ref="C110:D110"/>
    <mergeCell ref="E110:F110"/>
    <mergeCell ref="C111:D111"/>
    <mergeCell ref="E111:F111"/>
    <mergeCell ref="E107:F107"/>
    <mergeCell ref="C108:D108"/>
    <mergeCell ref="E108:F108"/>
    <mergeCell ref="C103:D103"/>
    <mergeCell ref="E103:F103"/>
    <mergeCell ref="C104:D104"/>
    <mergeCell ref="E104:F104"/>
    <mergeCell ref="C105:D105"/>
    <mergeCell ref="E105:F105"/>
    <mergeCell ref="C87:D87"/>
    <mergeCell ref="E87:F87"/>
    <mergeCell ref="C82:D82"/>
    <mergeCell ref="E82:F82"/>
    <mergeCell ref="C83:D83"/>
    <mergeCell ref="E83:F83"/>
    <mergeCell ref="C84:D84"/>
    <mergeCell ref="E84:F84"/>
    <mergeCell ref="C96:D96"/>
    <mergeCell ref="E96:F96"/>
    <mergeCell ref="C88:D88"/>
    <mergeCell ref="E88:F88"/>
    <mergeCell ref="C89:D89"/>
    <mergeCell ref="E89:F89"/>
    <mergeCell ref="C90:D90"/>
    <mergeCell ref="C91:D91"/>
    <mergeCell ref="C92:D92"/>
    <mergeCell ref="C93:D93"/>
    <mergeCell ref="C94:D94"/>
    <mergeCell ref="C95:D95"/>
    <mergeCell ref="E90:F90"/>
    <mergeCell ref="E91:F91"/>
    <mergeCell ref="E92:F92"/>
    <mergeCell ref="E93:F93"/>
    <mergeCell ref="C81:D81"/>
    <mergeCell ref="E81:F81"/>
    <mergeCell ref="C79:D79"/>
    <mergeCell ref="E79:F79"/>
    <mergeCell ref="C80:D80"/>
    <mergeCell ref="E80:F80"/>
    <mergeCell ref="C85:D85"/>
    <mergeCell ref="E85:F85"/>
    <mergeCell ref="C86:D86"/>
    <mergeCell ref="E86:F86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70:D70"/>
    <mergeCell ref="E70:F70"/>
    <mergeCell ref="C71:D71"/>
    <mergeCell ref="E71:F71"/>
    <mergeCell ref="C72:D72"/>
    <mergeCell ref="E72:F72"/>
    <mergeCell ref="C67:D67"/>
    <mergeCell ref="E67:F67"/>
    <mergeCell ref="C68:D68"/>
    <mergeCell ref="E68:F68"/>
    <mergeCell ref="C69:D69"/>
    <mergeCell ref="E69:F69"/>
    <mergeCell ref="C64:D64"/>
    <mergeCell ref="E64:F64"/>
    <mergeCell ref="C65:D65"/>
    <mergeCell ref="E65:F65"/>
    <mergeCell ref="C66:D66"/>
    <mergeCell ref="E66:F66"/>
    <mergeCell ref="C61:D61"/>
    <mergeCell ref="E61:F61"/>
    <mergeCell ref="C62:D62"/>
    <mergeCell ref="E62:F62"/>
    <mergeCell ref="C63:D63"/>
    <mergeCell ref="E63:F63"/>
    <mergeCell ref="C58:D58"/>
    <mergeCell ref="E58:F58"/>
    <mergeCell ref="C59:D59"/>
    <mergeCell ref="E59:F59"/>
    <mergeCell ref="C60:D60"/>
    <mergeCell ref="E60:F60"/>
    <mergeCell ref="C55:D55"/>
    <mergeCell ref="E55:F55"/>
    <mergeCell ref="C56:D56"/>
    <mergeCell ref="E56:F56"/>
    <mergeCell ref="C57:D57"/>
    <mergeCell ref="E57:F57"/>
    <mergeCell ref="C52:D52"/>
    <mergeCell ref="E52:F52"/>
    <mergeCell ref="C53:D53"/>
    <mergeCell ref="E53:F53"/>
    <mergeCell ref="C54:D54"/>
    <mergeCell ref="E54:F54"/>
    <mergeCell ref="C49:D49"/>
    <mergeCell ref="E49:F49"/>
    <mergeCell ref="C50:D50"/>
    <mergeCell ref="E50:F50"/>
    <mergeCell ref="C51:D51"/>
    <mergeCell ref="E51:F51"/>
    <mergeCell ref="C46:D46"/>
    <mergeCell ref="E46:F46"/>
    <mergeCell ref="C47:D47"/>
    <mergeCell ref="E47:F47"/>
    <mergeCell ref="C48:D48"/>
    <mergeCell ref="E48:F48"/>
    <mergeCell ref="C43:D43"/>
    <mergeCell ref="E43:F43"/>
    <mergeCell ref="C44:D44"/>
    <mergeCell ref="E44:F44"/>
    <mergeCell ref="C45:D45"/>
    <mergeCell ref="E45:F45"/>
    <mergeCell ref="C42:D42"/>
    <mergeCell ref="E42:F42"/>
    <mergeCell ref="C40:D40"/>
    <mergeCell ref="E40:F40"/>
    <mergeCell ref="C41:D41"/>
    <mergeCell ref="E41:F41"/>
    <mergeCell ref="C31:D31"/>
    <mergeCell ref="E31:F31"/>
    <mergeCell ref="C32:D32"/>
    <mergeCell ref="E32:F32"/>
    <mergeCell ref="C39:D39"/>
    <mergeCell ref="E39:F39"/>
    <mergeCell ref="C36:D36"/>
    <mergeCell ref="C37:D37"/>
    <mergeCell ref="C38:D38"/>
    <mergeCell ref="E36:F36"/>
    <mergeCell ref="E37:F37"/>
    <mergeCell ref="E38:F38"/>
    <mergeCell ref="C33:D33"/>
    <mergeCell ref="C34:D34"/>
    <mergeCell ref="C35:D35"/>
    <mergeCell ref="E33:F33"/>
    <mergeCell ref="E34:F34"/>
    <mergeCell ref="E35:F35"/>
    <mergeCell ref="C28:D28"/>
    <mergeCell ref="E28:F28"/>
    <mergeCell ref="C29:D29"/>
    <mergeCell ref="E29:F29"/>
    <mergeCell ref="C30:D30"/>
    <mergeCell ref="E30:F30"/>
    <mergeCell ref="C25:D25"/>
    <mergeCell ref="E25:F25"/>
    <mergeCell ref="C26:D26"/>
    <mergeCell ref="E26:F26"/>
    <mergeCell ref="C27:D27"/>
    <mergeCell ref="E27:F27"/>
    <mergeCell ref="E24:F24"/>
    <mergeCell ref="C22:D22"/>
    <mergeCell ref="E22:F22"/>
    <mergeCell ref="C23:D23"/>
    <mergeCell ref="E23:F23"/>
    <mergeCell ref="C19:D19"/>
    <mergeCell ref="E19:F19"/>
    <mergeCell ref="C20:D20"/>
    <mergeCell ref="E20:F20"/>
    <mergeCell ref="C21:D21"/>
    <mergeCell ref="E21:F21"/>
    <mergeCell ref="O1:S1"/>
    <mergeCell ref="A3:S3"/>
    <mergeCell ref="B4:K4"/>
    <mergeCell ref="A5:A10"/>
    <mergeCell ref="B5:B10"/>
    <mergeCell ref="C5:D10"/>
    <mergeCell ref="E5:F10"/>
    <mergeCell ref="G5:S5"/>
    <mergeCell ref="G6:G10"/>
    <mergeCell ref="H6:O7"/>
    <mergeCell ref="P6:P10"/>
    <mergeCell ref="O8:O10"/>
    <mergeCell ref="R9:R10"/>
    <mergeCell ref="Q6:S6"/>
    <mergeCell ref="Q7:Q10"/>
    <mergeCell ref="R7:R8"/>
    <mergeCell ref="S7:S10"/>
    <mergeCell ref="H8:H10"/>
    <mergeCell ref="I8:J9"/>
    <mergeCell ref="K8:K10"/>
    <mergeCell ref="L8:L10"/>
    <mergeCell ref="M8:M10"/>
    <mergeCell ref="N8:N10"/>
    <mergeCell ref="C192:D192"/>
    <mergeCell ref="C193:D193"/>
    <mergeCell ref="C194:D194"/>
    <mergeCell ref="E192:F192"/>
    <mergeCell ref="E193:F193"/>
    <mergeCell ref="E194:F194"/>
    <mergeCell ref="C195:D195"/>
    <mergeCell ref="C11:D11"/>
    <mergeCell ref="E11:F11"/>
    <mergeCell ref="C12:D12"/>
    <mergeCell ref="E12:F12"/>
    <mergeCell ref="C16:D16"/>
    <mergeCell ref="E16:F16"/>
    <mergeCell ref="C17:D17"/>
    <mergeCell ref="E17:F17"/>
    <mergeCell ref="C18:D18"/>
    <mergeCell ref="E18:F18"/>
    <mergeCell ref="C13:D13"/>
    <mergeCell ref="E13:F13"/>
    <mergeCell ref="C14:D14"/>
    <mergeCell ref="E14:F14"/>
    <mergeCell ref="C15:D15"/>
    <mergeCell ref="E15:F15"/>
    <mergeCell ref="C24:D24"/>
    <mergeCell ref="C211:D211"/>
    <mergeCell ref="C212:D212"/>
    <mergeCell ref="E195:F195"/>
    <mergeCell ref="E196:F196"/>
    <mergeCell ref="E197:F197"/>
    <mergeCell ref="E198:F198"/>
    <mergeCell ref="E199:F199"/>
    <mergeCell ref="E200:F200"/>
    <mergeCell ref="E201:F201"/>
    <mergeCell ref="E202:F202"/>
    <mergeCell ref="E203:F203"/>
    <mergeCell ref="E204:F204"/>
    <mergeCell ref="E205:F205"/>
    <mergeCell ref="E206:F206"/>
    <mergeCell ref="E210:F210"/>
    <mergeCell ref="E211:F211"/>
    <mergeCell ref="E212:F212"/>
    <mergeCell ref="C207:D207"/>
    <mergeCell ref="C208:D208"/>
    <mergeCell ref="C209:D209"/>
    <mergeCell ref="E207:F207"/>
    <mergeCell ref="E208:F208"/>
    <mergeCell ref="E209:F209"/>
    <mergeCell ref="E94:F94"/>
    <mergeCell ref="E95:F95"/>
    <mergeCell ref="C132:D132"/>
    <mergeCell ref="C133:D133"/>
    <mergeCell ref="C134:D134"/>
    <mergeCell ref="E132:F132"/>
    <mergeCell ref="E133:F133"/>
    <mergeCell ref="E134:F134"/>
    <mergeCell ref="E141:F141"/>
    <mergeCell ref="C100:D100"/>
    <mergeCell ref="E100:F100"/>
    <mergeCell ref="C101:D101"/>
    <mergeCell ref="E101:F101"/>
    <mergeCell ref="C97:D97"/>
    <mergeCell ref="E97:F97"/>
    <mergeCell ref="C98:D98"/>
    <mergeCell ref="E98:F98"/>
    <mergeCell ref="C99:D99"/>
    <mergeCell ref="E99:F99"/>
    <mergeCell ref="C102:D102"/>
    <mergeCell ref="E102:F102"/>
    <mergeCell ref="C106:D106"/>
    <mergeCell ref="E106:F106"/>
    <mergeCell ref="C107:D107"/>
  </mergeCells>
  <pageMargins left="0" right="0" top="0.82677165354330717" bottom="0.74803149606299213" header="0.31496062992125984" footer="0.31496062992125984"/>
  <pageSetup paperSize="9" orientation="landscape" horizontalDpi="300" verticalDpi="300" r:id="rId1"/>
  <headerFooter>
    <oddHeader xml:space="preserve">&amp;C
</oddHeader>
    <oddFooter>&amp;CStrona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35"/>
  <sheetViews>
    <sheetView topLeftCell="A8" zoomScaleNormal="100" workbookViewId="0">
      <selection activeCell="G21" sqref="G21"/>
    </sheetView>
  </sheetViews>
  <sheetFormatPr defaultRowHeight="13.2"/>
  <cols>
    <col min="1" max="1" width="8.796875" style="107"/>
    <col min="2" max="2" width="7.09765625" style="107" customWidth="1"/>
    <col min="3" max="3" width="16.3984375" style="107" customWidth="1"/>
    <col min="4" max="4" width="8.69921875" style="107" customWidth="1"/>
    <col min="5" max="5" width="18" style="107" customWidth="1"/>
    <col min="6" max="6" width="17" style="107" customWidth="1"/>
    <col min="7" max="7" width="9.3984375" style="107" customWidth="1"/>
    <col min="8" max="247" width="9" style="107"/>
    <col min="248" max="248" width="6.5" style="107" customWidth="1"/>
    <col min="249" max="249" width="24.59765625" style="107" customWidth="1"/>
    <col min="250" max="250" width="9" style="107"/>
    <col min="251" max="251" width="12.8984375" style="107" customWidth="1"/>
    <col min="252" max="252" width="0" style="107" hidden="1" customWidth="1"/>
    <col min="253" max="254" width="17.19921875" style="107" customWidth="1"/>
    <col min="255" max="503" width="9" style="107"/>
    <col min="504" max="504" width="6.5" style="107" customWidth="1"/>
    <col min="505" max="505" width="24.59765625" style="107" customWidth="1"/>
    <col min="506" max="506" width="9" style="107"/>
    <col min="507" max="507" width="12.8984375" style="107" customWidth="1"/>
    <col min="508" max="508" width="0" style="107" hidden="1" customWidth="1"/>
    <col min="509" max="510" width="17.19921875" style="107" customWidth="1"/>
    <col min="511" max="759" width="9" style="107"/>
    <col min="760" max="760" width="6.5" style="107" customWidth="1"/>
    <col min="761" max="761" width="24.59765625" style="107" customWidth="1"/>
    <col min="762" max="762" width="9" style="107"/>
    <col min="763" max="763" width="12.8984375" style="107" customWidth="1"/>
    <col min="764" max="764" width="0" style="107" hidden="1" customWidth="1"/>
    <col min="765" max="766" width="17.19921875" style="107" customWidth="1"/>
    <col min="767" max="1015" width="9" style="107"/>
    <col min="1016" max="1016" width="6.5" style="107" customWidth="1"/>
    <col min="1017" max="1017" width="24.59765625" style="107" customWidth="1"/>
    <col min="1018" max="1018" width="9" style="107"/>
    <col min="1019" max="1019" width="12.8984375" style="107" customWidth="1"/>
    <col min="1020" max="1020" width="0" style="107" hidden="1" customWidth="1"/>
    <col min="1021" max="1022" width="17.19921875" style="107" customWidth="1"/>
    <col min="1023" max="1271" width="9" style="107"/>
    <col min="1272" max="1272" width="6.5" style="107" customWidth="1"/>
    <col min="1273" max="1273" width="24.59765625" style="107" customWidth="1"/>
    <col min="1274" max="1274" width="9" style="107"/>
    <col min="1275" max="1275" width="12.8984375" style="107" customWidth="1"/>
    <col min="1276" max="1276" width="0" style="107" hidden="1" customWidth="1"/>
    <col min="1277" max="1278" width="17.19921875" style="107" customWidth="1"/>
    <col min="1279" max="1527" width="9" style="107"/>
    <col min="1528" max="1528" width="6.5" style="107" customWidth="1"/>
    <col min="1529" max="1529" width="24.59765625" style="107" customWidth="1"/>
    <col min="1530" max="1530" width="9" style="107"/>
    <col min="1531" max="1531" width="12.8984375" style="107" customWidth="1"/>
    <col min="1532" max="1532" width="0" style="107" hidden="1" customWidth="1"/>
    <col min="1533" max="1534" width="17.19921875" style="107" customWidth="1"/>
    <col min="1535" max="1783" width="9" style="107"/>
    <col min="1784" max="1784" width="6.5" style="107" customWidth="1"/>
    <col min="1785" max="1785" width="24.59765625" style="107" customWidth="1"/>
    <col min="1786" max="1786" width="9" style="107"/>
    <col min="1787" max="1787" width="12.8984375" style="107" customWidth="1"/>
    <col min="1788" max="1788" width="0" style="107" hidden="1" customWidth="1"/>
    <col min="1789" max="1790" width="17.19921875" style="107" customWidth="1"/>
    <col min="1791" max="2039" width="9" style="107"/>
    <col min="2040" max="2040" width="6.5" style="107" customWidth="1"/>
    <col min="2041" max="2041" width="24.59765625" style="107" customWidth="1"/>
    <col min="2042" max="2042" width="9" style="107"/>
    <col min="2043" max="2043" width="12.8984375" style="107" customWidth="1"/>
    <col min="2044" max="2044" width="0" style="107" hidden="1" customWidth="1"/>
    <col min="2045" max="2046" width="17.19921875" style="107" customWidth="1"/>
    <col min="2047" max="2295" width="9" style="107"/>
    <col min="2296" max="2296" width="6.5" style="107" customWidth="1"/>
    <col min="2297" max="2297" width="24.59765625" style="107" customWidth="1"/>
    <col min="2298" max="2298" width="9" style="107"/>
    <col min="2299" max="2299" width="12.8984375" style="107" customWidth="1"/>
    <col min="2300" max="2300" width="0" style="107" hidden="1" customWidth="1"/>
    <col min="2301" max="2302" width="17.19921875" style="107" customWidth="1"/>
    <col min="2303" max="2551" width="9" style="107"/>
    <col min="2552" max="2552" width="6.5" style="107" customWidth="1"/>
    <col min="2553" max="2553" width="24.59765625" style="107" customWidth="1"/>
    <col min="2554" max="2554" width="9" style="107"/>
    <col min="2555" max="2555" width="12.8984375" style="107" customWidth="1"/>
    <col min="2556" max="2556" width="0" style="107" hidden="1" customWidth="1"/>
    <col min="2557" max="2558" width="17.19921875" style="107" customWidth="1"/>
    <col min="2559" max="2807" width="9" style="107"/>
    <col min="2808" max="2808" width="6.5" style="107" customWidth="1"/>
    <col min="2809" max="2809" width="24.59765625" style="107" customWidth="1"/>
    <col min="2810" max="2810" width="9" style="107"/>
    <col min="2811" max="2811" width="12.8984375" style="107" customWidth="1"/>
    <col min="2812" max="2812" width="0" style="107" hidden="1" customWidth="1"/>
    <col min="2813" max="2814" width="17.19921875" style="107" customWidth="1"/>
    <col min="2815" max="3063" width="9" style="107"/>
    <col min="3064" max="3064" width="6.5" style="107" customWidth="1"/>
    <col min="3065" max="3065" width="24.59765625" style="107" customWidth="1"/>
    <col min="3066" max="3066" width="9" style="107"/>
    <col min="3067" max="3067" width="12.8984375" style="107" customWidth="1"/>
    <col min="3068" max="3068" width="0" style="107" hidden="1" customWidth="1"/>
    <col min="3069" max="3070" width="17.19921875" style="107" customWidth="1"/>
    <col min="3071" max="3319" width="9" style="107"/>
    <col min="3320" max="3320" width="6.5" style="107" customWidth="1"/>
    <col min="3321" max="3321" width="24.59765625" style="107" customWidth="1"/>
    <col min="3322" max="3322" width="9" style="107"/>
    <col min="3323" max="3323" width="12.8984375" style="107" customWidth="1"/>
    <col min="3324" max="3324" width="0" style="107" hidden="1" customWidth="1"/>
    <col min="3325" max="3326" width="17.19921875" style="107" customWidth="1"/>
    <col min="3327" max="3575" width="9" style="107"/>
    <col min="3576" max="3576" width="6.5" style="107" customWidth="1"/>
    <col min="3577" max="3577" width="24.59765625" style="107" customWidth="1"/>
    <col min="3578" max="3578" width="9" style="107"/>
    <col min="3579" max="3579" width="12.8984375" style="107" customWidth="1"/>
    <col min="3580" max="3580" width="0" style="107" hidden="1" customWidth="1"/>
    <col min="3581" max="3582" width="17.19921875" style="107" customWidth="1"/>
    <col min="3583" max="3831" width="9" style="107"/>
    <col min="3832" max="3832" width="6.5" style="107" customWidth="1"/>
    <col min="3833" max="3833" width="24.59765625" style="107" customWidth="1"/>
    <col min="3834" max="3834" width="9" style="107"/>
    <col min="3835" max="3835" width="12.8984375" style="107" customWidth="1"/>
    <col min="3836" max="3836" width="0" style="107" hidden="1" customWidth="1"/>
    <col min="3837" max="3838" width="17.19921875" style="107" customWidth="1"/>
    <col min="3839" max="4087" width="9" style="107"/>
    <col min="4088" max="4088" width="6.5" style="107" customWidth="1"/>
    <col min="4089" max="4089" width="24.59765625" style="107" customWidth="1"/>
    <col min="4090" max="4090" width="9" style="107"/>
    <col min="4091" max="4091" width="12.8984375" style="107" customWidth="1"/>
    <col min="4092" max="4092" width="0" style="107" hidden="1" customWidth="1"/>
    <col min="4093" max="4094" width="17.19921875" style="107" customWidth="1"/>
    <col min="4095" max="4343" width="9" style="107"/>
    <col min="4344" max="4344" width="6.5" style="107" customWidth="1"/>
    <col min="4345" max="4345" width="24.59765625" style="107" customWidth="1"/>
    <col min="4346" max="4346" width="9" style="107"/>
    <col min="4347" max="4347" width="12.8984375" style="107" customWidth="1"/>
    <col min="4348" max="4348" width="0" style="107" hidden="1" customWidth="1"/>
    <col min="4349" max="4350" width="17.19921875" style="107" customWidth="1"/>
    <col min="4351" max="4599" width="9" style="107"/>
    <col min="4600" max="4600" width="6.5" style="107" customWidth="1"/>
    <col min="4601" max="4601" width="24.59765625" style="107" customWidth="1"/>
    <col min="4602" max="4602" width="9" style="107"/>
    <col min="4603" max="4603" width="12.8984375" style="107" customWidth="1"/>
    <col min="4604" max="4604" width="0" style="107" hidden="1" customWidth="1"/>
    <col min="4605" max="4606" width="17.19921875" style="107" customWidth="1"/>
    <col min="4607" max="4855" width="9" style="107"/>
    <col min="4856" max="4856" width="6.5" style="107" customWidth="1"/>
    <col min="4857" max="4857" width="24.59765625" style="107" customWidth="1"/>
    <col min="4858" max="4858" width="9" style="107"/>
    <col min="4859" max="4859" width="12.8984375" style="107" customWidth="1"/>
    <col min="4860" max="4860" width="0" style="107" hidden="1" customWidth="1"/>
    <col min="4861" max="4862" width="17.19921875" style="107" customWidth="1"/>
    <col min="4863" max="5111" width="9" style="107"/>
    <col min="5112" max="5112" width="6.5" style="107" customWidth="1"/>
    <col min="5113" max="5113" width="24.59765625" style="107" customWidth="1"/>
    <col min="5114" max="5114" width="9" style="107"/>
    <col min="5115" max="5115" width="12.8984375" style="107" customWidth="1"/>
    <col min="5116" max="5116" width="0" style="107" hidden="1" customWidth="1"/>
    <col min="5117" max="5118" width="17.19921875" style="107" customWidth="1"/>
    <col min="5119" max="5367" width="9" style="107"/>
    <col min="5368" max="5368" width="6.5" style="107" customWidth="1"/>
    <col min="5369" max="5369" width="24.59765625" style="107" customWidth="1"/>
    <col min="5370" max="5370" width="9" style="107"/>
    <col min="5371" max="5371" width="12.8984375" style="107" customWidth="1"/>
    <col min="5372" max="5372" width="0" style="107" hidden="1" customWidth="1"/>
    <col min="5373" max="5374" width="17.19921875" style="107" customWidth="1"/>
    <col min="5375" max="5623" width="9" style="107"/>
    <col min="5624" max="5624" width="6.5" style="107" customWidth="1"/>
    <col min="5625" max="5625" width="24.59765625" style="107" customWidth="1"/>
    <col min="5626" max="5626" width="9" style="107"/>
    <col min="5627" max="5627" width="12.8984375" style="107" customWidth="1"/>
    <col min="5628" max="5628" width="0" style="107" hidden="1" customWidth="1"/>
    <col min="5629" max="5630" width="17.19921875" style="107" customWidth="1"/>
    <col min="5631" max="5879" width="9" style="107"/>
    <col min="5880" max="5880" width="6.5" style="107" customWidth="1"/>
    <col min="5881" max="5881" width="24.59765625" style="107" customWidth="1"/>
    <col min="5882" max="5882" width="9" style="107"/>
    <col min="5883" max="5883" width="12.8984375" style="107" customWidth="1"/>
    <col min="5884" max="5884" width="0" style="107" hidden="1" customWidth="1"/>
    <col min="5885" max="5886" width="17.19921875" style="107" customWidth="1"/>
    <col min="5887" max="6135" width="9" style="107"/>
    <col min="6136" max="6136" width="6.5" style="107" customWidth="1"/>
    <col min="6137" max="6137" width="24.59765625" style="107" customWidth="1"/>
    <col min="6138" max="6138" width="9" style="107"/>
    <col min="6139" max="6139" width="12.8984375" style="107" customWidth="1"/>
    <col min="6140" max="6140" width="0" style="107" hidden="1" customWidth="1"/>
    <col min="6141" max="6142" width="17.19921875" style="107" customWidth="1"/>
    <col min="6143" max="6391" width="9" style="107"/>
    <col min="6392" max="6392" width="6.5" style="107" customWidth="1"/>
    <col min="6393" max="6393" width="24.59765625" style="107" customWidth="1"/>
    <col min="6394" max="6394" width="9" style="107"/>
    <col min="6395" max="6395" width="12.8984375" style="107" customWidth="1"/>
    <col min="6396" max="6396" width="0" style="107" hidden="1" customWidth="1"/>
    <col min="6397" max="6398" width="17.19921875" style="107" customWidth="1"/>
    <col min="6399" max="6647" width="9" style="107"/>
    <col min="6648" max="6648" width="6.5" style="107" customWidth="1"/>
    <col min="6649" max="6649" width="24.59765625" style="107" customWidth="1"/>
    <col min="6650" max="6650" width="9" style="107"/>
    <col min="6651" max="6651" width="12.8984375" style="107" customWidth="1"/>
    <col min="6652" max="6652" width="0" style="107" hidden="1" customWidth="1"/>
    <col min="6653" max="6654" width="17.19921875" style="107" customWidth="1"/>
    <col min="6655" max="6903" width="9" style="107"/>
    <col min="6904" max="6904" width="6.5" style="107" customWidth="1"/>
    <col min="6905" max="6905" width="24.59765625" style="107" customWidth="1"/>
    <col min="6906" max="6906" width="9" style="107"/>
    <col min="6907" max="6907" width="12.8984375" style="107" customWidth="1"/>
    <col min="6908" max="6908" width="0" style="107" hidden="1" customWidth="1"/>
    <col min="6909" max="6910" width="17.19921875" style="107" customWidth="1"/>
    <col min="6911" max="7159" width="9" style="107"/>
    <col min="7160" max="7160" width="6.5" style="107" customWidth="1"/>
    <col min="7161" max="7161" width="24.59765625" style="107" customWidth="1"/>
    <col min="7162" max="7162" width="9" style="107"/>
    <col min="7163" max="7163" width="12.8984375" style="107" customWidth="1"/>
    <col min="7164" max="7164" width="0" style="107" hidden="1" customWidth="1"/>
    <col min="7165" max="7166" width="17.19921875" style="107" customWidth="1"/>
    <col min="7167" max="7415" width="9" style="107"/>
    <col min="7416" max="7416" width="6.5" style="107" customWidth="1"/>
    <col min="7417" max="7417" width="24.59765625" style="107" customWidth="1"/>
    <col min="7418" max="7418" width="9" style="107"/>
    <col min="7419" max="7419" width="12.8984375" style="107" customWidth="1"/>
    <col min="7420" max="7420" width="0" style="107" hidden="1" customWidth="1"/>
    <col min="7421" max="7422" width="17.19921875" style="107" customWidth="1"/>
    <col min="7423" max="7671" width="9" style="107"/>
    <col min="7672" max="7672" width="6.5" style="107" customWidth="1"/>
    <col min="7673" max="7673" width="24.59765625" style="107" customWidth="1"/>
    <col min="7674" max="7674" width="9" style="107"/>
    <col min="7675" max="7675" width="12.8984375" style="107" customWidth="1"/>
    <col min="7676" max="7676" width="0" style="107" hidden="1" customWidth="1"/>
    <col min="7677" max="7678" width="17.19921875" style="107" customWidth="1"/>
    <col min="7679" max="7927" width="9" style="107"/>
    <col min="7928" max="7928" width="6.5" style="107" customWidth="1"/>
    <col min="7929" max="7929" width="24.59765625" style="107" customWidth="1"/>
    <col min="7930" max="7930" width="9" style="107"/>
    <col min="7931" max="7931" width="12.8984375" style="107" customWidth="1"/>
    <col min="7932" max="7932" width="0" style="107" hidden="1" customWidth="1"/>
    <col min="7933" max="7934" width="17.19921875" style="107" customWidth="1"/>
    <col min="7935" max="8183" width="9" style="107"/>
    <col min="8184" max="8184" width="6.5" style="107" customWidth="1"/>
    <col min="8185" max="8185" width="24.59765625" style="107" customWidth="1"/>
    <col min="8186" max="8186" width="9" style="107"/>
    <col min="8187" max="8187" width="12.8984375" style="107" customWidth="1"/>
    <col min="8188" max="8188" width="0" style="107" hidden="1" customWidth="1"/>
    <col min="8189" max="8190" width="17.19921875" style="107" customWidth="1"/>
    <col min="8191" max="8439" width="9" style="107"/>
    <col min="8440" max="8440" width="6.5" style="107" customWidth="1"/>
    <col min="8441" max="8441" width="24.59765625" style="107" customWidth="1"/>
    <col min="8442" max="8442" width="9" style="107"/>
    <col min="8443" max="8443" width="12.8984375" style="107" customWidth="1"/>
    <col min="8444" max="8444" width="0" style="107" hidden="1" customWidth="1"/>
    <col min="8445" max="8446" width="17.19921875" style="107" customWidth="1"/>
    <col min="8447" max="8695" width="9" style="107"/>
    <col min="8696" max="8696" width="6.5" style="107" customWidth="1"/>
    <col min="8697" max="8697" width="24.59765625" style="107" customWidth="1"/>
    <col min="8698" max="8698" width="9" style="107"/>
    <col min="8699" max="8699" width="12.8984375" style="107" customWidth="1"/>
    <col min="8700" max="8700" width="0" style="107" hidden="1" customWidth="1"/>
    <col min="8701" max="8702" width="17.19921875" style="107" customWidth="1"/>
    <col min="8703" max="8951" width="9" style="107"/>
    <col min="8952" max="8952" width="6.5" style="107" customWidth="1"/>
    <col min="8953" max="8953" width="24.59765625" style="107" customWidth="1"/>
    <col min="8954" max="8954" width="9" style="107"/>
    <col min="8955" max="8955" width="12.8984375" style="107" customWidth="1"/>
    <col min="8956" max="8956" width="0" style="107" hidden="1" customWidth="1"/>
    <col min="8957" max="8958" width="17.19921875" style="107" customWidth="1"/>
    <col min="8959" max="9207" width="9" style="107"/>
    <col min="9208" max="9208" width="6.5" style="107" customWidth="1"/>
    <col min="9209" max="9209" width="24.59765625" style="107" customWidth="1"/>
    <col min="9210" max="9210" width="9" style="107"/>
    <col min="9211" max="9211" width="12.8984375" style="107" customWidth="1"/>
    <col min="9212" max="9212" width="0" style="107" hidden="1" customWidth="1"/>
    <col min="9213" max="9214" width="17.19921875" style="107" customWidth="1"/>
    <col min="9215" max="9463" width="9" style="107"/>
    <col min="9464" max="9464" width="6.5" style="107" customWidth="1"/>
    <col min="9465" max="9465" width="24.59765625" style="107" customWidth="1"/>
    <col min="9466" max="9466" width="9" style="107"/>
    <col min="9467" max="9467" width="12.8984375" style="107" customWidth="1"/>
    <col min="9468" max="9468" width="0" style="107" hidden="1" customWidth="1"/>
    <col min="9469" max="9470" width="17.19921875" style="107" customWidth="1"/>
    <col min="9471" max="9719" width="9" style="107"/>
    <col min="9720" max="9720" width="6.5" style="107" customWidth="1"/>
    <col min="9721" max="9721" width="24.59765625" style="107" customWidth="1"/>
    <col min="9722" max="9722" width="9" style="107"/>
    <col min="9723" max="9723" width="12.8984375" style="107" customWidth="1"/>
    <col min="9724" max="9724" width="0" style="107" hidden="1" customWidth="1"/>
    <col min="9725" max="9726" width="17.19921875" style="107" customWidth="1"/>
    <col min="9727" max="9975" width="9" style="107"/>
    <col min="9976" max="9976" width="6.5" style="107" customWidth="1"/>
    <col min="9977" max="9977" width="24.59765625" style="107" customWidth="1"/>
    <col min="9978" max="9978" width="9" style="107"/>
    <col min="9979" max="9979" width="12.8984375" style="107" customWidth="1"/>
    <col min="9980" max="9980" width="0" style="107" hidden="1" customWidth="1"/>
    <col min="9981" max="9982" width="17.19921875" style="107" customWidth="1"/>
    <col min="9983" max="10231" width="9" style="107"/>
    <col min="10232" max="10232" width="6.5" style="107" customWidth="1"/>
    <col min="10233" max="10233" width="24.59765625" style="107" customWidth="1"/>
    <col min="10234" max="10234" width="9" style="107"/>
    <col min="10235" max="10235" width="12.8984375" style="107" customWidth="1"/>
    <col min="10236" max="10236" width="0" style="107" hidden="1" customWidth="1"/>
    <col min="10237" max="10238" width="17.19921875" style="107" customWidth="1"/>
    <col min="10239" max="10487" width="9" style="107"/>
    <col min="10488" max="10488" width="6.5" style="107" customWidth="1"/>
    <col min="10489" max="10489" width="24.59765625" style="107" customWidth="1"/>
    <col min="10490" max="10490" width="9" style="107"/>
    <col min="10491" max="10491" width="12.8984375" style="107" customWidth="1"/>
    <col min="10492" max="10492" width="0" style="107" hidden="1" customWidth="1"/>
    <col min="10493" max="10494" width="17.19921875" style="107" customWidth="1"/>
    <col min="10495" max="10743" width="9" style="107"/>
    <col min="10744" max="10744" width="6.5" style="107" customWidth="1"/>
    <col min="10745" max="10745" width="24.59765625" style="107" customWidth="1"/>
    <col min="10746" max="10746" width="9" style="107"/>
    <col min="10747" max="10747" width="12.8984375" style="107" customWidth="1"/>
    <col min="10748" max="10748" width="0" style="107" hidden="1" customWidth="1"/>
    <col min="10749" max="10750" width="17.19921875" style="107" customWidth="1"/>
    <col min="10751" max="10999" width="9" style="107"/>
    <col min="11000" max="11000" width="6.5" style="107" customWidth="1"/>
    <col min="11001" max="11001" width="24.59765625" style="107" customWidth="1"/>
    <col min="11002" max="11002" width="9" style="107"/>
    <col min="11003" max="11003" width="12.8984375" style="107" customWidth="1"/>
    <col min="11004" max="11004" width="0" style="107" hidden="1" customWidth="1"/>
    <col min="11005" max="11006" width="17.19921875" style="107" customWidth="1"/>
    <col min="11007" max="11255" width="9" style="107"/>
    <col min="11256" max="11256" width="6.5" style="107" customWidth="1"/>
    <col min="11257" max="11257" width="24.59765625" style="107" customWidth="1"/>
    <col min="11258" max="11258" width="9" style="107"/>
    <col min="11259" max="11259" width="12.8984375" style="107" customWidth="1"/>
    <col min="11260" max="11260" width="0" style="107" hidden="1" customWidth="1"/>
    <col min="11261" max="11262" width="17.19921875" style="107" customWidth="1"/>
    <col min="11263" max="11511" width="9" style="107"/>
    <col min="11512" max="11512" width="6.5" style="107" customWidth="1"/>
    <col min="11513" max="11513" width="24.59765625" style="107" customWidth="1"/>
    <col min="11514" max="11514" width="9" style="107"/>
    <col min="11515" max="11515" width="12.8984375" style="107" customWidth="1"/>
    <col min="11516" max="11516" width="0" style="107" hidden="1" customWidth="1"/>
    <col min="11517" max="11518" width="17.19921875" style="107" customWidth="1"/>
    <col min="11519" max="11767" width="9" style="107"/>
    <col min="11768" max="11768" width="6.5" style="107" customWidth="1"/>
    <col min="11769" max="11769" width="24.59765625" style="107" customWidth="1"/>
    <col min="11770" max="11770" width="9" style="107"/>
    <col min="11771" max="11771" width="12.8984375" style="107" customWidth="1"/>
    <col min="11772" max="11772" width="0" style="107" hidden="1" customWidth="1"/>
    <col min="11773" max="11774" width="17.19921875" style="107" customWidth="1"/>
    <col min="11775" max="12023" width="9" style="107"/>
    <col min="12024" max="12024" width="6.5" style="107" customWidth="1"/>
    <col min="12025" max="12025" width="24.59765625" style="107" customWidth="1"/>
    <col min="12026" max="12026" width="9" style="107"/>
    <col min="12027" max="12027" width="12.8984375" style="107" customWidth="1"/>
    <col min="12028" max="12028" width="0" style="107" hidden="1" customWidth="1"/>
    <col min="12029" max="12030" width="17.19921875" style="107" customWidth="1"/>
    <col min="12031" max="12279" width="9" style="107"/>
    <col min="12280" max="12280" width="6.5" style="107" customWidth="1"/>
    <col min="12281" max="12281" width="24.59765625" style="107" customWidth="1"/>
    <col min="12282" max="12282" width="9" style="107"/>
    <col min="12283" max="12283" width="12.8984375" style="107" customWidth="1"/>
    <col min="12284" max="12284" width="0" style="107" hidden="1" customWidth="1"/>
    <col min="12285" max="12286" width="17.19921875" style="107" customWidth="1"/>
    <col min="12287" max="12535" width="9" style="107"/>
    <col min="12536" max="12536" width="6.5" style="107" customWidth="1"/>
    <col min="12537" max="12537" width="24.59765625" style="107" customWidth="1"/>
    <col min="12538" max="12538" width="9" style="107"/>
    <col min="12539" max="12539" width="12.8984375" style="107" customWidth="1"/>
    <col min="12540" max="12540" width="0" style="107" hidden="1" customWidth="1"/>
    <col min="12541" max="12542" width="17.19921875" style="107" customWidth="1"/>
    <col min="12543" max="12791" width="9" style="107"/>
    <col min="12792" max="12792" width="6.5" style="107" customWidth="1"/>
    <col min="12793" max="12793" width="24.59765625" style="107" customWidth="1"/>
    <col min="12794" max="12794" width="9" style="107"/>
    <col min="12795" max="12795" width="12.8984375" style="107" customWidth="1"/>
    <col min="12796" max="12796" width="0" style="107" hidden="1" customWidth="1"/>
    <col min="12797" max="12798" width="17.19921875" style="107" customWidth="1"/>
    <col min="12799" max="13047" width="9" style="107"/>
    <col min="13048" max="13048" width="6.5" style="107" customWidth="1"/>
    <col min="13049" max="13049" width="24.59765625" style="107" customWidth="1"/>
    <col min="13050" max="13050" width="9" style="107"/>
    <col min="13051" max="13051" width="12.8984375" style="107" customWidth="1"/>
    <col min="13052" max="13052" width="0" style="107" hidden="1" customWidth="1"/>
    <col min="13053" max="13054" width="17.19921875" style="107" customWidth="1"/>
    <col min="13055" max="13303" width="9" style="107"/>
    <col min="13304" max="13304" width="6.5" style="107" customWidth="1"/>
    <col min="13305" max="13305" width="24.59765625" style="107" customWidth="1"/>
    <col min="13306" max="13306" width="9" style="107"/>
    <col min="13307" max="13307" width="12.8984375" style="107" customWidth="1"/>
    <col min="13308" max="13308" width="0" style="107" hidden="1" customWidth="1"/>
    <col min="13309" max="13310" width="17.19921875" style="107" customWidth="1"/>
    <col min="13311" max="13559" width="9" style="107"/>
    <col min="13560" max="13560" width="6.5" style="107" customWidth="1"/>
    <col min="13561" max="13561" width="24.59765625" style="107" customWidth="1"/>
    <col min="13562" max="13562" width="9" style="107"/>
    <col min="13563" max="13563" width="12.8984375" style="107" customWidth="1"/>
    <col min="13564" max="13564" width="0" style="107" hidden="1" customWidth="1"/>
    <col min="13565" max="13566" width="17.19921875" style="107" customWidth="1"/>
    <col min="13567" max="13815" width="9" style="107"/>
    <col min="13816" max="13816" width="6.5" style="107" customWidth="1"/>
    <col min="13817" max="13817" width="24.59765625" style="107" customWidth="1"/>
    <col min="13818" max="13818" width="9" style="107"/>
    <col min="13819" max="13819" width="12.8984375" style="107" customWidth="1"/>
    <col min="13820" max="13820" width="0" style="107" hidden="1" customWidth="1"/>
    <col min="13821" max="13822" width="17.19921875" style="107" customWidth="1"/>
    <col min="13823" max="14071" width="9" style="107"/>
    <col min="14072" max="14072" width="6.5" style="107" customWidth="1"/>
    <col min="14073" max="14073" width="24.59765625" style="107" customWidth="1"/>
    <col min="14074" max="14074" width="9" style="107"/>
    <col min="14075" max="14075" width="12.8984375" style="107" customWidth="1"/>
    <col min="14076" max="14076" width="0" style="107" hidden="1" customWidth="1"/>
    <col min="14077" max="14078" width="17.19921875" style="107" customWidth="1"/>
    <col min="14079" max="14327" width="9" style="107"/>
    <col min="14328" max="14328" width="6.5" style="107" customWidth="1"/>
    <col min="14329" max="14329" width="24.59765625" style="107" customWidth="1"/>
    <col min="14330" max="14330" width="9" style="107"/>
    <col min="14331" max="14331" width="12.8984375" style="107" customWidth="1"/>
    <col min="14332" max="14332" width="0" style="107" hidden="1" customWidth="1"/>
    <col min="14333" max="14334" width="17.19921875" style="107" customWidth="1"/>
    <col min="14335" max="14583" width="9" style="107"/>
    <col min="14584" max="14584" width="6.5" style="107" customWidth="1"/>
    <col min="14585" max="14585" width="24.59765625" style="107" customWidth="1"/>
    <col min="14586" max="14586" width="9" style="107"/>
    <col min="14587" max="14587" width="12.8984375" style="107" customWidth="1"/>
    <col min="14588" max="14588" width="0" style="107" hidden="1" customWidth="1"/>
    <col min="14589" max="14590" width="17.19921875" style="107" customWidth="1"/>
    <col min="14591" max="14839" width="9" style="107"/>
    <col min="14840" max="14840" width="6.5" style="107" customWidth="1"/>
    <col min="14841" max="14841" width="24.59765625" style="107" customWidth="1"/>
    <col min="14842" max="14842" width="9" style="107"/>
    <col min="14843" max="14843" width="12.8984375" style="107" customWidth="1"/>
    <col min="14844" max="14844" width="0" style="107" hidden="1" customWidth="1"/>
    <col min="14845" max="14846" width="17.19921875" style="107" customWidth="1"/>
    <col min="14847" max="15095" width="9" style="107"/>
    <col min="15096" max="15096" width="6.5" style="107" customWidth="1"/>
    <col min="15097" max="15097" width="24.59765625" style="107" customWidth="1"/>
    <col min="15098" max="15098" width="9" style="107"/>
    <col min="15099" max="15099" width="12.8984375" style="107" customWidth="1"/>
    <col min="15100" max="15100" width="0" style="107" hidden="1" customWidth="1"/>
    <col min="15101" max="15102" width="17.19921875" style="107" customWidth="1"/>
    <col min="15103" max="15351" width="9" style="107"/>
    <col min="15352" max="15352" width="6.5" style="107" customWidth="1"/>
    <col min="15353" max="15353" width="24.59765625" style="107" customWidth="1"/>
    <col min="15354" max="15354" width="9" style="107"/>
    <col min="15355" max="15355" width="12.8984375" style="107" customWidth="1"/>
    <col min="15356" max="15356" width="0" style="107" hidden="1" customWidth="1"/>
    <col min="15357" max="15358" width="17.19921875" style="107" customWidth="1"/>
    <col min="15359" max="15607" width="9" style="107"/>
    <col min="15608" max="15608" width="6.5" style="107" customWidth="1"/>
    <col min="15609" max="15609" width="24.59765625" style="107" customWidth="1"/>
    <col min="15610" max="15610" width="9" style="107"/>
    <col min="15611" max="15611" width="12.8984375" style="107" customWidth="1"/>
    <col min="15612" max="15612" width="0" style="107" hidden="1" customWidth="1"/>
    <col min="15613" max="15614" width="17.19921875" style="107" customWidth="1"/>
    <col min="15615" max="15863" width="9" style="107"/>
    <col min="15864" max="15864" width="6.5" style="107" customWidth="1"/>
    <col min="15865" max="15865" width="24.59765625" style="107" customWidth="1"/>
    <col min="15866" max="15866" width="9" style="107"/>
    <col min="15867" max="15867" width="12.8984375" style="107" customWidth="1"/>
    <col min="15868" max="15868" width="0" style="107" hidden="1" customWidth="1"/>
    <col min="15869" max="15870" width="17.19921875" style="107" customWidth="1"/>
    <col min="15871" max="16119" width="9" style="107"/>
    <col min="16120" max="16120" width="6.5" style="107" customWidth="1"/>
    <col min="16121" max="16121" width="24.59765625" style="107" customWidth="1"/>
    <col min="16122" max="16122" width="9" style="107"/>
    <col min="16123" max="16123" width="12.8984375" style="107" customWidth="1"/>
    <col min="16124" max="16124" width="0" style="107" hidden="1" customWidth="1"/>
    <col min="16125" max="16126" width="17.19921875" style="107" customWidth="1"/>
    <col min="16127" max="16384" width="9" style="107"/>
  </cols>
  <sheetData>
    <row r="1" spans="2:7">
      <c r="B1" s="151"/>
      <c r="C1" s="151"/>
      <c r="D1" s="152"/>
      <c r="E1" s="592"/>
      <c r="F1" s="592"/>
      <c r="G1" s="151"/>
    </row>
    <row r="2" spans="2:7">
      <c r="B2" s="151"/>
      <c r="C2" s="151"/>
      <c r="D2" s="152"/>
      <c r="E2" s="187"/>
      <c r="F2" s="593" t="s">
        <v>159</v>
      </c>
      <c r="G2" s="593"/>
    </row>
    <row r="3" spans="2:7">
      <c r="B3" s="151"/>
      <c r="C3" s="151"/>
      <c r="D3" s="187"/>
      <c r="E3" s="187"/>
      <c r="F3" s="187"/>
      <c r="G3" s="151"/>
    </row>
    <row r="4" spans="2:7">
      <c r="B4" s="151"/>
      <c r="C4" s="151"/>
      <c r="D4" s="151"/>
      <c r="E4" s="153"/>
      <c r="F4" s="151"/>
      <c r="G4" s="151"/>
    </row>
    <row r="5" spans="2:7">
      <c r="B5" s="151"/>
      <c r="C5" s="593" t="s">
        <v>329</v>
      </c>
      <c r="D5" s="593"/>
      <c r="E5" s="594"/>
      <c r="F5" s="151"/>
      <c r="G5" s="151"/>
    </row>
    <row r="6" spans="2:7">
      <c r="B6" s="154"/>
      <c r="C6" s="595"/>
      <c r="D6" s="595"/>
      <c r="E6" s="151"/>
      <c r="F6" s="151"/>
      <c r="G6" s="151"/>
    </row>
    <row r="7" spans="2:7">
      <c r="B7" s="155"/>
      <c r="C7" s="154"/>
      <c r="D7" s="154"/>
      <c r="E7" s="151"/>
      <c r="F7" s="151"/>
      <c r="G7" s="151"/>
    </row>
    <row r="8" spans="2:7" s="156" customFormat="1" ht="14.25" customHeight="1">
      <c r="B8" s="602" t="s">
        <v>160</v>
      </c>
      <c r="C8" s="602" t="s">
        <v>161</v>
      </c>
      <c r="D8" s="603" t="s">
        <v>162</v>
      </c>
      <c r="E8" s="596" t="s">
        <v>411</v>
      </c>
      <c r="F8" s="596" t="s">
        <v>388</v>
      </c>
      <c r="G8" s="599" t="s">
        <v>268</v>
      </c>
    </row>
    <row r="9" spans="2:7" s="106" customFormat="1" ht="14.25" customHeight="1">
      <c r="B9" s="602"/>
      <c r="C9" s="602"/>
      <c r="D9" s="604"/>
      <c r="E9" s="597"/>
      <c r="F9" s="597"/>
      <c r="G9" s="600"/>
    </row>
    <row r="10" spans="2:7" s="106" customFormat="1" ht="44.25" customHeight="1">
      <c r="B10" s="602"/>
      <c r="C10" s="602"/>
      <c r="D10" s="604"/>
      <c r="E10" s="598"/>
      <c r="F10" s="598"/>
      <c r="G10" s="601"/>
    </row>
    <row r="11" spans="2:7" s="159" customFormat="1">
      <c r="B11" s="157">
        <v>1</v>
      </c>
      <c r="C11" s="157">
        <v>2</v>
      </c>
      <c r="D11" s="157">
        <v>3</v>
      </c>
      <c r="E11" s="158">
        <v>5</v>
      </c>
      <c r="F11" s="158">
        <v>6</v>
      </c>
      <c r="G11" s="158">
        <v>7</v>
      </c>
    </row>
    <row r="12" spans="2:7" s="162" customFormat="1">
      <c r="B12" s="160" t="s">
        <v>163</v>
      </c>
      <c r="C12" s="161" t="s">
        <v>164</v>
      </c>
      <c r="D12" s="160"/>
      <c r="E12" s="91">
        <f>E13+E14</f>
        <v>32458688.93</v>
      </c>
      <c r="F12" s="91">
        <f>F13+F14</f>
        <v>32101960.990000002</v>
      </c>
      <c r="G12" s="104">
        <f>F12*100/E12</f>
        <v>98.900978592298301</v>
      </c>
    </row>
    <row r="13" spans="2:7">
      <c r="B13" s="163"/>
      <c r="C13" s="164" t="s">
        <v>165</v>
      </c>
      <c r="D13" s="163"/>
      <c r="E13" s="92">
        <v>32232433.129999999</v>
      </c>
      <c r="F13" s="92">
        <v>31965374.190000001</v>
      </c>
      <c r="G13" s="104">
        <f>F13*100/E13</f>
        <v>99.171458949676875</v>
      </c>
    </row>
    <row r="14" spans="2:7">
      <c r="B14" s="163"/>
      <c r="C14" s="164" t="s">
        <v>166</v>
      </c>
      <c r="D14" s="163"/>
      <c r="E14" s="92">
        <v>226255.8</v>
      </c>
      <c r="F14" s="92">
        <v>136586.79999999999</v>
      </c>
      <c r="G14" s="104">
        <f t="shared" ref="G14:G30" si="0">F14*100/E14</f>
        <v>60.368308790316085</v>
      </c>
    </row>
    <row r="15" spans="2:7" s="162" customFormat="1">
      <c r="B15" s="160" t="s">
        <v>167</v>
      </c>
      <c r="C15" s="161" t="s">
        <v>168</v>
      </c>
      <c r="D15" s="160"/>
      <c r="E15" s="93">
        <f>E16+E17</f>
        <v>31864009.93</v>
      </c>
      <c r="F15" s="93">
        <f>F16+F17</f>
        <v>31700216.199999999</v>
      </c>
      <c r="G15" s="104">
        <f t="shared" si="0"/>
        <v>99.485960083618394</v>
      </c>
    </row>
    <row r="16" spans="2:7">
      <c r="B16" s="163"/>
      <c r="C16" s="164" t="s">
        <v>84</v>
      </c>
      <c r="D16" s="163"/>
      <c r="E16" s="92">
        <v>30459125.129999999</v>
      </c>
      <c r="F16" s="92">
        <v>30416212.16</v>
      </c>
      <c r="G16" s="104">
        <f t="shared" si="0"/>
        <v>99.859112926530727</v>
      </c>
    </row>
    <row r="17" spans="2:7">
      <c r="B17" s="163"/>
      <c r="C17" s="164" t="s">
        <v>85</v>
      </c>
      <c r="D17" s="163"/>
      <c r="E17" s="92">
        <v>1404884.8</v>
      </c>
      <c r="F17" s="92">
        <v>1284004.04</v>
      </c>
      <c r="G17" s="104">
        <f t="shared" si="0"/>
        <v>91.395681695751847</v>
      </c>
    </row>
    <row r="18" spans="2:7">
      <c r="B18" s="163" t="s">
        <v>169</v>
      </c>
      <c r="C18" s="164" t="s">
        <v>170</v>
      </c>
      <c r="D18" s="165"/>
      <c r="E18" s="94">
        <f>E12-E15</f>
        <v>594679</v>
      </c>
      <c r="F18" s="94">
        <f>F12-F15</f>
        <v>401744.79000000283</v>
      </c>
      <c r="G18" s="104">
        <f t="shared" si="0"/>
        <v>67.556579263771354</v>
      </c>
    </row>
    <row r="19" spans="2:7">
      <c r="B19" s="590" t="s">
        <v>171</v>
      </c>
      <c r="C19" s="591"/>
      <c r="D19" s="165"/>
      <c r="E19" s="95">
        <f>E20+E21+E22+E27</f>
        <v>0</v>
      </c>
      <c r="F19" s="95">
        <f>F20+F21+F22+F27</f>
        <v>0</v>
      </c>
      <c r="G19" s="104"/>
    </row>
    <row r="20" spans="2:7">
      <c r="B20" s="163" t="s">
        <v>163</v>
      </c>
      <c r="C20" s="176" t="s">
        <v>172</v>
      </c>
      <c r="D20" s="163" t="s">
        <v>173</v>
      </c>
      <c r="E20" s="96">
        <v>0</v>
      </c>
      <c r="F20" s="96">
        <v>0</v>
      </c>
      <c r="G20" s="104"/>
    </row>
    <row r="21" spans="2:7">
      <c r="B21" s="166" t="s">
        <v>167</v>
      </c>
      <c r="C21" s="174" t="s">
        <v>174</v>
      </c>
      <c r="D21" s="163" t="s">
        <v>173</v>
      </c>
      <c r="E21" s="96"/>
      <c r="F21" s="96"/>
      <c r="G21" s="104"/>
    </row>
    <row r="22" spans="2:7" ht="33.6">
      <c r="B22" s="163" t="s">
        <v>169</v>
      </c>
      <c r="C22" s="171" t="s">
        <v>175</v>
      </c>
      <c r="D22" s="163" t="s">
        <v>176</v>
      </c>
      <c r="E22" s="97"/>
      <c r="F22" s="97"/>
      <c r="G22" s="105"/>
    </row>
    <row r="23" spans="2:7">
      <c r="B23" s="166" t="s">
        <v>177</v>
      </c>
      <c r="C23" s="170" t="s">
        <v>178</v>
      </c>
      <c r="D23" s="163" t="s">
        <v>179</v>
      </c>
      <c r="E23" s="97"/>
      <c r="F23" s="96"/>
      <c r="G23" s="104"/>
    </row>
    <row r="24" spans="2:7">
      <c r="B24" s="163" t="s">
        <v>180</v>
      </c>
      <c r="C24" s="170" t="s">
        <v>181</v>
      </c>
      <c r="D24" s="163" t="s">
        <v>182</v>
      </c>
      <c r="E24" s="97"/>
      <c r="F24" s="96"/>
      <c r="G24" s="104"/>
    </row>
    <row r="25" spans="2:7" ht="16.8">
      <c r="B25" s="166" t="s">
        <v>183</v>
      </c>
      <c r="C25" s="170" t="s">
        <v>184</v>
      </c>
      <c r="D25" s="163" t="s">
        <v>185</v>
      </c>
      <c r="E25" s="97"/>
      <c r="F25" s="96"/>
      <c r="G25" s="104"/>
    </row>
    <row r="26" spans="2:7">
      <c r="B26" s="163" t="s">
        <v>186</v>
      </c>
      <c r="C26" s="170" t="s">
        <v>187</v>
      </c>
      <c r="D26" s="163" t="s">
        <v>188</v>
      </c>
      <c r="E26" s="97"/>
      <c r="F26" s="96"/>
      <c r="G26" s="104"/>
    </row>
    <row r="27" spans="2:7">
      <c r="B27" s="163" t="s">
        <v>189</v>
      </c>
      <c r="C27" s="173" t="s">
        <v>190</v>
      </c>
      <c r="D27" s="163" t="s">
        <v>191</v>
      </c>
      <c r="E27" s="97"/>
      <c r="F27" s="96"/>
      <c r="G27" s="104"/>
    </row>
    <row r="28" spans="2:7">
      <c r="B28" s="590" t="s">
        <v>192</v>
      </c>
      <c r="C28" s="591"/>
      <c r="D28" s="163"/>
      <c r="E28" s="98">
        <f>E29+E30+E31</f>
        <v>594679</v>
      </c>
      <c r="F28" s="99">
        <f>F29+F30+F31</f>
        <v>594679</v>
      </c>
      <c r="G28" s="104">
        <f t="shared" si="0"/>
        <v>100</v>
      </c>
    </row>
    <row r="29" spans="2:7">
      <c r="B29" s="163" t="s">
        <v>163</v>
      </c>
      <c r="C29" s="169" t="s">
        <v>193</v>
      </c>
      <c r="D29" s="163" t="s">
        <v>194</v>
      </c>
      <c r="E29" s="100">
        <v>540000</v>
      </c>
      <c r="F29" s="101">
        <v>540000</v>
      </c>
      <c r="G29" s="104">
        <f t="shared" si="0"/>
        <v>100</v>
      </c>
    </row>
    <row r="30" spans="2:7">
      <c r="B30" s="166" t="s">
        <v>167</v>
      </c>
      <c r="C30" s="175" t="s">
        <v>195</v>
      </c>
      <c r="D30" s="166" t="s">
        <v>194</v>
      </c>
      <c r="E30" s="100">
        <v>54679</v>
      </c>
      <c r="F30" s="101">
        <v>54679</v>
      </c>
      <c r="G30" s="104">
        <f t="shared" si="0"/>
        <v>100</v>
      </c>
    </row>
    <row r="31" spans="2:7" ht="42">
      <c r="B31" s="163" t="s">
        <v>169</v>
      </c>
      <c r="C31" s="170" t="s">
        <v>196</v>
      </c>
      <c r="D31" s="163" t="s">
        <v>197</v>
      </c>
      <c r="E31" s="100"/>
      <c r="F31" s="102"/>
      <c r="G31" s="105"/>
    </row>
    <row r="32" spans="2:7">
      <c r="B32" s="166" t="s">
        <v>177</v>
      </c>
      <c r="C32" s="171" t="s">
        <v>198</v>
      </c>
      <c r="D32" s="166" t="s">
        <v>199</v>
      </c>
      <c r="E32" s="100"/>
      <c r="F32" s="101"/>
      <c r="G32" s="104"/>
    </row>
    <row r="33" spans="2:7">
      <c r="B33" s="163" t="s">
        <v>180</v>
      </c>
      <c r="C33" s="172" t="s">
        <v>200</v>
      </c>
      <c r="D33" s="163" t="s">
        <v>201</v>
      </c>
      <c r="E33" s="100"/>
      <c r="F33" s="101"/>
      <c r="G33" s="104"/>
    </row>
    <row r="34" spans="2:7" ht="16.8">
      <c r="B34" s="167" t="s">
        <v>183</v>
      </c>
      <c r="C34" s="173" t="s">
        <v>202</v>
      </c>
      <c r="D34" s="167" t="s">
        <v>203</v>
      </c>
      <c r="E34" s="100"/>
      <c r="F34" s="101"/>
      <c r="G34" s="104"/>
    </row>
    <row r="35" spans="2:7" ht="33" customHeight="1">
      <c r="B35" s="167" t="s">
        <v>186</v>
      </c>
      <c r="C35" s="173" t="s">
        <v>204</v>
      </c>
      <c r="D35" s="168" t="s">
        <v>191</v>
      </c>
      <c r="E35" s="103"/>
      <c r="F35" s="92"/>
      <c r="G35" s="104"/>
    </row>
  </sheetData>
  <mergeCells count="12">
    <mergeCell ref="B28:C28"/>
    <mergeCell ref="E1:F1"/>
    <mergeCell ref="C5:E5"/>
    <mergeCell ref="C6:D6"/>
    <mergeCell ref="E8:E10"/>
    <mergeCell ref="F8:F10"/>
    <mergeCell ref="F2:G2"/>
    <mergeCell ref="G8:G10"/>
    <mergeCell ref="B19:C19"/>
    <mergeCell ref="B8:B10"/>
    <mergeCell ref="C8:C10"/>
    <mergeCell ref="D8:D10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"/>
  <sheetViews>
    <sheetView topLeftCell="A15" zoomScaleNormal="100" workbookViewId="0">
      <selection activeCell="D26" sqref="D26"/>
    </sheetView>
  </sheetViews>
  <sheetFormatPr defaultRowHeight="13.8"/>
  <cols>
    <col min="1" max="1" width="5.5" customWidth="1"/>
    <col min="2" max="2" width="7" customWidth="1"/>
    <col min="3" max="3" width="36.8984375" customWidth="1"/>
    <col min="4" max="4" width="13.8984375" customWidth="1"/>
    <col min="5" max="6" width="13.09765625" customWidth="1"/>
    <col min="7" max="7" width="12.19921875" customWidth="1"/>
    <col min="8" max="8" width="13" customWidth="1"/>
    <col min="9" max="10" width="6.3984375" customWidth="1"/>
  </cols>
  <sheetData>
    <row r="1" spans="1:10">
      <c r="A1" s="65"/>
      <c r="B1" s="65"/>
      <c r="C1" s="65"/>
      <c r="D1" s="65"/>
      <c r="E1" s="605" t="s">
        <v>205</v>
      </c>
      <c r="F1" s="605"/>
      <c r="G1" s="605"/>
      <c r="H1" s="606"/>
      <c r="I1" s="606"/>
      <c r="J1" s="607"/>
    </row>
    <row r="2" spans="1:10">
      <c r="A2" s="65"/>
      <c r="B2" s="65"/>
      <c r="C2" s="65"/>
      <c r="D2" s="65"/>
      <c r="E2" s="608"/>
      <c r="F2" s="608"/>
      <c r="G2" s="608"/>
      <c r="H2" s="608"/>
      <c r="I2" s="608"/>
    </row>
    <row r="3" spans="1:10" ht="49.5" customHeight="1">
      <c r="A3" s="609" t="s">
        <v>330</v>
      </c>
      <c r="B3" s="609"/>
      <c r="C3" s="609"/>
      <c r="D3" s="609"/>
      <c r="E3" s="609"/>
      <c r="F3" s="609"/>
      <c r="G3" s="609"/>
      <c r="H3" s="609"/>
      <c r="I3" s="609"/>
    </row>
    <row r="4" spans="1:10">
      <c r="A4" s="65"/>
      <c r="B4" s="65"/>
      <c r="C4" s="65"/>
      <c r="D4" s="65"/>
      <c r="E4" s="65"/>
      <c r="F4" s="65"/>
      <c r="G4" s="65"/>
      <c r="H4" s="65"/>
      <c r="I4" s="66"/>
    </row>
    <row r="5" spans="1:10" s="86" customFormat="1">
      <c r="A5" s="610" t="s">
        <v>0</v>
      </c>
      <c r="B5" s="610" t="s">
        <v>1</v>
      </c>
      <c r="C5" s="610" t="s">
        <v>206</v>
      </c>
      <c r="D5" s="611" t="s">
        <v>207</v>
      </c>
      <c r="E5" s="613" t="s">
        <v>412</v>
      </c>
      <c r="F5" s="615" t="s">
        <v>289</v>
      </c>
      <c r="G5" s="615" t="s">
        <v>413</v>
      </c>
      <c r="H5" s="617" t="s">
        <v>51</v>
      </c>
      <c r="I5" s="618"/>
      <c r="J5" s="621" t="s">
        <v>275</v>
      </c>
    </row>
    <row r="6" spans="1:10" s="86" customFormat="1" ht="42.75" customHeight="1">
      <c r="A6" s="610"/>
      <c r="B6" s="610"/>
      <c r="C6" s="610"/>
      <c r="D6" s="612"/>
      <c r="E6" s="614"/>
      <c r="F6" s="616"/>
      <c r="G6" s="616"/>
      <c r="H6" s="114" t="s">
        <v>208</v>
      </c>
      <c r="I6" s="116" t="s">
        <v>209</v>
      </c>
      <c r="J6" s="622"/>
    </row>
    <row r="7" spans="1:10">
      <c r="A7" s="67">
        <v>1</v>
      </c>
      <c r="B7" s="67">
        <v>2</v>
      </c>
      <c r="C7" s="67">
        <v>3</v>
      </c>
      <c r="D7" s="67">
        <v>4</v>
      </c>
      <c r="E7" s="67">
        <v>5</v>
      </c>
      <c r="F7" s="115">
        <v>6</v>
      </c>
      <c r="G7" s="115">
        <v>7</v>
      </c>
      <c r="H7" s="67">
        <v>8</v>
      </c>
      <c r="I7" s="68">
        <v>9</v>
      </c>
      <c r="J7" s="69">
        <v>10</v>
      </c>
    </row>
    <row r="8" spans="1:10" ht="28.2" customHeight="1">
      <c r="A8" s="619" t="s">
        <v>4</v>
      </c>
      <c r="B8" s="71"/>
      <c r="C8" s="72" t="s">
        <v>5</v>
      </c>
      <c r="D8" s="307">
        <f>D9</f>
        <v>809083.79</v>
      </c>
      <c r="E8" s="307">
        <f>E9</f>
        <v>809083.79</v>
      </c>
      <c r="F8" s="307">
        <f>F9</f>
        <v>809083.79</v>
      </c>
      <c r="G8" s="307">
        <f>G9</f>
        <v>809083.79</v>
      </c>
      <c r="H8" s="307">
        <f>H9</f>
        <v>809083.79</v>
      </c>
      <c r="I8" s="308"/>
      <c r="J8" s="74">
        <f>E8*100/D8</f>
        <v>100</v>
      </c>
    </row>
    <row r="9" spans="1:10" ht="25.2" customHeight="1">
      <c r="A9" s="620"/>
      <c r="B9" s="75" t="s">
        <v>9</v>
      </c>
      <c r="C9" s="76" t="s">
        <v>227</v>
      </c>
      <c r="D9" s="188">
        <v>809083.79</v>
      </c>
      <c r="E9" s="188">
        <v>809083.79</v>
      </c>
      <c r="F9" s="188">
        <f>F10+F11+F12+F13+F14</f>
        <v>809083.79</v>
      </c>
      <c r="G9" s="188">
        <f>H9</f>
        <v>809083.79</v>
      </c>
      <c r="H9" s="188">
        <f>H10+H11+H12+H13+H14</f>
        <v>809083.79</v>
      </c>
      <c r="I9" s="309"/>
      <c r="J9" s="74">
        <f t="shared" ref="J9:J34" si="0">E9*100/D9</f>
        <v>100</v>
      </c>
    </row>
    <row r="10" spans="1:10" ht="13.5" hidden="1" customHeight="1">
      <c r="A10" s="75"/>
      <c r="B10" s="77">
        <v>4110</v>
      </c>
      <c r="C10" s="78" t="s">
        <v>210</v>
      </c>
      <c r="D10" s="188"/>
      <c r="E10" s="310"/>
      <c r="F10" s="188">
        <v>2273.96</v>
      </c>
      <c r="G10" s="188">
        <v>2273.96</v>
      </c>
      <c r="H10" s="188">
        <v>2273.96</v>
      </c>
      <c r="I10" s="309"/>
      <c r="J10" s="74"/>
    </row>
    <row r="11" spans="1:10" ht="12.75" hidden="1" customHeight="1">
      <c r="A11" s="75"/>
      <c r="B11" s="77">
        <v>4120</v>
      </c>
      <c r="C11" s="78" t="s">
        <v>211</v>
      </c>
      <c r="D11" s="188"/>
      <c r="E11" s="310"/>
      <c r="F11" s="188">
        <v>100.26</v>
      </c>
      <c r="G11" s="188">
        <v>100.26</v>
      </c>
      <c r="H11" s="188">
        <v>100.26</v>
      </c>
      <c r="I11" s="309"/>
      <c r="J11" s="74"/>
    </row>
    <row r="12" spans="1:10" ht="13.5" hidden="1" customHeight="1">
      <c r="A12" s="75"/>
      <c r="B12" s="77">
        <v>4170</v>
      </c>
      <c r="C12" s="78" t="s">
        <v>212</v>
      </c>
      <c r="D12" s="188"/>
      <c r="E12" s="310"/>
      <c r="F12" s="188">
        <v>13298</v>
      </c>
      <c r="G12" s="188">
        <v>13298</v>
      </c>
      <c r="H12" s="188">
        <v>13298</v>
      </c>
      <c r="I12" s="309"/>
      <c r="J12" s="74"/>
    </row>
    <row r="13" spans="1:10" ht="13.5" hidden="1" customHeight="1">
      <c r="A13" s="75"/>
      <c r="B13" s="77">
        <v>4210</v>
      </c>
      <c r="C13" s="78" t="s">
        <v>213</v>
      </c>
      <c r="D13" s="188"/>
      <c r="E13" s="310"/>
      <c r="F13" s="188">
        <v>192.17</v>
      </c>
      <c r="G13" s="188">
        <v>192.17</v>
      </c>
      <c r="H13" s="188">
        <v>192.17</v>
      </c>
      <c r="I13" s="309"/>
      <c r="J13" s="74"/>
    </row>
    <row r="14" spans="1:10" ht="11.25" hidden="1" customHeight="1">
      <c r="A14" s="75"/>
      <c r="B14" s="77">
        <v>4430</v>
      </c>
      <c r="C14" s="78" t="s">
        <v>214</v>
      </c>
      <c r="D14" s="188"/>
      <c r="E14" s="310"/>
      <c r="F14" s="188">
        <v>793219.4</v>
      </c>
      <c r="G14" s="188">
        <v>793219.4</v>
      </c>
      <c r="H14" s="188">
        <v>793219.4</v>
      </c>
      <c r="I14" s="309"/>
      <c r="J14" s="74"/>
    </row>
    <row r="15" spans="1:10">
      <c r="A15" s="619">
        <v>750</v>
      </c>
      <c r="B15" s="70"/>
      <c r="C15" s="73" t="s">
        <v>17</v>
      </c>
      <c r="D15" s="311">
        <f>D16</f>
        <v>73869</v>
      </c>
      <c r="E15" s="311">
        <f>E16</f>
        <v>73869</v>
      </c>
      <c r="F15" s="311">
        <f>D15</f>
        <v>73869</v>
      </c>
      <c r="G15" s="311">
        <f>G16</f>
        <v>73869</v>
      </c>
      <c r="H15" s="311">
        <f>H16</f>
        <v>73869</v>
      </c>
      <c r="I15" s="312"/>
      <c r="J15" s="74">
        <f t="shared" si="0"/>
        <v>100</v>
      </c>
    </row>
    <row r="16" spans="1:10" s="87" customFormat="1" ht="36" customHeight="1">
      <c r="A16" s="620"/>
      <c r="B16" s="75">
        <v>75011</v>
      </c>
      <c r="C16" s="79" t="s">
        <v>228</v>
      </c>
      <c r="D16" s="313">
        <v>73869</v>
      </c>
      <c r="E16" s="313">
        <v>73869</v>
      </c>
      <c r="F16" s="313">
        <f>F17+F18+F19+F20</f>
        <v>73869</v>
      </c>
      <c r="G16" s="313">
        <f>H16</f>
        <v>73869</v>
      </c>
      <c r="H16" s="313">
        <f>H17+H18+H19+H20</f>
        <v>73869</v>
      </c>
      <c r="I16" s="314"/>
      <c r="J16" s="74">
        <f t="shared" si="0"/>
        <v>100</v>
      </c>
    </row>
    <row r="17" spans="1:10" s="87" customFormat="1" ht="14.25" hidden="1" customHeight="1">
      <c r="A17" s="77"/>
      <c r="B17" s="77">
        <v>4010</v>
      </c>
      <c r="C17" s="80" t="s">
        <v>215</v>
      </c>
      <c r="D17" s="315"/>
      <c r="E17" s="316"/>
      <c r="F17" s="317">
        <v>57415.79</v>
      </c>
      <c r="G17" s="315">
        <v>47082</v>
      </c>
      <c r="H17" s="315">
        <v>57415.79</v>
      </c>
      <c r="I17" s="318"/>
      <c r="J17" s="74"/>
    </row>
    <row r="18" spans="1:10" s="87" customFormat="1" ht="13.5" hidden="1" customHeight="1">
      <c r="A18" s="77"/>
      <c r="B18" s="77">
        <v>4040</v>
      </c>
      <c r="C18" s="80" t="s">
        <v>216</v>
      </c>
      <c r="D18" s="315"/>
      <c r="E18" s="316"/>
      <c r="F18" s="317">
        <v>4340</v>
      </c>
      <c r="G18" s="315">
        <v>4295</v>
      </c>
      <c r="H18" s="315">
        <v>4340</v>
      </c>
      <c r="I18" s="318"/>
      <c r="J18" s="74"/>
    </row>
    <row r="19" spans="1:10" s="87" customFormat="1" ht="15" hidden="1" customHeight="1">
      <c r="A19" s="77"/>
      <c r="B19" s="77">
        <v>4110</v>
      </c>
      <c r="C19" s="80" t="s">
        <v>210</v>
      </c>
      <c r="D19" s="315"/>
      <c r="E19" s="316"/>
      <c r="F19" s="317">
        <v>10600.71</v>
      </c>
      <c r="G19" s="315">
        <v>8832</v>
      </c>
      <c r="H19" s="315">
        <v>10600.71</v>
      </c>
      <c r="I19" s="318"/>
      <c r="J19" s="74"/>
    </row>
    <row r="20" spans="1:10" s="87" customFormat="1" ht="15" hidden="1" customHeight="1">
      <c r="A20" s="77"/>
      <c r="B20" s="77">
        <v>4120</v>
      </c>
      <c r="C20" s="80" t="s">
        <v>270</v>
      </c>
      <c r="D20" s="315"/>
      <c r="E20" s="316"/>
      <c r="F20" s="317">
        <v>1512.5</v>
      </c>
      <c r="G20" s="315">
        <v>1259</v>
      </c>
      <c r="H20" s="315">
        <v>1512.5</v>
      </c>
      <c r="I20" s="318"/>
      <c r="J20" s="74"/>
    </row>
    <row r="21" spans="1:10" s="64" customFormat="1" ht="30" customHeight="1">
      <c r="A21" s="619">
        <v>751</v>
      </c>
      <c r="B21" s="149"/>
      <c r="C21" s="81" t="s">
        <v>304</v>
      </c>
      <c r="D21" s="317">
        <f>D22</f>
        <v>1506</v>
      </c>
      <c r="E21" s="317">
        <f>E22</f>
        <v>1506</v>
      </c>
      <c r="F21" s="317">
        <f>F22</f>
        <v>1506</v>
      </c>
      <c r="G21" s="317">
        <f>G22</f>
        <v>1506</v>
      </c>
      <c r="H21" s="317">
        <f>H22</f>
        <v>1506</v>
      </c>
      <c r="I21" s="319"/>
      <c r="J21" s="74">
        <f t="shared" si="0"/>
        <v>100</v>
      </c>
    </row>
    <row r="22" spans="1:10" s="87" customFormat="1" ht="23.4" customHeight="1">
      <c r="A22" s="620"/>
      <c r="B22" s="77">
        <v>75101</v>
      </c>
      <c r="C22" s="80" t="s">
        <v>229</v>
      </c>
      <c r="D22" s="315">
        <v>1506</v>
      </c>
      <c r="E22" s="315">
        <v>1506</v>
      </c>
      <c r="F22" s="315">
        <v>1506</v>
      </c>
      <c r="G22" s="315">
        <f>H22</f>
        <v>1506</v>
      </c>
      <c r="H22" s="315">
        <v>1506</v>
      </c>
      <c r="I22" s="318"/>
      <c r="J22" s="74">
        <f t="shared" si="0"/>
        <v>100</v>
      </c>
    </row>
    <row r="23" spans="1:10" s="87" customFormat="1" ht="23.4" customHeight="1">
      <c r="A23" s="619">
        <v>801</v>
      </c>
      <c r="B23" s="77"/>
      <c r="C23" s="81" t="s">
        <v>26</v>
      </c>
      <c r="D23" s="315">
        <f>D24+D25+D26</f>
        <v>100942</v>
      </c>
      <c r="E23" s="315">
        <f t="shared" ref="E23:H23" si="1">SUM(E24:E26)</f>
        <v>100942</v>
      </c>
      <c r="F23" s="315">
        <f t="shared" si="1"/>
        <v>100942</v>
      </c>
      <c r="G23" s="315">
        <f t="shared" si="1"/>
        <v>100942</v>
      </c>
      <c r="H23" s="315">
        <f t="shared" si="1"/>
        <v>100942</v>
      </c>
      <c r="I23" s="315"/>
      <c r="J23" s="74">
        <f t="shared" si="0"/>
        <v>100</v>
      </c>
    </row>
    <row r="24" spans="1:10" s="87" customFormat="1" ht="23.4" customHeight="1">
      <c r="A24" s="626"/>
      <c r="B24" s="77">
        <v>80101</v>
      </c>
      <c r="C24" s="80" t="s">
        <v>29</v>
      </c>
      <c r="D24" s="315">
        <v>70627</v>
      </c>
      <c r="E24" s="315">
        <v>70627</v>
      </c>
      <c r="F24" s="315">
        <f>G24</f>
        <v>70627</v>
      </c>
      <c r="G24" s="315">
        <f>H24</f>
        <v>70627</v>
      </c>
      <c r="H24" s="315">
        <v>70627</v>
      </c>
      <c r="I24" s="315"/>
      <c r="J24" s="74">
        <f t="shared" si="0"/>
        <v>100</v>
      </c>
    </row>
    <row r="25" spans="1:10" s="87" customFormat="1" ht="23.4" customHeight="1">
      <c r="A25" s="626"/>
      <c r="B25" s="77">
        <v>80110</v>
      </c>
      <c r="C25" s="80" t="s">
        <v>416</v>
      </c>
      <c r="D25" s="315">
        <v>26575</v>
      </c>
      <c r="E25" s="315">
        <v>26575</v>
      </c>
      <c r="F25" s="315">
        <v>26575</v>
      </c>
      <c r="G25" s="315">
        <f>H25</f>
        <v>26575</v>
      </c>
      <c r="H25" s="315">
        <v>26575</v>
      </c>
      <c r="I25" s="315"/>
      <c r="J25" s="74">
        <f t="shared" si="0"/>
        <v>100</v>
      </c>
    </row>
    <row r="26" spans="1:10" s="87" customFormat="1" ht="42" customHeight="1">
      <c r="A26" s="620"/>
      <c r="B26" s="77">
        <v>80150</v>
      </c>
      <c r="C26" s="306" t="s">
        <v>258</v>
      </c>
      <c r="D26" s="323">
        <v>3740</v>
      </c>
      <c r="E26" s="315">
        <v>3740</v>
      </c>
      <c r="F26" s="315">
        <v>3740</v>
      </c>
      <c r="G26" s="315">
        <v>3740</v>
      </c>
      <c r="H26" s="315">
        <v>3740</v>
      </c>
      <c r="I26" s="315"/>
      <c r="J26" s="305">
        <f t="shared" si="0"/>
        <v>100</v>
      </c>
    </row>
    <row r="27" spans="1:10" ht="16.5" customHeight="1">
      <c r="A27" s="619">
        <v>852</v>
      </c>
      <c r="B27" s="177"/>
      <c r="C27" s="82" t="s">
        <v>35</v>
      </c>
      <c r="D27" s="320">
        <f>D28+D29</f>
        <v>311943</v>
      </c>
      <c r="E27" s="320">
        <f>E28+E29</f>
        <v>273866.62</v>
      </c>
      <c r="F27" s="320">
        <f>D27</f>
        <v>311943</v>
      </c>
      <c r="G27" s="320">
        <f>G28+G29</f>
        <v>273866.62</v>
      </c>
      <c r="H27" s="320">
        <f>H28+H29</f>
        <v>273866.62</v>
      </c>
      <c r="I27" s="321"/>
      <c r="J27" s="74">
        <f>E27*100/D27</f>
        <v>87.793802072814586</v>
      </c>
    </row>
    <row r="28" spans="1:10" ht="21.75" customHeight="1">
      <c r="A28" s="626"/>
      <c r="B28" s="178">
        <v>85213</v>
      </c>
      <c r="C28" s="79" t="s">
        <v>230</v>
      </c>
      <c r="D28" s="313">
        <v>51643</v>
      </c>
      <c r="E28" s="313">
        <v>51616.62</v>
      </c>
      <c r="F28" s="313">
        <v>51616.62</v>
      </c>
      <c r="G28" s="313">
        <f>H28</f>
        <v>51616.62</v>
      </c>
      <c r="H28" s="313">
        <v>51616.62</v>
      </c>
      <c r="I28" s="314"/>
      <c r="J28" s="74">
        <f t="shared" si="0"/>
        <v>99.948918536878182</v>
      </c>
    </row>
    <row r="29" spans="1:10" ht="21.75" customHeight="1">
      <c r="A29" s="620"/>
      <c r="B29" s="178">
        <v>85278</v>
      </c>
      <c r="C29" s="79" t="s">
        <v>417</v>
      </c>
      <c r="D29" s="313">
        <v>260300</v>
      </c>
      <c r="E29" s="313">
        <v>222250</v>
      </c>
      <c r="F29" s="313">
        <v>260300</v>
      </c>
      <c r="G29" s="313">
        <v>222250</v>
      </c>
      <c r="H29" s="313">
        <v>222250</v>
      </c>
      <c r="I29" s="314"/>
      <c r="J29" s="74">
        <f t="shared" si="0"/>
        <v>85.382251248559356</v>
      </c>
    </row>
    <row r="30" spans="1:10" s="64" customFormat="1" ht="21.75" customHeight="1">
      <c r="A30" s="619">
        <v>855</v>
      </c>
      <c r="B30" s="200"/>
      <c r="C30" s="81" t="s">
        <v>317</v>
      </c>
      <c r="D30" s="311">
        <f>D31+D32+D33</f>
        <v>9431938</v>
      </c>
      <c r="E30" s="311">
        <f>E31+E32+E33</f>
        <v>9431926.6700000018</v>
      </c>
      <c r="F30" s="311">
        <f>F31+F32+F33</f>
        <v>9431938</v>
      </c>
      <c r="G30" s="311">
        <f t="shared" ref="G30:H30" si="2">G31+G32+G33</f>
        <v>9431926.6700000018</v>
      </c>
      <c r="H30" s="311">
        <f t="shared" si="2"/>
        <v>9431926.6700000018</v>
      </c>
      <c r="I30" s="311"/>
      <c r="J30" s="74">
        <f t="shared" si="0"/>
        <v>99.999879876224824</v>
      </c>
    </row>
    <row r="31" spans="1:10" s="87" customFormat="1" ht="21.75" customHeight="1">
      <c r="A31" s="626"/>
      <c r="B31" s="75">
        <v>85501</v>
      </c>
      <c r="C31" s="79" t="s">
        <v>305</v>
      </c>
      <c r="D31" s="313">
        <v>5877677</v>
      </c>
      <c r="E31" s="313">
        <v>5877677</v>
      </c>
      <c r="F31" s="313">
        <f>D31</f>
        <v>5877677</v>
      </c>
      <c r="G31" s="313">
        <f>H31</f>
        <v>5877677</v>
      </c>
      <c r="H31" s="313">
        <v>5877677</v>
      </c>
      <c r="I31" s="313"/>
      <c r="J31" s="74">
        <f t="shared" si="0"/>
        <v>100</v>
      </c>
    </row>
    <row r="32" spans="1:10" ht="21.75" customHeight="1">
      <c r="A32" s="626"/>
      <c r="B32" s="75">
        <v>85502</v>
      </c>
      <c r="C32" s="79" t="s">
        <v>366</v>
      </c>
      <c r="D32" s="313">
        <v>3554124</v>
      </c>
      <c r="E32" s="313">
        <v>3554123.71</v>
      </c>
      <c r="F32" s="313">
        <v>3554124</v>
      </c>
      <c r="G32" s="313">
        <f>H32</f>
        <v>3554123.71</v>
      </c>
      <c r="H32" s="313">
        <v>3554123.71</v>
      </c>
      <c r="I32" s="313"/>
      <c r="J32" s="74">
        <f t="shared" si="0"/>
        <v>99.999991840464773</v>
      </c>
    </row>
    <row r="33" spans="1:10" ht="19.2" customHeight="1">
      <c r="A33" s="620"/>
      <c r="B33" s="75">
        <v>85503</v>
      </c>
      <c r="C33" s="79" t="s">
        <v>323</v>
      </c>
      <c r="D33" s="313">
        <v>137</v>
      </c>
      <c r="E33" s="313">
        <v>125.96</v>
      </c>
      <c r="F33" s="313">
        <v>137</v>
      </c>
      <c r="G33" s="313">
        <f>H33</f>
        <v>125.96</v>
      </c>
      <c r="H33" s="313">
        <v>125.96</v>
      </c>
      <c r="I33" s="313"/>
      <c r="J33" s="74">
        <f t="shared" si="0"/>
        <v>91.941605839416056</v>
      </c>
    </row>
    <row r="34" spans="1:10">
      <c r="A34" s="623" t="s">
        <v>217</v>
      </c>
      <c r="B34" s="624"/>
      <c r="C34" s="625"/>
      <c r="D34" s="322">
        <f>D30+D27+D21+D15+D8+D23</f>
        <v>10729281.789999999</v>
      </c>
      <c r="E34" s="322">
        <f>E30+E27+E21+E15+E8+E23</f>
        <v>10691194.080000002</v>
      </c>
      <c r="F34" s="322">
        <f>F30+F27+F21+F15+F8+F23</f>
        <v>10729281.789999999</v>
      </c>
      <c r="G34" s="322">
        <f t="shared" ref="G34:I34" si="3">G30+G27+G21+G15+G8+G23</f>
        <v>10691194.080000002</v>
      </c>
      <c r="H34" s="322">
        <f t="shared" si="3"/>
        <v>10691194.080000002</v>
      </c>
      <c r="I34" s="322">
        <f t="shared" si="3"/>
        <v>0</v>
      </c>
      <c r="J34" s="74">
        <f t="shared" si="0"/>
        <v>99.645011560461612</v>
      </c>
    </row>
    <row r="35" spans="1:10">
      <c r="A35" s="63"/>
      <c r="B35" s="63"/>
      <c r="C35" s="63"/>
      <c r="I35" s="63"/>
    </row>
    <row r="36" spans="1:10">
      <c r="A36" s="83"/>
      <c r="B36" s="65"/>
      <c r="C36" s="65"/>
      <c r="D36" s="65"/>
      <c r="E36" s="65"/>
      <c r="F36" s="65"/>
      <c r="G36" s="65"/>
      <c r="H36" s="65"/>
      <c r="I36" s="65"/>
    </row>
  </sheetData>
  <mergeCells count="19">
    <mergeCell ref="A15:A16"/>
    <mergeCell ref="J5:J6"/>
    <mergeCell ref="A34:C34"/>
    <mergeCell ref="A8:A9"/>
    <mergeCell ref="F5:F6"/>
    <mergeCell ref="A21:A22"/>
    <mergeCell ref="A30:A33"/>
    <mergeCell ref="A23:A26"/>
    <mergeCell ref="A27:A29"/>
    <mergeCell ref="E1:J1"/>
    <mergeCell ref="E2:I2"/>
    <mergeCell ref="A3:I3"/>
    <mergeCell ref="A5:A6"/>
    <mergeCell ref="B5:B6"/>
    <mergeCell ref="C5:C6"/>
    <mergeCell ref="D5:D6"/>
    <mergeCell ref="E5:E6"/>
    <mergeCell ref="G5:G6"/>
    <mergeCell ref="H5:I5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5:G19"/>
  <sheetViews>
    <sheetView zoomScale="98" zoomScaleNormal="98" workbookViewId="0">
      <selection activeCell="D21" sqref="D21"/>
    </sheetView>
  </sheetViews>
  <sheetFormatPr defaultRowHeight="13.8"/>
  <cols>
    <col min="1" max="1" width="4.3984375" customWidth="1"/>
    <col min="2" max="2" width="6" customWidth="1"/>
    <col min="3" max="3" width="7.19921875" customWidth="1"/>
    <col min="4" max="4" width="25.8984375" customWidth="1"/>
    <col min="5" max="5" width="14.5" customWidth="1"/>
    <col min="6" max="6" width="13.09765625" customWidth="1"/>
    <col min="7" max="7" width="9" customWidth="1"/>
  </cols>
  <sheetData>
    <row r="5" spans="1:7" ht="15.6">
      <c r="A5" s="65"/>
      <c r="B5" s="65"/>
      <c r="C5" s="65"/>
      <c r="D5" s="630" t="s">
        <v>218</v>
      </c>
      <c r="E5" s="630"/>
      <c r="F5" s="631"/>
      <c r="G5" s="631"/>
    </row>
    <row r="6" spans="1:7">
      <c r="A6" s="65"/>
      <c r="B6" s="65"/>
      <c r="C6" s="65"/>
      <c r="D6" s="632"/>
      <c r="E6" s="632"/>
      <c r="F6" s="324"/>
      <c r="G6" s="324"/>
    </row>
    <row r="7" spans="1:7">
      <c r="A7" s="65"/>
      <c r="B7" s="65"/>
      <c r="C7" s="65"/>
      <c r="D7" s="325"/>
      <c r="E7" s="325"/>
      <c r="F7" s="324"/>
      <c r="G7" s="324"/>
    </row>
    <row r="8" spans="1:7" ht="35.25" customHeight="1">
      <c r="A8" s="609" t="s">
        <v>331</v>
      </c>
      <c r="B8" s="609"/>
      <c r="C8" s="609"/>
      <c r="D8" s="609"/>
      <c r="E8" s="609"/>
      <c r="F8" s="324"/>
      <c r="G8" s="324"/>
    </row>
    <row r="9" spans="1:7">
      <c r="A9" s="65"/>
      <c r="B9" s="65"/>
      <c r="C9" s="65"/>
      <c r="D9" s="326"/>
      <c r="E9" s="327"/>
      <c r="F9" s="324"/>
      <c r="G9" s="324"/>
    </row>
    <row r="10" spans="1:7" s="86" customFormat="1">
      <c r="A10" s="633" t="s">
        <v>160</v>
      </c>
      <c r="B10" s="633" t="s">
        <v>0</v>
      </c>
      <c r="C10" s="633" t="s">
        <v>1</v>
      </c>
      <c r="D10" s="634" t="s">
        <v>219</v>
      </c>
      <c r="E10" s="635" t="s">
        <v>414</v>
      </c>
      <c r="F10" s="636" t="s">
        <v>379</v>
      </c>
      <c r="G10" s="639" t="s">
        <v>2</v>
      </c>
    </row>
    <row r="11" spans="1:7" s="86" customFormat="1">
      <c r="A11" s="633"/>
      <c r="B11" s="633"/>
      <c r="C11" s="633"/>
      <c r="D11" s="634"/>
      <c r="E11" s="635"/>
      <c r="F11" s="637"/>
      <c r="G11" s="639"/>
    </row>
    <row r="12" spans="1:7" s="86" customFormat="1">
      <c r="A12" s="633"/>
      <c r="B12" s="633"/>
      <c r="C12" s="633"/>
      <c r="D12" s="634"/>
      <c r="E12" s="635"/>
      <c r="F12" s="638"/>
      <c r="G12" s="639"/>
    </row>
    <row r="13" spans="1:7">
      <c r="A13" s="328">
        <v>1</v>
      </c>
      <c r="B13" s="328">
        <v>2</v>
      </c>
      <c r="C13" s="328">
        <v>3</v>
      </c>
      <c r="D13" s="328">
        <v>4</v>
      </c>
      <c r="E13" s="329">
        <v>5</v>
      </c>
      <c r="F13" s="330">
        <v>6</v>
      </c>
      <c r="G13" s="330">
        <v>7</v>
      </c>
    </row>
    <row r="14" spans="1:7">
      <c r="A14" s="331">
        <v>1</v>
      </c>
      <c r="B14" s="331">
        <v>801</v>
      </c>
      <c r="C14" s="331">
        <v>80104</v>
      </c>
      <c r="D14" s="332" t="s">
        <v>220</v>
      </c>
      <c r="E14" s="333">
        <v>177979</v>
      </c>
      <c r="F14" s="334">
        <v>177978.08</v>
      </c>
      <c r="G14" s="334">
        <f>F14/E14*100</f>
        <v>99.999483085083057</v>
      </c>
    </row>
    <row r="15" spans="1:7">
      <c r="A15" s="629">
        <v>2</v>
      </c>
      <c r="B15" s="629">
        <v>921</v>
      </c>
      <c r="C15" s="335">
        <v>92109</v>
      </c>
      <c r="D15" s="336" t="s">
        <v>221</v>
      </c>
      <c r="E15" s="337">
        <v>255000</v>
      </c>
      <c r="F15" s="334">
        <v>252900</v>
      </c>
      <c r="G15" s="338">
        <f t="shared" ref="G15:G17" si="0">F15/E15*100</f>
        <v>99.176470588235304</v>
      </c>
    </row>
    <row r="16" spans="1:7">
      <c r="A16" s="629"/>
      <c r="B16" s="629"/>
      <c r="C16" s="339">
        <v>92116</v>
      </c>
      <c r="D16" s="340" t="s">
        <v>222</v>
      </c>
      <c r="E16" s="341">
        <v>232000</v>
      </c>
      <c r="F16" s="334">
        <v>230300</v>
      </c>
      <c r="G16" s="338">
        <f t="shared" si="0"/>
        <v>99.267241379310349</v>
      </c>
    </row>
    <row r="17" spans="1:7">
      <c r="A17" s="627" t="s">
        <v>217</v>
      </c>
      <c r="B17" s="627"/>
      <c r="C17" s="628"/>
      <c r="D17" s="628"/>
      <c r="E17" s="342">
        <f>SUM(E14:E16)</f>
        <v>664979</v>
      </c>
      <c r="F17" s="343">
        <f>SUM(F14:F16)</f>
        <v>661178.07999999996</v>
      </c>
      <c r="G17" s="343">
        <f t="shared" si="0"/>
        <v>99.428415032655153</v>
      </c>
    </row>
    <row r="18" spans="1:7">
      <c r="A18" s="324"/>
      <c r="B18" s="324"/>
      <c r="C18" s="324"/>
      <c r="D18" s="324"/>
      <c r="E18" s="324"/>
      <c r="F18" s="324"/>
      <c r="G18" s="324"/>
    </row>
    <row r="19" spans="1:7">
      <c r="A19" s="85"/>
      <c r="B19" s="84"/>
      <c r="C19" s="84"/>
      <c r="D19" s="84"/>
      <c r="E19" s="84"/>
    </row>
  </sheetData>
  <mergeCells count="13">
    <mergeCell ref="A17:D17"/>
    <mergeCell ref="B15:B16"/>
    <mergeCell ref="A15:A16"/>
    <mergeCell ref="D5:G5"/>
    <mergeCell ref="D6:E6"/>
    <mergeCell ref="A8:E8"/>
    <mergeCell ref="A10:A12"/>
    <mergeCell ref="B10:B12"/>
    <mergeCell ref="C10:C12"/>
    <mergeCell ref="D10:D12"/>
    <mergeCell ref="E10:E12"/>
    <mergeCell ref="F10:F12"/>
    <mergeCell ref="G10:G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E26" sqref="E26"/>
    </sheetView>
  </sheetViews>
  <sheetFormatPr defaultRowHeight="13.8"/>
  <sheetData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4:H22"/>
  <sheetViews>
    <sheetView zoomScaleNormal="100" workbookViewId="0">
      <selection activeCell="H20" sqref="H20"/>
    </sheetView>
  </sheetViews>
  <sheetFormatPr defaultRowHeight="13.8"/>
  <cols>
    <col min="1" max="1" width="4.796875" style="324" customWidth="1"/>
    <col min="2" max="2" width="3.69921875" style="324" customWidth="1"/>
    <col min="3" max="3" width="5.69921875" style="324" customWidth="1"/>
    <col min="4" max="4" width="7.3984375" style="324" customWidth="1"/>
    <col min="5" max="5" width="20.69921875" style="324" customWidth="1"/>
    <col min="6" max="6" width="13.19921875" style="324" customWidth="1"/>
    <col min="7" max="7" width="13.09765625" style="324" customWidth="1"/>
    <col min="8" max="8" width="8.09765625" style="324" customWidth="1"/>
    <col min="9" max="16384" width="8.796875" style="324"/>
  </cols>
  <sheetData>
    <row r="4" spans="2:8" ht="15.6">
      <c r="B4" s="65"/>
      <c r="C4" s="65"/>
      <c r="D4" s="65"/>
      <c r="E4" s="640" t="s">
        <v>223</v>
      </c>
      <c r="F4" s="640"/>
      <c r="G4" s="631"/>
      <c r="H4" s="631"/>
    </row>
    <row r="5" spans="2:8">
      <c r="B5" s="65"/>
      <c r="C5" s="65"/>
      <c r="D5" s="65"/>
      <c r="E5" s="344"/>
      <c r="F5" s="344"/>
      <c r="G5" s="345"/>
      <c r="H5" s="345"/>
    </row>
    <row r="6" spans="2:8">
      <c r="B6" s="65"/>
      <c r="C6" s="65"/>
      <c r="D6" s="65"/>
      <c r="E6" s="641"/>
      <c r="F6" s="641"/>
    </row>
    <row r="7" spans="2:8" ht="55.5" customHeight="1">
      <c r="B7" s="642" t="s">
        <v>368</v>
      </c>
      <c r="C7" s="642"/>
      <c r="D7" s="642"/>
      <c r="E7" s="642"/>
      <c r="F7" s="642"/>
      <c r="G7" s="643"/>
    </row>
    <row r="8" spans="2:8" ht="15.6">
      <c r="B8" s="346"/>
      <c r="C8" s="346"/>
      <c r="D8" s="346"/>
      <c r="E8" s="346"/>
      <c r="F8" s="346"/>
      <c r="G8" s="345"/>
    </row>
    <row r="9" spans="2:8">
      <c r="B9" s="65"/>
      <c r="C9" s="65"/>
      <c r="D9" s="65"/>
      <c r="E9" s="326"/>
      <c r="F9" s="327"/>
    </row>
    <row r="10" spans="2:8" s="347" customFormat="1">
      <c r="B10" s="633" t="s">
        <v>160</v>
      </c>
      <c r="C10" s="633" t="s">
        <v>0</v>
      </c>
      <c r="D10" s="633" t="s">
        <v>1</v>
      </c>
      <c r="E10" s="634" t="s">
        <v>219</v>
      </c>
      <c r="F10" s="635" t="s">
        <v>415</v>
      </c>
      <c r="G10" s="644" t="s">
        <v>379</v>
      </c>
      <c r="H10" s="647" t="s">
        <v>250</v>
      </c>
    </row>
    <row r="11" spans="2:8" s="347" customFormat="1">
      <c r="B11" s="633"/>
      <c r="C11" s="633"/>
      <c r="D11" s="633"/>
      <c r="E11" s="634"/>
      <c r="F11" s="635"/>
      <c r="G11" s="645"/>
      <c r="H11" s="647"/>
    </row>
    <row r="12" spans="2:8" s="347" customFormat="1">
      <c r="B12" s="633"/>
      <c r="C12" s="633"/>
      <c r="D12" s="633"/>
      <c r="E12" s="634"/>
      <c r="F12" s="635"/>
      <c r="G12" s="646"/>
      <c r="H12" s="647"/>
    </row>
    <row r="13" spans="2:8">
      <c r="B13" s="328">
        <v>1</v>
      </c>
      <c r="C13" s="328">
        <v>2</v>
      </c>
      <c r="D13" s="328">
        <v>3</v>
      </c>
      <c r="E13" s="328">
        <v>4</v>
      </c>
      <c r="F13" s="329">
        <v>5</v>
      </c>
      <c r="G13" s="330">
        <v>6</v>
      </c>
      <c r="H13" s="330">
        <v>7</v>
      </c>
    </row>
    <row r="14" spans="2:8">
      <c r="B14" s="331">
        <v>1</v>
      </c>
      <c r="C14" s="331">
        <v>600</v>
      </c>
      <c r="D14" s="331">
        <v>60004</v>
      </c>
      <c r="E14" s="332" t="s">
        <v>418</v>
      </c>
      <c r="F14" s="348">
        <v>7967</v>
      </c>
      <c r="G14" s="366">
        <v>7966.03</v>
      </c>
      <c r="H14" s="390">
        <v>100</v>
      </c>
    </row>
    <row r="15" spans="2:8">
      <c r="B15" s="331">
        <f>B14+1</f>
        <v>2</v>
      </c>
      <c r="C15" s="331">
        <v>600</v>
      </c>
      <c r="D15" s="331">
        <v>60014</v>
      </c>
      <c r="E15" s="332" t="s">
        <v>335</v>
      </c>
      <c r="F15" s="348">
        <v>22500</v>
      </c>
      <c r="G15" s="366">
        <v>22500</v>
      </c>
      <c r="H15" s="364">
        <f>G15*100/F15</f>
        <v>100</v>
      </c>
    </row>
    <row r="16" spans="2:8" ht="26.4">
      <c r="B16" s="331">
        <v>3</v>
      </c>
      <c r="C16" s="385">
        <v>801</v>
      </c>
      <c r="D16" s="331">
        <v>80195</v>
      </c>
      <c r="E16" s="349" t="s">
        <v>334</v>
      </c>
      <c r="F16" s="348">
        <v>2891</v>
      </c>
      <c r="G16" s="367">
        <v>2890.76</v>
      </c>
      <c r="H16" s="365">
        <f t="shared" ref="H16:H20" si="0">G16*100/F16</f>
        <v>99.991698374264956</v>
      </c>
    </row>
    <row r="17" spans="2:8">
      <c r="B17" s="331">
        <f t="shared" ref="B17" si="1">B16+1</f>
        <v>4</v>
      </c>
      <c r="C17" s="385">
        <v>801</v>
      </c>
      <c r="D17" s="331">
        <v>80195</v>
      </c>
      <c r="E17" s="349" t="s">
        <v>333</v>
      </c>
      <c r="F17" s="348">
        <v>3500</v>
      </c>
      <c r="G17" s="387">
        <v>3500</v>
      </c>
      <c r="H17" s="365">
        <f t="shared" si="0"/>
        <v>100</v>
      </c>
    </row>
    <row r="18" spans="2:8" ht="52.8">
      <c r="B18" s="331">
        <v>5</v>
      </c>
      <c r="C18" s="385">
        <v>851</v>
      </c>
      <c r="D18" s="331">
        <v>85141</v>
      </c>
      <c r="E18" s="386" t="s">
        <v>419</v>
      </c>
      <c r="F18" s="389">
        <v>10000</v>
      </c>
      <c r="G18" s="367">
        <v>10000</v>
      </c>
      <c r="H18" s="365"/>
    </row>
    <row r="19" spans="2:8">
      <c r="B19" s="425">
        <f t="shared" ref="B19" si="2">B18+1</f>
        <v>6</v>
      </c>
      <c r="C19" s="385">
        <v>900</v>
      </c>
      <c r="D19" s="331">
        <v>90095</v>
      </c>
      <c r="E19" s="349" t="s">
        <v>335</v>
      </c>
      <c r="F19" s="388">
        <f>12039+268</f>
        <v>12307</v>
      </c>
      <c r="G19" s="368">
        <f>10763.22+178.31</f>
        <v>10941.529999999999</v>
      </c>
      <c r="H19" s="364">
        <f>G19*100/F19</f>
        <v>88.904932152433574</v>
      </c>
    </row>
    <row r="20" spans="2:8">
      <c r="B20" s="627" t="s">
        <v>217</v>
      </c>
      <c r="C20" s="628"/>
      <c r="D20" s="628"/>
      <c r="E20" s="628"/>
      <c r="F20" s="369">
        <f>+F16+F17+F15+F19+F18+F14</f>
        <v>59165</v>
      </c>
      <c r="G20" s="369">
        <f>G14+G15+G16+G17+G18+G19</f>
        <v>57798.32</v>
      </c>
      <c r="H20" s="364">
        <f t="shared" si="0"/>
        <v>97.690053240936365</v>
      </c>
    </row>
    <row r="22" spans="2:8">
      <c r="B22" s="83"/>
      <c r="C22" s="65"/>
      <c r="D22" s="65"/>
      <c r="E22" s="65"/>
      <c r="F22" s="65"/>
    </row>
  </sheetData>
  <mergeCells count="11">
    <mergeCell ref="B20:E20"/>
    <mergeCell ref="E4:H4"/>
    <mergeCell ref="E6:F6"/>
    <mergeCell ref="B7:G7"/>
    <mergeCell ref="B10:B12"/>
    <mergeCell ref="C10:C12"/>
    <mergeCell ref="D10:D12"/>
    <mergeCell ref="E10:E12"/>
    <mergeCell ref="F10:F12"/>
    <mergeCell ref="G10:G12"/>
    <mergeCell ref="H10:H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4:H15"/>
  <sheetViews>
    <sheetView zoomScale="115" zoomScaleNormal="115" workbookViewId="0">
      <selection activeCell="E12" sqref="E12"/>
    </sheetView>
  </sheetViews>
  <sheetFormatPr defaultRowHeight="13.8"/>
  <cols>
    <col min="1" max="1" width="8.796875" style="350"/>
    <col min="2" max="2" width="4.3984375" style="350" customWidth="1"/>
    <col min="3" max="3" width="5.69921875" style="350" customWidth="1"/>
    <col min="4" max="4" width="7.69921875" style="350" customWidth="1"/>
    <col min="5" max="5" width="22.59765625" style="350" customWidth="1"/>
    <col min="6" max="6" width="15.19921875" style="350" customWidth="1"/>
    <col min="7" max="7" width="16" style="350" customWidth="1"/>
    <col min="8" max="8" width="8.59765625" style="350" customWidth="1"/>
    <col min="9" max="257" width="8.796875" style="350"/>
    <col min="258" max="258" width="3.59765625" style="350" customWidth="1"/>
    <col min="259" max="259" width="7.09765625" style="350" customWidth="1"/>
    <col min="260" max="260" width="8.5" style="350" customWidth="1"/>
    <col min="261" max="261" width="33.19921875" style="350" customWidth="1"/>
    <col min="262" max="262" width="12.5" style="350" customWidth="1"/>
    <col min="263" max="263" width="10.59765625" style="350" customWidth="1"/>
    <col min="264" max="513" width="8.796875" style="350"/>
    <col min="514" max="514" width="3.59765625" style="350" customWidth="1"/>
    <col min="515" max="515" width="7.09765625" style="350" customWidth="1"/>
    <col min="516" max="516" width="8.5" style="350" customWidth="1"/>
    <col min="517" max="517" width="33.19921875" style="350" customWidth="1"/>
    <col min="518" max="518" width="12.5" style="350" customWidth="1"/>
    <col min="519" max="519" width="10.59765625" style="350" customWidth="1"/>
    <col min="520" max="769" width="8.796875" style="350"/>
    <col min="770" max="770" width="3.59765625" style="350" customWidth="1"/>
    <col min="771" max="771" width="7.09765625" style="350" customWidth="1"/>
    <col min="772" max="772" width="8.5" style="350" customWidth="1"/>
    <col min="773" max="773" width="33.19921875" style="350" customWidth="1"/>
    <col min="774" max="774" width="12.5" style="350" customWidth="1"/>
    <col min="775" max="775" width="10.59765625" style="350" customWidth="1"/>
    <col min="776" max="1025" width="8.796875" style="350"/>
    <col min="1026" max="1026" width="3.59765625" style="350" customWidth="1"/>
    <col min="1027" max="1027" width="7.09765625" style="350" customWidth="1"/>
    <col min="1028" max="1028" width="8.5" style="350" customWidth="1"/>
    <col min="1029" max="1029" width="33.19921875" style="350" customWidth="1"/>
    <col min="1030" max="1030" width="12.5" style="350" customWidth="1"/>
    <col min="1031" max="1031" width="10.59765625" style="350" customWidth="1"/>
    <col min="1032" max="1281" width="8.796875" style="350"/>
    <col min="1282" max="1282" width="3.59765625" style="350" customWidth="1"/>
    <col min="1283" max="1283" width="7.09765625" style="350" customWidth="1"/>
    <col min="1284" max="1284" width="8.5" style="350" customWidth="1"/>
    <col min="1285" max="1285" width="33.19921875" style="350" customWidth="1"/>
    <col min="1286" max="1286" width="12.5" style="350" customWidth="1"/>
    <col min="1287" max="1287" width="10.59765625" style="350" customWidth="1"/>
    <col min="1288" max="1537" width="8.796875" style="350"/>
    <col min="1538" max="1538" width="3.59765625" style="350" customWidth="1"/>
    <col min="1539" max="1539" width="7.09765625" style="350" customWidth="1"/>
    <col min="1540" max="1540" width="8.5" style="350" customWidth="1"/>
    <col min="1541" max="1541" width="33.19921875" style="350" customWidth="1"/>
    <col min="1542" max="1542" width="12.5" style="350" customWidth="1"/>
    <col min="1543" max="1543" width="10.59765625" style="350" customWidth="1"/>
    <col min="1544" max="1793" width="8.796875" style="350"/>
    <col min="1794" max="1794" width="3.59765625" style="350" customWidth="1"/>
    <col min="1795" max="1795" width="7.09765625" style="350" customWidth="1"/>
    <col min="1796" max="1796" width="8.5" style="350" customWidth="1"/>
    <col min="1797" max="1797" width="33.19921875" style="350" customWidth="1"/>
    <col min="1798" max="1798" width="12.5" style="350" customWidth="1"/>
    <col min="1799" max="1799" width="10.59765625" style="350" customWidth="1"/>
    <col min="1800" max="2049" width="8.796875" style="350"/>
    <col min="2050" max="2050" width="3.59765625" style="350" customWidth="1"/>
    <col min="2051" max="2051" width="7.09765625" style="350" customWidth="1"/>
    <col min="2052" max="2052" width="8.5" style="350" customWidth="1"/>
    <col min="2053" max="2053" width="33.19921875" style="350" customWidth="1"/>
    <col min="2054" max="2054" width="12.5" style="350" customWidth="1"/>
    <col min="2055" max="2055" width="10.59765625" style="350" customWidth="1"/>
    <col min="2056" max="2305" width="8.796875" style="350"/>
    <col min="2306" max="2306" width="3.59765625" style="350" customWidth="1"/>
    <col min="2307" max="2307" width="7.09765625" style="350" customWidth="1"/>
    <col min="2308" max="2308" width="8.5" style="350" customWidth="1"/>
    <col min="2309" max="2309" width="33.19921875" style="350" customWidth="1"/>
    <col min="2310" max="2310" width="12.5" style="350" customWidth="1"/>
    <col min="2311" max="2311" width="10.59765625" style="350" customWidth="1"/>
    <col min="2312" max="2561" width="8.796875" style="350"/>
    <col min="2562" max="2562" width="3.59765625" style="350" customWidth="1"/>
    <col min="2563" max="2563" width="7.09765625" style="350" customWidth="1"/>
    <col min="2564" max="2564" width="8.5" style="350" customWidth="1"/>
    <col min="2565" max="2565" width="33.19921875" style="350" customWidth="1"/>
    <col min="2566" max="2566" width="12.5" style="350" customWidth="1"/>
    <col min="2567" max="2567" width="10.59765625" style="350" customWidth="1"/>
    <col min="2568" max="2817" width="8.796875" style="350"/>
    <col min="2818" max="2818" width="3.59765625" style="350" customWidth="1"/>
    <col min="2819" max="2819" width="7.09765625" style="350" customWidth="1"/>
    <col min="2820" max="2820" width="8.5" style="350" customWidth="1"/>
    <col min="2821" max="2821" width="33.19921875" style="350" customWidth="1"/>
    <col min="2822" max="2822" width="12.5" style="350" customWidth="1"/>
    <col min="2823" max="2823" width="10.59765625" style="350" customWidth="1"/>
    <col min="2824" max="3073" width="8.796875" style="350"/>
    <col min="3074" max="3074" width="3.59765625" style="350" customWidth="1"/>
    <col min="3075" max="3075" width="7.09765625" style="350" customWidth="1"/>
    <col min="3076" max="3076" width="8.5" style="350" customWidth="1"/>
    <col min="3077" max="3077" width="33.19921875" style="350" customWidth="1"/>
    <col min="3078" max="3078" width="12.5" style="350" customWidth="1"/>
    <col min="3079" max="3079" width="10.59765625" style="350" customWidth="1"/>
    <col min="3080" max="3329" width="8.796875" style="350"/>
    <col min="3330" max="3330" width="3.59765625" style="350" customWidth="1"/>
    <col min="3331" max="3331" width="7.09765625" style="350" customWidth="1"/>
    <col min="3332" max="3332" width="8.5" style="350" customWidth="1"/>
    <col min="3333" max="3333" width="33.19921875" style="350" customWidth="1"/>
    <col min="3334" max="3334" width="12.5" style="350" customWidth="1"/>
    <col min="3335" max="3335" width="10.59765625" style="350" customWidth="1"/>
    <col min="3336" max="3585" width="8.796875" style="350"/>
    <col min="3586" max="3586" width="3.59765625" style="350" customWidth="1"/>
    <col min="3587" max="3587" width="7.09765625" style="350" customWidth="1"/>
    <col min="3588" max="3588" width="8.5" style="350" customWidth="1"/>
    <col min="3589" max="3589" width="33.19921875" style="350" customWidth="1"/>
    <col min="3590" max="3590" width="12.5" style="350" customWidth="1"/>
    <col min="3591" max="3591" width="10.59765625" style="350" customWidth="1"/>
    <col min="3592" max="3841" width="8.796875" style="350"/>
    <col min="3842" max="3842" width="3.59765625" style="350" customWidth="1"/>
    <col min="3843" max="3843" width="7.09765625" style="350" customWidth="1"/>
    <col min="3844" max="3844" width="8.5" style="350" customWidth="1"/>
    <col min="3845" max="3845" width="33.19921875" style="350" customWidth="1"/>
    <col min="3846" max="3846" width="12.5" style="350" customWidth="1"/>
    <col min="3847" max="3847" width="10.59765625" style="350" customWidth="1"/>
    <col min="3848" max="4097" width="8.796875" style="350"/>
    <col min="4098" max="4098" width="3.59765625" style="350" customWidth="1"/>
    <col min="4099" max="4099" width="7.09765625" style="350" customWidth="1"/>
    <col min="4100" max="4100" width="8.5" style="350" customWidth="1"/>
    <col min="4101" max="4101" width="33.19921875" style="350" customWidth="1"/>
    <col min="4102" max="4102" width="12.5" style="350" customWidth="1"/>
    <col min="4103" max="4103" width="10.59765625" style="350" customWidth="1"/>
    <col min="4104" max="4353" width="8.796875" style="350"/>
    <col min="4354" max="4354" width="3.59765625" style="350" customWidth="1"/>
    <col min="4355" max="4355" width="7.09765625" style="350" customWidth="1"/>
    <col min="4356" max="4356" width="8.5" style="350" customWidth="1"/>
    <col min="4357" max="4357" width="33.19921875" style="350" customWidth="1"/>
    <col min="4358" max="4358" width="12.5" style="350" customWidth="1"/>
    <col min="4359" max="4359" width="10.59765625" style="350" customWidth="1"/>
    <col min="4360" max="4609" width="8.796875" style="350"/>
    <col min="4610" max="4610" width="3.59765625" style="350" customWidth="1"/>
    <col min="4611" max="4611" width="7.09765625" style="350" customWidth="1"/>
    <col min="4612" max="4612" width="8.5" style="350" customWidth="1"/>
    <col min="4613" max="4613" width="33.19921875" style="350" customWidth="1"/>
    <col min="4614" max="4614" width="12.5" style="350" customWidth="1"/>
    <col min="4615" max="4615" width="10.59765625" style="350" customWidth="1"/>
    <col min="4616" max="4865" width="8.796875" style="350"/>
    <col min="4866" max="4866" width="3.59765625" style="350" customWidth="1"/>
    <col min="4867" max="4867" width="7.09765625" style="350" customWidth="1"/>
    <col min="4868" max="4868" width="8.5" style="350" customWidth="1"/>
    <col min="4869" max="4869" width="33.19921875" style="350" customWidth="1"/>
    <col min="4870" max="4870" width="12.5" style="350" customWidth="1"/>
    <col min="4871" max="4871" width="10.59765625" style="350" customWidth="1"/>
    <col min="4872" max="5121" width="8.796875" style="350"/>
    <col min="5122" max="5122" width="3.59765625" style="350" customWidth="1"/>
    <col min="5123" max="5123" width="7.09765625" style="350" customWidth="1"/>
    <col min="5124" max="5124" width="8.5" style="350" customWidth="1"/>
    <col min="5125" max="5125" width="33.19921875" style="350" customWidth="1"/>
    <col min="5126" max="5126" width="12.5" style="350" customWidth="1"/>
    <col min="5127" max="5127" width="10.59765625" style="350" customWidth="1"/>
    <col min="5128" max="5377" width="8.796875" style="350"/>
    <col min="5378" max="5378" width="3.59765625" style="350" customWidth="1"/>
    <col min="5379" max="5379" width="7.09765625" style="350" customWidth="1"/>
    <col min="5380" max="5380" width="8.5" style="350" customWidth="1"/>
    <col min="5381" max="5381" width="33.19921875" style="350" customWidth="1"/>
    <col min="5382" max="5382" width="12.5" style="350" customWidth="1"/>
    <col min="5383" max="5383" width="10.59765625" style="350" customWidth="1"/>
    <col min="5384" max="5633" width="8.796875" style="350"/>
    <col min="5634" max="5634" width="3.59765625" style="350" customWidth="1"/>
    <col min="5635" max="5635" width="7.09765625" style="350" customWidth="1"/>
    <col min="5636" max="5636" width="8.5" style="350" customWidth="1"/>
    <col min="5637" max="5637" width="33.19921875" style="350" customWidth="1"/>
    <col min="5638" max="5638" width="12.5" style="350" customWidth="1"/>
    <col min="5639" max="5639" width="10.59765625" style="350" customWidth="1"/>
    <col min="5640" max="5889" width="8.796875" style="350"/>
    <col min="5890" max="5890" width="3.59765625" style="350" customWidth="1"/>
    <col min="5891" max="5891" width="7.09765625" style="350" customWidth="1"/>
    <col min="5892" max="5892" width="8.5" style="350" customWidth="1"/>
    <col min="5893" max="5893" width="33.19921875" style="350" customWidth="1"/>
    <col min="5894" max="5894" width="12.5" style="350" customWidth="1"/>
    <col min="5895" max="5895" width="10.59765625" style="350" customWidth="1"/>
    <col min="5896" max="6145" width="8.796875" style="350"/>
    <col min="6146" max="6146" width="3.59765625" style="350" customWidth="1"/>
    <col min="6147" max="6147" width="7.09765625" style="350" customWidth="1"/>
    <col min="6148" max="6148" width="8.5" style="350" customWidth="1"/>
    <col min="6149" max="6149" width="33.19921875" style="350" customWidth="1"/>
    <col min="6150" max="6150" width="12.5" style="350" customWidth="1"/>
    <col min="6151" max="6151" width="10.59765625" style="350" customWidth="1"/>
    <col min="6152" max="6401" width="8.796875" style="350"/>
    <col min="6402" max="6402" width="3.59765625" style="350" customWidth="1"/>
    <col min="6403" max="6403" width="7.09765625" style="350" customWidth="1"/>
    <col min="6404" max="6404" width="8.5" style="350" customWidth="1"/>
    <col min="6405" max="6405" width="33.19921875" style="350" customWidth="1"/>
    <col min="6406" max="6406" width="12.5" style="350" customWidth="1"/>
    <col min="6407" max="6407" width="10.59765625" style="350" customWidth="1"/>
    <col min="6408" max="6657" width="8.796875" style="350"/>
    <col min="6658" max="6658" width="3.59765625" style="350" customWidth="1"/>
    <col min="6659" max="6659" width="7.09765625" style="350" customWidth="1"/>
    <col min="6660" max="6660" width="8.5" style="350" customWidth="1"/>
    <col min="6661" max="6661" width="33.19921875" style="350" customWidth="1"/>
    <col min="6662" max="6662" width="12.5" style="350" customWidth="1"/>
    <col min="6663" max="6663" width="10.59765625" style="350" customWidth="1"/>
    <col min="6664" max="6913" width="8.796875" style="350"/>
    <col min="6914" max="6914" width="3.59765625" style="350" customWidth="1"/>
    <col min="6915" max="6915" width="7.09765625" style="350" customWidth="1"/>
    <col min="6916" max="6916" width="8.5" style="350" customWidth="1"/>
    <col min="6917" max="6917" width="33.19921875" style="350" customWidth="1"/>
    <col min="6918" max="6918" width="12.5" style="350" customWidth="1"/>
    <col min="6919" max="6919" width="10.59765625" style="350" customWidth="1"/>
    <col min="6920" max="7169" width="8.796875" style="350"/>
    <col min="7170" max="7170" width="3.59765625" style="350" customWidth="1"/>
    <col min="7171" max="7171" width="7.09765625" style="350" customWidth="1"/>
    <col min="7172" max="7172" width="8.5" style="350" customWidth="1"/>
    <col min="7173" max="7173" width="33.19921875" style="350" customWidth="1"/>
    <col min="7174" max="7174" width="12.5" style="350" customWidth="1"/>
    <col min="7175" max="7175" width="10.59765625" style="350" customWidth="1"/>
    <col min="7176" max="7425" width="8.796875" style="350"/>
    <col min="7426" max="7426" width="3.59765625" style="350" customWidth="1"/>
    <col min="7427" max="7427" width="7.09765625" style="350" customWidth="1"/>
    <col min="7428" max="7428" width="8.5" style="350" customWidth="1"/>
    <col min="7429" max="7429" width="33.19921875" style="350" customWidth="1"/>
    <col min="7430" max="7430" width="12.5" style="350" customWidth="1"/>
    <col min="7431" max="7431" width="10.59765625" style="350" customWidth="1"/>
    <col min="7432" max="7681" width="8.796875" style="350"/>
    <col min="7682" max="7682" width="3.59765625" style="350" customWidth="1"/>
    <col min="7683" max="7683" width="7.09765625" style="350" customWidth="1"/>
    <col min="7684" max="7684" width="8.5" style="350" customWidth="1"/>
    <col min="7685" max="7685" width="33.19921875" style="350" customWidth="1"/>
    <col min="7686" max="7686" width="12.5" style="350" customWidth="1"/>
    <col min="7687" max="7687" width="10.59765625" style="350" customWidth="1"/>
    <col min="7688" max="7937" width="8.796875" style="350"/>
    <col min="7938" max="7938" width="3.59765625" style="350" customWidth="1"/>
    <col min="7939" max="7939" width="7.09765625" style="350" customWidth="1"/>
    <col min="7940" max="7940" width="8.5" style="350" customWidth="1"/>
    <col min="7941" max="7941" width="33.19921875" style="350" customWidth="1"/>
    <col min="7942" max="7942" width="12.5" style="350" customWidth="1"/>
    <col min="7943" max="7943" width="10.59765625" style="350" customWidth="1"/>
    <col min="7944" max="8193" width="8.796875" style="350"/>
    <col min="8194" max="8194" width="3.59765625" style="350" customWidth="1"/>
    <col min="8195" max="8195" width="7.09765625" style="350" customWidth="1"/>
    <col min="8196" max="8196" width="8.5" style="350" customWidth="1"/>
    <col min="8197" max="8197" width="33.19921875" style="350" customWidth="1"/>
    <col min="8198" max="8198" width="12.5" style="350" customWidth="1"/>
    <col min="8199" max="8199" width="10.59765625" style="350" customWidth="1"/>
    <col min="8200" max="8449" width="8.796875" style="350"/>
    <col min="8450" max="8450" width="3.59765625" style="350" customWidth="1"/>
    <col min="8451" max="8451" width="7.09765625" style="350" customWidth="1"/>
    <col min="8452" max="8452" width="8.5" style="350" customWidth="1"/>
    <col min="8453" max="8453" width="33.19921875" style="350" customWidth="1"/>
    <col min="8454" max="8454" width="12.5" style="350" customWidth="1"/>
    <col min="8455" max="8455" width="10.59765625" style="350" customWidth="1"/>
    <col min="8456" max="8705" width="8.796875" style="350"/>
    <col min="8706" max="8706" width="3.59765625" style="350" customWidth="1"/>
    <col min="8707" max="8707" width="7.09765625" style="350" customWidth="1"/>
    <col min="8708" max="8708" width="8.5" style="350" customWidth="1"/>
    <col min="8709" max="8709" width="33.19921875" style="350" customWidth="1"/>
    <col min="8710" max="8710" width="12.5" style="350" customWidth="1"/>
    <col min="8711" max="8711" width="10.59765625" style="350" customWidth="1"/>
    <col min="8712" max="8961" width="8.796875" style="350"/>
    <col min="8962" max="8962" width="3.59765625" style="350" customWidth="1"/>
    <col min="8963" max="8963" width="7.09765625" style="350" customWidth="1"/>
    <col min="8964" max="8964" width="8.5" style="350" customWidth="1"/>
    <col min="8965" max="8965" width="33.19921875" style="350" customWidth="1"/>
    <col min="8966" max="8966" width="12.5" style="350" customWidth="1"/>
    <col min="8967" max="8967" width="10.59765625" style="350" customWidth="1"/>
    <col min="8968" max="9217" width="8.796875" style="350"/>
    <col min="9218" max="9218" width="3.59765625" style="350" customWidth="1"/>
    <col min="9219" max="9219" width="7.09765625" style="350" customWidth="1"/>
    <col min="9220" max="9220" width="8.5" style="350" customWidth="1"/>
    <col min="9221" max="9221" width="33.19921875" style="350" customWidth="1"/>
    <col min="9222" max="9222" width="12.5" style="350" customWidth="1"/>
    <col min="9223" max="9223" width="10.59765625" style="350" customWidth="1"/>
    <col min="9224" max="9473" width="8.796875" style="350"/>
    <col min="9474" max="9474" width="3.59765625" style="350" customWidth="1"/>
    <col min="9475" max="9475" width="7.09765625" style="350" customWidth="1"/>
    <col min="9476" max="9476" width="8.5" style="350" customWidth="1"/>
    <col min="9477" max="9477" width="33.19921875" style="350" customWidth="1"/>
    <col min="9478" max="9478" width="12.5" style="350" customWidth="1"/>
    <col min="9479" max="9479" width="10.59765625" style="350" customWidth="1"/>
    <col min="9480" max="9729" width="8.796875" style="350"/>
    <col min="9730" max="9730" width="3.59765625" style="350" customWidth="1"/>
    <col min="9731" max="9731" width="7.09765625" style="350" customWidth="1"/>
    <col min="9732" max="9732" width="8.5" style="350" customWidth="1"/>
    <col min="9733" max="9733" width="33.19921875" style="350" customWidth="1"/>
    <col min="9734" max="9734" width="12.5" style="350" customWidth="1"/>
    <col min="9735" max="9735" width="10.59765625" style="350" customWidth="1"/>
    <col min="9736" max="9985" width="8.796875" style="350"/>
    <col min="9986" max="9986" width="3.59765625" style="350" customWidth="1"/>
    <col min="9987" max="9987" width="7.09765625" style="350" customWidth="1"/>
    <col min="9988" max="9988" width="8.5" style="350" customWidth="1"/>
    <col min="9989" max="9989" width="33.19921875" style="350" customWidth="1"/>
    <col min="9990" max="9990" width="12.5" style="350" customWidth="1"/>
    <col min="9991" max="9991" width="10.59765625" style="350" customWidth="1"/>
    <col min="9992" max="10241" width="8.796875" style="350"/>
    <col min="10242" max="10242" width="3.59765625" style="350" customWidth="1"/>
    <col min="10243" max="10243" width="7.09765625" style="350" customWidth="1"/>
    <col min="10244" max="10244" width="8.5" style="350" customWidth="1"/>
    <col min="10245" max="10245" width="33.19921875" style="350" customWidth="1"/>
    <col min="10246" max="10246" width="12.5" style="350" customWidth="1"/>
    <col min="10247" max="10247" width="10.59765625" style="350" customWidth="1"/>
    <col min="10248" max="10497" width="8.796875" style="350"/>
    <col min="10498" max="10498" width="3.59765625" style="350" customWidth="1"/>
    <col min="10499" max="10499" width="7.09765625" style="350" customWidth="1"/>
    <col min="10500" max="10500" width="8.5" style="350" customWidth="1"/>
    <col min="10501" max="10501" width="33.19921875" style="350" customWidth="1"/>
    <col min="10502" max="10502" width="12.5" style="350" customWidth="1"/>
    <col min="10503" max="10503" width="10.59765625" style="350" customWidth="1"/>
    <col min="10504" max="10753" width="8.796875" style="350"/>
    <col min="10754" max="10754" width="3.59765625" style="350" customWidth="1"/>
    <col min="10755" max="10755" width="7.09765625" style="350" customWidth="1"/>
    <col min="10756" max="10756" width="8.5" style="350" customWidth="1"/>
    <col min="10757" max="10757" width="33.19921875" style="350" customWidth="1"/>
    <col min="10758" max="10758" width="12.5" style="350" customWidth="1"/>
    <col min="10759" max="10759" width="10.59765625" style="350" customWidth="1"/>
    <col min="10760" max="11009" width="8.796875" style="350"/>
    <col min="11010" max="11010" width="3.59765625" style="350" customWidth="1"/>
    <col min="11011" max="11011" width="7.09765625" style="350" customWidth="1"/>
    <col min="11012" max="11012" width="8.5" style="350" customWidth="1"/>
    <col min="11013" max="11013" width="33.19921875" style="350" customWidth="1"/>
    <col min="11014" max="11014" width="12.5" style="350" customWidth="1"/>
    <col min="11015" max="11015" width="10.59765625" style="350" customWidth="1"/>
    <col min="11016" max="11265" width="8.796875" style="350"/>
    <col min="11266" max="11266" width="3.59765625" style="350" customWidth="1"/>
    <col min="11267" max="11267" width="7.09765625" style="350" customWidth="1"/>
    <col min="11268" max="11268" width="8.5" style="350" customWidth="1"/>
    <col min="11269" max="11269" width="33.19921875" style="350" customWidth="1"/>
    <col min="11270" max="11270" width="12.5" style="350" customWidth="1"/>
    <col min="11271" max="11271" width="10.59765625" style="350" customWidth="1"/>
    <col min="11272" max="11521" width="8.796875" style="350"/>
    <col min="11522" max="11522" width="3.59765625" style="350" customWidth="1"/>
    <col min="11523" max="11523" width="7.09765625" style="350" customWidth="1"/>
    <col min="11524" max="11524" width="8.5" style="350" customWidth="1"/>
    <col min="11525" max="11525" width="33.19921875" style="350" customWidth="1"/>
    <col min="11526" max="11526" width="12.5" style="350" customWidth="1"/>
    <col min="11527" max="11527" width="10.59765625" style="350" customWidth="1"/>
    <col min="11528" max="11777" width="8.796875" style="350"/>
    <col min="11778" max="11778" width="3.59765625" style="350" customWidth="1"/>
    <col min="11779" max="11779" width="7.09765625" style="350" customWidth="1"/>
    <col min="11780" max="11780" width="8.5" style="350" customWidth="1"/>
    <col min="11781" max="11781" width="33.19921875" style="350" customWidth="1"/>
    <col min="11782" max="11782" width="12.5" style="350" customWidth="1"/>
    <col min="11783" max="11783" width="10.59765625" style="350" customWidth="1"/>
    <col min="11784" max="12033" width="8.796875" style="350"/>
    <col min="12034" max="12034" width="3.59765625" style="350" customWidth="1"/>
    <col min="12035" max="12035" width="7.09765625" style="350" customWidth="1"/>
    <col min="12036" max="12036" width="8.5" style="350" customWidth="1"/>
    <col min="12037" max="12037" width="33.19921875" style="350" customWidth="1"/>
    <col min="12038" max="12038" width="12.5" style="350" customWidth="1"/>
    <col min="12039" max="12039" width="10.59765625" style="350" customWidth="1"/>
    <col min="12040" max="12289" width="8.796875" style="350"/>
    <col min="12290" max="12290" width="3.59765625" style="350" customWidth="1"/>
    <col min="12291" max="12291" width="7.09765625" style="350" customWidth="1"/>
    <col min="12292" max="12292" width="8.5" style="350" customWidth="1"/>
    <col min="12293" max="12293" width="33.19921875" style="350" customWidth="1"/>
    <col min="12294" max="12294" width="12.5" style="350" customWidth="1"/>
    <col min="12295" max="12295" width="10.59765625" style="350" customWidth="1"/>
    <col min="12296" max="12545" width="8.796875" style="350"/>
    <col min="12546" max="12546" width="3.59765625" style="350" customWidth="1"/>
    <col min="12547" max="12547" width="7.09765625" style="350" customWidth="1"/>
    <col min="12548" max="12548" width="8.5" style="350" customWidth="1"/>
    <col min="12549" max="12549" width="33.19921875" style="350" customWidth="1"/>
    <col min="12550" max="12550" width="12.5" style="350" customWidth="1"/>
    <col min="12551" max="12551" width="10.59765625" style="350" customWidth="1"/>
    <col min="12552" max="12801" width="8.796875" style="350"/>
    <col min="12802" max="12802" width="3.59765625" style="350" customWidth="1"/>
    <col min="12803" max="12803" width="7.09765625" style="350" customWidth="1"/>
    <col min="12804" max="12804" width="8.5" style="350" customWidth="1"/>
    <col min="12805" max="12805" width="33.19921875" style="350" customWidth="1"/>
    <col min="12806" max="12806" width="12.5" style="350" customWidth="1"/>
    <col min="12807" max="12807" width="10.59765625" style="350" customWidth="1"/>
    <col min="12808" max="13057" width="8.796875" style="350"/>
    <col min="13058" max="13058" width="3.59765625" style="350" customWidth="1"/>
    <col min="13059" max="13059" width="7.09765625" style="350" customWidth="1"/>
    <col min="13060" max="13060" width="8.5" style="350" customWidth="1"/>
    <col min="13061" max="13061" width="33.19921875" style="350" customWidth="1"/>
    <col min="13062" max="13062" width="12.5" style="350" customWidth="1"/>
    <col min="13063" max="13063" width="10.59765625" style="350" customWidth="1"/>
    <col min="13064" max="13313" width="8.796875" style="350"/>
    <col min="13314" max="13314" width="3.59765625" style="350" customWidth="1"/>
    <col min="13315" max="13315" width="7.09765625" style="350" customWidth="1"/>
    <col min="13316" max="13316" width="8.5" style="350" customWidth="1"/>
    <col min="13317" max="13317" width="33.19921875" style="350" customWidth="1"/>
    <col min="13318" max="13318" width="12.5" style="350" customWidth="1"/>
    <col min="13319" max="13319" width="10.59765625" style="350" customWidth="1"/>
    <col min="13320" max="13569" width="8.796875" style="350"/>
    <col min="13570" max="13570" width="3.59765625" style="350" customWidth="1"/>
    <col min="13571" max="13571" width="7.09765625" style="350" customWidth="1"/>
    <col min="13572" max="13572" width="8.5" style="350" customWidth="1"/>
    <col min="13573" max="13573" width="33.19921875" style="350" customWidth="1"/>
    <col min="13574" max="13574" width="12.5" style="350" customWidth="1"/>
    <col min="13575" max="13575" width="10.59765625" style="350" customWidth="1"/>
    <col min="13576" max="13825" width="8.796875" style="350"/>
    <col min="13826" max="13826" width="3.59765625" style="350" customWidth="1"/>
    <col min="13827" max="13827" width="7.09765625" style="350" customWidth="1"/>
    <col min="13828" max="13828" width="8.5" style="350" customWidth="1"/>
    <col min="13829" max="13829" width="33.19921875" style="350" customWidth="1"/>
    <col min="13830" max="13830" width="12.5" style="350" customWidth="1"/>
    <col min="13831" max="13831" width="10.59765625" style="350" customWidth="1"/>
    <col min="13832" max="14081" width="8.796875" style="350"/>
    <col min="14082" max="14082" width="3.59765625" style="350" customWidth="1"/>
    <col min="14083" max="14083" width="7.09765625" style="350" customWidth="1"/>
    <col min="14084" max="14084" width="8.5" style="350" customWidth="1"/>
    <col min="14085" max="14085" width="33.19921875" style="350" customWidth="1"/>
    <col min="14086" max="14086" width="12.5" style="350" customWidth="1"/>
    <col min="14087" max="14087" width="10.59765625" style="350" customWidth="1"/>
    <col min="14088" max="14337" width="8.796875" style="350"/>
    <col min="14338" max="14338" width="3.59765625" style="350" customWidth="1"/>
    <col min="14339" max="14339" width="7.09765625" style="350" customWidth="1"/>
    <col min="14340" max="14340" width="8.5" style="350" customWidth="1"/>
    <col min="14341" max="14341" width="33.19921875" style="350" customWidth="1"/>
    <col min="14342" max="14342" width="12.5" style="350" customWidth="1"/>
    <col min="14343" max="14343" width="10.59765625" style="350" customWidth="1"/>
    <col min="14344" max="14593" width="8.796875" style="350"/>
    <col min="14594" max="14594" width="3.59765625" style="350" customWidth="1"/>
    <col min="14595" max="14595" width="7.09765625" style="350" customWidth="1"/>
    <col min="14596" max="14596" width="8.5" style="350" customWidth="1"/>
    <col min="14597" max="14597" width="33.19921875" style="350" customWidth="1"/>
    <col min="14598" max="14598" width="12.5" style="350" customWidth="1"/>
    <col min="14599" max="14599" width="10.59765625" style="350" customWidth="1"/>
    <col min="14600" max="14849" width="8.796875" style="350"/>
    <col min="14850" max="14850" width="3.59765625" style="350" customWidth="1"/>
    <col min="14851" max="14851" width="7.09765625" style="350" customWidth="1"/>
    <col min="14852" max="14852" width="8.5" style="350" customWidth="1"/>
    <col min="14853" max="14853" width="33.19921875" style="350" customWidth="1"/>
    <col min="14854" max="14854" width="12.5" style="350" customWidth="1"/>
    <col min="14855" max="14855" width="10.59765625" style="350" customWidth="1"/>
    <col min="14856" max="15105" width="8.796875" style="350"/>
    <col min="15106" max="15106" width="3.59765625" style="350" customWidth="1"/>
    <col min="15107" max="15107" width="7.09765625" style="350" customWidth="1"/>
    <col min="15108" max="15108" width="8.5" style="350" customWidth="1"/>
    <col min="15109" max="15109" width="33.19921875" style="350" customWidth="1"/>
    <col min="15110" max="15110" width="12.5" style="350" customWidth="1"/>
    <col min="15111" max="15111" width="10.59765625" style="350" customWidth="1"/>
    <col min="15112" max="15361" width="8.796875" style="350"/>
    <col min="15362" max="15362" width="3.59765625" style="350" customWidth="1"/>
    <col min="15363" max="15363" width="7.09765625" style="350" customWidth="1"/>
    <col min="15364" max="15364" width="8.5" style="350" customWidth="1"/>
    <col min="15365" max="15365" width="33.19921875" style="350" customWidth="1"/>
    <col min="15366" max="15366" width="12.5" style="350" customWidth="1"/>
    <col min="15367" max="15367" width="10.59765625" style="350" customWidth="1"/>
    <col min="15368" max="15617" width="8.796875" style="350"/>
    <col min="15618" max="15618" width="3.59765625" style="350" customWidth="1"/>
    <col min="15619" max="15619" width="7.09765625" style="350" customWidth="1"/>
    <col min="15620" max="15620" width="8.5" style="350" customWidth="1"/>
    <col min="15621" max="15621" width="33.19921875" style="350" customWidth="1"/>
    <col min="15622" max="15622" width="12.5" style="350" customWidth="1"/>
    <col min="15623" max="15623" width="10.59765625" style="350" customWidth="1"/>
    <col min="15624" max="15873" width="8.796875" style="350"/>
    <col min="15874" max="15874" width="3.59765625" style="350" customWidth="1"/>
    <col min="15875" max="15875" width="7.09765625" style="350" customWidth="1"/>
    <col min="15876" max="15876" width="8.5" style="350" customWidth="1"/>
    <col min="15877" max="15877" width="33.19921875" style="350" customWidth="1"/>
    <col min="15878" max="15878" width="12.5" style="350" customWidth="1"/>
    <col min="15879" max="15879" width="10.59765625" style="350" customWidth="1"/>
    <col min="15880" max="16129" width="8.796875" style="350"/>
    <col min="16130" max="16130" width="3.59765625" style="350" customWidth="1"/>
    <col min="16131" max="16131" width="7.09765625" style="350" customWidth="1"/>
    <col min="16132" max="16132" width="8.5" style="350" customWidth="1"/>
    <col min="16133" max="16133" width="33.19921875" style="350" customWidth="1"/>
    <col min="16134" max="16134" width="12.5" style="350" customWidth="1"/>
    <col min="16135" max="16135" width="10.59765625" style="350" customWidth="1"/>
    <col min="16136" max="16384" width="8.796875" style="350"/>
  </cols>
  <sheetData>
    <row r="4" spans="2:8">
      <c r="E4" s="651" t="s">
        <v>224</v>
      </c>
      <c r="F4" s="651"/>
      <c r="G4" s="651"/>
      <c r="H4" s="652"/>
    </row>
    <row r="5" spans="2:8">
      <c r="E5" s="653"/>
      <c r="F5" s="653"/>
      <c r="G5" s="653"/>
    </row>
    <row r="6" spans="2:8" ht="36" customHeight="1">
      <c r="B6" s="654" t="s">
        <v>332</v>
      </c>
      <c r="C6" s="654"/>
      <c r="D6" s="654"/>
      <c r="E6" s="654"/>
      <c r="F6" s="654"/>
    </row>
    <row r="7" spans="2:8">
      <c r="E7" s="351"/>
      <c r="F7" s="352"/>
    </row>
    <row r="8" spans="2:8" ht="14.25" customHeight="1">
      <c r="B8" s="655" t="s">
        <v>160</v>
      </c>
      <c r="C8" s="655" t="s">
        <v>0</v>
      </c>
      <c r="D8" s="655" t="s">
        <v>1</v>
      </c>
      <c r="E8" s="656" t="s">
        <v>206</v>
      </c>
      <c r="F8" s="657" t="s">
        <v>378</v>
      </c>
      <c r="G8" s="660" t="s">
        <v>379</v>
      </c>
      <c r="H8" s="663" t="s">
        <v>250</v>
      </c>
    </row>
    <row r="9" spans="2:8">
      <c r="B9" s="655"/>
      <c r="C9" s="655"/>
      <c r="D9" s="655"/>
      <c r="E9" s="656"/>
      <c r="F9" s="658"/>
      <c r="G9" s="661"/>
      <c r="H9" s="664"/>
    </row>
    <row r="10" spans="2:8">
      <c r="B10" s="655"/>
      <c r="C10" s="655"/>
      <c r="D10" s="655"/>
      <c r="E10" s="656"/>
      <c r="F10" s="659"/>
      <c r="G10" s="662"/>
      <c r="H10" s="665"/>
    </row>
    <row r="11" spans="2:8">
      <c r="B11" s="353">
        <v>1</v>
      </c>
      <c r="C11" s="353">
        <v>2</v>
      </c>
      <c r="D11" s="353">
        <v>3</v>
      </c>
      <c r="E11" s="353">
        <v>4</v>
      </c>
      <c r="F11" s="353">
        <v>5</v>
      </c>
      <c r="G11" s="354">
        <v>6</v>
      </c>
      <c r="H11" s="353">
        <v>7</v>
      </c>
    </row>
    <row r="12" spans="2:8" ht="82.2" customHeight="1">
      <c r="B12" s="355" t="s">
        <v>163</v>
      </c>
      <c r="C12" s="355">
        <v>926</v>
      </c>
      <c r="D12" s="355">
        <v>92605</v>
      </c>
      <c r="E12" s="363" t="s">
        <v>225</v>
      </c>
      <c r="F12" s="359">
        <v>107000</v>
      </c>
      <c r="G12" s="360">
        <v>107000</v>
      </c>
      <c r="H12" s="356">
        <f t="shared" ref="H12:H13" si="0">G12/F12*100</f>
        <v>100</v>
      </c>
    </row>
    <row r="13" spans="2:8" s="357" customFormat="1" ht="13.2">
      <c r="B13" s="648" t="s">
        <v>217</v>
      </c>
      <c r="C13" s="649"/>
      <c r="D13" s="649"/>
      <c r="E13" s="650"/>
      <c r="F13" s="361">
        <f>SUM(F12:F12)</f>
        <v>107000</v>
      </c>
      <c r="G13" s="361">
        <f>G12</f>
        <v>107000</v>
      </c>
      <c r="H13" s="356">
        <f t="shared" si="0"/>
        <v>100</v>
      </c>
    </row>
    <row r="14" spans="2:8">
      <c r="F14" s="362"/>
      <c r="G14" s="362"/>
    </row>
    <row r="15" spans="2:8">
      <c r="B15" s="358"/>
    </row>
  </sheetData>
  <mergeCells count="11">
    <mergeCell ref="B13:E13"/>
    <mergeCell ref="E4:H4"/>
    <mergeCell ref="E5:G5"/>
    <mergeCell ref="B6:F6"/>
    <mergeCell ref="B8:B10"/>
    <mergeCell ref="C8:C10"/>
    <mergeCell ref="D8:D10"/>
    <mergeCell ref="E8:E10"/>
    <mergeCell ref="F8:F10"/>
    <mergeCell ref="G8:G10"/>
    <mergeCell ref="H8:H10"/>
  </mergeCell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3"/>
  <sheetViews>
    <sheetView workbookViewId="0">
      <selection activeCell="O19" sqref="O19"/>
    </sheetView>
  </sheetViews>
  <sheetFormatPr defaultRowHeight="13.8"/>
  <cols>
    <col min="1" max="1" width="6.09765625" style="347" customWidth="1"/>
    <col min="2" max="2" width="8.3984375" style="347" customWidth="1"/>
    <col min="3" max="3" width="58.5" style="347" customWidth="1"/>
    <col min="4" max="4" width="18.5" style="347" customWidth="1"/>
    <col min="5" max="5" width="14.796875" style="406" customWidth="1"/>
    <col min="6" max="6" width="6.59765625" style="347" customWidth="1"/>
    <col min="7" max="16384" width="8.796875" style="347"/>
  </cols>
  <sheetData>
    <row r="1" spans="1:10">
      <c r="D1" s="391"/>
      <c r="E1" s="392"/>
      <c r="F1" s="393"/>
    </row>
    <row r="2" spans="1:10">
      <c r="D2" s="667" t="s">
        <v>306</v>
      </c>
      <c r="E2" s="668"/>
      <c r="F2" s="393"/>
    </row>
    <row r="4" spans="1:10">
      <c r="B4" s="666" t="s">
        <v>365</v>
      </c>
      <c r="C4" s="666"/>
      <c r="D4" s="394"/>
      <c r="E4" s="395"/>
      <c r="F4" s="394"/>
      <c r="G4" s="394"/>
      <c r="H4" s="394"/>
      <c r="I4" s="394"/>
      <c r="J4" s="394"/>
    </row>
    <row r="5" spans="1:10">
      <c r="B5" s="394"/>
      <c r="C5" s="394"/>
      <c r="D5" s="394"/>
      <c r="E5" s="395"/>
      <c r="F5" s="394"/>
      <c r="G5" s="394"/>
      <c r="H5" s="394"/>
      <c r="I5" s="394"/>
      <c r="J5" s="394"/>
    </row>
    <row r="7" spans="1:10" ht="54" customHeight="1">
      <c r="A7" s="396" t="s">
        <v>0</v>
      </c>
      <c r="B7" s="396" t="s">
        <v>1</v>
      </c>
      <c r="C7" s="396" t="s">
        <v>161</v>
      </c>
      <c r="D7" s="397" t="s">
        <v>380</v>
      </c>
      <c r="E7" s="398" t="s">
        <v>381</v>
      </c>
      <c r="F7" s="399" t="s">
        <v>2</v>
      </c>
      <c r="G7" s="375"/>
      <c r="H7" s="375"/>
    </row>
    <row r="8" spans="1:10" s="420" customFormat="1" ht="21" customHeight="1">
      <c r="A8" s="669" t="s">
        <v>4</v>
      </c>
      <c r="B8" s="417"/>
      <c r="C8" s="418" t="s">
        <v>5</v>
      </c>
      <c r="D8" s="412">
        <f t="shared" ref="D8:E10" si="0">D9</f>
        <v>164453</v>
      </c>
      <c r="E8" s="413">
        <f t="shared" si="0"/>
        <v>164452.64000000001</v>
      </c>
      <c r="F8" s="414">
        <f t="shared" ref="F8:F10" si="1">E8/D8*100</f>
        <v>99.999781092470201</v>
      </c>
      <c r="G8" s="419"/>
      <c r="H8" s="419"/>
    </row>
    <row r="9" spans="1:10">
      <c r="A9" s="670"/>
      <c r="B9" s="370" t="s">
        <v>6</v>
      </c>
      <c r="C9" s="376" t="s">
        <v>7</v>
      </c>
      <c r="D9" s="377">
        <f t="shared" si="0"/>
        <v>164453</v>
      </c>
      <c r="E9" s="378">
        <f t="shared" si="0"/>
        <v>164452.64000000001</v>
      </c>
      <c r="F9" s="379">
        <f t="shared" si="1"/>
        <v>99.999781092470201</v>
      </c>
      <c r="G9" s="375"/>
      <c r="H9" s="375"/>
    </row>
    <row r="10" spans="1:10">
      <c r="A10" s="670"/>
      <c r="B10" s="370"/>
      <c r="C10" s="376" t="s">
        <v>271</v>
      </c>
      <c r="D10" s="377">
        <f t="shared" si="0"/>
        <v>164453</v>
      </c>
      <c r="E10" s="378">
        <f t="shared" si="0"/>
        <v>164452.64000000001</v>
      </c>
      <c r="F10" s="379">
        <f t="shared" si="1"/>
        <v>99.999781092470201</v>
      </c>
      <c r="G10" s="375"/>
      <c r="H10" s="375"/>
    </row>
    <row r="11" spans="1:10">
      <c r="A11" s="671"/>
      <c r="B11" s="370"/>
      <c r="C11" s="380" t="s">
        <v>272</v>
      </c>
      <c r="D11" s="377">
        <v>164453</v>
      </c>
      <c r="E11" s="378">
        <v>164452.64000000001</v>
      </c>
      <c r="F11" s="379">
        <f>E11/D11*100</f>
        <v>99.999781092470201</v>
      </c>
      <c r="G11" s="375"/>
      <c r="H11" s="375"/>
    </row>
    <row r="12" spans="1:10">
      <c r="A12" s="672">
        <v>600</v>
      </c>
      <c r="B12" s="376"/>
      <c r="C12" s="371" t="s">
        <v>12</v>
      </c>
      <c r="D12" s="372">
        <f>D13</f>
        <v>923538</v>
      </c>
      <c r="E12" s="373">
        <f>E13</f>
        <v>823535.26</v>
      </c>
      <c r="F12" s="374">
        <f t="shared" ref="F12:F63" si="2">E12/D12*100</f>
        <v>89.171778529957621</v>
      </c>
      <c r="G12" s="375"/>
      <c r="H12" s="375"/>
    </row>
    <row r="13" spans="1:10" ht="22.8" customHeight="1">
      <c r="A13" s="673"/>
      <c r="B13" s="407">
        <v>60016</v>
      </c>
      <c r="C13" s="407" t="s">
        <v>13</v>
      </c>
      <c r="D13" s="408">
        <f>D14</f>
        <v>923538</v>
      </c>
      <c r="E13" s="409">
        <f>E14</f>
        <v>823535.26</v>
      </c>
      <c r="F13" s="379">
        <f t="shared" si="2"/>
        <v>89.171778529957621</v>
      </c>
      <c r="G13" s="375"/>
      <c r="H13" s="375"/>
    </row>
    <row r="14" spans="1:10">
      <c r="A14" s="673"/>
      <c r="B14" s="376"/>
      <c r="C14" s="376" t="s">
        <v>271</v>
      </c>
      <c r="D14" s="377">
        <f>D15+D16+D17+D18+D19+D20+D21</f>
        <v>923538</v>
      </c>
      <c r="E14" s="378">
        <f>E15+E16+E17+E18+E19+E20+E21</f>
        <v>823535.26</v>
      </c>
      <c r="F14" s="379">
        <f t="shared" si="2"/>
        <v>89.171778529957621</v>
      </c>
      <c r="G14" s="375"/>
      <c r="H14" s="375"/>
    </row>
    <row r="15" spans="1:10">
      <c r="A15" s="673"/>
      <c r="B15" s="383"/>
      <c r="C15" s="384" t="s">
        <v>336</v>
      </c>
      <c r="D15" s="377">
        <v>100000</v>
      </c>
      <c r="E15" s="378">
        <v>0</v>
      </c>
      <c r="F15" s="379">
        <f t="shared" si="2"/>
        <v>0</v>
      </c>
      <c r="G15" s="375"/>
      <c r="H15" s="375"/>
    </row>
    <row r="16" spans="1:10">
      <c r="A16" s="673"/>
      <c r="B16" s="383"/>
      <c r="C16" s="384" t="s">
        <v>340</v>
      </c>
      <c r="D16" s="377">
        <v>441561</v>
      </c>
      <c r="E16" s="378">
        <v>441560.44</v>
      </c>
      <c r="F16" s="379">
        <f t="shared" si="2"/>
        <v>99.999873177205416</v>
      </c>
      <c r="G16" s="375"/>
      <c r="H16" s="375"/>
    </row>
    <row r="17" spans="1:8" ht="26.4">
      <c r="A17" s="673"/>
      <c r="B17" s="383"/>
      <c r="C17" s="384" t="s">
        <v>423</v>
      </c>
      <c r="D17" s="377">
        <v>4358</v>
      </c>
      <c r="E17" s="378">
        <v>4357.6000000000004</v>
      </c>
      <c r="F17" s="379">
        <v>100</v>
      </c>
      <c r="G17" s="375"/>
      <c r="H17" s="375"/>
    </row>
    <row r="18" spans="1:8" ht="26.4">
      <c r="A18" s="673"/>
      <c r="B18" s="383"/>
      <c r="C18" s="384" t="s">
        <v>337</v>
      </c>
      <c r="D18" s="377">
        <v>11685</v>
      </c>
      <c r="E18" s="378">
        <v>11685</v>
      </c>
      <c r="F18" s="379">
        <f t="shared" si="2"/>
        <v>100</v>
      </c>
      <c r="G18" s="375"/>
      <c r="H18" s="375"/>
    </row>
    <row r="19" spans="1:8" ht="29.4" customHeight="1">
      <c r="A19" s="673"/>
      <c r="B19" s="383"/>
      <c r="C19" s="384" t="s">
        <v>338</v>
      </c>
      <c r="D19" s="377">
        <v>13885</v>
      </c>
      <c r="E19" s="378">
        <v>13885</v>
      </c>
      <c r="F19" s="379">
        <f t="shared" si="2"/>
        <v>100</v>
      </c>
      <c r="G19" s="375"/>
      <c r="H19" s="375"/>
    </row>
    <row r="20" spans="1:8" ht="19.8" customHeight="1">
      <c r="A20" s="673"/>
      <c r="B20" s="383"/>
      <c r="C20" s="384" t="s">
        <v>374</v>
      </c>
      <c r="D20" s="377">
        <v>31532</v>
      </c>
      <c r="E20" s="378">
        <v>31531.05</v>
      </c>
      <c r="F20" s="379">
        <f t="shared" si="2"/>
        <v>99.996987187618927</v>
      </c>
      <c r="G20" s="375"/>
      <c r="H20" s="375"/>
    </row>
    <row r="21" spans="1:8" ht="35.4" customHeight="1">
      <c r="A21" s="673"/>
      <c r="B21" s="383"/>
      <c r="C21" s="384" t="s">
        <v>339</v>
      </c>
      <c r="D21" s="377">
        <v>320517</v>
      </c>
      <c r="E21" s="378">
        <v>320516.17</v>
      </c>
      <c r="F21" s="379">
        <f t="shared" si="2"/>
        <v>99.999741043376787</v>
      </c>
      <c r="G21" s="375"/>
      <c r="H21" s="375"/>
    </row>
    <row r="22" spans="1:8" s="416" customFormat="1" ht="26.4" customHeight="1">
      <c r="A22" s="672">
        <v>750</v>
      </c>
      <c r="B22" s="410"/>
      <c r="C22" s="411" t="s">
        <v>17</v>
      </c>
      <c r="D22" s="412">
        <f t="shared" ref="D22:E24" si="3">D23</f>
        <v>46912</v>
      </c>
      <c r="E22" s="413">
        <f t="shared" si="3"/>
        <v>46912</v>
      </c>
      <c r="F22" s="414">
        <f t="shared" si="2"/>
        <v>100</v>
      </c>
      <c r="G22" s="415"/>
      <c r="H22" s="415"/>
    </row>
    <row r="23" spans="1:8">
      <c r="A23" s="673"/>
      <c r="B23" s="383">
        <v>75023</v>
      </c>
      <c r="C23" s="384" t="s">
        <v>226</v>
      </c>
      <c r="D23" s="377">
        <f t="shared" si="3"/>
        <v>46912</v>
      </c>
      <c r="E23" s="378">
        <f t="shared" si="3"/>
        <v>46912</v>
      </c>
      <c r="F23" s="379">
        <f t="shared" si="2"/>
        <v>100</v>
      </c>
      <c r="G23" s="375"/>
      <c r="H23" s="375"/>
    </row>
    <row r="24" spans="1:8">
      <c r="A24" s="673"/>
      <c r="B24" s="383"/>
      <c r="C24" s="384" t="s">
        <v>352</v>
      </c>
      <c r="D24" s="377">
        <f t="shared" si="3"/>
        <v>46912</v>
      </c>
      <c r="E24" s="378">
        <f t="shared" si="3"/>
        <v>46912</v>
      </c>
      <c r="F24" s="379">
        <f t="shared" si="2"/>
        <v>100</v>
      </c>
      <c r="G24" s="375"/>
      <c r="H24" s="375"/>
    </row>
    <row r="25" spans="1:8">
      <c r="A25" s="677"/>
      <c r="B25" s="400"/>
      <c r="C25" s="384" t="s">
        <v>353</v>
      </c>
      <c r="D25" s="377">
        <v>46912</v>
      </c>
      <c r="E25" s="401">
        <v>46912</v>
      </c>
      <c r="F25" s="379">
        <f t="shared" si="2"/>
        <v>100</v>
      </c>
    </row>
    <row r="26" spans="1:8" s="382" customFormat="1">
      <c r="A26" s="672">
        <v>754</v>
      </c>
      <c r="B26" s="371"/>
      <c r="C26" s="371" t="s">
        <v>20</v>
      </c>
      <c r="D26" s="372">
        <f t="shared" ref="D26:E28" si="4">D27</f>
        <v>12271</v>
      </c>
      <c r="E26" s="373">
        <f t="shared" si="4"/>
        <v>7670.68</v>
      </c>
      <c r="F26" s="379">
        <f t="shared" si="2"/>
        <v>62.510634830087199</v>
      </c>
    </row>
    <row r="27" spans="1:8">
      <c r="A27" s="673"/>
      <c r="B27" s="376">
        <v>75412</v>
      </c>
      <c r="C27" s="376" t="s">
        <v>21</v>
      </c>
      <c r="D27" s="377">
        <f t="shared" si="4"/>
        <v>12271</v>
      </c>
      <c r="E27" s="378">
        <f t="shared" si="4"/>
        <v>7670.68</v>
      </c>
      <c r="F27" s="379">
        <f t="shared" si="2"/>
        <v>62.510634830087199</v>
      </c>
    </row>
    <row r="28" spans="1:8">
      <c r="A28" s="673"/>
      <c r="B28" s="400"/>
      <c r="C28" s="384" t="s">
        <v>352</v>
      </c>
      <c r="D28" s="377">
        <f t="shared" si="4"/>
        <v>12271</v>
      </c>
      <c r="E28" s="378">
        <f t="shared" si="4"/>
        <v>7670.68</v>
      </c>
      <c r="F28" s="379">
        <f t="shared" si="2"/>
        <v>62.510634830087199</v>
      </c>
    </row>
    <row r="29" spans="1:8" ht="26.4">
      <c r="A29" s="677"/>
      <c r="B29" s="400"/>
      <c r="C29" s="380" t="s">
        <v>354</v>
      </c>
      <c r="D29" s="378">
        <v>12271</v>
      </c>
      <c r="E29" s="378">
        <v>7670.68</v>
      </c>
      <c r="F29" s="379">
        <f>E29*100/D29</f>
        <v>62.510634830087199</v>
      </c>
    </row>
    <row r="30" spans="1:8" s="382" customFormat="1">
      <c r="A30" s="672">
        <v>801</v>
      </c>
      <c r="B30" s="371"/>
      <c r="C30" s="371" t="s">
        <v>26</v>
      </c>
      <c r="D30" s="373">
        <f>D31+D34+D37+D40</f>
        <v>96361</v>
      </c>
      <c r="E30" s="373">
        <f>E31+E34+E37+E40</f>
        <v>96360.61</v>
      </c>
      <c r="F30" s="379">
        <f t="shared" si="2"/>
        <v>99.99959527194612</v>
      </c>
    </row>
    <row r="31" spans="1:8">
      <c r="A31" s="673"/>
      <c r="B31" s="376">
        <v>80101</v>
      </c>
      <c r="C31" s="376" t="s">
        <v>29</v>
      </c>
      <c r="D31" s="378">
        <f>D32</f>
        <v>5870</v>
      </c>
      <c r="E31" s="402">
        <f>E32</f>
        <v>5870</v>
      </c>
      <c r="F31" s="379">
        <f t="shared" si="2"/>
        <v>100</v>
      </c>
    </row>
    <row r="32" spans="1:8">
      <c r="A32" s="673"/>
      <c r="B32" s="376"/>
      <c r="C32" s="376" t="s">
        <v>274</v>
      </c>
      <c r="D32" s="378">
        <f>D33</f>
        <v>5870</v>
      </c>
      <c r="E32" s="402">
        <f>E33</f>
        <v>5870</v>
      </c>
      <c r="F32" s="379">
        <f t="shared" si="2"/>
        <v>100</v>
      </c>
    </row>
    <row r="33" spans="1:6">
      <c r="A33" s="673"/>
      <c r="B33" s="376"/>
      <c r="C33" s="376" t="s">
        <v>355</v>
      </c>
      <c r="D33" s="378">
        <v>5870</v>
      </c>
      <c r="E33" s="402">
        <v>5870</v>
      </c>
      <c r="F33" s="379">
        <f t="shared" si="2"/>
        <v>100</v>
      </c>
    </row>
    <row r="34" spans="1:6">
      <c r="A34" s="673"/>
      <c r="B34" s="376">
        <v>80103</v>
      </c>
      <c r="C34" s="376" t="s">
        <v>27</v>
      </c>
      <c r="D34" s="378">
        <f>D35</f>
        <v>40641</v>
      </c>
      <c r="E34" s="402">
        <f>E35</f>
        <v>40640.61</v>
      </c>
      <c r="F34" s="379">
        <f t="shared" si="2"/>
        <v>99.999040377943459</v>
      </c>
    </row>
    <row r="35" spans="1:6">
      <c r="A35" s="673"/>
      <c r="B35" s="376"/>
      <c r="C35" s="384" t="s">
        <v>352</v>
      </c>
      <c r="D35" s="378">
        <f>D36</f>
        <v>40641</v>
      </c>
      <c r="E35" s="378">
        <f>E36</f>
        <v>40640.61</v>
      </c>
      <c r="F35" s="379">
        <f t="shared" si="2"/>
        <v>99.999040377943459</v>
      </c>
    </row>
    <row r="36" spans="1:6" ht="26.4">
      <c r="A36" s="673"/>
      <c r="B36" s="376"/>
      <c r="C36" s="380" t="s">
        <v>356</v>
      </c>
      <c r="D36" s="378">
        <v>40641</v>
      </c>
      <c r="E36" s="378">
        <v>40640.61</v>
      </c>
      <c r="F36" s="379">
        <f t="shared" si="2"/>
        <v>99.999040377943459</v>
      </c>
    </row>
    <row r="37" spans="1:6">
      <c r="A37" s="673"/>
      <c r="B37" s="376">
        <v>80110</v>
      </c>
      <c r="C37" s="376" t="s">
        <v>30</v>
      </c>
      <c r="D37" s="378">
        <f>D38</f>
        <v>4850</v>
      </c>
      <c r="E37" s="403">
        <f>E38</f>
        <v>4850</v>
      </c>
      <c r="F37" s="379">
        <f t="shared" si="2"/>
        <v>100</v>
      </c>
    </row>
    <row r="38" spans="1:6">
      <c r="A38" s="673"/>
      <c r="B38" s="376"/>
      <c r="C38" s="376" t="s">
        <v>274</v>
      </c>
      <c r="D38" s="378">
        <f>D39</f>
        <v>4850</v>
      </c>
      <c r="E38" s="403">
        <f>E39</f>
        <v>4850</v>
      </c>
      <c r="F38" s="379">
        <f t="shared" si="2"/>
        <v>100</v>
      </c>
    </row>
    <row r="39" spans="1:6">
      <c r="A39" s="673"/>
      <c r="B39" s="376"/>
      <c r="C39" s="376" t="s">
        <v>357</v>
      </c>
      <c r="D39" s="378">
        <v>4850</v>
      </c>
      <c r="E39" s="403">
        <v>4850</v>
      </c>
      <c r="F39" s="379">
        <f t="shared" si="2"/>
        <v>100</v>
      </c>
    </row>
    <row r="40" spans="1:6">
      <c r="A40" s="673"/>
      <c r="B40" s="376">
        <v>80113</v>
      </c>
      <c r="C40" s="376" t="s">
        <v>28</v>
      </c>
      <c r="D40" s="378">
        <f>D41</f>
        <v>45000</v>
      </c>
      <c r="E40" s="378">
        <f>E41</f>
        <v>45000</v>
      </c>
      <c r="F40" s="379">
        <f t="shared" si="2"/>
        <v>100</v>
      </c>
    </row>
    <row r="41" spans="1:6">
      <c r="A41" s="673"/>
      <c r="B41" s="376"/>
      <c r="C41" s="384" t="s">
        <v>352</v>
      </c>
      <c r="D41" s="378">
        <v>45000</v>
      </c>
      <c r="E41" s="378">
        <v>45000</v>
      </c>
      <c r="F41" s="379">
        <f t="shared" si="2"/>
        <v>100</v>
      </c>
    </row>
    <row r="42" spans="1:6">
      <c r="A42" s="677"/>
      <c r="B42" s="400"/>
      <c r="C42" s="376" t="s">
        <v>358</v>
      </c>
      <c r="D42" s="378">
        <v>45000</v>
      </c>
      <c r="E42" s="378">
        <v>45000</v>
      </c>
      <c r="F42" s="379">
        <f t="shared" si="2"/>
        <v>100</v>
      </c>
    </row>
    <row r="43" spans="1:6">
      <c r="A43" s="672">
        <v>851</v>
      </c>
      <c r="B43" s="400"/>
      <c r="C43" s="371" t="s">
        <v>32</v>
      </c>
      <c r="D43" s="378">
        <f t="shared" ref="D43:E45" si="5">D44</f>
        <v>5015</v>
      </c>
      <c r="E43" s="378">
        <f t="shared" si="5"/>
        <v>5015</v>
      </c>
      <c r="F43" s="379">
        <f t="shared" si="2"/>
        <v>100</v>
      </c>
    </row>
    <row r="44" spans="1:6">
      <c r="A44" s="673"/>
      <c r="B44" s="400">
        <v>85195</v>
      </c>
      <c r="C44" s="376" t="s">
        <v>10</v>
      </c>
      <c r="D44" s="378">
        <f t="shared" si="5"/>
        <v>5015</v>
      </c>
      <c r="E44" s="378">
        <f t="shared" si="5"/>
        <v>5015</v>
      </c>
      <c r="F44" s="379">
        <f t="shared" si="2"/>
        <v>100</v>
      </c>
    </row>
    <row r="45" spans="1:6">
      <c r="A45" s="673"/>
      <c r="B45" s="400"/>
      <c r="C45" s="376" t="s">
        <v>274</v>
      </c>
      <c r="D45" s="378">
        <f t="shared" si="5"/>
        <v>5015</v>
      </c>
      <c r="E45" s="378">
        <f t="shared" si="5"/>
        <v>5015</v>
      </c>
      <c r="F45" s="379">
        <f t="shared" si="2"/>
        <v>100</v>
      </c>
    </row>
    <row r="46" spans="1:6">
      <c r="A46" s="677"/>
      <c r="B46" s="400"/>
      <c r="C46" s="376" t="s">
        <v>420</v>
      </c>
      <c r="D46" s="378">
        <v>5015</v>
      </c>
      <c r="E46" s="378">
        <v>5015</v>
      </c>
      <c r="F46" s="379">
        <f t="shared" si="2"/>
        <v>100</v>
      </c>
    </row>
    <row r="47" spans="1:6" s="382" customFormat="1">
      <c r="A47" s="678">
        <v>900</v>
      </c>
      <c r="B47" s="404"/>
      <c r="C47" s="404" t="s">
        <v>43</v>
      </c>
      <c r="D47" s="373">
        <f>D48</f>
        <v>14764</v>
      </c>
      <c r="E47" s="373">
        <f>E48</f>
        <v>14763.8</v>
      </c>
      <c r="F47" s="379">
        <f t="shared" si="2"/>
        <v>99.998645353562722</v>
      </c>
    </row>
    <row r="48" spans="1:6" s="375" customFormat="1" ht="13.2" customHeight="1">
      <c r="A48" s="679"/>
      <c r="B48" s="376">
        <v>90015</v>
      </c>
      <c r="C48" s="376" t="s">
        <v>45</v>
      </c>
      <c r="D48" s="378">
        <f>D49</f>
        <v>14764</v>
      </c>
      <c r="E48" s="378">
        <f>E49</f>
        <v>14763.8</v>
      </c>
      <c r="F48" s="379">
        <f t="shared" si="2"/>
        <v>99.998645353562722</v>
      </c>
    </row>
    <row r="49" spans="1:6" ht="12.6" customHeight="1">
      <c r="A49" s="679"/>
      <c r="B49" s="400"/>
      <c r="C49" s="384" t="s">
        <v>352</v>
      </c>
      <c r="D49" s="378">
        <f>D50</f>
        <v>14764</v>
      </c>
      <c r="E49" s="378">
        <v>14763.8</v>
      </c>
      <c r="F49" s="379">
        <f t="shared" si="2"/>
        <v>99.998645353562722</v>
      </c>
    </row>
    <row r="50" spans="1:6" ht="12.6" customHeight="1">
      <c r="A50" s="680"/>
      <c r="B50" s="400"/>
      <c r="C50" s="384" t="s">
        <v>377</v>
      </c>
      <c r="D50" s="378">
        <v>14764</v>
      </c>
      <c r="E50" s="378">
        <f>E48</f>
        <v>14763.8</v>
      </c>
      <c r="F50" s="379">
        <f t="shared" si="2"/>
        <v>99.998645353562722</v>
      </c>
    </row>
    <row r="51" spans="1:6" s="382" customFormat="1" ht="19.8" customHeight="1">
      <c r="A51" s="672">
        <v>921</v>
      </c>
      <c r="B51" s="371"/>
      <c r="C51" s="371" t="s">
        <v>46</v>
      </c>
      <c r="D51" s="373">
        <f>D52+D56</f>
        <v>87295</v>
      </c>
      <c r="E51" s="373">
        <f>E52</f>
        <v>72295</v>
      </c>
      <c r="F51" s="379">
        <f t="shared" si="2"/>
        <v>82.816885274070685</v>
      </c>
    </row>
    <row r="52" spans="1:6" s="375" customFormat="1" ht="13.2">
      <c r="A52" s="673"/>
      <c r="B52" s="376">
        <v>92109</v>
      </c>
      <c r="C52" s="376" t="s">
        <v>47</v>
      </c>
      <c r="D52" s="378">
        <f>D53</f>
        <v>72295</v>
      </c>
      <c r="E52" s="378">
        <f>E53</f>
        <v>72295</v>
      </c>
      <c r="F52" s="379">
        <f t="shared" si="2"/>
        <v>100</v>
      </c>
    </row>
    <row r="53" spans="1:6" s="375" customFormat="1" ht="13.2">
      <c r="A53" s="673"/>
      <c r="B53" s="376"/>
      <c r="C53" s="384" t="s">
        <v>352</v>
      </c>
      <c r="D53" s="378">
        <f>D54+D55</f>
        <v>72295</v>
      </c>
      <c r="E53" s="378">
        <f>E54+E55</f>
        <v>72295</v>
      </c>
      <c r="F53" s="379">
        <f t="shared" si="2"/>
        <v>100</v>
      </c>
    </row>
    <row r="54" spans="1:6" s="375" customFormat="1" ht="26.4">
      <c r="A54" s="673"/>
      <c r="B54" s="376"/>
      <c r="C54" s="380" t="s">
        <v>359</v>
      </c>
      <c r="D54" s="378">
        <v>35171</v>
      </c>
      <c r="E54" s="378">
        <v>35171</v>
      </c>
      <c r="F54" s="379">
        <f t="shared" si="2"/>
        <v>100</v>
      </c>
    </row>
    <row r="55" spans="1:6" s="375" customFormat="1" ht="26.4">
      <c r="A55" s="673"/>
      <c r="B55" s="376"/>
      <c r="C55" s="380" t="s">
        <v>360</v>
      </c>
      <c r="D55" s="378">
        <v>37124</v>
      </c>
      <c r="E55" s="378">
        <v>37124</v>
      </c>
      <c r="F55" s="379">
        <f t="shared" si="2"/>
        <v>100</v>
      </c>
    </row>
    <row r="56" spans="1:6" s="375" customFormat="1" ht="13.2">
      <c r="A56" s="673"/>
      <c r="B56" s="376">
        <v>92195</v>
      </c>
      <c r="C56" s="380" t="s">
        <v>10</v>
      </c>
      <c r="D56" s="378">
        <f>D57</f>
        <v>15000</v>
      </c>
      <c r="E56" s="378">
        <v>0</v>
      </c>
      <c r="F56" s="379">
        <f t="shared" si="2"/>
        <v>0</v>
      </c>
    </row>
    <row r="57" spans="1:6" s="375" customFormat="1" ht="13.2">
      <c r="A57" s="673"/>
      <c r="B57" s="376"/>
      <c r="C57" s="384" t="s">
        <v>352</v>
      </c>
      <c r="D57" s="378">
        <f>D58</f>
        <v>15000</v>
      </c>
      <c r="E57" s="378">
        <v>0</v>
      </c>
      <c r="F57" s="379">
        <f t="shared" si="2"/>
        <v>0</v>
      </c>
    </row>
    <row r="58" spans="1:6" s="375" customFormat="1" ht="22.2" customHeight="1">
      <c r="A58" s="677"/>
      <c r="B58" s="376"/>
      <c r="C58" s="380" t="s">
        <v>364</v>
      </c>
      <c r="D58" s="378">
        <v>15000</v>
      </c>
      <c r="E58" s="378">
        <v>0</v>
      </c>
      <c r="F58" s="379">
        <f t="shared" si="2"/>
        <v>0</v>
      </c>
    </row>
    <row r="59" spans="1:6" s="381" customFormat="1" ht="13.2">
      <c r="A59" s="672">
        <v>926</v>
      </c>
      <c r="B59" s="371"/>
      <c r="C59" s="371" t="s">
        <v>361</v>
      </c>
      <c r="D59" s="373">
        <f t="shared" ref="D59:E61" si="6">D60</f>
        <v>4428</v>
      </c>
      <c r="E59" s="373">
        <f t="shared" si="6"/>
        <v>4428</v>
      </c>
      <c r="F59" s="379">
        <f t="shared" si="2"/>
        <v>100</v>
      </c>
    </row>
    <row r="60" spans="1:6" s="375" customFormat="1" ht="26.4" customHeight="1">
      <c r="A60" s="673"/>
      <c r="B60" s="376">
        <v>92601</v>
      </c>
      <c r="C60" s="376" t="s">
        <v>49</v>
      </c>
      <c r="D60" s="378">
        <f t="shared" si="6"/>
        <v>4428</v>
      </c>
      <c r="E60" s="378">
        <f t="shared" si="6"/>
        <v>4428</v>
      </c>
      <c r="F60" s="379">
        <f t="shared" si="2"/>
        <v>100</v>
      </c>
    </row>
    <row r="61" spans="1:6" s="375" customFormat="1" ht="13.2">
      <c r="A61" s="673"/>
      <c r="B61" s="376"/>
      <c r="C61" s="376" t="s">
        <v>271</v>
      </c>
      <c r="D61" s="378">
        <f t="shared" si="6"/>
        <v>4428</v>
      </c>
      <c r="E61" s="378">
        <f t="shared" si="6"/>
        <v>4428</v>
      </c>
      <c r="F61" s="379">
        <f t="shared" si="2"/>
        <v>100</v>
      </c>
    </row>
    <row r="62" spans="1:6" s="375" customFormat="1" ht="13.2">
      <c r="A62" s="677"/>
      <c r="B62" s="376"/>
      <c r="C62" s="376" t="s">
        <v>362</v>
      </c>
      <c r="D62" s="378">
        <v>4428</v>
      </c>
      <c r="E62" s="378">
        <v>4428</v>
      </c>
      <c r="F62" s="379">
        <f t="shared" si="2"/>
        <v>100</v>
      </c>
    </row>
    <row r="63" spans="1:6">
      <c r="A63" s="674" t="s">
        <v>363</v>
      </c>
      <c r="B63" s="675"/>
      <c r="C63" s="676"/>
      <c r="D63" s="405">
        <f>D59+D51+D30+D26+D12+D8+D47+D22+D43</f>
        <v>1355037</v>
      </c>
      <c r="E63" s="405">
        <f>E59+E51+E30+E26+E12+E8+E47+E22+E43</f>
        <v>1235432.99</v>
      </c>
      <c r="F63" s="379">
        <f t="shared" si="2"/>
        <v>91.173376815540834</v>
      </c>
    </row>
  </sheetData>
  <mergeCells count="12">
    <mergeCell ref="B4:C4"/>
    <mergeCell ref="D2:E2"/>
    <mergeCell ref="A8:A11"/>
    <mergeCell ref="A12:A21"/>
    <mergeCell ref="A63:C63"/>
    <mergeCell ref="A59:A62"/>
    <mergeCell ref="A51:A58"/>
    <mergeCell ref="A22:A25"/>
    <mergeCell ref="A26:A29"/>
    <mergeCell ref="A30:A42"/>
    <mergeCell ref="A47:A50"/>
    <mergeCell ref="A43:A46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Załacznik Nr 1</vt:lpstr>
      <vt:lpstr>Załacznik nr 2</vt:lpstr>
      <vt:lpstr>Załacznik Nr 3</vt:lpstr>
      <vt:lpstr>Załacznik Nr 4</vt:lpstr>
      <vt:lpstr>Załacznik Nr 5</vt:lpstr>
      <vt:lpstr>Załacznik Nr 8</vt:lpstr>
      <vt:lpstr>Załącznik Nr 6</vt:lpstr>
      <vt:lpstr>Załącznik Nr 7</vt:lpstr>
      <vt:lpstr>Załącznik Nr 8</vt:lpstr>
      <vt:lpstr>Arkusz1</vt:lpstr>
      <vt:lpstr>Załącznik Nr 9</vt:lpstr>
      <vt:lpstr>Arkusz6</vt:lpstr>
      <vt:lpstr>Arkusz7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STAROZREBY</dc:creator>
  <cp:lastModifiedBy>Urszula Ziarko</cp:lastModifiedBy>
  <cp:lastPrinted>2018-03-27T11:29:20Z</cp:lastPrinted>
  <dcterms:created xsi:type="dcterms:W3CDTF">2012-06-20T09:23:42Z</dcterms:created>
  <dcterms:modified xsi:type="dcterms:W3CDTF">2018-06-13T10:42:09Z</dcterms:modified>
</cp:coreProperties>
</file>