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ziarko\Desktop\30.06.2018-wykonanie\"/>
    </mc:Choice>
  </mc:AlternateContent>
  <xr:revisionPtr revIDLastSave="0" documentId="13_ncr:1_{68E79F1F-FA42-4AE6-8C8A-A2648320E4FC}" xr6:coauthVersionLast="34" xr6:coauthVersionMax="34" xr10:uidLastSave="{00000000-0000-0000-0000-000000000000}"/>
  <bookViews>
    <workbookView xWindow="0" yWindow="0" windowWidth="23040" windowHeight="8784" tabRatio="598" firstSheet="4" activeTab="8" xr2:uid="{00000000-000D-0000-FFFF-FFFF00000000}"/>
  </bookViews>
  <sheets>
    <sheet name="Załacznik Nr 1" sheetId="2" r:id="rId1"/>
    <sheet name="Załacznik nr 2" sheetId="21" r:id="rId2"/>
    <sheet name="Załacznik Nr 3" sheetId="6" r:id="rId3"/>
    <sheet name="Załacznik Nr 4" sheetId="7" r:id="rId4"/>
    <sheet name="Załacznik Nr 5" sheetId="10" r:id="rId5"/>
    <sheet name="Załacznik Nr 8" sheetId="11" state="hidden" r:id="rId6"/>
    <sheet name="Załącznik Nr 6" sheetId="12" r:id="rId7"/>
    <sheet name="Załącznik Nr 7" sheetId="13" r:id="rId8"/>
    <sheet name="Załącznik Nr 8" sheetId="22" r:id="rId9"/>
    <sheet name="Załącznik Nr 9" sheetId="24" r:id="rId10"/>
    <sheet name="Arkusz1" sheetId="23" r:id="rId11"/>
    <sheet name="Arkusz6" sheetId="19" r:id="rId12"/>
    <sheet name="Arkusz7" sheetId="20" r:id="rId13"/>
  </sheets>
  <calcPr calcId="17902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2" i="22" l="1"/>
  <c r="F21" i="22"/>
  <c r="E178" i="2" l="1"/>
  <c r="Q50" i="21" l="1"/>
  <c r="P49" i="21"/>
  <c r="J29" i="7" l="1"/>
  <c r="P233" i="21" l="1"/>
  <c r="Q233" i="21"/>
  <c r="R233" i="21"/>
  <c r="F100" i="2" l="1"/>
  <c r="L12" i="23" l="1"/>
  <c r="G9" i="23"/>
  <c r="E18" i="22"/>
  <c r="E22" i="22"/>
  <c r="E21" i="22"/>
  <c r="D22" i="22"/>
  <c r="D18" i="22"/>
  <c r="D17" i="22"/>
  <c r="G22" i="6" l="1"/>
  <c r="F21" i="6"/>
  <c r="G21" i="6" s="1"/>
  <c r="E21" i="6"/>
  <c r="D21" i="22" l="1"/>
  <c r="D16" i="22" s="1"/>
  <c r="F15" i="22"/>
  <c r="D14" i="22"/>
  <c r="D13" i="22" s="1"/>
  <c r="G11" i="12"/>
  <c r="F17" i="12"/>
  <c r="E17" i="12"/>
  <c r="E11" i="13"/>
  <c r="F8" i="7"/>
  <c r="H28" i="7"/>
  <c r="E22" i="7"/>
  <c r="D31" i="7"/>
  <c r="D30" i="7"/>
  <c r="D27" i="7"/>
  <c r="F22" i="7"/>
  <c r="D22" i="7" s="1"/>
  <c r="D25" i="7"/>
  <c r="D24" i="7"/>
  <c r="D23" i="7"/>
  <c r="F16" i="7"/>
  <c r="F18" i="7"/>
  <c r="F29" i="7"/>
  <c r="F21" i="7"/>
  <c r="J91" i="21"/>
  <c r="F29" i="6"/>
  <c r="E29" i="6"/>
  <c r="F20" i="6"/>
  <c r="E20" i="6"/>
  <c r="G18" i="6"/>
  <c r="G15" i="6"/>
  <c r="F14" i="22" l="1"/>
  <c r="D12" i="22"/>
  <c r="F12" i="22" s="1"/>
  <c r="F13" i="22"/>
  <c r="G20" i="6"/>
  <c r="I64" i="21"/>
  <c r="J64" i="21"/>
  <c r="F25" i="2"/>
  <c r="F19" i="2"/>
  <c r="E13" i="2"/>
  <c r="F13" i="2"/>
  <c r="E108" i="2"/>
  <c r="F55" i="2"/>
  <c r="E55" i="2"/>
  <c r="F192" i="2"/>
  <c r="F175" i="2"/>
  <c r="E175" i="2"/>
  <c r="F169" i="2"/>
  <c r="G167" i="2"/>
  <c r="F45" i="2"/>
  <c r="E45" i="2"/>
  <c r="F41" i="2"/>
  <c r="H238" i="21"/>
  <c r="H241" i="21"/>
  <c r="H256" i="21"/>
  <c r="G259" i="21"/>
  <c r="H52" i="21"/>
  <c r="H49" i="21"/>
  <c r="H43" i="21"/>
  <c r="H37" i="21"/>
  <c r="H34" i="21"/>
  <c r="H28" i="21"/>
  <c r="H22" i="21"/>
  <c r="H19" i="21"/>
  <c r="F39" i="2" l="1"/>
  <c r="G13" i="2"/>
  <c r="I253" i="21"/>
  <c r="I235" i="21"/>
  <c r="I214" i="21"/>
  <c r="I196" i="21"/>
  <c r="I157" i="21"/>
  <c r="I145" i="21"/>
  <c r="I112" i="21"/>
  <c r="I91" i="21"/>
  <c r="I46" i="21"/>
  <c r="I25" i="21"/>
  <c r="I13" i="21"/>
  <c r="J213" i="21"/>
  <c r="I195" i="21"/>
  <c r="Q31" i="21"/>
  <c r="Q13" i="21"/>
  <c r="L64" i="21"/>
  <c r="H78" i="21" l="1"/>
  <c r="P250" i="21" l="1"/>
  <c r="L214" i="21"/>
  <c r="H151" i="21"/>
  <c r="H124" i="21" l="1"/>
  <c r="G124" i="21" s="1"/>
  <c r="H114" i="21"/>
  <c r="J105" i="21"/>
  <c r="H72" i="21"/>
  <c r="G72" i="21" s="1"/>
  <c r="H73" i="21"/>
  <c r="G73" i="21" s="1"/>
  <c r="L74" i="21"/>
  <c r="J46" i="21"/>
  <c r="G49" i="21"/>
  <c r="J20" i="21"/>
  <c r="F23" i="2"/>
  <c r="Q234" i="21" l="1"/>
  <c r="Q248" i="21"/>
  <c r="P247" i="21"/>
  <c r="E247" i="21" s="1"/>
  <c r="P246" i="21"/>
  <c r="E246" i="21" s="1"/>
  <c r="E248" i="21" l="1"/>
  <c r="P248" i="21"/>
  <c r="J214" i="21"/>
  <c r="I213" i="21"/>
  <c r="L112" i="21"/>
  <c r="L111" i="21"/>
  <c r="J112" i="21"/>
  <c r="H139" i="21"/>
  <c r="G139" i="21" s="1"/>
  <c r="J111" i="21"/>
  <c r="I111" i="21"/>
  <c r="L140" i="21"/>
  <c r="J140" i="21"/>
  <c r="I140" i="21"/>
  <c r="H138" i="21"/>
  <c r="K112" i="21"/>
  <c r="K111" i="21"/>
  <c r="I84" i="21"/>
  <c r="G138" i="21" l="1"/>
  <c r="G140" i="21" s="1"/>
  <c r="H140" i="21"/>
  <c r="E139" i="21"/>
  <c r="L63" i="21"/>
  <c r="J63" i="21"/>
  <c r="J80" i="21"/>
  <c r="E250" i="21"/>
  <c r="E138" i="21" l="1"/>
  <c r="Q30" i="21"/>
  <c r="K31" i="21"/>
  <c r="J31" i="21"/>
  <c r="H31" i="21" s="1"/>
  <c r="I31" i="21"/>
  <c r="K30" i="21"/>
  <c r="J30" i="21"/>
  <c r="H30" i="21" s="1"/>
  <c r="J38" i="21"/>
  <c r="H36" i="21"/>
  <c r="G36" i="21" s="1"/>
  <c r="Q38" i="21"/>
  <c r="P37" i="21"/>
  <c r="P36" i="21"/>
  <c r="K35" i="21"/>
  <c r="J35" i="21"/>
  <c r="G34" i="21"/>
  <c r="E34" i="21" s="1"/>
  <c r="H33" i="21"/>
  <c r="G33" i="21" s="1"/>
  <c r="E33" i="21" s="1"/>
  <c r="P16" i="21"/>
  <c r="F199" i="2"/>
  <c r="G201" i="2"/>
  <c r="G202" i="2"/>
  <c r="G203" i="2"/>
  <c r="E199" i="2"/>
  <c r="E197" i="2" s="1"/>
  <c r="G121" i="2"/>
  <c r="F119" i="2"/>
  <c r="E119" i="2"/>
  <c r="E122" i="2"/>
  <c r="F122" i="2"/>
  <c r="G124" i="2"/>
  <c r="E100" i="2"/>
  <c r="E94" i="2"/>
  <c r="F94" i="2"/>
  <c r="G96" i="2"/>
  <c r="E97" i="2"/>
  <c r="F97" i="2"/>
  <c r="G99" i="2"/>
  <c r="G102" i="2"/>
  <c r="E103" i="2"/>
  <c r="F103" i="2"/>
  <c r="G105" i="2"/>
  <c r="G31" i="21" l="1"/>
  <c r="H32" i="21"/>
  <c r="G119" i="2"/>
  <c r="G30" i="21"/>
  <c r="G199" i="2"/>
  <c r="F197" i="2"/>
  <c r="G197" i="2" s="1"/>
  <c r="E140" i="21"/>
  <c r="E35" i="21"/>
  <c r="H38" i="21"/>
  <c r="E36" i="21"/>
  <c r="P38" i="21"/>
  <c r="G35" i="21"/>
  <c r="H35" i="21"/>
  <c r="G37" i="21"/>
  <c r="E37" i="21" s="1"/>
  <c r="G122" i="2"/>
  <c r="G100" i="2"/>
  <c r="F92" i="2"/>
  <c r="G103" i="2"/>
  <c r="G97" i="2"/>
  <c r="E92" i="2"/>
  <c r="G94" i="2"/>
  <c r="G11" i="23"/>
  <c r="E7" i="7"/>
  <c r="G10" i="23"/>
  <c r="I10" i="23" s="1"/>
  <c r="I12" i="23" s="1"/>
  <c r="E38" i="21" l="1"/>
  <c r="G38" i="21"/>
  <c r="G92" i="2"/>
  <c r="R53" i="21"/>
  <c r="L157" i="21" l="1"/>
  <c r="L187" i="21"/>
  <c r="L196" i="21"/>
  <c r="G241" i="21"/>
  <c r="R214" i="21"/>
  <c r="Q232" i="21"/>
  <c r="P232" i="21" s="1"/>
  <c r="J155" i="21"/>
  <c r="I155" i="21"/>
  <c r="J29" i="21"/>
  <c r="I29" i="21"/>
  <c r="H214" i="21" l="1"/>
  <c r="Q214" i="21"/>
  <c r="Q235" i="21"/>
  <c r="Q236" i="21" s="1"/>
  <c r="P236" i="21" s="1"/>
  <c r="M213" i="21"/>
  <c r="L213" i="21"/>
  <c r="Q231" i="21"/>
  <c r="P231" i="21" s="1"/>
  <c r="R213" i="21"/>
  <c r="R215" i="21" s="1"/>
  <c r="Q215" i="21" s="1"/>
  <c r="P215" i="21" s="1"/>
  <c r="L195" i="21"/>
  <c r="J196" i="21"/>
  <c r="J195" i="21"/>
  <c r="J212" i="21"/>
  <c r="H211" i="21"/>
  <c r="H210" i="21"/>
  <c r="G210" i="21" s="1"/>
  <c r="E210" i="21" s="1"/>
  <c r="L209" i="21"/>
  <c r="J209" i="21"/>
  <c r="I209" i="21"/>
  <c r="H208" i="21"/>
  <c r="H207" i="21"/>
  <c r="G207" i="21" s="1"/>
  <c r="E207" i="21" s="1"/>
  <c r="J206" i="21"/>
  <c r="H205" i="21"/>
  <c r="G205" i="21" s="1"/>
  <c r="E205" i="21" s="1"/>
  <c r="H204" i="21"/>
  <c r="G204" i="21" s="1"/>
  <c r="E204" i="21" s="1"/>
  <c r="L203" i="21"/>
  <c r="J203" i="21"/>
  <c r="I203" i="21"/>
  <c r="H202" i="21"/>
  <c r="G202" i="21" s="1"/>
  <c r="E202" i="21" s="1"/>
  <c r="H201" i="21"/>
  <c r="G201" i="21" s="1"/>
  <c r="E201" i="21" s="1"/>
  <c r="L200" i="21"/>
  <c r="J200" i="21"/>
  <c r="I200" i="21"/>
  <c r="H199" i="21"/>
  <c r="G199" i="21" s="1"/>
  <c r="E199" i="21" s="1"/>
  <c r="H198" i="21"/>
  <c r="G198" i="21" s="1"/>
  <c r="E198" i="21" s="1"/>
  <c r="L186" i="21"/>
  <c r="L194" i="21"/>
  <c r="G193" i="21"/>
  <c r="E193" i="21" s="1"/>
  <c r="G192" i="21"/>
  <c r="E192" i="21" s="1"/>
  <c r="J157" i="21"/>
  <c r="L156" i="21"/>
  <c r="I156" i="21"/>
  <c r="J156" i="21"/>
  <c r="L182" i="21"/>
  <c r="G181" i="21"/>
  <c r="E181" i="21" s="1"/>
  <c r="G180" i="21"/>
  <c r="E180" i="21" s="1"/>
  <c r="H162" i="21"/>
  <c r="G162" i="21" s="1"/>
  <c r="E162" i="21" s="1"/>
  <c r="E182" i="21" l="1"/>
  <c r="E194" i="21"/>
  <c r="E206" i="21"/>
  <c r="E195" i="21"/>
  <c r="E200" i="21"/>
  <c r="E203" i="21"/>
  <c r="Q213" i="21"/>
  <c r="P213" i="21" s="1"/>
  <c r="P214" i="21"/>
  <c r="L197" i="21"/>
  <c r="G200" i="21"/>
  <c r="J197" i="21"/>
  <c r="G194" i="21"/>
  <c r="G195" i="21"/>
  <c r="H209" i="21"/>
  <c r="H212" i="21"/>
  <c r="I197" i="21"/>
  <c r="G206" i="21"/>
  <c r="H206" i="21"/>
  <c r="G211" i="21"/>
  <c r="E211" i="21" s="1"/>
  <c r="E212" i="21" s="1"/>
  <c r="H195" i="21"/>
  <c r="G208" i="21"/>
  <c r="H196" i="21"/>
  <c r="H200" i="21"/>
  <c r="G203" i="21"/>
  <c r="H203" i="21"/>
  <c r="G182" i="21"/>
  <c r="G196" i="21" l="1"/>
  <c r="G197" i="21" s="1"/>
  <c r="E208" i="21"/>
  <c r="H197" i="21"/>
  <c r="G209" i="21"/>
  <c r="G212" i="21"/>
  <c r="E34" i="22"/>
  <c r="E33" i="22" s="1"/>
  <c r="F31" i="22"/>
  <c r="E30" i="22"/>
  <c r="E29" i="22" s="1"/>
  <c r="E28" i="22" s="1"/>
  <c r="F50" i="2"/>
  <c r="F156" i="2"/>
  <c r="F194" i="2"/>
  <c r="E194" i="2"/>
  <c r="F148" i="2"/>
  <c r="F146" i="2" s="1"/>
  <c r="F108" i="2"/>
  <c r="E209" i="21" l="1"/>
  <c r="E196" i="21"/>
  <c r="G194" i="2"/>
  <c r="E32" i="22"/>
  <c r="F30" i="2"/>
  <c r="E197" i="21" l="1"/>
  <c r="I125" i="21"/>
  <c r="I85" i="21"/>
  <c r="I262" i="21" s="1"/>
  <c r="J84" i="21"/>
  <c r="J85" i="21"/>
  <c r="R46" i="21"/>
  <c r="Q46" i="21"/>
  <c r="P46" i="21"/>
  <c r="Q52" i="21"/>
  <c r="R45" i="21"/>
  <c r="Q51" i="21"/>
  <c r="P40" i="21"/>
  <c r="E40" i="21" s="1"/>
  <c r="P39" i="21"/>
  <c r="E39" i="21" s="1"/>
  <c r="G28" i="21"/>
  <c r="H27" i="21"/>
  <c r="Q45" i="21" l="1"/>
  <c r="Q47" i="21" s="1"/>
  <c r="P52" i="21"/>
  <c r="Q53" i="21"/>
  <c r="P53" i="21" s="1"/>
  <c r="R47" i="21"/>
  <c r="P51" i="21"/>
  <c r="H29" i="21"/>
  <c r="Q251" i="21"/>
  <c r="P251" i="21" s="1"/>
  <c r="P249" i="21"/>
  <c r="E241" i="21"/>
  <c r="E249" i="21" l="1"/>
  <c r="E251" i="21" s="1"/>
  <c r="P234" i="21"/>
  <c r="P235" i="21"/>
  <c r="J8" i="7"/>
  <c r="J9" i="7"/>
  <c r="J10" i="7"/>
  <c r="J11" i="7"/>
  <c r="J12" i="7"/>
  <c r="J13" i="7"/>
  <c r="J15" i="7"/>
  <c r="J21" i="7"/>
  <c r="J27" i="7"/>
  <c r="J30" i="7"/>
  <c r="J31" i="7"/>
  <c r="G31" i="7"/>
  <c r="G30" i="7"/>
  <c r="G29" i="7"/>
  <c r="E28" i="7"/>
  <c r="D28" i="7"/>
  <c r="D34" i="22"/>
  <c r="D30" i="22"/>
  <c r="D29" i="22" s="1"/>
  <c r="D28" i="22" s="1"/>
  <c r="K12" i="23"/>
  <c r="J12" i="23"/>
  <c r="H12" i="23"/>
  <c r="G12" i="23"/>
  <c r="E12" i="23"/>
  <c r="D12" i="23"/>
  <c r="G28" i="7" l="1"/>
  <c r="F28" i="7"/>
  <c r="J28" i="7"/>
  <c r="D33" i="22"/>
  <c r="F34" i="22"/>
  <c r="F12" i="23"/>
  <c r="E10" i="22"/>
  <c r="E9" i="22" s="1"/>
  <c r="E8" i="22" s="1"/>
  <c r="D10" i="22"/>
  <c r="D9" i="22" s="1"/>
  <c r="D8" i="22" s="1"/>
  <c r="D26" i="22"/>
  <c r="G13" i="12"/>
  <c r="G14" i="12"/>
  <c r="G15" i="12"/>
  <c r="G16" i="12"/>
  <c r="G12" i="12"/>
  <c r="H26" i="7"/>
  <c r="E26" i="7"/>
  <c r="D26" i="7"/>
  <c r="F15" i="7"/>
  <c r="H7" i="7"/>
  <c r="E20" i="7"/>
  <c r="F20" i="7"/>
  <c r="H20" i="7"/>
  <c r="D20" i="7"/>
  <c r="J20" i="7" l="1"/>
  <c r="J26" i="7"/>
  <c r="E17" i="22"/>
  <c r="E16" i="22" s="1"/>
  <c r="E36" i="22" s="1"/>
  <c r="D32" i="22"/>
  <c r="D36" i="22" s="1"/>
  <c r="F33" i="22"/>
  <c r="G17" i="12"/>
  <c r="E207" i="2"/>
  <c r="E192" i="2"/>
  <c r="E205" i="2"/>
  <c r="G195" i="2"/>
  <c r="G196" i="2"/>
  <c r="F193" i="2"/>
  <c r="F191" i="2" s="1"/>
  <c r="E193" i="2"/>
  <c r="E191" i="2" s="1"/>
  <c r="F48" i="2"/>
  <c r="G162" i="2"/>
  <c r="F160" i="2"/>
  <c r="E160" i="2"/>
  <c r="G158" i="2"/>
  <c r="G159" i="2"/>
  <c r="E156" i="2"/>
  <c r="G155" i="2"/>
  <c r="F153" i="2"/>
  <c r="E153" i="2"/>
  <c r="F140" i="2"/>
  <c r="E140" i="2"/>
  <c r="F143" i="2"/>
  <c r="E143" i="2"/>
  <c r="F53" i="2"/>
  <c r="G47" i="2"/>
  <c r="E183" i="2"/>
  <c r="F151" i="2" l="1"/>
  <c r="F205" i="2"/>
  <c r="F207" i="2" s="1"/>
  <c r="G207" i="2" s="1"/>
  <c r="G192" i="2"/>
  <c r="F32" i="22"/>
  <c r="E151" i="2"/>
  <c r="G191" i="2"/>
  <c r="G193" i="2"/>
  <c r="G160" i="2"/>
  <c r="G156" i="2"/>
  <c r="G143" i="2"/>
  <c r="G153" i="2"/>
  <c r="G45" i="2"/>
  <c r="F36" i="22" l="1"/>
  <c r="G151" i="2"/>
  <c r="G205" i="2"/>
  <c r="J235" i="21"/>
  <c r="J13" i="21"/>
  <c r="H13" i="21" s="1"/>
  <c r="H133" i="21" l="1"/>
  <c r="G133" i="21" s="1"/>
  <c r="E133" i="21" s="1"/>
  <c r="Q61" i="21"/>
  <c r="Q17" i="21"/>
  <c r="P13" i="21"/>
  <c r="F30" i="22" l="1"/>
  <c r="F29" i="22"/>
  <c r="F28" i="22"/>
  <c r="F27" i="22"/>
  <c r="E26" i="22"/>
  <c r="F26" i="22" s="1"/>
  <c r="F25" i="22"/>
  <c r="F24" i="22"/>
  <c r="F23" i="22"/>
  <c r="F20" i="22"/>
  <c r="F19" i="22"/>
  <c r="F11" i="22"/>
  <c r="F17" i="22" l="1"/>
  <c r="F9" i="22"/>
  <c r="F16" i="22"/>
  <c r="F18" i="22"/>
  <c r="F10" i="22"/>
  <c r="F8" i="22" l="1"/>
  <c r="G27" i="7" l="1"/>
  <c r="G26" i="7" s="1"/>
  <c r="G21" i="7"/>
  <c r="G20" i="7" s="1"/>
  <c r="F7" i="7"/>
  <c r="F88" i="2" l="1"/>
  <c r="F60" i="2"/>
  <c r="G190" i="2"/>
  <c r="G21" i="2"/>
  <c r="R55" i="21" l="1"/>
  <c r="R262" i="21" s="1"/>
  <c r="R54" i="21"/>
  <c r="R261" i="21" s="1"/>
  <c r="R62" i="21"/>
  <c r="Q60" i="21"/>
  <c r="Q54" i="21" s="1"/>
  <c r="P61" i="21"/>
  <c r="Q55" i="21"/>
  <c r="J234" i="21"/>
  <c r="I234" i="21"/>
  <c r="L218" i="21"/>
  <c r="H123" i="21"/>
  <c r="J90" i="21"/>
  <c r="I90" i="21"/>
  <c r="Q63" i="21"/>
  <c r="Q64" i="21"/>
  <c r="P64" i="21"/>
  <c r="P63" i="21"/>
  <c r="I68" i="21"/>
  <c r="R263" i="21" l="1"/>
  <c r="P55" i="21"/>
  <c r="E61" i="21"/>
  <c r="H90" i="21"/>
  <c r="Q56" i="21"/>
  <c r="R56" i="21"/>
  <c r="Q62" i="21"/>
  <c r="P60" i="21"/>
  <c r="E60" i="21" s="1"/>
  <c r="J54" i="21"/>
  <c r="P48" i="21"/>
  <c r="I30" i="21"/>
  <c r="P50" i="21" l="1"/>
  <c r="P45" i="21"/>
  <c r="P47" i="21" s="1"/>
  <c r="E62" i="21"/>
  <c r="P54" i="21"/>
  <c r="P56" i="21" s="1"/>
  <c r="P62" i="21"/>
  <c r="G185" i="2"/>
  <c r="F183" i="2"/>
  <c r="F181" i="2" s="1"/>
  <c r="E181" i="2"/>
  <c r="E19" i="2"/>
  <c r="E148" i="2"/>
  <c r="G181" i="2" l="1"/>
  <c r="G183" i="2"/>
  <c r="I23" i="21"/>
  <c r="E60" i="2" l="1"/>
  <c r="J55" i="21" l="1"/>
  <c r="J25" i="21"/>
  <c r="J253" i="21"/>
  <c r="Q25" i="21"/>
  <c r="Q24" i="21"/>
  <c r="H217" i="21"/>
  <c r="H184" i="21"/>
  <c r="G184" i="21" s="1"/>
  <c r="E184" i="21" s="1"/>
  <c r="H183" i="21"/>
  <c r="J176" i="21"/>
  <c r="L176" i="21"/>
  <c r="H132" i="21"/>
  <c r="H213" i="21" l="1"/>
  <c r="G213" i="21" s="1"/>
  <c r="H115" i="21"/>
  <c r="Q95" i="21"/>
  <c r="G115" i="21" l="1"/>
  <c r="J83" i="21"/>
  <c r="I83" i="21"/>
  <c r="E72" i="21"/>
  <c r="J71" i="21"/>
  <c r="P28" i="21"/>
  <c r="E28" i="21" s="1"/>
  <c r="P27" i="21"/>
  <c r="P24" i="21" s="1"/>
  <c r="H21" i="21"/>
  <c r="H15" i="21"/>
  <c r="G15" i="21" s="1"/>
  <c r="H16" i="21"/>
  <c r="E115" i="21" l="1"/>
  <c r="E25" i="21"/>
  <c r="P25" i="21"/>
  <c r="G16" i="21"/>
  <c r="E16" i="21" s="1"/>
  <c r="D7" i="7"/>
  <c r="F188" i="2"/>
  <c r="J7" i="7" l="1"/>
  <c r="F186" i="2"/>
  <c r="F204" i="2" s="1"/>
  <c r="G71" i="2"/>
  <c r="H70" i="21" l="1"/>
  <c r="H69" i="21"/>
  <c r="H71" i="21" l="1"/>
  <c r="G70" i="21"/>
  <c r="E70" i="21" s="1"/>
  <c r="H15" i="7" l="1"/>
  <c r="G10" i="7"/>
  <c r="G11" i="7"/>
  <c r="G12" i="7"/>
  <c r="G13" i="7"/>
  <c r="H14" i="7" l="1"/>
  <c r="H32" i="7" s="1"/>
  <c r="G15" i="7"/>
  <c r="G13" i="6"/>
  <c r="E12" i="6"/>
  <c r="F13" i="10"/>
  <c r="E13" i="10"/>
  <c r="K260" i="21" l="1"/>
  <c r="E259" i="21"/>
  <c r="G258" i="21"/>
  <c r="E258" i="21" s="1"/>
  <c r="J257" i="21"/>
  <c r="I257" i="21"/>
  <c r="H253" i="21"/>
  <c r="H255" i="21"/>
  <c r="G255" i="21" s="1"/>
  <c r="E255" i="21" s="1"/>
  <c r="K253" i="21"/>
  <c r="K252" i="21"/>
  <c r="J252" i="21"/>
  <c r="I252" i="21"/>
  <c r="K245" i="21"/>
  <c r="H244" i="21"/>
  <c r="G244" i="21" s="1"/>
  <c r="E244" i="21" s="1"/>
  <c r="H243" i="21"/>
  <c r="G243" i="21" s="1"/>
  <c r="E243" i="21" s="1"/>
  <c r="K242" i="21"/>
  <c r="J242" i="21"/>
  <c r="I242" i="21"/>
  <c r="H240" i="21"/>
  <c r="G240" i="21" s="1"/>
  <c r="E240" i="21" s="1"/>
  <c r="E242" i="21" s="1"/>
  <c r="J239" i="21"/>
  <c r="I239" i="21"/>
  <c r="H237" i="21"/>
  <c r="K235" i="21"/>
  <c r="H235" i="21"/>
  <c r="K234" i="21"/>
  <c r="J233" i="21"/>
  <c r="H232" i="21"/>
  <c r="H231" i="21"/>
  <c r="G231" i="21" s="1"/>
  <c r="E231" i="21" s="1"/>
  <c r="J230" i="21"/>
  <c r="H229" i="21"/>
  <c r="G229" i="21" s="1"/>
  <c r="E229" i="21" s="1"/>
  <c r="H228" i="21"/>
  <c r="G228" i="21" s="1"/>
  <c r="E228" i="21" s="1"/>
  <c r="J227" i="21"/>
  <c r="H226" i="21"/>
  <c r="H225" i="21"/>
  <c r="G225" i="21" s="1"/>
  <c r="E225" i="21" s="1"/>
  <c r="J224" i="21"/>
  <c r="H223" i="21"/>
  <c r="G223" i="21" s="1"/>
  <c r="E223" i="21" s="1"/>
  <c r="H222" i="21"/>
  <c r="G222" i="21" s="1"/>
  <c r="E222" i="21" s="1"/>
  <c r="J221" i="21"/>
  <c r="H220" i="21"/>
  <c r="H219" i="21"/>
  <c r="G219" i="21" s="1"/>
  <c r="E219" i="21" s="1"/>
  <c r="J218" i="21"/>
  <c r="I218" i="21"/>
  <c r="G217" i="21"/>
  <c r="E217" i="21" s="1"/>
  <c r="H216" i="21"/>
  <c r="G216" i="21" s="1"/>
  <c r="E216" i="21" s="1"/>
  <c r="M214" i="21"/>
  <c r="M262" i="21" s="1"/>
  <c r="M261" i="21"/>
  <c r="L191" i="21"/>
  <c r="G190" i="21"/>
  <c r="G189" i="21"/>
  <c r="E189" i="21" s="1"/>
  <c r="E186" i="21" s="1"/>
  <c r="L185" i="21"/>
  <c r="G183" i="21"/>
  <c r="E183" i="21" s="1"/>
  <c r="I179" i="21"/>
  <c r="H179" i="21" s="1"/>
  <c r="G179" i="21" s="1"/>
  <c r="E179" i="21" s="1"/>
  <c r="H178" i="21"/>
  <c r="G178" i="21" s="1"/>
  <c r="E178" i="21" s="1"/>
  <c r="H177" i="21"/>
  <c r="G177" i="21"/>
  <c r="E177" i="21" s="1"/>
  <c r="I176" i="21"/>
  <c r="H175" i="21"/>
  <c r="H174" i="21"/>
  <c r="G174" i="21" s="1"/>
  <c r="E174" i="21" s="1"/>
  <c r="L173" i="21"/>
  <c r="G173" i="21" s="1"/>
  <c r="E173" i="21" s="1"/>
  <c r="G172" i="21"/>
  <c r="E172" i="21" s="1"/>
  <c r="G171" i="21"/>
  <c r="E171" i="21" s="1"/>
  <c r="L170" i="21"/>
  <c r="G169" i="21"/>
  <c r="E169" i="21" s="1"/>
  <c r="G168" i="21"/>
  <c r="E168" i="21" s="1"/>
  <c r="L167" i="21"/>
  <c r="G166" i="21"/>
  <c r="E166" i="21" s="1"/>
  <c r="G165" i="21"/>
  <c r="E165" i="21" s="1"/>
  <c r="J164" i="21"/>
  <c r="H163" i="21"/>
  <c r="J161" i="21"/>
  <c r="H160" i="21"/>
  <c r="H159" i="21"/>
  <c r="L158" i="21"/>
  <c r="H154" i="21"/>
  <c r="G154" i="21" s="1"/>
  <c r="E154" i="21" s="1"/>
  <c r="H153" i="21"/>
  <c r="G153" i="21" s="1"/>
  <c r="E153" i="21" s="1"/>
  <c r="J152" i="21"/>
  <c r="I152" i="21"/>
  <c r="H150" i="21"/>
  <c r="G150" i="21" s="1"/>
  <c r="E150" i="21" s="1"/>
  <c r="H148" i="21"/>
  <c r="H147" i="21"/>
  <c r="J145" i="21"/>
  <c r="J144" i="21"/>
  <c r="I144" i="21"/>
  <c r="K143" i="21"/>
  <c r="J143" i="21"/>
  <c r="H142" i="21"/>
  <c r="H141" i="21"/>
  <c r="L137" i="21"/>
  <c r="J137" i="21"/>
  <c r="I137" i="21"/>
  <c r="H136" i="21"/>
  <c r="G136" i="21" s="1"/>
  <c r="E136" i="21" s="1"/>
  <c r="H135" i="21"/>
  <c r="G135" i="21" s="1"/>
  <c r="E135" i="21" s="1"/>
  <c r="L134" i="21"/>
  <c r="J134" i="21"/>
  <c r="I134" i="21"/>
  <c r="G132" i="21"/>
  <c r="E132" i="21" s="1"/>
  <c r="E134" i="21" s="1"/>
  <c r="J131" i="21"/>
  <c r="H130" i="21"/>
  <c r="H129" i="21"/>
  <c r="J128" i="21"/>
  <c r="I128" i="21"/>
  <c r="H127" i="21"/>
  <c r="G127" i="21" s="1"/>
  <c r="E127" i="21" s="1"/>
  <c r="H126" i="21"/>
  <c r="G126" i="21" s="1"/>
  <c r="E126" i="21" s="1"/>
  <c r="L125" i="21"/>
  <c r="J125" i="21"/>
  <c r="G123" i="21"/>
  <c r="E123" i="21" s="1"/>
  <c r="K122" i="21"/>
  <c r="J122" i="21"/>
  <c r="H121" i="21"/>
  <c r="H120" i="21"/>
  <c r="G120" i="21" s="1"/>
  <c r="E120" i="21" s="1"/>
  <c r="L119" i="21"/>
  <c r="J119" i="21"/>
  <c r="I119" i="21"/>
  <c r="H118" i="21"/>
  <c r="G118" i="21" s="1"/>
  <c r="H117" i="21"/>
  <c r="G117" i="21" s="1"/>
  <c r="E117" i="21" s="1"/>
  <c r="L116" i="21"/>
  <c r="J116" i="21"/>
  <c r="I116" i="21"/>
  <c r="G114" i="21"/>
  <c r="E114" i="21" s="1"/>
  <c r="V119" i="21" s="1"/>
  <c r="K113" i="21"/>
  <c r="H109" i="21"/>
  <c r="G109" i="21" s="1"/>
  <c r="E109" i="21" s="1"/>
  <c r="E106" i="21" s="1"/>
  <c r="H108" i="21"/>
  <c r="G108" i="21" s="1"/>
  <c r="J106" i="21"/>
  <c r="O104" i="21"/>
  <c r="J104" i="21"/>
  <c r="H103" i="21"/>
  <c r="H102" i="21"/>
  <c r="H99" i="21" s="1"/>
  <c r="O100" i="21"/>
  <c r="O262" i="21" s="1"/>
  <c r="J100" i="21"/>
  <c r="O99" i="21"/>
  <c r="O261" i="21" s="1"/>
  <c r="J99" i="21"/>
  <c r="I98" i="21"/>
  <c r="H97" i="21"/>
  <c r="G97" i="21" s="1"/>
  <c r="E97" i="21" s="1"/>
  <c r="H96" i="21"/>
  <c r="G96" i="21" s="1"/>
  <c r="E96" i="21" s="1"/>
  <c r="L95" i="21"/>
  <c r="J95" i="21"/>
  <c r="I95" i="21"/>
  <c r="P94" i="21"/>
  <c r="H94" i="21"/>
  <c r="P93" i="21"/>
  <c r="P90" i="21" s="1"/>
  <c r="H93" i="21"/>
  <c r="G93" i="21" s="1"/>
  <c r="Q91" i="21"/>
  <c r="Q262" i="21" s="1"/>
  <c r="P262" i="21" s="1"/>
  <c r="L91" i="21"/>
  <c r="Q90" i="21"/>
  <c r="L90" i="21"/>
  <c r="J89" i="21"/>
  <c r="I89" i="21"/>
  <c r="H88" i="21"/>
  <c r="H85" i="21" s="1"/>
  <c r="H87" i="21"/>
  <c r="H84" i="21" s="1"/>
  <c r="G84" i="21" s="1"/>
  <c r="L83" i="21"/>
  <c r="H82" i="21"/>
  <c r="G82" i="21" s="1"/>
  <c r="E82" i="21" s="1"/>
  <c r="H81" i="21"/>
  <c r="G81" i="21" s="1"/>
  <c r="E81" i="21" s="1"/>
  <c r="J77" i="21"/>
  <c r="H76" i="21"/>
  <c r="H75" i="21"/>
  <c r="J74" i="21"/>
  <c r="I74" i="21"/>
  <c r="L71" i="21"/>
  <c r="G69" i="21"/>
  <c r="E69" i="21" s="1"/>
  <c r="E71" i="21" s="1"/>
  <c r="H67" i="21"/>
  <c r="G67" i="21" s="1"/>
  <c r="H66" i="21"/>
  <c r="G66" i="21" s="1"/>
  <c r="R64" i="21"/>
  <c r="R63" i="21"/>
  <c r="J59" i="21"/>
  <c r="H58" i="21"/>
  <c r="G58" i="21" s="1"/>
  <c r="E58" i="21" s="1"/>
  <c r="E55" i="21" s="1"/>
  <c r="H57" i="21"/>
  <c r="G57" i="21" s="1"/>
  <c r="E57" i="21" s="1"/>
  <c r="E54" i="21" s="1"/>
  <c r="H55" i="21"/>
  <c r="J56" i="21"/>
  <c r="J53" i="21"/>
  <c r="H51" i="21"/>
  <c r="G51" i="21" s="1"/>
  <c r="E51" i="21" s="1"/>
  <c r="J50" i="21"/>
  <c r="I50" i="21"/>
  <c r="E49" i="21"/>
  <c r="H48" i="21"/>
  <c r="G48" i="21" s="1"/>
  <c r="J45" i="21"/>
  <c r="I45" i="21"/>
  <c r="Q44" i="21"/>
  <c r="P44" i="21" s="1"/>
  <c r="J44" i="21"/>
  <c r="P43" i="21"/>
  <c r="G43" i="21"/>
  <c r="P42" i="21"/>
  <c r="P30" i="21" s="1"/>
  <c r="H42" i="21"/>
  <c r="P31" i="21"/>
  <c r="L29" i="21"/>
  <c r="G27" i="21"/>
  <c r="L25" i="21"/>
  <c r="L24" i="21"/>
  <c r="J24" i="21"/>
  <c r="I24" i="21"/>
  <c r="J23" i="21"/>
  <c r="G22" i="21"/>
  <c r="E22" i="21" s="1"/>
  <c r="H18" i="21"/>
  <c r="G18" i="21" s="1"/>
  <c r="E18" i="21" s="1"/>
  <c r="P15" i="21"/>
  <c r="E15" i="21" s="1"/>
  <c r="E17" i="21" s="1"/>
  <c r="Q12" i="21"/>
  <c r="J12" i="21"/>
  <c r="I12" i="21"/>
  <c r="K262" i="21" l="1"/>
  <c r="E67" i="21"/>
  <c r="O263" i="21"/>
  <c r="J262" i="21"/>
  <c r="H262" i="21" s="1"/>
  <c r="G121" i="21"/>
  <c r="G122" i="21" s="1"/>
  <c r="J261" i="21"/>
  <c r="G75" i="21"/>
  <c r="E75" i="21" s="1"/>
  <c r="H77" i="21"/>
  <c r="E252" i="21"/>
  <c r="E155" i="21"/>
  <c r="E167" i="21"/>
  <c r="G52" i="21"/>
  <c r="G53" i="21" s="1"/>
  <c r="H46" i="21"/>
  <c r="E48" i="21"/>
  <c r="E45" i="21" s="1"/>
  <c r="E213" i="21"/>
  <c r="H111" i="21"/>
  <c r="G142" i="21"/>
  <c r="H112" i="21"/>
  <c r="G129" i="21"/>
  <c r="E93" i="21"/>
  <c r="E90" i="21" s="1"/>
  <c r="E66" i="21"/>
  <c r="E83" i="21"/>
  <c r="E218" i="21"/>
  <c r="E128" i="21"/>
  <c r="E230" i="21"/>
  <c r="G29" i="21"/>
  <c r="E27" i="21"/>
  <c r="E98" i="21"/>
  <c r="G105" i="21"/>
  <c r="E108" i="21"/>
  <c r="E105" i="21" s="1"/>
  <c r="G187" i="21"/>
  <c r="E190" i="21"/>
  <c r="E245" i="21"/>
  <c r="E260" i="21"/>
  <c r="E59" i="21"/>
  <c r="E56" i="21"/>
  <c r="E43" i="21"/>
  <c r="E31" i="21" s="1"/>
  <c r="E116" i="21"/>
  <c r="E137" i="21"/>
  <c r="E170" i="21"/>
  <c r="E224" i="21"/>
  <c r="E73" i="21"/>
  <c r="E74" i="21" s="1"/>
  <c r="L262" i="21"/>
  <c r="G252" i="21"/>
  <c r="G141" i="21"/>
  <c r="G214" i="21"/>
  <c r="H156" i="21"/>
  <c r="L261" i="21"/>
  <c r="H157" i="21"/>
  <c r="G186" i="21"/>
  <c r="H86" i="21"/>
  <c r="G242" i="21"/>
  <c r="H242" i="21"/>
  <c r="Q261" i="21"/>
  <c r="Q263" i="21" s="1"/>
  <c r="G19" i="21"/>
  <c r="G235" i="21"/>
  <c r="G237" i="21"/>
  <c r="H234" i="21"/>
  <c r="I146" i="21"/>
  <c r="G90" i="21"/>
  <c r="G160" i="21"/>
  <c r="E160" i="21" s="1"/>
  <c r="G24" i="21"/>
  <c r="H12" i="21"/>
  <c r="Q14" i="21"/>
  <c r="J158" i="21"/>
  <c r="I158" i="21"/>
  <c r="H125" i="21"/>
  <c r="G102" i="21"/>
  <c r="E102" i="21" s="1"/>
  <c r="E99" i="21" s="1"/>
  <c r="Q92" i="21"/>
  <c r="P91" i="21"/>
  <c r="P92" i="21" s="1"/>
  <c r="P95" i="21"/>
  <c r="G87" i="21"/>
  <c r="G88" i="21"/>
  <c r="H24" i="21"/>
  <c r="H95" i="21"/>
  <c r="H91" i="21"/>
  <c r="E124" i="21"/>
  <c r="H143" i="21"/>
  <c r="G148" i="21"/>
  <c r="E148" i="21" s="1"/>
  <c r="H149" i="21"/>
  <c r="H224" i="21"/>
  <c r="G224" i="21" s="1"/>
  <c r="J86" i="21"/>
  <c r="G71" i="21"/>
  <c r="J32" i="21"/>
  <c r="G42" i="21"/>
  <c r="E42" i="21" s="1"/>
  <c r="E30" i="21" s="1"/>
  <c r="G54" i="21"/>
  <c r="P17" i="21"/>
  <c r="P12" i="21"/>
  <c r="P261" i="21" s="1"/>
  <c r="P263" i="21" s="1"/>
  <c r="H54" i="21"/>
  <c r="H56" i="21" s="1"/>
  <c r="G59" i="21"/>
  <c r="I26" i="21"/>
  <c r="H59" i="21"/>
  <c r="G94" i="21"/>
  <c r="E94" i="21" s="1"/>
  <c r="H122" i="21"/>
  <c r="H131" i="21"/>
  <c r="J236" i="21"/>
  <c r="K254" i="21"/>
  <c r="G106" i="21"/>
  <c r="H137" i="21"/>
  <c r="J146" i="21"/>
  <c r="I47" i="21"/>
  <c r="Q32" i="21"/>
  <c r="H44" i="21"/>
  <c r="J65" i="21"/>
  <c r="J101" i="21"/>
  <c r="L113" i="21"/>
  <c r="G137" i="21"/>
  <c r="L188" i="21"/>
  <c r="I14" i="21"/>
  <c r="J26" i="21"/>
  <c r="H53" i="21"/>
  <c r="I86" i="21"/>
  <c r="H106" i="21"/>
  <c r="H116" i="21"/>
  <c r="G130" i="21"/>
  <c r="H233" i="21"/>
  <c r="I236" i="21"/>
  <c r="J254" i="21"/>
  <c r="G128" i="21"/>
  <c r="H20" i="21"/>
  <c r="P32" i="21"/>
  <c r="G83" i="21"/>
  <c r="I92" i="21"/>
  <c r="H64" i="21"/>
  <c r="L92" i="21"/>
  <c r="H98" i="21"/>
  <c r="I113" i="21"/>
  <c r="H128" i="21"/>
  <c r="H23" i="21"/>
  <c r="L26" i="21"/>
  <c r="L65" i="21"/>
  <c r="J92" i="21"/>
  <c r="K261" i="21"/>
  <c r="K263" i="21" s="1"/>
  <c r="J113" i="21"/>
  <c r="G116" i="21"/>
  <c r="G167" i="21"/>
  <c r="G191" i="21"/>
  <c r="J215" i="21"/>
  <c r="H230" i="21"/>
  <c r="G230" i="21" s="1"/>
  <c r="G232" i="21"/>
  <c r="G155" i="21"/>
  <c r="G185" i="21"/>
  <c r="E185" i="21" s="1"/>
  <c r="G74" i="21"/>
  <c r="G68" i="21"/>
  <c r="G76" i="21"/>
  <c r="E76" i="21" s="1"/>
  <c r="H89" i="21"/>
  <c r="H104" i="21"/>
  <c r="G103" i="21"/>
  <c r="E103" i="21" s="1"/>
  <c r="H134" i="21"/>
  <c r="G147" i="21"/>
  <c r="E147" i="21" s="1"/>
  <c r="E144" i="21" s="1"/>
  <c r="H144" i="21"/>
  <c r="G55" i="21"/>
  <c r="O101" i="21"/>
  <c r="H119" i="21"/>
  <c r="E118" i="21"/>
  <c r="H221" i="21"/>
  <c r="G220" i="21"/>
  <c r="E220" i="21" s="1"/>
  <c r="E221" i="21" s="1"/>
  <c r="G260" i="21"/>
  <c r="G21" i="21"/>
  <c r="E21" i="21" s="1"/>
  <c r="E23" i="21" s="1"/>
  <c r="G45" i="21"/>
  <c r="H50" i="21"/>
  <c r="H68" i="21"/>
  <c r="H74" i="21"/>
  <c r="H83" i="21"/>
  <c r="G98" i="21"/>
  <c r="H105" i="21"/>
  <c r="H155" i="21"/>
  <c r="G170" i="21"/>
  <c r="L215" i="21"/>
  <c r="G218" i="21"/>
  <c r="H227" i="21"/>
  <c r="G227" i="21" s="1"/>
  <c r="G226" i="21"/>
  <c r="E226" i="21" s="1"/>
  <c r="H239" i="21"/>
  <c r="G238" i="21"/>
  <c r="E238" i="21" s="1"/>
  <c r="H252" i="21"/>
  <c r="H254" i="21" s="1"/>
  <c r="I254" i="21"/>
  <c r="J14" i="21"/>
  <c r="H45" i="21"/>
  <c r="J47" i="21"/>
  <c r="G50" i="21"/>
  <c r="H100" i="21"/>
  <c r="H101" i="21" s="1"/>
  <c r="G159" i="21"/>
  <c r="H161" i="21"/>
  <c r="G163" i="21"/>
  <c r="E163" i="21" s="1"/>
  <c r="E164" i="21" s="1"/>
  <c r="H164" i="21"/>
  <c r="H218" i="21"/>
  <c r="H215" i="21"/>
  <c r="K236" i="21"/>
  <c r="G245" i="21"/>
  <c r="G256" i="21"/>
  <c r="E256" i="21" s="1"/>
  <c r="H257" i="21"/>
  <c r="H176" i="21"/>
  <c r="G175" i="21"/>
  <c r="E175" i="21" s="1"/>
  <c r="H145" i="21"/>
  <c r="H152" i="21"/>
  <c r="G151" i="21"/>
  <c r="E151" i="21" s="1"/>
  <c r="E152" i="21" s="1"/>
  <c r="I215" i="21"/>
  <c r="G63" i="2"/>
  <c r="G262" i="21" l="1"/>
  <c r="J263" i="21"/>
  <c r="G112" i="21"/>
  <c r="E125" i="21"/>
  <c r="V122" i="21"/>
  <c r="E121" i="21"/>
  <c r="E122" i="21" s="1"/>
  <c r="E77" i="21"/>
  <c r="L263" i="21"/>
  <c r="E50" i="21"/>
  <c r="E52" i="21"/>
  <c r="G46" i="21"/>
  <c r="G47" i="21" s="1"/>
  <c r="E68" i="21"/>
  <c r="E227" i="21"/>
  <c r="E142" i="21"/>
  <c r="E141" i="21"/>
  <c r="G111" i="21"/>
  <c r="E129" i="21"/>
  <c r="E253" i="21"/>
  <c r="E257" i="21"/>
  <c r="G156" i="21"/>
  <c r="E159" i="21"/>
  <c r="E156" i="21" s="1"/>
  <c r="E235" i="21"/>
  <c r="E119" i="21"/>
  <c r="E95" i="21"/>
  <c r="E91" i="21"/>
  <c r="E92" i="21" s="1"/>
  <c r="G85" i="21"/>
  <c r="E88" i="21"/>
  <c r="E157" i="21"/>
  <c r="G234" i="21"/>
  <c r="E237" i="21"/>
  <c r="E234" i="21" s="1"/>
  <c r="E44" i="21"/>
  <c r="E32" i="21"/>
  <c r="G131" i="21"/>
  <c r="E130" i="21"/>
  <c r="E87" i="21"/>
  <c r="E84" i="21" s="1"/>
  <c r="E24" i="21"/>
  <c r="E26" i="21" s="1"/>
  <c r="E29" i="21"/>
  <c r="E100" i="21"/>
  <c r="E101" i="21" s="1"/>
  <c r="E104" i="21"/>
  <c r="G13" i="21"/>
  <c r="E19" i="21"/>
  <c r="G143" i="21"/>
  <c r="G233" i="21"/>
  <c r="E232" i="21"/>
  <c r="E233" i="21" s="1"/>
  <c r="E149" i="21"/>
  <c r="G188" i="21"/>
  <c r="E187" i="21"/>
  <c r="E188" i="21" s="1"/>
  <c r="E191" i="21"/>
  <c r="G12" i="21"/>
  <c r="E12" i="21" s="1"/>
  <c r="G157" i="21"/>
  <c r="G125" i="21"/>
  <c r="G20" i="21"/>
  <c r="G99" i="21"/>
  <c r="G91" i="21"/>
  <c r="G92" i="21" s="1"/>
  <c r="G89" i="21"/>
  <c r="G44" i="21"/>
  <c r="G32" i="21"/>
  <c r="G56" i="21"/>
  <c r="G144" i="21"/>
  <c r="H92" i="21"/>
  <c r="G95" i="21"/>
  <c r="H113" i="21"/>
  <c r="H158" i="21"/>
  <c r="G149" i="21"/>
  <c r="H47" i="21"/>
  <c r="P14" i="21"/>
  <c r="G215" i="21"/>
  <c r="H236" i="21"/>
  <c r="H14" i="21"/>
  <c r="G257" i="21"/>
  <c r="G253" i="21"/>
  <c r="G164" i="21"/>
  <c r="G134" i="21"/>
  <c r="G77" i="21"/>
  <c r="G152" i="21"/>
  <c r="G239" i="21"/>
  <c r="G23" i="21"/>
  <c r="H146" i="21"/>
  <c r="G145" i="21"/>
  <c r="E145" i="21" s="1"/>
  <c r="E146" i="21" s="1"/>
  <c r="G176" i="21"/>
  <c r="E176" i="21" s="1"/>
  <c r="G161" i="21"/>
  <c r="G221" i="21"/>
  <c r="G119" i="21"/>
  <c r="G100" i="21"/>
  <c r="G104" i="21"/>
  <c r="F34" i="2"/>
  <c r="F172" i="2"/>
  <c r="G84" i="2"/>
  <c r="E11" i="2"/>
  <c r="F11" i="2"/>
  <c r="G15" i="2"/>
  <c r="G16" i="2"/>
  <c r="E46" i="21" l="1"/>
  <c r="E47" i="21" s="1"/>
  <c r="E53" i="21"/>
  <c r="E214" i="21"/>
  <c r="E215" i="21" s="1"/>
  <c r="E112" i="21"/>
  <c r="E143" i="21"/>
  <c r="E111" i="21"/>
  <c r="E131" i="21"/>
  <c r="E85" i="21"/>
  <c r="E86" i="21" s="1"/>
  <c r="E89" i="21"/>
  <c r="G113" i="21"/>
  <c r="E20" i="21"/>
  <c r="E13" i="21"/>
  <c r="E158" i="21"/>
  <c r="E239" i="21"/>
  <c r="E161" i="21"/>
  <c r="E236" i="21"/>
  <c r="E254" i="21"/>
  <c r="G14" i="21"/>
  <c r="G236" i="21"/>
  <c r="G101" i="21"/>
  <c r="G86" i="21"/>
  <c r="G158" i="21"/>
  <c r="F28" i="2"/>
  <c r="G254" i="21"/>
  <c r="G146" i="21"/>
  <c r="G11" i="2"/>
  <c r="E188" i="2"/>
  <c r="G188" i="2" s="1"/>
  <c r="E53" i="2"/>
  <c r="F165" i="2"/>
  <c r="F163" i="2" s="1"/>
  <c r="E165" i="2"/>
  <c r="F82" i="2"/>
  <c r="E82" i="2"/>
  <c r="F64" i="2"/>
  <c r="G69" i="2"/>
  <c r="E64" i="2"/>
  <c r="E50" i="2"/>
  <c r="E48" i="2" s="1"/>
  <c r="G52" i="2"/>
  <c r="E14" i="21" l="1"/>
  <c r="E113" i="21"/>
  <c r="G50" i="2"/>
  <c r="G30" i="6"/>
  <c r="G17" i="6"/>
  <c r="F16" i="6"/>
  <c r="E16" i="6"/>
  <c r="G14" i="6"/>
  <c r="F12" i="6"/>
  <c r="G16" i="6" l="1"/>
  <c r="F19" i="6"/>
  <c r="G29" i="6"/>
  <c r="E19" i="6"/>
  <c r="G48" i="2"/>
  <c r="G12" i="6"/>
  <c r="G19" i="6" l="1"/>
  <c r="F11" i="13"/>
  <c r="G10" i="13"/>
  <c r="G12" i="10"/>
  <c r="G11" i="10"/>
  <c r="G10" i="10"/>
  <c r="F26" i="7"/>
  <c r="G14" i="7"/>
  <c r="E14" i="7"/>
  <c r="E32" i="7" s="1"/>
  <c r="D14" i="7"/>
  <c r="D32" i="7" s="1"/>
  <c r="G8" i="7"/>
  <c r="J14" i="7" l="1"/>
  <c r="J32" i="7"/>
  <c r="F14" i="7"/>
  <c r="F32" i="7" s="1"/>
  <c r="G13" i="10"/>
  <c r="G11" i="13"/>
  <c r="G7" i="7" l="1"/>
  <c r="G32" i="7" s="1"/>
  <c r="F17" i="2" l="1"/>
  <c r="F72" i="2"/>
  <c r="F115" i="2"/>
  <c r="F112" i="2"/>
  <c r="F127" i="2"/>
  <c r="F131" i="2"/>
  <c r="F137" i="2"/>
  <c r="E34" i="2"/>
  <c r="E127" i="2"/>
  <c r="G129" i="2"/>
  <c r="G130" i="2"/>
  <c r="E131" i="2"/>
  <c r="G133" i="2"/>
  <c r="E134" i="2"/>
  <c r="F134" i="2"/>
  <c r="G136" i="2"/>
  <c r="E137" i="2"/>
  <c r="G139" i="2"/>
  <c r="G142" i="2"/>
  <c r="G145" i="2"/>
  <c r="G110" i="2"/>
  <c r="G87" i="2"/>
  <c r="F106" i="2" l="1"/>
  <c r="E125" i="2"/>
  <c r="F125" i="2"/>
  <c r="F178" i="2" s="1"/>
  <c r="F58" i="2"/>
  <c r="G134" i="2"/>
  <c r="G131" i="2"/>
  <c r="G127" i="2"/>
  <c r="G137" i="2"/>
  <c r="G140" i="2"/>
  <c r="F206" i="2" l="1"/>
  <c r="G125" i="2"/>
  <c r="E186" i="2" l="1"/>
  <c r="E204" i="2" s="1"/>
  <c r="G204" i="2" l="1"/>
  <c r="F107" i="2"/>
  <c r="G22" i="2"/>
  <c r="G32" i="2"/>
  <c r="G33" i="2"/>
  <c r="G36" i="2"/>
  <c r="G37" i="2"/>
  <c r="G43" i="2"/>
  <c r="G62" i="2"/>
  <c r="G66" i="2"/>
  <c r="G67" i="2"/>
  <c r="G68" i="2"/>
  <c r="G74" i="2"/>
  <c r="G75" i="2"/>
  <c r="G76" i="2"/>
  <c r="G77" i="2"/>
  <c r="G78" i="2"/>
  <c r="G79" i="2"/>
  <c r="G80" i="2"/>
  <c r="G81" i="2"/>
  <c r="G85" i="2"/>
  <c r="G86" i="2"/>
  <c r="G90" i="2"/>
  <c r="G91" i="2"/>
  <c r="G114" i="2"/>
  <c r="G117" i="2"/>
  <c r="G118" i="2"/>
  <c r="G150" i="2"/>
  <c r="G168" i="2"/>
  <c r="G174" i="2"/>
  <c r="E72" i="2"/>
  <c r="E172" i="2"/>
  <c r="E163" i="2" s="1"/>
  <c r="E146" i="2"/>
  <c r="G186" i="2" l="1"/>
  <c r="G64" i="2"/>
  <c r="E107" i="2"/>
  <c r="G172" i="2"/>
  <c r="G165" i="2"/>
  <c r="G72" i="2"/>
  <c r="G146" i="2"/>
  <c r="G148" i="2"/>
  <c r="E115" i="2"/>
  <c r="G115" i="2" s="1"/>
  <c r="E112" i="2"/>
  <c r="E88" i="2"/>
  <c r="G88" i="2" s="1"/>
  <c r="G82" i="2"/>
  <c r="G60" i="2"/>
  <c r="E41" i="2"/>
  <c r="G34" i="2"/>
  <c r="E30" i="2"/>
  <c r="G30" i="2" s="1"/>
  <c r="E106" i="2" l="1"/>
  <c r="E39" i="2"/>
  <c r="G39" i="2" s="1"/>
  <c r="G112" i="2"/>
  <c r="E28" i="2"/>
  <c r="G28" i="2" s="1"/>
  <c r="G163" i="2"/>
  <c r="G41" i="2"/>
  <c r="E58" i="2"/>
  <c r="G108" i="2"/>
  <c r="E17" i="2"/>
  <c r="E206" i="2" l="1"/>
  <c r="G106" i="2"/>
  <c r="G58" i="2"/>
  <c r="G19" i="2"/>
  <c r="G17" i="2" l="1"/>
  <c r="G178" i="2" l="1"/>
  <c r="G206" i="2"/>
  <c r="G25" i="21"/>
  <c r="G26" i="21" s="1"/>
  <c r="H25" i="21"/>
  <c r="H26" i="21" s="1"/>
  <c r="G78" i="21"/>
  <c r="I63" i="21"/>
  <c r="I65" i="21" l="1"/>
  <c r="I261" i="21"/>
  <c r="I263" i="21" s="1"/>
  <c r="E78" i="21"/>
  <c r="G63" i="21"/>
  <c r="H63" i="21"/>
  <c r="H261" i="21" l="1"/>
  <c r="H65" i="21"/>
  <c r="E63" i="21"/>
  <c r="E261" i="21" s="1"/>
  <c r="G261" i="21"/>
  <c r="I80" i="21"/>
  <c r="H79" i="21"/>
  <c r="H80" i="21" s="1"/>
  <c r="G79" i="21" l="1"/>
  <c r="E79" i="21" l="1"/>
  <c r="E80" i="21" s="1"/>
  <c r="G64" i="21"/>
  <c r="G65" i="21" s="1"/>
  <c r="G80" i="21"/>
  <c r="E64" i="21"/>
  <c r="E262" i="21" s="1"/>
  <c r="E263" i="21" s="1"/>
  <c r="G263" i="21"/>
  <c r="H263" i="21"/>
  <c r="E65" i="21" l="1"/>
</calcChain>
</file>

<file path=xl/sharedStrings.xml><?xml version="1.0" encoding="utf-8"?>
<sst xmlns="http://schemas.openxmlformats.org/spreadsheetml/2006/main" count="932" uniqueCount="399">
  <si>
    <t>Dział</t>
  </si>
  <si>
    <t>Rozdział</t>
  </si>
  <si>
    <t>Wykonanie procentowe</t>
  </si>
  <si>
    <t>w tym:</t>
  </si>
  <si>
    <t>010</t>
  </si>
  <si>
    <t>Rolnictwo i łowiectwo</t>
  </si>
  <si>
    <t>01010</t>
  </si>
  <si>
    <t>Infrastruktura wodociągowa i sanitacyjna wsi</t>
  </si>
  <si>
    <t>01030</t>
  </si>
  <si>
    <t>01095</t>
  </si>
  <si>
    <t>Pozostała działalność</t>
  </si>
  <si>
    <t>Dostarczanie wody</t>
  </si>
  <si>
    <t>Transport i łączność</t>
  </si>
  <si>
    <t>Drogi publiczne gminne</t>
  </si>
  <si>
    <t>Gospodarka mieszkaniowa</t>
  </si>
  <si>
    <t>Gospodarka gruntami i nieruchomościami</t>
  </si>
  <si>
    <t>Działalność usługowa</t>
  </si>
  <si>
    <t>Administracja publiczna</t>
  </si>
  <si>
    <t>Urzędy wojewódzkie</t>
  </si>
  <si>
    <t>751</t>
  </si>
  <si>
    <t>Bezpieczeństwo publiczne i ochrona przeciwpożarowa</t>
  </si>
  <si>
    <t>Ochotnicze straże pożarne</t>
  </si>
  <si>
    <t>Obrona cywilna</t>
  </si>
  <si>
    <t>Obsługa długu publicznego</t>
  </si>
  <si>
    <t>Obsługa papierów wartościowych, kredytów i pożyczek jednostek samorządu terytorialnego</t>
  </si>
  <si>
    <t>Różne rozliczenia</t>
  </si>
  <si>
    <t>Rezerwy ogólne i celowe</t>
  </si>
  <si>
    <t>Oświata i wychowanie</t>
  </si>
  <si>
    <t>Oddziały przedszkolne w szkołach podstawowych</t>
  </si>
  <si>
    <t>Dowożenie uczniów do szkół</t>
  </si>
  <si>
    <t>Szkoły podstawowe</t>
  </si>
  <si>
    <t>Gimnazja</t>
  </si>
  <si>
    <t>Dokształcanie i doskonalenie nauczycieli</t>
  </si>
  <si>
    <t>Ochrona zdrowia</t>
  </si>
  <si>
    <t>Przeciwdziałanie alkoholizmowi</t>
  </si>
  <si>
    <t>852</t>
  </si>
  <si>
    <t>Pomoc społeczna</t>
  </si>
  <si>
    <t>Zasiłki i pomoc w naturze oraz składki na ubezpieczenia emerytalne i rentowe</t>
  </si>
  <si>
    <t>Dodatki mieszkaniowe</t>
  </si>
  <si>
    <t>Zasiłki stałe</t>
  </si>
  <si>
    <t>Usługi opiekuńcze i specjalistyczne usługi opiekuńcze</t>
  </si>
  <si>
    <t>854</t>
  </si>
  <si>
    <t>Edukacyjna opieka wychowawcza</t>
  </si>
  <si>
    <t>Pomoc materialna dla uczniów</t>
  </si>
  <si>
    <t>Gospodarka komunalna i ochrona środowiska</t>
  </si>
  <si>
    <t>Gospodarka ściekowa i ochrona wód</t>
  </si>
  <si>
    <t>Oświetlenie ulic, placów i dróg</t>
  </si>
  <si>
    <t>Kultura i ochrona dziedzictwa narodowego</t>
  </si>
  <si>
    <t>Domy i ośrodki kultury, świetlice i kluby</t>
  </si>
  <si>
    <t>Biblioteki</t>
  </si>
  <si>
    <t>Obiekty sportowe</t>
  </si>
  <si>
    <t>Przedszkola</t>
  </si>
  <si>
    <t>z tego:</t>
  </si>
  <si>
    <t>Wpływy z usług</t>
  </si>
  <si>
    <t>Wpływy z różnych dochodów</t>
  </si>
  <si>
    <t>400</t>
  </si>
  <si>
    <t>Wytwarzanie i zaopatrywanie w energię elektryczną, gaz i wodę</t>
  </si>
  <si>
    <t>600</t>
  </si>
  <si>
    <t>700</t>
  </si>
  <si>
    <t>Wpływy z różnych opłat</t>
  </si>
  <si>
    <t>70004</t>
  </si>
  <si>
    <t>70005</t>
  </si>
  <si>
    <t>750</t>
  </si>
  <si>
    <t>75011</t>
  </si>
  <si>
    <t>Urzędy naczelnych organów władzy państwowej, kontroli i ochrony prawa oraz sądownictwa</t>
  </si>
  <si>
    <t>75101</t>
  </si>
  <si>
    <t>754</t>
  </si>
  <si>
    <t>756</t>
  </si>
  <si>
    <t>Wpływy z opłaty targowej</t>
  </si>
  <si>
    <t>Subwencje ogólne z budżetu państwa</t>
  </si>
  <si>
    <t>801</t>
  </si>
  <si>
    <t>80101</t>
  </si>
  <si>
    <t>85213</t>
  </si>
  <si>
    <t>85214</t>
  </si>
  <si>
    <t>85216</t>
  </si>
  <si>
    <t>85219</t>
  </si>
  <si>
    <t>Ośrodki pomocy społecznej</t>
  </si>
  <si>
    <t>900</t>
  </si>
  <si>
    <t>90019</t>
  </si>
  <si>
    <t>75412</t>
  </si>
  <si>
    <t>85415</t>
  </si>
  <si>
    <t>90001</t>
  </si>
  <si>
    <t>80103</t>
  </si>
  <si>
    <t>80104</t>
  </si>
  <si>
    <t>80110</t>
  </si>
  <si>
    <t>Wydatki bieżące</t>
  </si>
  <si>
    <t>Wydatki majątkowe</t>
  </si>
  <si>
    <t>na programy finansowane z udziałem środków, o których mowa w art.. 5 ust. 1 pkt 2 i 3</t>
  </si>
  <si>
    <t>Rodziny zastępcze</t>
  </si>
  <si>
    <t>Gospodarka odpadami</t>
  </si>
  <si>
    <t xml:space="preserve">     DOCHODY</t>
  </si>
  <si>
    <t>wykonanie procentowe</t>
  </si>
  <si>
    <t>Dotacje celowe otrzymane z budżetu państwa na realizację zadań bieżących z zakresu administracji rządowej oraz innych zadań zleconych gminie (związkom gmin) ustawami</t>
  </si>
  <si>
    <t xml:space="preserve">Wpływy z usług </t>
  </si>
  <si>
    <t>Wpływy z opłat za zezwolenia na sprzedaż alkoholu</t>
  </si>
  <si>
    <t>Wpływy z opłaty eksploatacyjnej</t>
  </si>
  <si>
    <t>-</t>
  </si>
  <si>
    <t>w tym z tytułu dotacji i środków na finansowanie wydatków na realizację zadań finansowanych z udziałem środków, o których mowa w art.. 5 ust. 1 pkt. 2 i 3</t>
  </si>
  <si>
    <t>Rzodział</t>
  </si>
  <si>
    <t>Nazwa</t>
  </si>
  <si>
    <t>Bieżące</t>
  </si>
  <si>
    <t>0750</t>
  </si>
  <si>
    <t>2010</t>
  </si>
  <si>
    <t>Doztarczanie wody</t>
  </si>
  <si>
    <t>0690</t>
  </si>
  <si>
    <t>0830</t>
  </si>
  <si>
    <t>0920</t>
  </si>
  <si>
    <t>0470</t>
  </si>
  <si>
    <t>2360</t>
  </si>
  <si>
    <t>Dochody jednostek samorządu trytorialnego związane z realizacją zadań z zakresu adnibistracji rządowej oraz innych zadań zleconych ustawami</t>
  </si>
  <si>
    <t xml:space="preserve">Urzędy naczelnych organów władzy państwowej, kontroli i ochrony prawa oraz sądownictwa </t>
  </si>
  <si>
    <t>Urzędy naczelnych organów władzy państwowej, kontroli i ochrony prawa</t>
  </si>
  <si>
    <t>Dochody od osób prawnych, od osób fizycznych i od innych jednostek nieposiadających osobowości prawnej  oraz wydatki związane z ich poborem</t>
  </si>
  <si>
    <t>75601</t>
  </si>
  <si>
    <t>Wpływy z podatku dochodowego od osób fizycznych</t>
  </si>
  <si>
    <t>0350</t>
  </si>
  <si>
    <t>75615</t>
  </si>
  <si>
    <t>0310</t>
  </si>
  <si>
    <t>0320</t>
  </si>
  <si>
    <t>0330</t>
  </si>
  <si>
    <t>0340</t>
  </si>
  <si>
    <t>0360</t>
  </si>
  <si>
    <t>0430</t>
  </si>
  <si>
    <t>0500</t>
  </si>
  <si>
    <t>0910</t>
  </si>
  <si>
    <t>75618</t>
  </si>
  <si>
    <t>Wpływy z innych opłat stanowiących dochody jednostek samorządu terytorialnego na podstawie ustaw</t>
  </si>
  <si>
    <t>0460</t>
  </si>
  <si>
    <t>0480</t>
  </si>
  <si>
    <t>75621</t>
  </si>
  <si>
    <t>Udziały gmin w podatkach stanowiących dochód budżetu państwa</t>
  </si>
  <si>
    <t>0010</t>
  </si>
  <si>
    <t>0020</t>
  </si>
  <si>
    <t>75801</t>
  </si>
  <si>
    <t>Część oświatowa subwencji ogólnej dla jednsotek samorządu terytorialnego</t>
  </si>
  <si>
    <t>2920</t>
  </si>
  <si>
    <t>75807</t>
  </si>
  <si>
    <t>Część wyrównawcza subwencji ogólnej dla gmin</t>
  </si>
  <si>
    <t>75814</t>
  </si>
  <si>
    <t>Różne rozliczenia finansowe</t>
  </si>
  <si>
    <t>0970</t>
  </si>
  <si>
    <t>2030</t>
  </si>
  <si>
    <t>Oddziały przedszkole w szkołach podstawowych</t>
  </si>
  <si>
    <t>Świadczenia rodzinne, świadczenia z funduszu alimentacyjnego oraz składki na ubezpieczenia emerytalne i rentowe z ubezpieczenia społecznego</t>
  </si>
  <si>
    <t>Składki na ubezpieczenia zdrowotne opłacane za osoby pobierające niektóre świadczenia z pomocy społecznej, niektóre świadczenia rodzinne oraz za osoby uczestniczące w zajęciach w centrum integracji społecznej</t>
  </si>
  <si>
    <t>Gospodarka ściekowa i ochrona środowiska</t>
  </si>
  <si>
    <t>Wpływy i wydatki związane z gromadzeniem  środków z opłat i kar za korzystanie ze środowiska</t>
  </si>
  <si>
    <t>bieżące razem</t>
  </si>
  <si>
    <t>75616</t>
  </si>
  <si>
    <t>Wpływy z podatku rolnego, podatku leśnego, podatku odspadków i darowizn, podatku od czynności cywilno-prawnych oraz  podatków i opłat  lokalnych od osób fizycznych</t>
  </si>
  <si>
    <t>Wpływy z podatku rolnego, podatku leśnego, podatku od czynności cywilnoprawnych, podatków i opłat lokalnych od osób prawnych i innych jednostek organizacyjnych</t>
  </si>
  <si>
    <t>6290</t>
  </si>
  <si>
    <t>Ogółem:</t>
  </si>
  <si>
    <t>Majątkowe</t>
  </si>
  <si>
    <t>Załącznik Nr 1</t>
  </si>
  <si>
    <t>Promocja jednostek samorządu terytorialnego</t>
  </si>
  <si>
    <t>Schroniska dla zwierząt</t>
  </si>
  <si>
    <t>0490</t>
  </si>
  <si>
    <t>Załącznik Nr 3</t>
  </si>
  <si>
    <t>Lp.</t>
  </si>
  <si>
    <t>Treść</t>
  </si>
  <si>
    <t>Klasyfikacja
§</t>
  </si>
  <si>
    <t>1.</t>
  </si>
  <si>
    <t>Dochody</t>
  </si>
  <si>
    <t>Dochody bieżące</t>
  </si>
  <si>
    <t>2.</t>
  </si>
  <si>
    <t>Wydatki</t>
  </si>
  <si>
    <t>3.</t>
  </si>
  <si>
    <t>Wynik budżetu</t>
  </si>
  <si>
    <t>Wykup papierów wartościowych (obligacji)</t>
  </si>
  <si>
    <t xml:space="preserve">                    Załącznik nr 4</t>
  </si>
  <si>
    <t>Nazwa zadania</t>
  </si>
  <si>
    <t>Dotacje ogółem po zmianach</t>
  </si>
  <si>
    <t>wydatki bieżące</t>
  </si>
  <si>
    <t>wydatki majątkowe</t>
  </si>
  <si>
    <t>Składki na ubezpieczenia społeczne</t>
  </si>
  <si>
    <t>Składki na Fundusz Pracy</t>
  </si>
  <si>
    <t>Wynagrodzenia bezosobowe</t>
  </si>
  <si>
    <t>Zakup materiałów i wysposażenia</t>
  </si>
  <si>
    <t>Rózne opłaty i składki</t>
  </si>
  <si>
    <t>Wynagrodzenie osobowe pracowników</t>
  </si>
  <si>
    <t>Dodatkowe wynagrodzenie roczne</t>
  </si>
  <si>
    <t>Ogółem</t>
  </si>
  <si>
    <t xml:space="preserve">                                                       Załącznik nr 5</t>
  </si>
  <si>
    <t>Nazwa instytucji</t>
  </si>
  <si>
    <t xml:space="preserve">Niepubliczne Przedszkole "Kajtek" </t>
  </si>
  <si>
    <t>Gminny Ośrodek Kultury</t>
  </si>
  <si>
    <t>Gminna Biblioteka Publiczna</t>
  </si>
  <si>
    <t xml:space="preserve">                                                       Załącznik nr 6</t>
  </si>
  <si>
    <t xml:space="preserve">Urząd Marszałkowski Województwa Mazowieckiego w Warszawie </t>
  </si>
  <si>
    <t xml:space="preserve"> Załącznik nr 7</t>
  </si>
  <si>
    <t>Realizacja zadań związanych z organizowaniem imprez sportowych na terenie gminy przez kluby sportowe wybrane w drodze konkursu ofert</t>
  </si>
  <si>
    <t>Urzędy gmin (miast i miast na prawach powiatu)</t>
  </si>
  <si>
    <t>Zwrot podatku akcyzowego zawartego w cenie oleju napędowego wykorzystywanego do produkcji rolnej</t>
  </si>
  <si>
    <t>Wynagrodzenia osobowe i pochodne od wynagrodzeń pracowników realizujących zadania zlecone z zakresu administracji rządowej</t>
  </si>
  <si>
    <t>Prowadzenie stałego rejestru wyborców</t>
  </si>
  <si>
    <t>Składki na ubezpieczenia zdrowotne świadczeniobiorców</t>
  </si>
  <si>
    <t>0410</t>
  </si>
  <si>
    <t>Wpływy z opłaty skarbowej</t>
  </si>
  <si>
    <t>Wpływy z innych lokalnych opłat pobieranych przez jst na podstawie odrębnych ustaw</t>
  </si>
  <si>
    <t>Kultura fizyczna</t>
  </si>
  <si>
    <t>Plan</t>
  </si>
  <si>
    <t>Z tego</t>
  </si>
  <si>
    <t>Wydatki 
bieżące</t>
  </si>
  <si>
    <t>Wydatki 
majątkowe</t>
  </si>
  <si>
    <t>inwestycje i zakupy inwestycyjne</t>
  </si>
  <si>
    <t>zakup i objęcie akcji i udziałów oraz wniesienie wkładów do spółek prawa handlowego.</t>
  </si>
  <si>
    <t>wydatki 
jednostek
budżetowych,</t>
  </si>
  <si>
    <t>dotacje na zadania bieżące</t>
  </si>
  <si>
    <t>świadczenia na rzecz osób fizycznych;</t>
  </si>
  <si>
    <t>wydatki na programy finansowane z udziałem środków, o których mowa w art. 5 ust. 1 pkt 2 i 3</t>
  </si>
  <si>
    <t xml:space="preserve">wypłaty z tytułu poręczeń i gwarancji </t>
  </si>
  <si>
    <t xml:space="preserve">obsługa długu </t>
  </si>
  <si>
    <t>wynagrodzenia i składki od nich naliczane</t>
  </si>
  <si>
    <t>wydatki związane z realizacją ich statutowych zadań;</t>
  </si>
  <si>
    <t xml:space="preserve">wysokość wykonania </t>
  </si>
  <si>
    <t>% wykonania</t>
  </si>
  <si>
    <t>Izby rolnicze</t>
  </si>
  <si>
    <t>Wytwarzanie i zaoptarywanie w energię elektryczną, gaz i wodę</t>
  </si>
  <si>
    <t>Różne jednostki obsługi gospodarki mieszkaniowej</t>
  </si>
  <si>
    <t>Rady gmin (miast i miast na prawach powiatu)</t>
  </si>
  <si>
    <t>%</t>
  </si>
  <si>
    <t xml:space="preserve">Przedszkola </t>
  </si>
  <si>
    <t>Realizacja zadań wymagających stosowania specjalnej organizacji nauki i metod pracy dla dzieci i młodzieży w szkołach podstawowych, gimnazjach, liceach ogólnokształcących, liceach profilowanych i szkołach zawodowych  oraz szkołach artystycznych.</t>
  </si>
  <si>
    <t>Zwalczanie narkomanii</t>
  </si>
  <si>
    <t>Domy pomocy spolecznej</t>
  </si>
  <si>
    <t>Wspieranie rodziny</t>
  </si>
  <si>
    <t>Składki na ubezpieczenie zdrowotne opłacane za osoby pobierajace niektóre świadczenia z pomocy społecznej, niektóre świadczenia rodzinne oraz za osoby uczestniczące w zajęciach w centrum integracji społecznej.</t>
  </si>
  <si>
    <t>wysokość wykonania</t>
  </si>
  <si>
    <t>Filharmonie, orkiestry, chóry i kapele</t>
  </si>
  <si>
    <t>wyskość wykonania</t>
  </si>
  <si>
    <t>Zadania w zakresie kultury fizycznej</t>
  </si>
  <si>
    <t>Wydatki razem:</t>
  </si>
  <si>
    <t>%                           wykonania</t>
  </si>
  <si>
    <t>Załącznik Nr 2</t>
  </si>
  <si>
    <t>Składki na fundusz pracy</t>
  </si>
  <si>
    <t>Wydatki inwestycyjne jednostek budżetowych</t>
  </si>
  <si>
    <t>Rozbudowa sieci kanalizacyjnej i wodociągowej w gminie Staroźreby</t>
  </si>
  <si>
    <t>Rózne jednostki obsługi gospodarki mieszkaniowej</t>
  </si>
  <si>
    <t>Wydatki na zakupy inwestycyjne jednostek budżetowych</t>
  </si>
  <si>
    <t>Wykonanie procentowe plan/wpływ dotacji</t>
  </si>
  <si>
    <t>Oczysczanie miast i wsi</t>
  </si>
  <si>
    <t>2710</t>
  </si>
  <si>
    <t>Dotacja celowa otrzymana z tytułu pomocy finansowej udzielanej między jednostkami samorządu terytorialnego na dofinansowanie własnych zadań bieżących</t>
  </si>
  <si>
    <t>Wpływy z najmu i dzierżawy składników majątkowych Skarbu Państwa, jednostek samorządu terytorialnego  lub innych jednostek zaliczanych do sektora finansów publicznych oraz innych umów o podobnym charakterze</t>
  </si>
  <si>
    <t>Wpływy z pozostałych odsetek</t>
  </si>
  <si>
    <t>Wpływy z opłat za trwały zarząd, użytkowanie  i służebności</t>
  </si>
  <si>
    <t>Wpływy z podatku od działalności gospodarczej osób fizycznych, opłacanego w formie karty podatkowej</t>
  </si>
  <si>
    <t>Wpływy z odsetek od nietrminowych wpłat z tytułu podatków i opłat</t>
  </si>
  <si>
    <t>Wpływy z podatku od nieruchomości</t>
  </si>
  <si>
    <t>Wpływy z podatku rolnego</t>
  </si>
  <si>
    <t>Wpływy z podatku leśnego</t>
  </si>
  <si>
    <t>Wpływy z podatku od środków transportowych</t>
  </si>
  <si>
    <t>Wpływy z podatku od czynności cywilnoprawnych</t>
  </si>
  <si>
    <t>Plan wydatków  po zmianach</t>
  </si>
  <si>
    <t>wpływy z podatku rolnego</t>
  </si>
  <si>
    <t>wpływy z podatku leśnego</t>
  </si>
  <si>
    <t>wpływy z podatku od  środków transportowych</t>
  </si>
  <si>
    <t>wpływy z podatku od spadków i darowizn</t>
  </si>
  <si>
    <t>wpływy z odsetek od nieterminowych wpłat z tytułu podatków i opłat</t>
  </si>
  <si>
    <t>Wpływy z podatku dochodowego od osób prawnych</t>
  </si>
  <si>
    <t>75831</t>
  </si>
  <si>
    <t>Część równoważąca subwencji ogólnej dla gmin</t>
  </si>
  <si>
    <t>Świadczenia wychowawcze</t>
  </si>
  <si>
    <t>2060</t>
  </si>
  <si>
    <t>60016</t>
  </si>
  <si>
    <t>Środki na dofinansowanie własnych inwestycji gmin, powiatów (zwiazków gmin, związków powiatowo-gminnych,  związków powiatów) samorządów województw pozyskane z innych źródeł</t>
  </si>
  <si>
    <t>Plany zagospodarowania przestrzennego</t>
  </si>
  <si>
    <t>Realizacja zadań wymagających stosowania specjalnej organizacji nauki i metod pracy dla dzieci w przedszkolach, oddziałach przedszkolnych w szkołach podstawowych i innych formach wychowania przedszkolnego</t>
  </si>
  <si>
    <t>Urzędy naczelnych organów władzy państwowej, kontroli i sądownictwa</t>
  </si>
  <si>
    <t>Wypłata świadczenia wychowawczego wraz z kosztami obsługi</t>
  </si>
  <si>
    <t>Opracowanie kompletnych dokumentacji projektowych dla zadań: Przebudowa drogi gminnej relacji Bromierz - Bromierzyk na terenie Gminy Staroźreby, Przebudowa drogi gminnej Smardzewo - Aleksandrowo na terenie Gminy Staroźreby oraz Przebudowa drogi gminnej w miejscowości Krzywanice na terenie Gminy Staroźreby</t>
  </si>
  <si>
    <t>Załącznik Nr 8</t>
  </si>
  <si>
    <t>75023</t>
  </si>
  <si>
    <t>0640</t>
  </si>
  <si>
    <t>Wpływy z tytułu kosztów egzekucyjnych, opłaty komorniczej i kosztów upomnień</t>
  </si>
  <si>
    <t>Wpłwy z różnych dochodów</t>
  </si>
  <si>
    <t>Dotacje celowe otrzymane z budżetu państwa na realizację własnych zadań bieżących gmin (związków gmin, związków powiatowo-gminnych)</t>
  </si>
  <si>
    <t>Zasiłki okresowe, celowe i pomoc w naturze oraz składki na ubezpieczenia emerytalne i rentowe</t>
  </si>
  <si>
    <t>85228</t>
  </si>
  <si>
    <t>85230</t>
  </si>
  <si>
    <t>Pomoc w zakresie dożywiania</t>
  </si>
  <si>
    <t>855</t>
  </si>
  <si>
    <t>Rodzina</t>
  </si>
  <si>
    <t>85501</t>
  </si>
  <si>
    <t>Dotacje celowe otrzymane z budżetu państwa na zadania bieżące z zakresu administracji rządowej zlecone gminom ( związkom gmin, związkom powiatowo-gminnym), związane z realizacją świadczenia wychowawczego stanowiącego pomoc państwa w wychowywaniu dzieci</t>
  </si>
  <si>
    <t>85502</t>
  </si>
  <si>
    <t>Dotacje celowe otrzymane z budżetu państwa na realizację zadań bieżących z zakresu administracji rządowej oraz innych zadań zleconych gminie (związkom gmin, związkom powiatowo-gminnym) ustawami</t>
  </si>
  <si>
    <t>855303</t>
  </si>
  <si>
    <t>Karta Dużej Rodziny</t>
  </si>
  <si>
    <t>0770</t>
  </si>
  <si>
    <t>Wpłaty z odpłatnego nabycia prawa własności oraz prawa użytkowania wieczystego nieruchomości</t>
  </si>
  <si>
    <t>Dotacje celowe w ramach programów finansowanych z udziałem środków europejskich oraz środków o których mowa w art..5 ust.3 pkt 5 lit. a i b ustawy, lub płatnści w ramach budżetu środków europejskich, realizowanych  przez jednostki samorządu terytorialnego</t>
  </si>
  <si>
    <t>majątkowe razem</t>
  </si>
  <si>
    <t>Urząd Miasta Płock</t>
  </si>
  <si>
    <t>Urząd Gminy Nowy Duninów</t>
  </si>
  <si>
    <t>Powiat Płocki</t>
  </si>
  <si>
    <t>Opracowanie dokumetacji stałej organizacji ruchu dla skrzyżowania drogi gminnej z drogą krajoową nr 10 w miejscowości Dłużniewo</t>
  </si>
  <si>
    <t>Rozdz.</t>
  </si>
  <si>
    <t>Program - nazwa zadania</t>
  </si>
  <si>
    <t>Zmiana (-)</t>
  </si>
  <si>
    <t>Zmiana (+)</t>
  </si>
  <si>
    <t>Wykonanie</t>
  </si>
  <si>
    <t>Plan wydatków bieżących</t>
  </si>
  <si>
    <t>Plan wydatków majątkowych</t>
  </si>
  <si>
    <t>Budżet UE</t>
  </si>
  <si>
    <t>Dotacja Budżet Państwa</t>
  </si>
  <si>
    <t>Środki wlasne</t>
  </si>
  <si>
    <t>RAZEM</t>
  </si>
  <si>
    <t>Wypłata świadczeń rodzinnych wraz z kosztami obsługi</t>
  </si>
  <si>
    <t>Drogi publiczne powiatowe</t>
  </si>
  <si>
    <t>Pomoc materialna dla uczniów o charakterze socjalnym</t>
  </si>
  <si>
    <t>Pomoc materialna dla uczniów o charakterze motywacyjnym</t>
  </si>
  <si>
    <t>wykonanie</t>
  </si>
  <si>
    <t>Świadczenia rodzinne, świadczenia z funduszu alimentacyjnego oraz składki na ubezpieczenia emerytalne i rentowe z ubezpieczenia społecnego</t>
  </si>
  <si>
    <t>"Regionalne partnerstwo samorządów Mazowsza dla aktywizacji społeczeństwa informacyjnego w zakresie e-administracji i geoinformacji”</t>
  </si>
  <si>
    <t xml:space="preserve"> „Budowa systemu wczesnego ostrzegania przed zjawiskami katastrofalnymi na terenie powiatu płockiego"</t>
  </si>
  <si>
    <t>"Termomodernizacja budynków  użyteczności publicznej na terenie Gmin Zwiąku Gmin Regionu Płockego"</t>
  </si>
  <si>
    <t>Plan  na dzień           30. 06. 2018 r.</t>
  </si>
  <si>
    <t>Wykonanie na dzień 30.06.2018r.</t>
  </si>
  <si>
    <t>Dotacje celowe otrzymane z budżetu państwa na realizację zadań bieżących z zakresu administracji rządowej oraz innych zadań zleconych gminie (związków gmin, związków powiatowo-gminnych) ustawami</t>
  </si>
  <si>
    <t>80150</t>
  </si>
  <si>
    <t>Realizacja zadań wymagających stosowanie specjalnej organizacji nauki i metod pracy dla dzieci i młodzieży w szkołach podstawowych</t>
  </si>
  <si>
    <t>6630</t>
  </si>
  <si>
    <t>Dotacje celowe otrzymane z samorządu województwa na inwestycje i zakupy inwestycyjne realizowane na podstawie porozumień (umów) międy jst.</t>
  </si>
  <si>
    <t>Srodki otrzymane od pozostałych jednostek zaliczanych do sektora finansów publicznych na finansowanie lub dofinansowanie kosztów realizacji inwestycji i zakupów inwestycyjnych jednostek zaliczanych do sektora finansów publicznych</t>
  </si>
  <si>
    <t>Lokalny transport zbiorowy</t>
  </si>
  <si>
    <t>Drogi publiczne krajowe</t>
  </si>
  <si>
    <t>WYDATKI NA DZIEŃ 30.06. 2018 ROK</t>
  </si>
  <si>
    <t>Plan po zmianach na  30.06.2018 r.</t>
  </si>
  <si>
    <t>Wykonanie na dzień 30.06.2018 r.</t>
  </si>
  <si>
    <t>Przychody i rozchody budżetu w  2018 r.</t>
  </si>
  <si>
    <t>Dochody i wydatki związane z realizacją zadań z zakresu administracji rządowej i innych zleconych odrębnymi ustawami realizowane w 2018 r.</t>
  </si>
  <si>
    <t xml:space="preserve">Wpływ dotacji na dzień  30.06.2018 r. </t>
  </si>
  <si>
    <t>Wydatki ogółem na dz. 30.06.2018 r.</t>
  </si>
  <si>
    <t>Dotacje podmiotowe w 2018 r.</t>
  </si>
  <si>
    <t xml:space="preserve">Kwota dotacji Plan na 30.06.2018 r. </t>
  </si>
  <si>
    <t xml:space="preserve">Dotacje celowe dla podmiotów zaliczanych do sektora finansów publicznych w  2018 r. </t>
  </si>
  <si>
    <t xml:space="preserve">Kwota dotacji plan na 30.06.2018 r. </t>
  </si>
  <si>
    <t>Dotacje celowe dla podmiotów  niezaliczanych do sektora finansów publicznych w roku 2018 r.</t>
  </si>
  <si>
    <t>Kwota dotacji             Plan na 30.06.2018 r.</t>
  </si>
  <si>
    <t xml:space="preserve">Wydatki na zadania inwestycyjne na 2018 rok </t>
  </si>
  <si>
    <t xml:space="preserve">Plan po zmianie na dzień 30.06.2018 r. </t>
  </si>
  <si>
    <t>Wykonanie na dzień 30.06.2018</t>
  </si>
  <si>
    <t>Plan wydatków na  30.06.2018 r.</t>
  </si>
  <si>
    <t>Plan wydatków na 01.01.2018 r.</t>
  </si>
  <si>
    <t>Wspólna obsługa jednostek samorządu terytorialnego</t>
  </si>
  <si>
    <t>Ochrona zabytków i opieka nad zabytkami</t>
  </si>
  <si>
    <t>60011</t>
  </si>
  <si>
    <t>90002</t>
  </si>
  <si>
    <t>0400</t>
  </si>
  <si>
    <t>Wpływy z opłaty produktowej</t>
  </si>
  <si>
    <t>90095</t>
  </si>
  <si>
    <t>Dochody majątkowe w tym:</t>
  </si>
  <si>
    <t>dochody ze sprzedaży majatku</t>
  </si>
  <si>
    <t>Różnica między dochodami bieżącymi a wydatkami bieżącymi</t>
  </si>
  <si>
    <t>1.1</t>
  </si>
  <si>
    <t>1.2</t>
  </si>
  <si>
    <t>1.3</t>
  </si>
  <si>
    <t>udzielone pożyczki</t>
  </si>
  <si>
    <t>inne cele</t>
  </si>
  <si>
    <t>Spłaty kredytów i pożyczek, wykup papierów wartościowych   w tym:</t>
  </si>
  <si>
    <t>Kredyty,pożyczki,emisja papierów wartościowych               w tym:</t>
  </si>
  <si>
    <t>ze sprzedaży papierów wartościowych</t>
  </si>
  <si>
    <t>spłata udzielonych pożyczek</t>
  </si>
  <si>
    <t>nadwyżka z lat ubiegłych</t>
  </si>
  <si>
    <t>prywatyzacja majątku jst</t>
  </si>
  <si>
    <t>wolne środki o których mowa w art.. 217 usst. 2 pkt. 6</t>
  </si>
  <si>
    <t xml:space="preserve">Inne źródła </t>
  </si>
  <si>
    <t>1.4</t>
  </si>
  <si>
    <t>1.5</t>
  </si>
  <si>
    <t>1.6</t>
  </si>
  <si>
    <t>4. Przychody ogółem                             z tego:</t>
  </si>
  <si>
    <t>5. Rozchody ogółem:                                   z tego</t>
  </si>
  <si>
    <t>Zakup środków dydaktycznych i książek</t>
  </si>
  <si>
    <t>Zmiana konstrukcji dachu i pokrycia dachowego na zabytkowym budynku kościoła parafialnego w Staroźrebach</t>
  </si>
  <si>
    <t>Gmina-Miasto Płock</t>
  </si>
  <si>
    <t>Opracowanie dokumentacji projektowej dla zadania pn: " Przebudowa drogi krajowej nr 10 polegającej na budowie ciągu pieszo-rowerowego w miejscowości Nowa Góra na odcinku 120 mb od przejścia dla pieszych zlokalizowanego przy rondzie do skrzyżowania z drogą powiatową relacji Góra-Bulkowo"</t>
  </si>
  <si>
    <t>Wytwarzanie i zaopatrywanie w energię elektryczną , gaz i wodę</t>
  </si>
  <si>
    <t>40002</t>
  </si>
  <si>
    <t>Zakup agregatu prądotwórczego na SUW w Rogowie</t>
  </si>
  <si>
    <t>Wydatki jednostek budżetowych</t>
  </si>
  <si>
    <t>Budowa drogi gminnej relacji Smardzewo-Aleksandrowo na terenie Gminy Staroźreby</t>
  </si>
  <si>
    <t>Pełnienie nadzoru inwestorskiego dla zadania :Budowa drogi gminnej relacji Smardzewo-Aleksandrowo na terenie Gminy Staroźreby</t>
  </si>
  <si>
    <t>Wykup gruntów pod poszerzenie realizowanych specustawą drogową dróg gminnych relacji Bromierz - Bromierzyk, droga w m. Krzywanice Trojany oraz skrzyżowania  w miejscowosci Dłużniewo Małe.</t>
  </si>
  <si>
    <t>Wydatki  na zakupy inewstycyjne jednostek budżetowych</t>
  </si>
  <si>
    <t>Zakup ciągnika</t>
  </si>
  <si>
    <t>Wydatki na zakupy  inwestycyjne jednostek budżetowych</t>
  </si>
  <si>
    <t>Zakup nowego , średniego samochodu ratowniczo-gaśniczego dla OSP w Staroźrebach</t>
  </si>
  <si>
    <t>Załącznik Nr 9</t>
  </si>
  <si>
    <t>Dochody i wydatki związane z realizacją zadań wykonywanych na podstawie porozumień ( umów ) między jst w 2018 r.</t>
  </si>
  <si>
    <t xml:space="preserve">Wpływ dotacji na dzień 30.06.2018 r. </t>
  </si>
  <si>
    <t>Plan wydatków po zmianach</t>
  </si>
  <si>
    <t>Wydatki ogółem na dzień 30.06.2018 r.  (7+11)</t>
  </si>
  <si>
    <t>wynagrodzenia</t>
  </si>
  <si>
    <t>pochodne od wynagrodzeń</t>
  </si>
  <si>
    <t>dotacje</t>
  </si>
  <si>
    <t xml:space="preserve">Zmiany w planie wydatków na realizację programów finansowanych z udziałem środków, o których mowa w art. 5 ust. 1 pkt. 2 i 3  ustawy o finansach publicznych na dz. 30 czerwca 2018 r. </t>
  </si>
  <si>
    <t>Realizacja zadań wymagających stosowania specjalnej organizacji nauki i metod pracy dla dzieci i młodzieży w gimnazjach, kasach dotychczasowego gimnazjum prowadzonych w szkołach  innego typu, liceach ogólnokształcących, technikach, szkołach policealnych, branżowych szkołach I i II stopnia i klasach dotychczasowej zasadniczej szkoły zawodowej prowadzonych w branżowych szkołach I stopnia oraz szkołach artystycznych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</si>
</sst>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[$zł-415]_-;\-* #,##0.00\ [$zł-415]_-;_-* &quot;-&quot;??\ [$zł-415]_-;_-@_-"/>
    <numFmt numFmtId="165" formatCode="_-* #,##0.00\ _z_ł_-;\-* #,##0.00\ _z_ł_-;_-* \-??\ _z_ł_-;_-@_-"/>
  </numFmts>
  <fonts count="8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Czcionka tekstu podstawowego"/>
      <family val="2"/>
      <charset val="238"/>
    </font>
    <font>
      <i/>
      <sz val="10"/>
      <name val="Arial CE"/>
      <family val="2"/>
      <charset val="238"/>
    </font>
    <font>
      <sz val="5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8"/>
      <name val="Times New Roman"/>
      <family val="1"/>
      <charset val="238"/>
    </font>
    <font>
      <sz val="6"/>
      <name val="Times New Roman"/>
      <family val="1"/>
      <charset val="238"/>
    </font>
    <font>
      <sz val="7"/>
      <name val="Times New Roman"/>
      <family val="1"/>
      <charset val="238"/>
    </font>
    <font>
      <sz val="6"/>
      <color theme="1"/>
      <name val="Czcionka tekstu podstawowego"/>
      <family val="2"/>
      <charset val="238"/>
    </font>
    <font>
      <sz val="10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6"/>
      <name val="Times New Roman"/>
      <family val="1"/>
      <charset val="238"/>
    </font>
    <font>
      <sz val="6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6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7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name val="Arial CE"/>
      <family val="2"/>
      <charset val="238"/>
    </font>
    <font>
      <sz val="8"/>
      <color rgb="FFFF0000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2"/>
      <name val="Arial CE"/>
      <family val="2"/>
      <charset val="238"/>
    </font>
    <font>
      <b/>
      <sz val="10"/>
      <color theme="1"/>
      <name val="Czcionka tekstu podstawowego"/>
      <charset val="238"/>
    </font>
    <font>
      <sz val="6"/>
      <name val="Arial CE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name val="Czcionka tekstu podstawowego"/>
      <charset val="238"/>
    </font>
    <font>
      <sz val="11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6"/>
      <name val="Arial"/>
      <family val="2"/>
      <charset val="238"/>
    </font>
    <font>
      <i/>
      <sz val="10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9"/>
      <name val="Czcionka tekstu podstawowego"/>
      <charset val="238"/>
    </font>
    <font>
      <sz val="9"/>
      <name val="Czcionka tekstu podstawowego"/>
      <charset val="238"/>
    </font>
    <font>
      <b/>
      <sz val="10"/>
      <color theme="1"/>
      <name val="Czcionka tekstu podstawowego"/>
      <family val="2"/>
      <charset val="238"/>
    </font>
    <font>
      <b/>
      <sz val="7"/>
      <name val="Times New Roman"/>
      <family val="1"/>
      <charset val="238"/>
    </font>
    <font>
      <sz val="10"/>
      <color theme="1"/>
      <name val="Czcionka tekstu podstawowego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name val="Calibri"/>
      <family val="2"/>
      <charset val="238"/>
      <scheme val="minor"/>
    </font>
    <font>
      <sz val="5"/>
      <name val="Calibri"/>
      <family val="2"/>
      <charset val="238"/>
      <scheme val="minor"/>
    </font>
    <font>
      <b/>
      <sz val="8"/>
      <name val="Arial CE"/>
      <family val="2"/>
      <charset val="238"/>
    </font>
    <font>
      <sz val="11"/>
      <color theme="1"/>
      <name val="Czcionka tekstu podstawowego"/>
      <charset val="238"/>
    </font>
    <font>
      <b/>
      <sz val="7"/>
      <name val="Arial"/>
      <family val="2"/>
      <charset val="238"/>
    </font>
    <font>
      <b/>
      <sz val="6"/>
      <color theme="1"/>
      <name val="Czcionka tekstu podstawowego"/>
      <charset val="238"/>
    </font>
    <font>
      <sz val="11"/>
      <color rgb="FFFF0000"/>
      <name val="Czcionka tekstu podstawowego"/>
      <family val="2"/>
      <charset val="238"/>
    </font>
    <font>
      <b/>
      <sz val="12"/>
      <name val="Arial"/>
      <family val="2"/>
      <charset val="238"/>
    </font>
    <font>
      <b/>
      <sz val="16"/>
      <name val="T"/>
      <charset val="238"/>
    </font>
    <font>
      <b/>
      <sz val="16"/>
      <name val="Arial"/>
      <family val="2"/>
      <charset val="238"/>
    </font>
    <font>
      <b/>
      <sz val="8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  <bgColor indexed="31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0" fontId="52" fillId="0" borderId="0"/>
  </cellStyleXfs>
  <cellXfs count="732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165" fontId="17" fillId="0" borderId="1" xfId="4" applyNumberFormat="1" applyFont="1" applyBorder="1" applyAlignment="1">
      <alignment vertical="center"/>
    </xf>
    <xf numFmtId="165" fontId="10" fillId="0" borderId="0" xfId="4" applyNumberFormat="1" applyFont="1" applyBorder="1" applyAlignment="1">
      <alignment vertical="center"/>
    </xf>
    <xf numFmtId="165" fontId="10" fillId="0" borderId="1" xfId="4" applyNumberFormat="1" applyFont="1" applyBorder="1" applyAlignment="1">
      <alignment horizontal="left" vertical="center" wrapText="1"/>
    </xf>
    <xf numFmtId="2" fontId="17" fillId="0" borderId="1" xfId="0" applyNumberFormat="1" applyFont="1" applyBorder="1" applyAlignment="1">
      <alignment vertical="center"/>
    </xf>
    <xf numFmtId="165" fontId="18" fillId="0" borderId="1" xfId="4" applyNumberFormat="1" applyFont="1" applyBorder="1" applyAlignment="1">
      <alignment horizontal="left" vertical="center" wrapText="1"/>
    </xf>
    <xf numFmtId="165" fontId="17" fillId="0" borderId="1" xfId="4" applyNumberFormat="1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/>
    </xf>
    <xf numFmtId="49" fontId="10" fillId="0" borderId="1" xfId="4" applyNumberFormat="1" applyFont="1" applyBorder="1" applyAlignment="1">
      <alignment horizontal="center" vertical="center"/>
    </xf>
    <xf numFmtId="49" fontId="18" fillId="0" borderId="1" xfId="6" applyNumberFormat="1" applyFont="1" applyBorder="1" applyAlignment="1">
      <alignment horizontal="center" vertical="center"/>
    </xf>
    <xf numFmtId="49" fontId="17" fillId="2" borderId="1" xfId="4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2" fontId="17" fillId="2" borderId="1" xfId="0" applyNumberFormat="1" applyFont="1" applyFill="1" applyBorder="1" applyAlignment="1">
      <alignment vertical="center"/>
    </xf>
    <xf numFmtId="0" fontId="19" fillId="2" borderId="1" xfId="0" applyFont="1" applyFill="1" applyBorder="1" applyAlignment="1">
      <alignment horizontal="left" vertical="center" wrapText="1"/>
    </xf>
    <xf numFmtId="49" fontId="10" fillId="2" borderId="1" xfId="4" applyNumberFormat="1" applyFont="1" applyFill="1" applyBorder="1" applyAlignment="1">
      <alignment horizontal="center" vertical="center"/>
    </xf>
    <xf numFmtId="165" fontId="19" fillId="2" borderId="1" xfId="4" applyNumberFormat="1" applyFont="1" applyFill="1" applyBorder="1" applyAlignment="1">
      <alignment vertical="center"/>
    </xf>
    <xf numFmtId="49" fontId="25" fillId="2" borderId="1" xfId="6" applyNumberFormat="1" applyFont="1" applyFill="1" applyBorder="1" applyAlignment="1">
      <alignment horizontal="center" vertical="center"/>
    </xf>
    <xf numFmtId="49" fontId="17" fillId="2" borderId="1" xfId="6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49" fontId="10" fillId="2" borderId="1" xfId="6" applyNumberFormat="1" applyFont="1" applyFill="1" applyBorder="1" applyAlignment="1">
      <alignment horizontal="center" vertical="center"/>
    </xf>
    <xf numFmtId="0" fontId="18" fillId="0" borderId="1" xfId="6" applyFont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49" fontId="10" fillId="0" borderId="1" xfId="6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5" fontId="17" fillId="0" borderId="1" xfId="6" applyNumberFormat="1" applyFont="1" applyBorder="1" applyAlignment="1">
      <alignment vertical="center" wrapText="1"/>
    </xf>
    <xf numFmtId="0" fontId="10" fillId="0" borderId="1" xfId="6" applyFont="1" applyBorder="1" applyAlignment="1">
      <alignment vertical="center" wrapText="1"/>
    </xf>
    <xf numFmtId="165" fontId="10" fillId="0" borderId="1" xfId="6" applyNumberFormat="1" applyFont="1" applyBorder="1" applyAlignment="1">
      <alignment vertical="center" wrapText="1"/>
    </xf>
    <xf numFmtId="165" fontId="10" fillId="2" borderId="1" xfId="4" applyNumberFormat="1" applyFont="1" applyFill="1" applyBorder="1" applyAlignment="1">
      <alignment horizontal="left" vertical="center" wrapText="1"/>
    </xf>
    <xf numFmtId="165" fontId="10" fillId="2" borderId="1" xfId="4" applyNumberFormat="1" applyFont="1" applyFill="1" applyBorder="1" applyAlignment="1">
      <alignment vertical="center" wrapText="1"/>
    </xf>
    <xf numFmtId="165" fontId="10" fillId="2" borderId="1" xfId="4" applyNumberFormat="1" applyFont="1" applyFill="1" applyBorder="1" applyAlignment="1">
      <alignment vertical="center"/>
    </xf>
    <xf numFmtId="165" fontId="23" fillId="0" borderId="1" xfId="0" applyNumberFormat="1" applyFont="1" applyBorder="1" applyAlignment="1">
      <alignment vertical="center" wrapText="1"/>
    </xf>
    <xf numFmtId="165" fontId="17" fillId="0" borderId="0" xfId="6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vertical="center"/>
    </xf>
    <xf numFmtId="49" fontId="10" fillId="0" borderId="1" xfId="6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vertical="center"/>
    </xf>
    <xf numFmtId="165" fontId="23" fillId="0" borderId="1" xfId="0" applyNumberFormat="1" applyFont="1" applyBorder="1" applyAlignment="1">
      <alignment vertical="center"/>
    </xf>
    <xf numFmtId="43" fontId="28" fillId="0" borderId="1" xfId="0" applyNumberFormat="1" applyFont="1" applyBorder="1" applyAlignment="1">
      <alignment vertical="center" wrapText="1"/>
    </xf>
    <xf numFmtId="165" fontId="17" fillId="2" borderId="1" xfId="4" applyNumberFormat="1" applyFont="1" applyFill="1" applyBorder="1" applyAlignment="1">
      <alignment horizontal="center" vertical="center" wrapText="1"/>
    </xf>
    <xf numFmtId="165" fontId="10" fillId="0" borderId="1" xfId="4" applyNumberFormat="1" applyFont="1" applyBorder="1" applyAlignment="1">
      <alignment horizontal="center" vertical="center" wrapText="1"/>
    </xf>
    <xf numFmtId="165" fontId="10" fillId="2" borderId="1" xfId="4" applyNumberFormat="1" applyFont="1" applyFill="1" applyBorder="1" applyAlignment="1">
      <alignment horizontal="center" vertical="center" wrapText="1"/>
    </xf>
    <xf numFmtId="2" fontId="23" fillId="0" borderId="1" xfId="0" applyNumberFormat="1" applyFont="1" applyBorder="1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vertical="center"/>
    </xf>
    <xf numFmtId="49" fontId="27" fillId="0" borderId="1" xfId="0" applyNumberFormat="1" applyFont="1" applyBorder="1" applyAlignment="1">
      <alignment horizontal="center" vertical="center"/>
    </xf>
    <xf numFmtId="165" fontId="27" fillId="0" borderId="1" xfId="0" applyNumberFormat="1" applyFont="1" applyBorder="1" applyAlignment="1">
      <alignment vertical="center"/>
    </xf>
    <xf numFmtId="165" fontId="27" fillId="0" borderId="1" xfId="0" applyNumberFormat="1" applyFont="1" applyBorder="1" applyAlignment="1">
      <alignment vertical="center" wrapText="1"/>
    </xf>
    <xf numFmtId="165" fontId="10" fillId="0" borderId="1" xfId="4" applyNumberFormat="1" applyFont="1" applyBorder="1" applyAlignment="1">
      <alignment vertical="center"/>
    </xf>
    <xf numFmtId="2" fontId="10" fillId="2" borderId="1" xfId="0" applyNumberFormat="1" applyFont="1" applyFill="1" applyBorder="1" applyAlignment="1">
      <alignment vertical="center"/>
    </xf>
    <xf numFmtId="49" fontId="9" fillId="0" borderId="1" xfId="6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165" fontId="17" fillId="0" borderId="1" xfId="4" applyNumberFormat="1" applyFont="1" applyBorder="1" applyAlignment="1">
      <alignment horizontal="center" vertical="center"/>
    </xf>
    <xf numFmtId="165" fontId="10" fillId="0" borderId="1" xfId="6" applyNumberFormat="1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/>
    </xf>
    <xf numFmtId="165" fontId="19" fillId="2" borderId="1" xfId="4" applyNumberFormat="1" applyFont="1" applyFill="1" applyBorder="1" applyAlignment="1">
      <alignment horizontal="left" vertical="center" wrapText="1"/>
    </xf>
    <xf numFmtId="165" fontId="17" fillId="2" borderId="0" xfId="4" applyNumberFormat="1" applyFont="1" applyFill="1" applyBorder="1" applyAlignment="1">
      <alignment vertical="center"/>
    </xf>
    <xf numFmtId="165" fontId="10" fillId="2" borderId="0" xfId="4" applyNumberFormat="1" applyFont="1" applyFill="1" applyBorder="1" applyAlignment="1">
      <alignment vertical="center"/>
    </xf>
    <xf numFmtId="0" fontId="32" fillId="0" borderId="0" xfId="0" applyFont="1"/>
    <xf numFmtId="0" fontId="33" fillId="0" borderId="0" xfId="0" applyFont="1"/>
    <xf numFmtId="0" fontId="15" fillId="0" borderId="0" xfId="1" applyFont="1"/>
    <xf numFmtId="0" fontId="10" fillId="0" borderId="0" xfId="1" applyFont="1" applyAlignment="1">
      <alignment horizontal="right" vertical="center"/>
    </xf>
    <xf numFmtId="0" fontId="18" fillId="0" borderId="14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17" fillId="2" borderId="1" xfId="2" applyNumberFormat="1" applyFont="1" applyFill="1" applyBorder="1" applyAlignment="1">
      <alignment horizontal="center" vertical="center"/>
    </xf>
    <xf numFmtId="0" fontId="8" fillId="2" borderId="1" xfId="2" applyNumberFormat="1" applyFont="1" applyFill="1" applyBorder="1" applyAlignment="1">
      <alignment horizontal="center" vertical="center"/>
    </xf>
    <xf numFmtId="165" fontId="17" fillId="2" borderId="1" xfId="2" applyNumberFormat="1" applyFont="1" applyFill="1" applyBorder="1" applyAlignment="1">
      <alignment horizontal="left" vertical="center"/>
    </xf>
    <xf numFmtId="165" fontId="17" fillId="2" borderId="1" xfId="2" applyNumberFormat="1" applyFont="1" applyFill="1" applyBorder="1" applyAlignment="1">
      <alignment vertical="center"/>
    </xf>
    <xf numFmtId="2" fontId="11" fillId="0" borderId="1" xfId="0" applyNumberFormat="1" applyFont="1" applyBorder="1"/>
    <xf numFmtId="0" fontId="10" fillId="2" borderId="1" xfId="2" applyNumberFormat="1" applyFont="1" applyFill="1" applyBorder="1" applyAlignment="1">
      <alignment horizontal="center" vertical="center"/>
    </xf>
    <xf numFmtId="165" fontId="10" fillId="2" borderId="1" xfId="2" applyNumberFormat="1" applyFont="1" applyFill="1" applyBorder="1" applyAlignment="1">
      <alignment wrapText="1"/>
    </xf>
    <xf numFmtId="165" fontId="10" fillId="2" borderId="1" xfId="2" applyNumberFormat="1" applyFont="1" applyFill="1" applyBorder="1" applyAlignment="1">
      <alignment vertical="center"/>
    </xf>
    <xf numFmtId="0" fontId="19" fillId="2" borderId="1" xfId="2" applyNumberFormat="1" applyFont="1" applyFill="1" applyBorder="1" applyAlignment="1">
      <alignment horizontal="center" vertical="center"/>
    </xf>
    <xf numFmtId="165" fontId="19" fillId="2" borderId="1" xfId="2" applyNumberFormat="1" applyFont="1" applyFill="1" applyBorder="1" applyAlignment="1">
      <alignment wrapText="1"/>
    </xf>
    <xf numFmtId="165" fontId="37" fillId="2" borderId="1" xfId="2" applyNumberFormat="1" applyFont="1" applyFill="1" applyBorder="1" applyAlignment="1">
      <alignment vertical="center"/>
    </xf>
    <xf numFmtId="165" fontId="17" fillId="2" borderId="1" xfId="2" applyNumberFormat="1" applyFont="1" applyFill="1" applyBorder="1" applyAlignment="1" applyProtection="1">
      <alignment vertical="center"/>
    </xf>
    <xf numFmtId="165" fontId="10" fillId="2" borderId="1" xfId="2" applyNumberFormat="1" applyFont="1" applyFill="1" applyBorder="1" applyAlignment="1">
      <alignment horizontal="left" vertical="center" wrapText="1"/>
    </xf>
    <xf numFmtId="165" fontId="10" fillId="2" borderId="1" xfId="2" applyNumberFormat="1" applyFont="1" applyFill="1" applyBorder="1" applyAlignment="1" applyProtection="1">
      <alignment vertical="center"/>
    </xf>
    <xf numFmtId="165" fontId="19" fillId="2" borderId="1" xfId="2" applyNumberFormat="1" applyFont="1" applyFill="1" applyBorder="1" applyAlignment="1">
      <alignment horizontal="left" vertical="center" wrapText="1"/>
    </xf>
    <xf numFmtId="165" fontId="19" fillId="2" borderId="1" xfId="2" applyNumberFormat="1" applyFont="1" applyFill="1" applyBorder="1" applyAlignment="1" applyProtection="1">
      <alignment vertical="center"/>
    </xf>
    <xf numFmtId="165" fontId="38" fillId="2" borderId="1" xfId="2" applyNumberFormat="1" applyFont="1" applyFill="1" applyBorder="1" applyAlignment="1" applyProtection="1">
      <alignment vertical="center"/>
    </xf>
    <xf numFmtId="165" fontId="17" fillId="2" borderId="1" xfId="2" applyNumberFormat="1" applyFont="1" applyFill="1" applyBorder="1" applyAlignment="1">
      <alignment horizontal="left" vertical="center" wrapText="1"/>
    </xf>
    <xf numFmtId="165" fontId="17" fillId="2" borderId="29" xfId="2" applyNumberFormat="1" applyFont="1" applyFill="1" applyBorder="1" applyAlignment="1">
      <alignment horizontal="left" vertical="center" wrapText="1"/>
    </xf>
    <xf numFmtId="165" fontId="17" fillId="2" borderId="29" xfId="2" applyNumberFormat="1" applyFont="1" applyFill="1" applyBorder="1" applyAlignment="1" applyProtection="1">
      <alignment vertical="center"/>
    </xf>
    <xf numFmtId="165" fontId="17" fillId="2" borderId="30" xfId="2" applyNumberFormat="1" applyFont="1" applyFill="1" applyBorder="1" applyAlignment="1" applyProtection="1">
      <alignment vertical="center"/>
    </xf>
    <xf numFmtId="165" fontId="17" fillId="0" borderId="1" xfId="2" applyNumberFormat="1" applyFont="1" applyBorder="1" applyAlignment="1">
      <alignment horizontal="center" vertical="center"/>
    </xf>
    <xf numFmtId="0" fontId="39" fillId="0" borderId="0" xfId="1" applyFont="1" applyAlignment="1">
      <alignment vertical="center"/>
    </xf>
    <xf numFmtId="0" fontId="2" fillId="0" borderId="0" xfId="1"/>
    <xf numFmtId="0" fontId="2" fillId="0" borderId="0" xfId="1" applyFont="1" applyBorder="1" applyAlignment="1"/>
    <xf numFmtId="0" fontId="2" fillId="0" borderId="0" xfId="1" applyAlignment="1">
      <alignment vertical="center"/>
    </xf>
    <xf numFmtId="0" fontId="36" fillId="0" borderId="0" xfId="1" applyFont="1" applyAlignment="1">
      <alignment horizontal="right" vertical="center"/>
    </xf>
    <xf numFmtId="0" fontId="42" fillId="0" borderId="12" xfId="1" applyFont="1" applyBorder="1" applyAlignment="1">
      <alignment horizontal="center" vertical="center"/>
    </xf>
    <xf numFmtId="0" fontId="42" fillId="0" borderId="21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4" xfId="1" applyFont="1" applyBorder="1" applyAlignment="1">
      <alignment horizontal="left" vertical="center"/>
    </xf>
    <xf numFmtId="165" fontId="2" fillId="0" borderId="15" xfId="2" applyNumberFormat="1" applyFont="1" applyBorder="1" applyAlignment="1">
      <alignment horizontal="center" vertical="center"/>
    </xf>
    <xf numFmtId="43" fontId="21" fillId="0" borderId="1" xfId="0" applyNumberFormat="1" applyFont="1" applyBorder="1" applyAlignment="1">
      <alignment vertical="center"/>
    </xf>
    <xf numFmtId="43" fontId="43" fillId="0" borderId="1" xfId="0" applyNumberFormat="1" applyFont="1" applyBorder="1" applyAlignment="1">
      <alignment vertical="center"/>
    </xf>
    <xf numFmtId="165" fontId="2" fillId="0" borderId="1" xfId="2" applyNumberFormat="1" applyFont="1" applyFill="1" applyBorder="1" applyAlignment="1" applyProtection="1">
      <alignment vertical="center"/>
    </xf>
    <xf numFmtId="165" fontId="3" fillId="0" borderId="20" xfId="2" applyNumberFormat="1" applyFont="1" applyBorder="1" applyAlignment="1">
      <alignment vertical="center"/>
    </xf>
    <xf numFmtId="43" fontId="41" fillId="0" borderId="1" xfId="0" applyNumberFormat="1" applyFont="1" applyBorder="1" applyAlignment="1">
      <alignment vertical="center"/>
    </xf>
    <xf numFmtId="0" fontId="12" fillId="0" borderId="0" xfId="1" applyFont="1" applyAlignment="1">
      <alignment vertical="center"/>
    </xf>
    <xf numFmtId="44" fontId="2" fillId="0" borderId="0" xfId="1" applyNumberFormat="1" applyFont="1" applyAlignment="1">
      <alignment horizontal="right"/>
    </xf>
    <xf numFmtId="0" fontId="0" fillId="0" borderId="0" xfId="0" applyAlignment="1"/>
    <xf numFmtId="0" fontId="40" fillId="0" borderId="0" xfId="1" applyFont="1" applyBorder="1" applyAlignment="1">
      <alignment horizontal="center" vertical="center" wrapText="1"/>
    </xf>
    <xf numFmtId="0" fontId="0" fillId="2" borderId="0" xfId="0" applyFill="1"/>
    <xf numFmtId="164" fontId="43" fillId="0" borderId="1" xfId="0" applyNumberFormat="1" applyFont="1" applyBorder="1" applyAlignment="1">
      <alignment vertical="center"/>
    </xf>
    <xf numFmtId="0" fontId="6" fillId="0" borderId="14" xfId="1" applyFont="1" applyBorder="1" applyAlignment="1">
      <alignment horizontal="left" vertical="center" wrapText="1"/>
    </xf>
    <xf numFmtId="164" fontId="2" fillId="0" borderId="15" xfId="2" applyNumberFormat="1" applyBorder="1" applyAlignment="1">
      <alignment horizontal="center" vertical="center"/>
    </xf>
    <xf numFmtId="164" fontId="3" fillId="0" borderId="21" xfId="2" applyNumberFormat="1" applyFont="1" applyBorder="1" applyAlignment="1">
      <alignment vertical="center"/>
    </xf>
    <xf numFmtId="0" fontId="36" fillId="0" borderId="0" xfId="0" applyFont="1" applyAlignment="1">
      <alignment horizontal="right" vertical="center"/>
    </xf>
    <xf numFmtId="0" fontId="42" fillId="0" borderId="1" xfId="0" applyFont="1" applyBorder="1" applyAlignment="1">
      <alignment horizontal="center" vertical="center"/>
    </xf>
    <xf numFmtId="0" fontId="47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4" fontId="7" fillId="0" borderId="1" xfId="0" applyNumberFormat="1" applyFont="1" applyBorder="1" applyAlignment="1">
      <alignment vertical="center"/>
    </xf>
    <xf numFmtId="44" fontId="3" fillId="0" borderId="1" xfId="5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165" fontId="2" fillId="0" borderId="33" xfId="2" applyNumberFormat="1" applyFont="1" applyFill="1" applyBorder="1" applyAlignment="1" applyProtection="1">
      <alignment vertical="center"/>
    </xf>
    <xf numFmtId="0" fontId="6" fillId="0" borderId="32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6" fillId="0" borderId="2" xfId="1" applyFont="1" applyBorder="1" applyAlignment="1">
      <alignment horizontal="center" vertical="center"/>
    </xf>
    <xf numFmtId="0" fontId="6" fillId="0" borderId="34" xfId="1" applyFont="1" applyBorder="1" applyAlignment="1">
      <alignment horizontal="center" vertical="center"/>
    </xf>
    <xf numFmtId="0" fontId="0" fillId="0" borderId="0" xfId="0" applyFont="1"/>
    <xf numFmtId="165" fontId="17" fillId="0" borderId="1" xfId="4" applyNumberFormat="1" applyFont="1" applyBorder="1" applyAlignment="1">
      <alignment horizontal="left" vertical="center" wrapText="1"/>
    </xf>
    <xf numFmtId="49" fontId="26" fillId="0" borderId="1" xfId="0" applyNumberFormat="1" applyFont="1" applyBorder="1" applyAlignment="1">
      <alignment horizontal="left" vertical="center" wrapText="1"/>
    </xf>
    <xf numFmtId="0" fontId="13" fillId="3" borderId="12" xfId="0" applyFont="1" applyFill="1" applyBorder="1" applyAlignment="1" applyProtection="1">
      <alignment horizontal="center" vertical="center" wrapText="1" shrinkToFit="1"/>
      <protection locked="0"/>
    </xf>
    <xf numFmtId="0" fontId="47" fillId="3" borderId="12" xfId="0" applyFont="1" applyFill="1" applyBorder="1" applyAlignment="1" applyProtection="1">
      <alignment horizontal="center" vertical="center" wrapText="1" shrinkToFit="1"/>
      <protection locked="0"/>
    </xf>
    <xf numFmtId="0" fontId="2" fillId="2" borderId="0" xfId="0" applyNumberFormat="1" applyFont="1" applyFill="1" applyBorder="1" applyAlignment="1" applyProtection="1">
      <alignment horizontal="left"/>
      <protection locked="0"/>
    </xf>
    <xf numFmtId="44" fontId="53" fillId="0" borderId="1" xfId="5" applyFont="1" applyBorder="1" applyAlignment="1">
      <alignment horizontal="center" vertical="center"/>
    </xf>
    <xf numFmtId="44" fontId="51" fillId="0" borderId="1" xfId="5" applyFont="1" applyBorder="1"/>
    <xf numFmtId="44" fontId="53" fillId="0" borderId="1" xfId="5" applyFont="1" applyBorder="1" applyAlignment="1">
      <alignment vertical="center"/>
    </xf>
    <xf numFmtId="44" fontId="55" fillId="0" borderId="1" xfId="5" applyFont="1" applyBorder="1" applyAlignment="1">
      <alignment vertical="center"/>
    </xf>
    <xf numFmtId="44" fontId="56" fillId="0" borderId="1" xfId="5" applyFont="1" applyBorder="1" applyAlignment="1">
      <alignment horizontal="right" vertical="center"/>
    </xf>
    <xf numFmtId="44" fontId="51" fillId="0" borderId="1" xfId="5" applyFont="1" applyBorder="1" applyAlignment="1">
      <alignment horizontal="right"/>
    </xf>
    <xf numFmtId="44" fontId="51" fillId="0" borderId="1" xfId="5" applyFont="1" applyBorder="1" applyAlignment="1">
      <alignment horizontal="right" vertical="center"/>
    </xf>
    <xf numFmtId="44" fontId="54" fillId="0" borderId="1" xfId="5" applyFont="1" applyBorder="1" applyAlignment="1">
      <alignment vertical="center"/>
    </xf>
    <xf numFmtId="44" fontId="51" fillId="0" borderId="1" xfId="5" applyFont="1" applyBorder="1" applyAlignment="1">
      <alignment vertical="center"/>
    </xf>
    <xf numFmtId="44" fontId="58" fillId="0" borderId="1" xfId="5" applyFont="1" applyBorder="1"/>
    <xf numFmtId="44" fontId="58" fillId="0" borderId="1" xfId="5" applyFont="1" applyBorder="1" applyAlignment="1">
      <alignment vertical="center"/>
    </xf>
    <xf numFmtId="44" fontId="50" fillId="0" borderId="1" xfId="5" applyFont="1" applyBorder="1" applyAlignment="1">
      <alignment vertical="center"/>
    </xf>
    <xf numFmtId="2" fontId="58" fillId="0" borderId="1" xfId="0" applyNumberFormat="1" applyFont="1" applyBorder="1"/>
    <xf numFmtId="2" fontId="58" fillId="0" borderId="1" xfId="0" applyNumberFormat="1" applyFont="1" applyBorder="1" applyAlignment="1">
      <alignment vertical="center"/>
    </xf>
    <xf numFmtId="0" fontId="46" fillId="2" borderId="0" xfId="0" applyFont="1" applyFill="1" applyAlignment="1">
      <alignment horizontal="center" vertical="center"/>
    </xf>
    <xf numFmtId="0" fontId="0" fillId="0" borderId="0" xfId="0" applyAlignment="1"/>
    <xf numFmtId="0" fontId="59" fillId="0" borderId="1" xfId="0" applyFont="1" applyBorder="1" applyAlignment="1">
      <alignment horizontal="center" vertical="center"/>
    </xf>
    <xf numFmtId="0" fontId="43" fillId="0" borderId="1" xfId="0" applyFont="1" applyBorder="1"/>
    <xf numFmtId="0" fontId="21" fillId="0" borderId="1" xfId="0" applyFont="1" applyBorder="1"/>
    <xf numFmtId="0" fontId="21" fillId="0" borderId="1" xfId="0" applyFont="1" applyBorder="1" applyAlignment="1">
      <alignment wrapText="1"/>
    </xf>
    <xf numFmtId="0" fontId="43" fillId="0" borderId="0" xfId="0" applyFont="1"/>
    <xf numFmtId="165" fontId="27" fillId="0" borderId="1" xfId="0" applyNumberFormat="1" applyFont="1" applyBorder="1" applyAlignment="1">
      <alignment horizontal="center" vertical="center"/>
    </xf>
    <xf numFmtId="43" fontId="23" fillId="0" borderId="1" xfId="4" applyFont="1" applyBorder="1" applyAlignment="1">
      <alignment horizontal="center" vertical="center"/>
    </xf>
    <xf numFmtId="43" fontId="27" fillId="0" borderId="1" xfId="4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/>
    </xf>
    <xf numFmtId="43" fontId="4" fillId="0" borderId="1" xfId="0" applyNumberFormat="1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44" fontId="6" fillId="0" borderId="31" xfId="5" applyNumberFormat="1" applyFont="1" applyBorder="1" applyAlignment="1">
      <alignment vertical="center"/>
    </xf>
    <xf numFmtId="44" fontId="43" fillId="0" borderId="1" xfId="5" applyNumberFormat="1" applyFont="1" applyBorder="1" applyAlignment="1">
      <alignment vertical="center"/>
    </xf>
    <xf numFmtId="0" fontId="34" fillId="3" borderId="14" xfId="0" applyFont="1" applyFill="1" applyBorder="1" applyAlignment="1" applyProtection="1">
      <alignment vertical="center" wrapText="1" shrinkToFit="1"/>
      <protection locked="0"/>
    </xf>
    <xf numFmtId="0" fontId="34" fillId="3" borderId="12" xfId="0" applyFont="1" applyFill="1" applyBorder="1" applyAlignment="1" applyProtection="1">
      <alignment horizontal="center" vertical="center" wrapText="1" shrinkToFit="1"/>
      <protection locked="0"/>
    </xf>
    <xf numFmtId="0" fontId="17" fillId="4" borderId="13" xfId="1" applyFont="1" applyFill="1" applyBorder="1" applyAlignment="1">
      <alignment horizontal="center" vertical="center" wrapText="1"/>
    </xf>
    <xf numFmtId="0" fontId="18" fillId="0" borderId="16" xfId="1" applyFont="1" applyBorder="1" applyAlignment="1">
      <alignment horizontal="center" vertical="center"/>
    </xf>
    <xf numFmtId="0" fontId="25" fillId="4" borderId="21" xfId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right" vertical="center"/>
    </xf>
    <xf numFmtId="2" fontId="17" fillId="2" borderId="1" xfId="0" applyNumberFormat="1" applyFont="1" applyFill="1" applyBorder="1" applyAlignment="1">
      <alignment horizontal="right" vertical="center"/>
    </xf>
    <xf numFmtId="165" fontId="27" fillId="0" borderId="1" xfId="0" applyNumberFormat="1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vertical="center"/>
    </xf>
    <xf numFmtId="49" fontId="27" fillId="0" borderId="1" xfId="0" applyNumberFormat="1" applyFont="1" applyBorder="1" applyAlignment="1">
      <alignment vertical="center"/>
    </xf>
    <xf numFmtId="49" fontId="23" fillId="0" borderId="1" xfId="0" applyNumberFormat="1" applyFont="1" applyBorder="1" applyAlignment="1">
      <alignment vertical="center"/>
    </xf>
    <xf numFmtId="49" fontId="17" fillId="0" borderId="1" xfId="4" applyNumberFormat="1" applyFont="1" applyBorder="1" applyAlignment="1">
      <alignment horizontal="center" vertical="center"/>
    </xf>
    <xf numFmtId="165" fontId="17" fillId="0" borderId="1" xfId="4" applyNumberFormat="1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vertical="center"/>
    </xf>
    <xf numFmtId="0" fontId="18" fillId="0" borderId="1" xfId="6" applyFont="1" applyBorder="1" applyAlignment="1">
      <alignment horizontal="center" vertical="center"/>
    </xf>
    <xf numFmtId="49" fontId="15" fillId="0" borderId="0" xfId="6" applyNumberFormat="1" applyFont="1" applyBorder="1" applyAlignment="1">
      <alignment horizontal="center" vertical="center"/>
    </xf>
    <xf numFmtId="49" fontId="10" fillId="0" borderId="0" xfId="6" applyNumberFormat="1" applyFont="1" applyBorder="1" applyAlignment="1">
      <alignment horizontal="center" vertical="center"/>
    </xf>
    <xf numFmtId="0" fontId="16" fillId="0" borderId="0" xfId="6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5" fillId="2" borderId="0" xfId="0" applyFont="1" applyFill="1" applyBorder="1" applyAlignment="1">
      <alignment vertical="center"/>
    </xf>
    <xf numFmtId="165" fontId="17" fillId="0" borderId="0" xfId="4" applyNumberFormat="1" applyFont="1" applyBorder="1" applyAlignment="1">
      <alignment vertical="center"/>
    </xf>
    <xf numFmtId="0" fontId="22" fillId="0" borderId="0" xfId="0" applyFont="1" applyBorder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165" fontId="23" fillId="0" borderId="0" xfId="0" applyNumberFormat="1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49" fontId="23" fillId="0" borderId="0" xfId="0" applyNumberFormat="1" applyFont="1" applyBorder="1" applyAlignment="1">
      <alignment horizontal="center" vertical="center"/>
    </xf>
    <xf numFmtId="165" fontId="23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49" fontId="2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49" fillId="0" borderId="0" xfId="1" applyFont="1" applyBorder="1" applyAlignment="1">
      <alignment horizontal="center" vertical="center" wrapText="1"/>
    </xf>
    <xf numFmtId="0" fontId="60" fillId="2" borderId="1" xfId="2" applyNumberFormat="1" applyFont="1" applyFill="1" applyBorder="1" applyAlignment="1">
      <alignment horizontal="center" vertical="center"/>
    </xf>
    <xf numFmtId="165" fontId="60" fillId="2" borderId="1" xfId="2" applyNumberFormat="1" applyFont="1" applyFill="1" applyBorder="1" applyAlignment="1" applyProtection="1">
      <alignment vertical="center"/>
    </xf>
    <xf numFmtId="0" fontId="41" fillId="0" borderId="1" xfId="0" applyFont="1" applyBorder="1" applyAlignment="1">
      <alignment vertical="center" wrapText="1"/>
    </xf>
    <xf numFmtId="43" fontId="43" fillId="0" borderId="1" xfId="0" applyNumberFormat="1" applyFont="1" applyBorder="1"/>
    <xf numFmtId="2" fontId="43" fillId="0" borderId="1" xfId="0" applyNumberFormat="1" applyFont="1" applyBorder="1"/>
    <xf numFmtId="0" fontId="34" fillId="3" borderId="16" xfId="0" applyFont="1" applyFill="1" applyBorder="1" applyAlignment="1" applyProtection="1">
      <alignment vertical="center" wrapText="1" shrinkToFit="1"/>
      <protection locked="0"/>
    </xf>
    <xf numFmtId="0" fontId="34" fillId="3" borderId="18" xfId="0" applyFont="1" applyFill="1" applyBorder="1" applyAlignment="1" applyProtection="1">
      <alignment vertical="center" wrapText="1" shrinkToFit="1"/>
      <protection locked="0"/>
    </xf>
    <xf numFmtId="0" fontId="21" fillId="0" borderId="0" xfId="0" applyFont="1"/>
    <xf numFmtId="0" fontId="2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vertical="center"/>
    </xf>
    <xf numFmtId="0" fontId="62" fillId="0" borderId="0" xfId="0" applyFont="1" applyAlignment="1">
      <alignment horizontal="left" vertical="center"/>
    </xf>
    <xf numFmtId="0" fontId="43" fillId="2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59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36" fillId="0" borderId="1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5" xfId="0" applyFont="1" applyBorder="1" applyAlignment="1">
      <alignment vertical="center" wrapText="1"/>
    </xf>
    <xf numFmtId="0" fontId="42" fillId="0" borderId="7" xfId="0" applyFont="1" applyBorder="1" applyAlignment="1">
      <alignment vertical="center" wrapText="1"/>
    </xf>
    <xf numFmtId="0" fontId="17" fillId="2" borderId="46" xfId="2" applyNumberFormat="1" applyFont="1" applyFill="1" applyBorder="1" applyAlignment="1">
      <alignment horizontal="center" vertical="center"/>
    </xf>
    <xf numFmtId="0" fontId="10" fillId="2" borderId="2" xfId="2" applyNumberFormat="1" applyFont="1" applyFill="1" applyBorder="1" applyAlignment="1">
      <alignment horizontal="center" vertical="center"/>
    </xf>
    <xf numFmtId="49" fontId="61" fillId="2" borderId="1" xfId="0" applyNumberFormat="1" applyFont="1" applyFill="1" applyBorder="1"/>
    <xf numFmtId="43" fontId="43" fillId="2" borderId="1" xfId="0" applyNumberFormat="1" applyFont="1" applyFill="1" applyBorder="1"/>
    <xf numFmtId="0" fontId="43" fillId="2" borderId="1" xfId="0" applyFont="1" applyFill="1" applyBorder="1"/>
    <xf numFmtId="0" fontId="43" fillId="2" borderId="0" xfId="0" applyFont="1" applyFill="1"/>
    <xf numFmtId="49" fontId="43" fillId="2" borderId="1" xfId="0" applyNumberFormat="1" applyFont="1" applyFill="1" applyBorder="1"/>
    <xf numFmtId="0" fontId="43" fillId="2" borderId="1" xfId="0" applyFont="1" applyFill="1" applyBorder="1" applyAlignment="1">
      <alignment wrapText="1"/>
    </xf>
    <xf numFmtId="2" fontId="43" fillId="2" borderId="1" xfId="0" applyNumberFormat="1" applyFont="1" applyFill="1" applyBorder="1"/>
    <xf numFmtId="0" fontId="21" fillId="2" borderId="1" xfId="0" applyFont="1" applyFill="1" applyBorder="1"/>
    <xf numFmtId="0" fontId="21" fillId="2" borderId="1" xfId="0" applyFont="1" applyFill="1" applyBorder="1" applyAlignment="1">
      <alignment wrapText="1"/>
    </xf>
    <xf numFmtId="43" fontId="41" fillId="2" borderId="1" xfId="0" applyNumberFormat="1" applyFont="1" applyFill="1" applyBorder="1"/>
    <xf numFmtId="2" fontId="41" fillId="2" borderId="1" xfId="0" applyNumberFormat="1" applyFont="1" applyFill="1" applyBorder="1"/>
    <xf numFmtId="0" fontId="23" fillId="0" borderId="1" xfId="0" applyFont="1" applyBorder="1" applyAlignment="1">
      <alignment horizontal="left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7" fillId="0" borderId="1" xfId="6" applyNumberFormat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center" wrapText="1"/>
    </xf>
    <xf numFmtId="0" fontId="2" fillId="0" borderId="0" xfId="0" applyFont="1" applyAlignment="1"/>
    <xf numFmtId="43" fontId="10" fillId="2" borderId="1" xfId="4" applyFont="1" applyFill="1" applyBorder="1" applyAlignment="1">
      <alignment vertical="center"/>
    </xf>
    <xf numFmtId="164" fontId="43" fillId="0" borderId="0" xfId="0" applyNumberFormat="1" applyFont="1" applyBorder="1" applyAlignment="1">
      <alignment vertical="center"/>
    </xf>
    <xf numFmtId="0" fontId="52" fillId="0" borderId="0" xfId="7"/>
    <xf numFmtId="0" fontId="66" fillId="0" borderId="0" xfId="7" applyFont="1" applyAlignment="1">
      <alignment vertical="center"/>
    </xf>
    <xf numFmtId="0" fontId="67" fillId="2" borderId="1" xfId="7" applyFont="1" applyFill="1" applyBorder="1" applyAlignment="1">
      <alignment horizontal="center" vertical="center" wrapText="1"/>
    </xf>
    <xf numFmtId="0" fontId="68" fillId="2" borderId="1" xfId="7" applyFont="1" applyFill="1" applyBorder="1" applyAlignment="1">
      <alignment horizontal="center" vertical="center"/>
    </xf>
    <xf numFmtId="0" fontId="68" fillId="2" borderId="1" xfId="7" applyFont="1" applyFill="1" applyBorder="1" applyAlignment="1">
      <alignment horizontal="center" vertical="center" wrapText="1"/>
    </xf>
    <xf numFmtId="0" fontId="70" fillId="0" borderId="1" xfId="7" applyFont="1" applyBorder="1" applyAlignment="1">
      <alignment horizontal="center" vertical="center"/>
    </xf>
    <xf numFmtId="0" fontId="13" fillId="0" borderId="1" xfId="7" applyFont="1" applyBorder="1" applyAlignment="1">
      <alignment horizontal="center" vertical="center"/>
    </xf>
    <xf numFmtId="0" fontId="69" fillId="0" borderId="1" xfId="7" applyFont="1" applyBorder="1" applyAlignment="1">
      <alignment horizontal="center" vertical="center"/>
    </xf>
    <xf numFmtId="4" fontId="69" fillId="0" borderId="1" xfId="7" applyNumberFormat="1" applyFont="1" applyBorder="1" applyAlignment="1">
      <alignment vertical="center"/>
    </xf>
    <xf numFmtId="4" fontId="63" fillId="0" borderId="1" xfId="7" applyNumberFormat="1" applyFont="1" applyBorder="1" applyAlignment="1">
      <alignment horizontal="center" vertical="center"/>
    </xf>
    <xf numFmtId="4" fontId="67" fillId="2" borderId="1" xfId="7" applyNumberFormat="1" applyFont="1" applyFill="1" applyBorder="1" applyAlignment="1">
      <alignment horizontal="right" vertical="center" wrapText="1"/>
    </xf>
    <xf numFmtId="0" fontId="0" fillId="0" borderId="1" xfId="0" applyBorder="1"/>
    <xf numFmtId="0" fontId="41" fillId="2" borderId="1" xfId="0" applyFont="1" applyFill="1" applyBorder="1"/>
    <xf numFmtId="0" fontId="44" fillId="2" borderId="1" xfId="0" applyFont="1" applyFill="1" applyBorder="1"/>
    <xf numFmtId="0" fontId="44" fillId="2" borderId="1" xfId="0" applyFont="1" applyFill="1" applyBorder="1" applyAlignment="1">
      <alignment wrapText="1"/>
    </xf>
    <xf numFmtId="0" fontId="61" fillId="0" borderId="1" xfId="0" applyFont="1" applyBorder="1" applyAlignment="1">
      <alignment wrapText="1"/>
    </xf>
    <xf numFmtId="43" fontId="43" fillId="0" borderId="1" xfId="4" applyFont="1" applyBorder="1"/>
    <xf numFmtId="0" fontId="41" fillId="0" borderId="1" xfId="0" applyFont="1" applyBorder="1"/>
    <xf numFmtId="43" fontId="41" fillId="0" borderId="1" xfId="4" applyFont="1" applyBorder="1"/>
    <xf numFmtId="0" fontId="72" fillId="0" borderId="0" xfId="0" applyFont="1"/>
    <xf numFmtId="0" fontId="64" fillId="0" borderId="0" xfId="0" applyFont="1"/>
    <xf numFmtId="43" fontId="41" fillId="0" borderId="1" xfId="0" applyNumberFormat="1" applyFont="1" applyBorder="1"/>
    <xf numFmtId="0" fontId="41" fillId="2" borderId="0" xfId="0" applyFont="1" applyFill="1"/>
    <xf numFmtId="0" fontId="64" fillId="2" borderId="0" xfId="0" applyFont="1" applyFill="1"/>
    <xf numFmtId="43" fontId="64" fillId="0" borderId="1" xfId="4" applyFont="1" applyBorder="1"/>
    <xf numFmtId="0" fontId="17" fillId="2" borderId="2" xfId="2" applyNumberFormat="1" applyFont="1" applyFill="1" applyBorder="1" applyAlignment="1">
      <alignment horizontal="center" vertical="center"/>
    </xf>
    <xf numFmtId="165" fontId="17" fillId="2" borderId="4" xfId="2" applyNumberFormat="1" applyFont="1" applyFill="1" applyBorder="1" applyAlignment="1">
      <alignment horizontal="center" vertical="center"/>
    </xf>
    <xf numFmtId="165" fontId="10" fillId="2" borderId="4" xfId="2" applyNumberFormat="1" applyFont="1" applyFill="1" applyBorder="1" applyAlignment="1">
      <alignment horizontal="center" vertical="center"/>
    </xf>
    <xf numFmtId="165" fontId="17" fillId="2" borderId="4" xfId="2" applyNumberFormat="1" applyFont="1" applyFill="1" applyBorder="1" applyAlignment="1" applyProtection="1">
      <alignment vertical="center"/>
    </xf>
    <xf numFmtId="165" fontId="10" fillId="2" borderId="4" xfId="2" applyNumberFormat="1" applyFont="1" applyFill="1" applyBorder="1" applyAlignment="1" applyProtection="1">
      <alignment vertical="center"/>
    </xf>
    <xf numFmtId="165" fontId="19" fillId="2" borderId="4" xfId="2" applyNumberFormat="1" applyFont="1" applyFill="1" applyBorder="1" applyAlignment="1" applyProtection="1">
      <alignment vertical="center"/>
    </xf>
    <xf numFmtId="165" fontId="60" fillId="2" borderId="4" xfId="2" applyNumberFormat="1" applyFont="1" applyFill="1" applyBorder="1" applyAlignment="1" applyProtection="1">
      <alignment vertical="center"/>
    </xf>
    <xf numFmtId="4" fontId="34" fillId="3" borderId="14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3" borderId="12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3" borderId="1" xfId="0" applyNumberFormat="1" applyFont="1" applyFill="1" applyBorder="1" applyAlignment="1" applyProtection="1">
      <alignment horizontal="right" vertical="center" wrapText="1" shrinkToFit="1"/>
      <protection locked="0"/>
    </xf>
    <xf numFmtId="4" fontId="73" fillId="3" borderId="1" xfId="0" applyNumberFormat="1" applyFont="1" applyFill="1" applyBorder="1" applyAlignment="1" applyProtection="1">
      <alignment horizontal="right" vertical="center" wrapText="1" shrinkToFit="1"/>
      <protection locked="0"/>
    </xf>
    <xf numFmtId="43" fontId="0" fillId="0" borderId="0" xfId="4" applyFont="1" applyAlignment="1"/>
    <xf numFmtId="43" fontId="49" fillId="0" borderId="0" xfId="4" applyFont="1" applyBorder="1" applyAlignment="1">
      <alignment horizontal="center" vertical="center" wrapText="1"/>
    </xf>
    <xf numFmtId="43" fontId="41" fillId="0" borderId="1" xfId="4" applyFont="1" applyBorder="1" applyAlignment="1">
      <alignment vertical="center" wrapText="1"/>
    </xf>
    <xf numFmtId="43" fontId="41" fillId="2" borderId="1" xfId="4" applyFont="1" applyFill="1" applyBorder="1"/>
    <xf numFmtId="43" fontId="43" fillId="2" borderId="1" xfId="4" applyFont="1" applyFill="1" applyBorder="1"/>
    <xf numFmtId="43" fontId="0" fillId="0" borderId="1" xfId="4" applyFont="1" applyBorder="1"/>
    <xf numFmtId="43" fontId="0" fillId="0" borderId="0" xfId="4" applyFont="1"/>
    <xf numFmtId="49" fontId="74" fillId="0" borderId="1" xfId="0" applyNumberFormat="1" applyFont="1" applyBorder="1" applyAlignment="1">
      <alignment vertical="center" wrapText="1"/>
    </xf>
    <xf numFmtId="4" fontId="73" fillId="3" borderId="1" xfId="0" applyNumberFormat="1" applyFont="1" applyFill="1" applyBorder="1" applyAlignment="1" applyProtection="1">
      <alignment vertical="center" wrapText="1" shrinkToFit="1"/>
      <protection locked="0"/>
    </xf>
    <xf numFmtId="4" fontId="73" fillId="3" borderId="15" xfId="0" applyNumberFormat="1" applyFont="1" applyFill="1" applyBorder="1" applyAlignment="1" applyProtection="1">
      <alignment horizontal="right" vertical="center" wrapText="1" shrinkToFit="1"/>
      <protection locked="0"/>
    </xf>
    <xf numFmtId="0" fontId="47" fillId="2" borderId="0" xfId="0" applyNumberFormat="1" applyFont="1" applyFill="1" applyBorder="1" applyAlignment="1" applyProtection="1">
      <alignment horizontal="left"/>
      <protection locked="0"/>
    </xf>
    <xf numFmtId="4" fontId="73" fillId="2" borderId="1" xfId="0" applyNumberFormat="1" applyFont="1" applyFill="1" applyBorder="1" applyAlignment="1" applyProtection="1">
      <protection locked="0"/>
    </xf>
    <xf numFmtId="44" fontId="43" fillId="0" borderId="1" xfId="0" applyNumberFormat="1" applyFont="1" applyBorder="1" applyAlignment="1">
      <alignment horizontal="center"/>
    </xf>
    <xf numFmtId="0" fontId="75" fillId="0" borderId="0" xfId="0" applyFont="1"/>
    <xf numFmtId="4" fontId="67" fillId="2" borderId="1" xfId="7" applyNumberFormat="1" applyFont="1" applyFill="1" applyBorder="1" applyAlignment="1">
      <alignment horizontal="center" vertical="center" wrapText="1"/>
    </xf>
    <xf numFmtId="0" fontId="10" fillId="0" borderId="1" xfId="7" applyFont="1" applyBorder="1" applyAlignment="1">
      <alignment vertical="center" wrapText="1"/>
    </xf>
    <xf numFmtId="0" fontId="69" fillId="0" borderId="1" xfId="7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" fontId="69" fillId="0" borderId="1" xfId="7" applyNumberFormat="1" applyFont="1" applyFill="1" applyBorder="1" applyAlignment="1">
      <alignment vertical="center"/>
    </xf>
    <xf numFmtId="4" fontId="63" fillId="0" borderId="1" xfId="7" applyNumberFormat="1" applyFont="1" applyFill="1" applyBorder="1" applyAlignment="1">
      <alignment horizontal="center" vertical="center"/>
    </xf>
    <xf numFmtId="0" fontId="75" fillId="0" borderId="0" xfId="0" applyFont="1" applyFill="1"/>
    <xf numFmtId="0" fontId="23" fillId="0" borderId="1" xfId="0" applyFont="1" applyFill="1" applyBorder="1" applyAlignment="1">
      <alignment vertical="center" wrapText="1"/>
    </xf>
    <xf numFmtId="0" fontId="0" fillId="0" borderId="0" xfId="0" applyFill="1"/>
    <xf numFmtId="43" fontId="17" fillId="2" borderId="1" xfId="4" applyNumberFormat="1" applyFont="1" applyFill="1" applyBorder="1" applyAlignment="1">
      <alignment vertical="center"/>
    </xf>
    <xf numFmtId="0" fontId="23" fillId="0" borderId="6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left" vertical="top" wrapText="1"/>
    </xf>
    <xf numFmtId="165" fontId="23" fillId="0" borderId="6" xfId="0" applyNumberFormat="1" applyFont="1" applyBorder="1" applyAlignment="1">
      <alignment vertical="center"/>
    </xf>
    <xf numFmtId="2" fontId="10" fillId="2" borderId="6" xfId="0" applyNumberFormat="1" applyFont="1" applyFill="1" applyBorder="1" applyAlignment="1">
      <alignment horizontal="center" vertical="center"/>
    </xf>
    <xf numFmtId="165" fontId="27" fillId="0" borderId="7" xfId="0" applyNumberFormat="1" applyFont="1" applyBorder="1" applyAlignment="1">
      <alignment vertical="center"/>
    </xf>
    <xf numFmtId="2" fontId="10" fillId="2" borderId="7" xfId="0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left" vertical="top" wrapText="1"/>
    </xf>
    <xf numFmtId="0" fontId="78" fillId="2" borderId="0" xfId="0" applyNumberFormat="1" applyFont="1" applyFill="1" applyBorder="1" applyAlignment="1" applyProtection="1">
      <alignment horizontal="left"/>
      <protection locked="0"/>
    </xf>
    <xf numFmtId="0" fontId="63" fillId="2" borderId="0" xfId="0" applyNumberFormat="1" applyFont="1" applyFill="1" applyBorder="1" applyAlignment="1" applyProtection="1">
      <alignment horizontal="left"/>
      <protection locked="0"/>
    </xf>
    <xf numFmtId="0" fontId="47" fillId="3" borderId="18" xfId="0" applyFont="1" applyFill="1" applyBorder="1" applyAlignment="1" applyProtection="1">
      <alignment horizontal="center" vertical="center" wrapText="1" shrinkToFit="1"/>
      <protection locked="0"/>
    </xf>
    <xf numFmtId="0" fontId="47" fillId="3" borderId="1" xfId="0" applyFont="1" applyFill="1" applyBorder="1" applyAlignment="1" applyProtection="1">
      <alignment horizontal="center" vertical="center" wrapText="1" shrinkToFit="1"/>
      <protection locked="0"/>
    </xf>
    <xf numFmtId="49" fontId="34" fillId="3" borderId="15" xfId="0" applyNumberFormat="1" applyFont="1" applyFill="1" applyBorder="1" applyAlignment="1" applyProtection="1">
      <alignment vertical="center" wrapText="1" shrinkToFit="1"/>
      <protection locked="0"/>
    </xf>
    <xf numFmtId="0" fontId="34" fillId="3" borderId="12" xfId="0" applyNumberFormat="1" applyFont="1" applyFill="1" applyBorder="1" applyAlignment="1" applyProtection="1">
      <alignment horizontal="center" vertical="center" wrapText="1" shrinkToFit="1"/>
      <protection locked="0"/>
    </xf>
    <xf numFmtId="49" fontId="34" fillId="3" borderId="19" xfId="0" applyNumberFormat="1" applyFont="1" applyFill="1" applyBorder="1" applyAlignment="1" applyProtection="1">
      <alignment vertical="center" wrapText="1" shrinkToFit="1"/>
      <protection locked="0"/>
    </xf>
    <xf numFmtId="49" fontId="34" fillId="3" borderId="12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3" borderId="6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3" borderId="1" xfId="0" applyNumberFormat="1" applyFont="1" applyFill="1" applyBorder="1" applyAlignment="1" applyProtection="1">
      <alignment vertical="center" wrapText="1" shrinkToFit="1"/>
      <protection locked="0"/>
    </xf>
    <xf numFmtId="4" fontId="34" fillId="3" borderId="22" xfId="0" applyNumberFormat="1" applyFont="1" applyFill="1" applyBorder="1" applyAlignment="1" applyProtection="1">
      <alignment vertical="center" wrapText="1" shrinkToFit="1"/>
      <protection locked="0"/>
    </xf>
    <xf numFmtId="4" fontId="34" fillId="3" borderId="18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3" borderId="20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3" borderId="7" xfId="0" applyNumberFormat="1" applyFont="1" applyFill="1" applyBorder="1" applyAlignment="1" applyProtection="1">
      <alignment horizontal="right" vertical="center" wrapText="1" shrinkToFit="1"/>
      <protection locked="0"/>
    </xf>
    <xf numFmtId="49" fontId="34" fillId="3" borderId="20" xfId="0" applyNumberFormat="1" applyFont="1" applyFill="1" applyBorder="1" applyAlignment="1" applyProtection="1">
      <alignment vertical="center" wrapText="1" shrinkToFit="1"/>
      <protection locked="0"/>
    </xf>
    <xf numFmtId="4" fontId="34" fillId="3" borderId="38" xfId="0" applyNumberFormat="1" applyFont="1" applyFill="1" applyBorder="1" applyAlignment="1" applyProtection="1">
      <alignment horizontal="right" vertical="center" wrapText="1" shrinkToFit="1"/>
      <protection locked="0"/>
    </xf>
    <xf numFmtId="4" fontId="47" fillId="3" borderId="12" xfId="0" applyNumberFormat="1" applyFont="1" applyFill="1" applyBorder="1" applyAlignment="1" applyProtection="1">
      <alignment horizontal="right" vertical="center" wrapText="1" shrinkToFit="1"/>
      <protection locked="0"/>
    </xf>
    <xf numFmtId="4" fontId="47" fillId="3" borderId="21" xfId="0" applyNumberFormat="1" applyFont="1" applyFill="1" applyBorder="1" applyAlignment="1" applyProtection="1">
      <alignment horizontal="right" vertical="center" wrapText="1" shrinkToFit="1"/>
      <protection locked="0"/>
    </xf>
    <xf numFmtId="4" fontId="47" fillId="3" borderId="1" xfId="0" applyNumberFormat="1" applyFont="1" applyFill="1" applyBorder="1" applyAlignment="1" applyProtection="1">
      <alignment horizontal="right" vertical="center" wrapText="1" shrinkToFit="1"/>
      <protection locked="0"/>
    </xf>
    <xf numFmtId="0" fontId="34" fillId="3" borderId="1" xfId="0" applyFont="1" applyFill="1" applyBorder="1" applyAlignment="1" applyProtection="1">
      <alignment vertical="center" wrapText="1" shrinkToFit="1"/>
      <protection locked="0"/>
    </xf>
    <xf numFmtId="4" fontId="34" fillId="3" borderId="12" xfId="0" applyNumberFormat="1" applyFont="1" applyFill="1" applyBorder="1" applyAlignment="1" applyProtection="1">
      <alignment vertical="center" wrapText="1" shrinkToFit="1"/>
      <protection locked="0"/>
    </xf>
    <xf numFmtId="4" fontId="34" fillId="3" borderId="15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3" borderId="12" xfId="0" applyNumberFormat="1" applyFont="1" applyFill="1" applyBorder="1" applyAlignment="1" applyProtection="1">
      <alignment horizontal="center" vertical="center" wrapText="1" shrinkToFit="1"/>
      <protection locked="0"/>
    </xf>
    <xf numFmtId="0" fontId="34" fillId="3" borderId="14" xfId="0" applyFont="1" applyFill="1" applyBorder="1" applyAlignment="1" applyProtection="1">
      <alignment horizontal="center" vertical="center" wrapText="1" shrinkToFit="1"/>
      <protection locked="0"/>
    </xf>
    <xf numFmtId="0" fontId="34" fillId="3" borderId="19" xfId="0" applyFont="1" applyFill="1" applyBorder="1" applyAlignment="1" applyProtection="1">
      <alignment vertical="center" wrapText="1" shrinkToFit="1"/>
      <protection locked="0"/>
    </xf>
    <xf numFmtId="4" fontId="34" fillId="3" borderId="18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3" borderId="18" xfId="0" applyNumberFormat="1" applyFont="1" applyFill="1" applyBorder="1" applyAlignment="1" applyProtection="1">
      <alignment vertical="center" wrapText="1" shrinkToFit="1"/>
      <protection locked="0"/>
    </xf>
    <xf numFmtId="4" fontId="34" fillId="3" borderId="14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3" borderId="14" xfId="0" applyNumberFormat="1" applyFont="1" applyFill="1" applyBorder="1" applyAlignment="1" applyProtection="1">
      <alignment vertical="center" wrapText="1" shrinkToFit="1"/>
      <protection locked="0"/>
    </xf>
    <xf numFmtId="0" fontId="34" fillId="3" borderId="33" xfId="0" applyFont="1" applyFill="1" applyBorder="1" applyAlignment="1" applyProtection="1">
      <alignment vertical="center" wrapText="1" shrinkToFit="1"/>
      <protection locked="0"/>
    </xf>
    <xf numFmtId="0" fontId="34" fillId="3" borderId="10" xfId="0" applyFont="1" applyFill="1" applyBorder="1" applyAlignment="1" applyProtection="1">
      <alignment vertical="center" wrapText="1" shrinkToFit="1"/>
      <protection locked="0"/>
    </xf>
    <xf numFmtId="0" fontId="34" fillId="2" borderId="1" xfId="0" applyNumberFormat="1" applyFont="1" applyFill="1" applyBorder="1" applyAlignment="1" applyProtection="1">
      <protection locked="0"/>
    </xf>
    <xf numFmtId="4" fontId="34" fillId="2" borderId="1" xfId="0" applyNumberFormat="1" applyFont="1" applyFill="1" applyBorder="1" applyAlignment="1" applyProtection="1">
      <protection locked="0"/>
    </xf>
    <xf numFmtId="0" fontId="34" fillId="3" borderId="42" xfId="0" applyFont="1" applyFill="1" applyBorder="1" applyAlignment="1" applyProtection="1">
      <alignment vertical="center" wrapText="1" shrinkToFit="1"/>
      <protection locked="0"/>
    </xf>
    <xf numFmtId="0" fontId="34" fillId="3" borderId="43" xfId="0" applyFont="1" applyFill="1" applyBorder="1" applyAlignment="1" applyProtection="1">
      <alignment vertical="center" wrapText="1" shrinkToFit="1"/>
      <protection locked="0"/>
    </xf>
    <xf numFmtId="0" fontId="34" fillId="3" borderId="41" xfId="0" applyFont="1" applyFill="1" applyBorder="1" applyAlignment="1" applyProtection="1">
      <alignment vertical="center" wrapText="1" shrinkToFit="1"/>
      <protection locked="0"/>
    </xf>
    <xf numFmtId="0" fontId="34" fillId="3" borderId="44" xfId="0" applyFont="1" applyFill="1" applyBorder="1" applyAlignment="1" applyProtection="1">
      <alignment vertical="center" wrapText="1" shrinkToFit="1"/>
      <protection locked="0"/>
    </xf>
    <xf numFmtId="0" fontId="34" fillId="3" borderId="24" xfId="0" applyFont="1" applyFill="1" applyBorder="1" applyAlignment="1" applyProtection="1">
      <alignment vertical="center" wrapText="1" shrinkToFit="1"/>
      <protection locked="0"/>
    </xf>
    <xf numFmtId="4" fontId="34" fillId="3" borderId="4" xfId="0" applyNumberFormat="1" applyFont="1" applyFill="1" applyBorder="1" applyAlignment="1" applyProtection="1">
      <alignment vertical="center" wrapText="1" shrinkToFit="1"/>
      <protection locked="0"/>
    </xf>
    <xf numFmtId="4" fontId="34" fillId="3" borderId="16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2" borderId="1" xfId="0" applyNumberFormat="1" applyFont="1" applyFill="1" applyBorder="1" applyAlignment="1" applyProtection="1">
      <alignment horizontal="right"/>
      <protection locked="0"/>
    </xf>
    <xf numFmtId="0" fontId="2" fillId="2" borderId="0" xfId="0" applyNumberFormat="1" applyFont="1" applyFill="1" applyBorder="1" applyAlignment="1" applyProtection="1">
      <protection locked="0"/>
    </xf>
    <xf numFmtId="0" fontId="34" fillId="3" borderId="18" xfId="0" applyFont="1" applyFill="1" applyBorder="1" applyAlignment="1" applyProtection="1">
      <alignment horizontal="center" vertical="center" wrapText="1" shrinkToFit="1"/>
      <protection locked="0"/>
    </xf>
    <xf numFmtId="0" fontId="34" fillId="3" borderId="11" xfId="0" applyFont="1" applyFill="1" applyBorder="1" applyAlignment="1" applyProtection="1">
      <alignment vertical="center" wrapText="1" shrinkToFit="1"/>
      <protection locked="0"/>
    </xf>
    <xf numFmtId="0" fontId="34" fillId="2" borderId="10" xfId="0" applyFont="1" applyFill="1" applyBorder="1" applyAlignment="1" applyProtection="1">
      <alignment vertical="center" wrapText="1" shrinkToFit="1"/>
      <protection locked="0"/>
    </xf>
    <xf numFmtId="0" fontId="34" fillId="2" borderId="12" xfId="0" applyFont="1" applyFill="1" applyBorder="1" applyAlignment="1" applyProtection="1">
      <alignment horizontal="center" vertical="center" wrapText="1" shrinkToFit="1"/>
      <protection locked="0"/>
    </xf>
    <xf numFmtId="4" fontId="34" fillId="2" borderId="12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2" borderId="21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2" borderId="1" xfId="0" applyNumberFormat="1" applyFont="1" applyFill="1" applyBorder="1" applyAlignment="1" applyProtection="1">
      <alignment horizontal="center"/>
      <protection locked="0"/>
    </xf>
    <xf numFmtId="0" fontId="34" fillId="3" borderId="0" xfId="0" applyFont="1" applyFill="1" applyBorder="1" applyAlignment="1" applyProtection="1">
      <alignment vertical="center" wrapText="1" shrinkToFit="1"/>
      <protection locked="0"/>
    </xf>
    <xf numFmtId="0" fontId="34" fillId="3" borderId="51" xfId="0" applyFont="1" applyFill="1" applyBorder="1" applyAlignment="1" applyProtection="1">
      <alignment horizontal="center" vertical="center" wrapText="1" shrinkToFit="1"/>
      <protection locked="0"/>
    </xf>
    <xf numFmtId="0" fontId="34" fillId="3" borderId="50" xfId="0" applyFont="1" applyFill="1" applyBorder="1" applyAlignment="1" applyProtection="1">
      <alignment vertical="center" wrapText="1" shrinkToFit="1"/>
      <protection locked="0"/>
    </xf>
    <xf numFmtId="0" fontId="34" fillId="3" borderId="43" xfId="0" applyFont="1" applyFill="1" applyBorder="1" applyAlignment="1" applyProtection="1">
      <alignment horizontal="center" vertical="center" wrapText="1" shrinkToFit="1"/>
      <protection locked="0"/>
    </xf>
    <xf numFmtId="49" fontId="27" fillId="0" borderId="1" xfId="0" applyNumberFormat="1" applyFont="1" applyBorder="1" applyAlignment="1">
      <alignment horizontal="left" vertical="center" wrapText="1"/>
    </xf>
    <xf numFmtId="165" fontId="17" fillId="0" borderId="1" xfId="4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" fontId="34" fillId="3" borderId="21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3" borderId="13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3" borderId="21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3" borderId="21" xfId="0" applyNumberFormat="1" applyFont="1" applyFill="1" applyBorder="1" applyAlignment="1" applyProtection="1">
      <alignment vertical="center" wrapText="1" shrinkToFit="1"/>
      <protection locked="0"/>
    </xf>
    <xf numFmtId="4" fontId="34" fillId="3" borderId="13" xfId="0" applyNumberFormat="1" applyFont="1" applyFill="1" applyBorder="1" applyAlignment="1" applyProtection="1">
      <alignment vertical="center" wrapText="1" shrinkToFit="1"/>
      <protection locked="0"/>
    </xf>
    <xf numFmtId="4" fontId="34" fillId="2" borderId="4" xfId="0" applyNumberFormat="1" applyFont="1" applyFill="1" applyBorder="1" applyAlignment="1" applyProtection="1">
      <protection locked="0"/>
    </xf>
    <xf numFmtId="0" fontId="47" fillId="3" borderId="21" xfId="0" applyFont="1" applyFill="1" applyBorder="1" applyAlignment="1" applyProtection="1">
      <alignment horizontal="center" vertical="center" wrapText="1" shrinkToFit="1"/>
      <protection locked="0"/>
    </xf>
    <xf numFmtId="0" fontId="32" fillId="2" borderId="0" xfId="0" applyFont="1" applyFill="1"/>
    <xf numFmtId="4" fontId="34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17" fillId="2" borderId="7" xfId="2" applyNumberFormat="1" applyFont="1" applyFill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49" fontId="41" fillId="2" borderId="5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Border="1" applyAlignment="1" applyProtection="1">
      <alignment horizontal="left"/>
      <protection locked="0"/>
    </xf>
    <xf numFmtId="4" fontId="73" fillId="3" borderId="27" xfId="0" applyNumberFormat="1" applyFont="1" applyFill="1" applyBorder="1" applyAlignment="1" applyProtection="1">
      <alignment horizontal="right" vertical="center" wrapText="1" shrinkToFit="1"/>
      <protection locked="0"/>
    </xf>
    <xf numFmtId="4" fontId="73" fillId="3" borderId="14" xfId="0" applyNumberFormat="1" applyFont="1" applyFill="1" applyBorder="1" applyAlignment="1" applyProtection="1">
      <alignment horizontal="right" vertical="center" wrapText="1" shrinkToFit="1"/>
      <protection locked="0"/>
    </xf>
    <xf numFmtId="165" fontId="17" fillId="2" borderId="1" xfId="4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4" fontId="57" fillId="0" borderId="1" xfId="5" applyFont="1" applyBorder="1" applyAlignment="1">
      <alignment vertical="center"/>
    </xf>
    <xf numFmtId="0" fontId="3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165" fontId="60" fillId="2" borderId="1" xfId="2" applyNumberFormat="1" applyFont="1" applyFill="1" applyBorder="1" applyAlignment="1">
      <alignment horizontal="left" vertical="center" wrapText="1"/>
    </xf>
    <xf numFmtId="2" fontId="79" fillId="0" borderId="1" xfId="0" applyNumberFormat="1" applyFont="1" applyBorder="1"/>
    <xf numFmtId="2" fontId="11" fillId="0" borderId="1" xfId="0" applyNumberFormat="1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164" fontId="6" fillId="0" borderId="6" xfId="4" applyNumberFormat="1" applyFont="1" applyBorder="1" applyAlignment="1">
      <alignment horizontal="center" vertical="center"/>
    </xf>
    <xf numFmtId="43" fontId="2" fillId="0" borderId="1" xfId="4" applyFont="1" applyBorder="1" applyAlignment="1">
      <alignment horizontal="center" vertical="center"/>
    </xf>
    <xf numFmtId="44" fontId="6" fillId="0" borderId="15" xfId="5" applyFont="1" applyBorder="1" applyAlignment="1">
      <alignment horizontal="center" vertical="center"/>
    </xf>
    <xf numFmtId="44" fontId="43" fillId="0" borderId="1" xfId="5" applyFont="1" applyBorder="1" applyAlignment="1">
      <alignment horizontal="center"/>
    </xf>
    <xf numFmtId="49" fontId="41" fillId="2" borderId="1" xfId="0" applyNumberFormat="1" applyFont="1" applyFill="1" applyBorder="1"/>
    <xf numFmtId="0" fontId="41" fillId="2" borderId="1" xfId="0" applyFont="1" applyFill="1" applyBorder="1" applyAlignment="1">
      <alignment wrapText="1"/>
    </xf>
    <xf numFmtId="0" fontId="1" fillId="0" borderId="0" xfId="0" applyFont="1"/>
    <xf numFmtId="0" fontId="1" fillId="0" borderId="0" xfId="0" applyFont="1" applyAlignment="1"/>
    <xf numFmtId="0" fontId="82" fillId="0" borderId="1" xfId="0" applyFont="1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82" fillId="0" borderId="7" xfId="0" applyFont="1" applyBorder="1" applyAlignment="1">
      <alignment horizontal="center" vertical="center" wrapText="1"/>
    </xf>
    <xf numFmtId="0" fontId="82" fillId="0" borderId="1" xfId="0" applyFont="1" applyBorder="1" applyAlignment="1">
      <alignment horizontal="center" wrapText="1"/>
    </xf>
    <xf numFmtId="0" fontId="82" fillId="0" borderId="4" xfId="0" applyFont="1" applyBorder="1" applyAlignment="1">
      <alignment horizontal="center" wrapText="1"/>
    </xf>
    <xf numFmtId="0" fontId="84" fillId="0" borderId="1" xfId="0" applyFont="1" applyBorder="1" applyAlignment="1">
      <alignment horizontal="center" vertical="center" wrapText="1"/>
    </xf>
    <xf numFmtId="43" fontId="83" fillId="0" borderId="1" xfId="4" applyFont="1" applyBorder="1" applyAlignment="1">
      <alignment vertical="center" wrapText="1"/>
    </xf>
    <xf numFmtId="43" fontId="83" fillId="0" borderId="1" xfId="4" applyFont="1" applyBorder="1" applyAlignment="1">
      <alignment horizontal="right" vertical="center" wrapText="1"/>
    </xf>
    <xf numFmtId="43" fontId="83" fillId="0" borderId="1" xfId="4" applyNumberFormat="1" applyFont="1" applyBorder="1" applyAlignment="1">
      <alignment horizontal="right" vertical="center" wrapText="1"/>
    </xf>
    <xf numFmtId="43" fontId="83" fillId="0" borderId="1" xfId="0" applyNumberFormat="1" applyFont="1" applyBorder="1"/>
    <xf numFmtId="43" fontId="83" fillId="0" borderId="1" xfId="4" applyFont="1" applyBorder="1"/>
    <xf numFmtId="43" fontId="85" fillId="0" borderId="1" xfId="4" applyFont="1" applyBorder="1" applyAlignment="1">
      <alignment vertical="center" wrapText="1"/>
    </xf>
    <xf numFmtId="43" fontId="85" fillId="0" borderId="1" xfId="4" applyFont="1" applyBorder="1" applyAlignment="1">
      <alignment horizontal="right" vertical="center" wrapText="1"/>
    </xf>
    <xf numFmtId="43" fontId="85" fillId="0" borderId="1" xfId="4" applyNumberFormat="1" applyFont="1" applyBorder="1" applyAlignment="1">
      <alignment horizontal="right" vertical="center" wrapText="1"/>
    </xf>
    <xf numFmtId="43" fontId="84" fillId="0" borderId="1" xfId="0" applyNumberFormat="1" applyFont="1" applyBorder="1"/>
    <xf numFmtId="43" fontId="85" fillId="0" borderId="1" xfId="0" applyNumberFormat="1" applyFont="1" applyBorder="1"/>
    <xf numFmtId="0" fontId="1" fillId="0" borderId="0" xfId="0" applyFont="1" applyAlignment="1">
      <alignment vertical="center"/>
    </xf>
    <xf numFmtId="4" fontId="0" fillId="0" borderId="0" xfId="0" applyNumberFormat="1" applyFill="1"/>
    <xf numFmtId="2" fontId="46" fillId="0" borderId="1" xfId="0" applyNumberFormat="1" applyFont="1" applyBorder="1" applyAlignment="1">
      <alignment horizontal="center"/>
    </xf>
    <xf numFmtId="43" fontId="46" fillId="0" borderId="1" xfId="0" applyNumberFormat="1" applyFont="1" applyBorder="1" applyAlignment="1">
      <alignment horizontal="center"/>
    </xf>
    <xf numFmtId="43" fontId="46" fillId="0" borderId="1" xfId="0" applyNumberFormat="1" applyFont="1" applyBorder="1" applyAlignment="1">
      <alignment horizontal="center" vertical="center"/>
    </xf>
    <xf numFmtId="49" fontId="17" fillId="0" borderId="1" xfId="6" applyNumberFormat="1" applyFont="1" applyFill="1" applyBorder="1" applyAlignment="1">
      <alignment horizontal="center" vertical="center"/>
    </xf>
    <xf numFmtId="49" fontId="17" fillId="0" borderId="6" xfId="6" applyNumberFormat="1" applyFont="1" applyBorder="1" applyAlignment="1">
      <alignment horizontal="center" vertical="center" wrapText="1"/>
    </xf>
    <xf numFmtId="49" fontId="17" fillId="0" borderId="5" xfId="6" applyNumberFormat="1" applyFont="1" applyBorder="1" applyAlignment="1">
      <alignment horizontal="center" vertical="center" wrapText="1"/>
    </xf>
    <xf numFmtId="49" fontId="17" fillId="0" borderId="1" xfId="6" applyNumberFormat="1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left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49" fontId="27" fillId="0" borderId="4" xfId="0" applyNumberFormat="1" applyFont="1" applyBorder="1" applyAlignment="1">
      <alignment horizontal="center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17" fillId="0" borderId="6" xfId="4" applyNumberFormat="1" applyFont="1" applyBorder="1" applyAlignment="1">
      <alignment horizontal="center" vertical="center"/>
    </xf>
    <xf numFmtId="49" fontId="17" fillId="0" borderId="5" xfId="4" applyNumberFormat="1" applyFont="1" applyBorder="1" applyAlignment="1">
      <alignment horizontal="center" vertical="center"/>
    </xf>
    <xf numFmtId="49" fontId="8" fillId="2" borderId="4" xfId="4" applyNumberFormat="1" applyFont="1" applyFill="1" applyBorder="1" applyAlignment="1">
      <alignment horizontal="left" vertical="center"/>
    </xf>
    <xf numFmtId="49" fontId="8" fillId="2" borderId="3" xfId="4" applyNumberFormat="1" applyFont="1" applyFill="1" applyBorder="1" applyAlignment="1">
      <alignment horizontal="left" vertical="center"/>
    </xf>
    <xf numFmtId="49" fontId="8" fillId="2" borderId="2" xfId="4" applyNumberFormat="1" applyFont="1" applyFill="1" applyBorder="1" applyAlignment="1">
      <alignment horizontal="left" vertical="center"/>
    </xf>
    <xf numFmtId="0" fontId="27" fillId="0" borderId="6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left" vertical="center" wrapText="1"/>
    </xf>
    <xf numFmtId="49" fontId="27" fillId="0" borderId="2" xfId="0" applyNumberFormat="1" applyFont="1" applyBorder="1" applyAlignment="1">
      <alignment horizontal="left" vertical="center" wrapText="1"/>
    </xf>
    <xf numFmtId="49" fontId="29" fillId="0" borderId="6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165" fontId="17" fillId="0" borderId="1" xfId="4" applyNumberFormat="1" applyFont="1" applyBorder="1" applyAlignment="1">
      <alignment horizontal="left" vertical="center" wrapText="1"/>
    </xf>
    <xf numFmtId="0" fontId="17" fillId="0" borderId="1" xfId="6" applyFont="1" applyBorder="1" applyAlignment="1">
      <alignment horizontal="left" vertical="center" wrapText="1"/>
    </xf>
    <xf numFmtId="49" fontId="17" fillId="0" borderId="1" xfId="4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165" fontId="17" fillId="0" borderId="1" xfId="4" applyNumberFormat="1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50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 wrapText="1"/>
    </xf>
    <xf numFmtId="0" fontId="24" fillId="0" borderId="0" xfId="6" applyFont="1" applyBorder="1" applyAlignment="1">
      <alignment horizontal="right" vertical="center"/>
    </xf>
    <xf numFmtId="0" fontId="24" fillId="0" borderId="0" xfId="6" applyFont="1" applyBorder="1" applyAlignment="1">
      <alignment horizontal="center" vertical="center"/>
    </xf>
    <xf numFmtId="49" fontId="8" fillId="0" borderId="1" xfId="6" applyNumberFormat="1" applyFont="1" applyFill="1" applyBorder="1" applyAlignment="1">
      <alignment horizontal="center" vertical="center"/>
    </xf>
    <xf numFmtId="49" fontId="8" fillId="0" borderId="1" xfId="6" applyNumberFormat="1" applyFont="1" applyBorder="1" applyAlignment="1">
      <alignment horizontal="center" vertical="center"/>
    </xf>
    <xf numFmtId="165" fontId="8" fillId="0" borderId="1" xfId="4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6" applyFont="1" applyFill="1" applyBorder="1" applyAlignment="1">
      <alignment horizontal="center" vertical="center"/>
    </xf>
    <xf numFmtId="165" fontId="17" fillId="0" borderId="1" xfId="6" applyNumberFormat="1" applyFont="1" applyFill="1" applyBorder="1" applyAlignment="1">
      <alignment horizontal="center" vertical="center" wrapText="1"/>
    </xf>
    <xf numFmtId="0" fontId="24" fillId="0" borderId="1" xfId="6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textRotation="90" wrapText="1"/>
    </xf>
    <xf numFmtId="49" fontId="17" fillId="0" borderId="1" xfId="6" applyNumberFormat="1" applyFont="1" applyBorder="1" applyAlignment="1">
      <alignment horizontal="left" vertical="center" wrapText="1"/>
    </xf>
    <xf numFmtId="0" fontId="73" fillId="2" borderId="4" xfId="0" applyNumberFormat="1" applyFont="1" applyFill="1" applyBorder="1" applyAlignment="1" applyProtection="1">
      <alignment horizontal="left"/>
      <protection locked="0"/>
    </xf>
    <xf numFmtId="0" fontId="73" fillId="2" borderId="2" xfId="0" applyNumberFormat="1" applyFont="1" applyFill="1" applyBorder="1" applyAlignment="1" applyProtection="1">
      <alignment horizontal="left"/>
      <protection locked="0"/>
    </xf>
    <xf numFmtId="4" fontId="73" fillId="2" borderId="4" xfId="0" applyNumberFormat="1" applyFont="1" applyFill="1" applyBorder="1" applyAlignment="1" applyProtection="1">
      <alignment horizontal="center"/>
      <protection locked="0"/>
    </xf>
    <xf numFmtId="4" fontId="73" fillId="2" borderId="2" xfId="0" applyNumberFormat="1" applyFont="1" applyFill="1" applyBorder="1" applyAlignment="1" applyProtection="1">
      <alignment horizontal="center"/>
      <protection locked="0"/>
    </xf>
    <xf numFmtId="0" fontId="34" fillId="3" borderId="21" xfId="0" applyFont="1" applyFill="1" applyBorder="1" applyAlignment="1" applyProtection="1">
      <alignment horizontal="left" vertical="center" wrapText="1" shrinkToFit="1"/>
      <protection locked="0"/>
    </xf>
    <xf numFmtId="0" fontId="34" fillId="3" borderId="13" xfId="0" applyFont="1" applyFill="1" applyBorder="1" applyAlignment="1" applyProtection="1">
      <alignment horizontal="left" vertical="center" wrapText="1" shrinkToFit="1"/>
      <protection locked="0"/>
    </xf>
    <xf numFmtId="4" fontId="34" fillId="3" borderId="21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3" borderId="13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3" borderId="21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3" borderId="13" xfId="0" applyNumberFormat="1" applyFont="1" applyFill="1" applyBorder="1" applyAlignment="1" applyProtection="1">
      <alignment horizontal="center" vertical="center" wrapText="1" shrinkToFit="1"/>
      <protection locked="0"/>
    </xf>
    <xf numFmtId="0" fontId="73" fillId="3" borderId="23" xfId="0" applyFont="1" applyFill="1" applyBorder="1" applyAlignment="1" applyProtection="1">
      <alignment horizontal="center" vertical="center" wrapText="1" shrinkToFit="1"/>
      <protection locked="0"/>
    </xf>
    <xf numFmtId="0" fontId="73" fillId="3" borderId="49" xfId="0" applyFont="1" applyFill="1" applyBorder="1" applyAlignment="1" applyProtection="1">
      <alignment horizontal="center" vertical="center" wrapText="1" shrinkToFit="1"/>
      <protection locked="0"/>
    </xf>
    <xf numFmtId="0" fontId="73" fillId="3" borderId="35" xfId="0" applyFont="1" applyFill="1" applyBorder="1" applyAlignment="1" applyProtection="1">
      <alignment horizontal="center" vertical="center" wrapText="1" shrinkToFit="1"/>
      <protection locked="0"/>
    </xf>
    <xf numFmtId="4" fontId="73" fillId="3" borderId="21" xfId="0" applyNumberFormat="1" applyFont="1" applyFill="1" applyBorder="1" applyAlignment="1" applyProtection="1">
      <alignment horizontal="right" vertical="center" wrapText="1" shrinkToFit="1"/>
      <protection locked="0"/>
    </xf>
    <xf numFmtId="4" fontId="73" fillId="3" borderId="45" xfId="0" applyNumberFormat="1" applyFont="1" applyFill="1" applyBorder="1" applyAlignment="1" applyProtection="1">
      <alignment horizontal="right" vertical="center" wrapText="1" shrinkToFit="1"/>
      <protection locked="0"/>
    </xf>
    <xf numFmtId="0" fontId="34" fillId="2" borderId="9" xfId="0" applyNumberFormat="1" applyFont="1" applyFill="1" applyBorder="1" applyAlignment="1" applyProtection="1">
      <alignment horizontal="center"/>
      <protection locked="0"/>
    </xf>
    <xf numFmtId="0" fontId="34" fillId="2" borderId="39" xfId="0" applyNumberFormat="1" applyFont="1" applyFill="1" applyBorder="1" applyAlignment="1" applyProtection="1">
      <alignment horizontal="center"/>
      <protection locked="0"/>
    </xf>
    <xf numFmtId="0" fontId="34" fillId="2" borderId="8" xfId="0" applyNumberFormat="1" applyFont="1" applyFill="1" applyBorder="1" applyAlignment="1" applyProtection="1">
      <alignment horizontal="center"/>
      <protection locked="0"/>
    </xf>
    <xf numFmtId="0" fontId="34" fillId="2" borderId="40" xfId="0" applyNumberFormat="1" applyFont="1" applyFill="1" applyBorder="1" applyAlignment="1" applyProtection="1">
      <alignment horizontal="center"/>
      <protection locked="0"/>
    </xf>
    <xf numFmtId="4" fontId="73" fillId="3" borderId="53" xfId="0" applyNumberFormat="1" applyFont="1" applyFill="1" applyBorder="1" applyAlignment="1" applyProtection="1">
      <alignment horizontal="right" vertical="center" wrapText="1" shrinkToFit="1"/>
      <protection locked="0"/>
    </xf>
    <xf numFmtId="4" fontId="73" fillId="3" borderId="54" xfId="0" applyNumberFormat="1" applyFont="1" applyFill="1" applyBorder="1" applyAlignment="1" applyProtection="1">
      <alignment horizontal="right" vertical="center" wrapText="1" shrinkToFit="1"/>
      <protection locked="0"/>
    </xf>
    <xf numFmtId="0" fontId="34" fillId="3" borderId="21" xfId="0" applyFont="1" applyFill="1" applyBorder="1" applyAlignment="1" applyProtection="1">
      <alignment horizontal="center" vertical="center" wrapText="1" shrinkToFit="1"/>
      <protection locked="0"/>
    </xf>
    <xf numFmtId="0" fontId="34" fillId="3" borderId="13" xfId="0" applyFont="1" applyFill="1" applyBorder="1" applyAlignment="1" applyProtection="1">
      <alignment horizontal="center" vertical="center" wrapText="1" shrinkToFit="1"/>
      <protection locked="0"/>
    </xf>
    <xf numFmtId="4" fontId="34" fillId="3" borderId="45" xfId="0" applyNumberFormat="1" applyFont="1" applyFill="1" applyBorder="1" applyAlignment="1" applyProtection="1">
      <alignment horizontal="center" vertical="center" wrapText="1" shrinkToFit="1"/>
      <protection locked="0"/>
    </xf>
    <xf numFmtId="0" fontId="34" fillId="3" borderId="36" xfId="0" applyFont="1" applyFill="1" applyBorder="1" applyAlignment="1" applyProtection="1">
      <alignment vertical="center" wrapText="1" shrinkToFit="1"/>
      <protection locked="0"/>
    </xf>
    <xf numFmtId="0" fontId="34" fillId="3" borderId="37" xfId="0" applyFont="1" applyFill="1" applyBorder="1" applyAlignment="1" applyProtection="1">
      <alignment vertical="center" wrapText="1" shrinkToFit="1"/>
      <protection locked="0"/>
    </xf>
    <xf numFmtId="0" fontId="34" fillId="3" borderId="21" xfId="0" applyFont="1" applyFill="1" applyBorder="1" applyAlignment="1" applyProtection="1">
      <alignment vertical="center" wrapText="1" shrinkToFit="1"/>
      <protection locked="0"/>
    </xf>
    <xf numFmtId="0" fontId="34" fillId="3" borderId="13" xfId="0" applyFont="1" applyFill="1" applyBorder="1" applyAlignment="1" applyProtection="1">
      <alignment vertical="center" wrapText="1" shrinkToFit="1"/>
      <protection locked="0"/>
    </xf>
    <xf numFmtId="4" fontId="34" fillId="3" borderId="21" xfId="0" applyNumberFormat="1" applyFont="1" applyFill="1" applyBorder="1" applyAlignment="1" applyProtection="1">
      <alignment vertical="center" wrapText="1" shrinkToFit="1"/>
      <protection locked="0"/>
    </xf>
    <xf numFmtId="4" fontId="34" fillId="3" borderId="13" xfId="0" applyNumberFormat="1" applyFont="1" applyFill="1" applyBorder="1" applyAlignment="1" applyProtection="1">
      <alignment vertical="center" wrapText="1" shrinkToFit="1"/>
      <protection locked="0"/>
    </xf>
    <xf numFmtId="0" fontId="34" fillId="2" borderId="4" xfId="0" applyNumberFormat="1" applyFont="1" applyFill="1" applyBorder="1" applyAlignment="1" applyProtection="1">
      <alignment horizontal="left"/>
      <protection locked="0"/>
    </xf>
    <xf numFmtId="0" fontId="34" fillId="2" borderId="2" xfId="0" applyNumberFormat="1" applyFont="1" applyFill="1" applyBorder="1" applyAlignment="1" applyProtection="1">
      <alignment horizontal="left"/>
      <protection locked="0"/>
    </xf>
    <xf numFmtId="4" fontId="34" fillId="2" borderId="4" xfId="0" applyNumberFormat="1" applyFont="1" applyFill="1" applyBorder="1" applyAlignment="1" applyProtection="1">
      <protection locked="0"/>
    </xf>
    <xf numFmtId="4" fontId="34" fillId="2" borderId="2" xfId="0" applyNumberFormat="1" applyFont="1" applyFill="1" applyBorder="1" applyAlignment="1" applyProtection="1">
      <protection locked="0"/>
    </xf>
    <xf numFmtId="0" fontId="34" fillId="3" borderId="36" xfId="0" applyFont="1" applyFill="1" applyBorder="1" applyAlignment="1" applyProtection="1">
      <alignment horizontal="left" vertical="center" wrapText="1" shrinkToFit="1"/>
      <protection locked="0"/>
    </xf>
    <xf numFmtId="0" fontId="34" fillId="3" borderId="37" xfId="0" applyFont="1" applyFill="1" applyBorder="1" applyAlignment="1" applyProtection="1">
      <alignment horizontal="left" vertical="center" wrapText="1" shrinkToFit="1"/>
      <protection locked="0"/>
    </xf>
    <xf numFmtId="4" fontId="34" fillId="3" borderId="36" xfId="0" applyNumberFormat="1" applyFont="1" applyFill="1" applyBorder="1" applyAlignment="1" applyProtection="1">
      <alignment vertical="center" wrapText="1" shrinkToFit="1"/>
      <protection locked="0"/>
    </xf>
    <xf numFmtId="4" fontId="34" fillId="3" borderId="37" xfId="0" applyNumberFormat="1" applyFont="1" applyFill="1" applyBorder="1" applyAlignment="1" applyProtection="1">
      <alignment vertical="center" wrapText="1" shrinkToFit="1"/>
      <protection locked="0"/>
    </xf>
    <xf numFmtId="0" fontId="34" fillId="3" borderId="23" xfId="0" applyFont="1" applyFill="1" applyBorder="1" applyAlignment="1" applyProtection="1">
      <alignment horizontal="left" vertical="center" wrapText="1" shrinkToFit="1"/>
      <protection locked="0"/>
    </xf>
    <xf numFmtId="0" fontId="34" fillId="3" borderId="35" xfId="0" applyFont="1" applyFill="1" applyBorder="1" applyAlignment="1" applyProtection="1">
      <alignment horizontal="left" vertical="center" wrapText="1" shrinkToFit="1"/>
      <protection locked="0"/>
    </xf>
    <xf numFmtId="4" fontId="34" fillId="3" borderId="23" xfId="0" applyNumberFormat="1" applyFont="1" applyFill="1" applyBorder="1" applyAlignment="1" applyProtection="1">
      <alignment vertical="center" wrapText="1" shrinkToFit="1"/>
      <protection locked="0"/>
    </xf>
    <xf numFmtId="4" fontId="34" fillId="3" borderId="35" xfId="0" applyNumberFormat="1" applyFont="1" applyFill="1" applyBorder="1" applyAlignment="1" applyProtection="1">
      <alignment vertical="center" wrapText="1" shrinkToFit="1"/>
      <protection locked="0"/>
    </xf>
    <xf numFmtId="0" fontId="34" fillId="2" borderId="21" xfId="0" applyFont="1" applyFill="1" applyBorder="1" applyAlignment="1" applyProtection="1">
      <alignment horizontal="left" vertical="center" wrapText="1" shrinkToFit="1"/>
      <protection locked="0"/>
    </xf>
    <xf numFmtId="0" fontId="34" fillId="2" borderId="13" xfId="0" applyFont="1" applyFill="1" applyBorder="1" applyAlignment="1" applyProtection="1">
      <alignment horizontal="left" vertical="center" wrapText="1" shrinkToFit="1"/>
      <protection locked="0"/>
    </xf>
    <xf numFmtId="4" fontId="34" fillId="2" borderId="21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2" borderId="13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2" borderId="4" xfId="0" applyNumberFormat="1" applyFont="1" applyFill="1" applyBorder="1" applyAlignment="1" applyProtection="1">
      <alignment horizontal="right"/>
      <protection locked="0"/>
    </xf>
    <xf numFmtId="4" fontId="34" fillId="2" borderId="2" xfId="0" applyNumberFormat="1" applyFont="1" applyFill="1" applyBorder="1" applyAlignment="1" applyProtection="1">
      <alignment horizontal="right"/>
      <protection locked="0"/>
    </xf>
    <xf numFmtId="4" fontId="34" fillId="3" borderId="36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3" borderId="37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3" borderId="45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3" borderId="23" xfId="0" applyNumberFormat="1" applyFont="1" applyFill="1" applyBorder="1" applyAlignment="1" applyProtection="1">
      <alignment horizontal="right" vertical="center" wrapText="1" shrinkToFit="1"/>
      <protection locked="0"/>
    </xf>
    <xf numFmtId="4" fontId="34" fillId="3" borderId="35" xfId="0" applyNumberFormat="1" applyFont="1" applyFill="1" applyBorder="1" applyAlignment="1" applyProtection="1">
      <alignment horizontal="right" vertical="center" wrapText="1" shrinkToFit="1"/>
      <protection locked="0"/>
    </xf>
    <xf numFmtId="0" fontId="47" fillId="3" borderId="21" xfId="0" applyFont="1" applyFill="1" applyBorder="1" applyAlignment="1" applyProtection="1">
      <alignment horizontal="left" vertical="center" wrapText="1" shrinkToFit="1"/>
      <protection locked="0"/>
    </xf>
    <xf numFmtId="0" fontId="47" fillId="3" borderId="13" xfId="0" applyFont="1" applyFill="1" applyBorder="1" applyAlignment="1" applyProtection="1">
      <alignment horizontal="left" vertical="center" wrapText="1" shrinkToFit="1"/>
      <protection locked="0"/>
    </xf>
    <xf numFmtId="0" fontId="13" fillId="3" borderId="21" xfId="0" applyFont="1" applyFill="1" applyBorder="1" applyAlignment="1" applyProtection="1">
      <alignment horizontal="left" vertical="center" wrapText="1" shrinkToFit="1"/>
      <protection locked="0"/>
    </xf>
    <xf numFmtId="0" fontId="13" fillId="3" borderId="13" xfId="0" applyFont="1" applyFill="1" applyBorder="1" applyAlignment="1" applyProtection="1">
      <alignment horizontal="left" vertical="center" wrapText="1" shrinkToFit="1"/>
      <protection locked="0"/>
    </xf>
    <xf numFmtId="4" fontId="34" fillId="2" borderId="4" xfId="0" applyNumberFormat="1" applyFont="1" applyFill="1" applyBorder="1" applyAlignment="1" applyProtection="1">
      <alignment horizontal="center"/>
      <protection locked="0"/>
    </xf>
    <xf numFmtId="4" fontId="34" fillId="2" borderId="46" xfId="0" applyNumberFormat="1" applyFont="1" applyFill="1" applyBorder="1" applyAlignment="1" applyProtection="1">
      <alignment horizontal="center"/>
      <protection locked="0"/>
    </xf>
    <xf numFmtId="4" fontId="34" fillId="3" borderId="36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3" borderId="37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3" borderId="23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3" borderId="35" xfId="0" applyNumberFormat="1" applyFont="1" applyFill="1" applyBorder="1" applyAlignment="1" applyProtection="1">
      <alignment horizontal="center" vertical="center" wrapText="1" shrinkToFit="1"/>
      <protection locked="0"/>
    </xf>
    <xf numFmtId="0" fontId="34" fillId="3" borderId="45" xfId="0" applyFont="1" applyFill="1" applyBorder="1" applyAlignment="1" applyProtection="1">
      <alignment horizontal="left" vertical="center" wrapText="1" shrinkToFit="1"/>
      <protection locked="0"/>
    </xf>
    <xf numFmtId="4" fontId="34" fillId="3" borderId="4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3" borderId="46" xfId="0" applyNumberFormat="1" applyFont="1" applyFill="1" applyBorder="1" applyAlignment="1" applyProtection="1">
      <alignment horizontal="center" vertical="center" wrapText="1" shrinkToFit="1"/>
      <protection locked="0"/>
    </xf>
    <xf numFmtId="0" fontId="34" fillId="3" borderId="15" xfId="0" applyFont="1" applyFill="1" applyBorder="1" applyAlignment="1" applyProtection="1">
      <alignment horizontal="left" vertical="center" wrapText="1" shrinkToFit="1"/>
      <protection locked="0"/>
    </xf>
    <xf numFmtId="0" fontId="34" fillId="3" borderId="27" xfId="0" applyFont="1" applyFill="1" applyBorder="1" applyAlignment="1" applyProtection="1">
      <alignment horizontal="left" vertical="center" wrapText="1" shrinkToFit="1"/>
      <protection locked="0"/>
    </xf>
    <xf numFmtId="4" fontId="34" fillId="3" borderId="15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3" borderId="27" xfId="0" applyNumberFormat="1" applyFont="1" applyFill="1" applyBorder="1" applyAlignment="1" applyProtection="1">
      <alignment horizontal="center" vertical="center" wrapText="1" shrinkToFit="1"/>
      <protection locked="0"/>
    </xf>
    <xf numFmtId="0" fontId="34" fillId="3" borderId="4" xfId="0" applyFont="1" applyFill="1" applyBorder="1" applyAlignment="1" applyProtection="1">
      <alignment horizontal="center" vertical="center" wrapText="1" shrinkToFit="1"/>
      <protection locked="0"/>
    </xf>
    <xf numFmtId="0" fontId="34" fillId="3" borderId="2" xfId="0" applyFont="1" applyFill="1" applyBorder="1" applyAlignment="1" applyProtection="1">
      <alignment horizontal="center" vertical="center" wrapText="1" shrinkToFit="1"/>
      <protection locked="0"/>
    </xf>
    <xf numFmtId="0" fontId="34" fillId="3" borderId="1" xfId="0" applyFont="1" applyFill="1" applyBorder="1" applyAlignment="1" applyProtection="1">
      <alignment horizontal="left" vertical="center" wrapText="1" shrinkToFit="1"/>
      <protection locked="0"/>
    </xf>
    <xf numFmtId="0" fontId="34" fillId="3" borderId="20" xfId="0" applyFont="1" applyFill="1" applyBorder="1" applyAlignment="1" applyProtection="1">
      <alignment horizontal="center" vertical="center" wrapText="1" shrinkToFit="1"/>
      <protection locked="0"/>
    </xf>
    <xf numFmtId="0" fontId="34" fillId="3" borderId="17" xfId="0" applyFont="1" applyFill="1" applyBorder="1" applyAlignment="1" applyProtection="1">
      <alignment horizontal="center" vertical="center" wrapText="1" shrinkToFit="1"/>
      <protection locked="0"/>
    </xf>
    <xf numFmtId="4" fontId="34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3" borderId="20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3" borderId="17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3" borderId="2" xfId="0" applyNumberFormat="1" applyFont="1" applyFill="1" applyBorder="1" applyAlignment="1" applyProtection="1">
      <alignment horizontal="center" vertical="center" wrapText="1" shrinkToFit="1"/>
      <protection locked="0"/>
    </xf>
    <xf numFmtId="4" fontId="34" fillId="2" borderId="21" xfId="0" applyNumberFormat="1" applyFont="1" applyFill="1" applyBorder="1" applyAlignment="1" applyProtection="1">
      <alignment horizontal="center" vertical="center"/>
      <protection locked="0"/>
    </xf>
    <xf numFmtId="4" fontId="34" fillId="2" borderId="13" xfId="0" applyNumberFormat="1" applyFont="1" applyFill="1" applyBorder="1" applyAlignment="1" applyProtection="1">
      <alignment horizontal="center" vertical="center"/>
      <protection locked="0"/>
    </xf>
    <xf numFmtId="0" fontId="76" fillId="2" borderId="0" xfId="0" applyNumberFormat="1" applyFont="1" applyFill="1" applyBorder="1" applyAlignment="1" applyProtection="1">
      <alignment horizontal="right"/>
      <protection locked="0"/>
    </xf>
    <xf numFmtId="0" fontId="77" fillId="2" borderId="0" xfId="0" applyNumberFormat="1" applyFont="1" applyFill="1" applyBorder="1" applyAlignment="1" applyProtection="1">
      <alignment horizontal="center"/>
      <protection locked="0"/>
    </xf>
    <xf numFmtId="0" fontId="63" fillId="2" borderId="11" xfId="0" applyNumberFormat="1" applyFont="1" applyFill="1" applyBorder="1" applyAlignment="1" applyProtection="1">
      <alignment horizontal="center"/>
      <protection locked="0"/>
    </xf>
    <xf numFmtId="0" fontId="13" fillId="3" borderId="14" xfId="0" applyFont="1" applyFill="1" applyBorder="1" applyAlignment="1" applyProtection="1">
      <alignment horizontal="center" vertical="center" wrapText="1" shrinkToFit="1"/>
      <protection locked="0"/>
    </xf>
    <xf numFmtId="0" fontId="13" fillId="3" borderId="16" xfId="0" applyFont="1" applyFill="1" applyBorder="1" applyAlignment="1" applyProtection="1">
      <alignment horizontal="center" vertical="center" wrapText="1" shrinkToFit="1"/>
      <protection locked="0"/>
    </xf>
    <xf numFmtId="0" fontId="13" fillId="3" borderId="18" xfId="0" applyFont="1" applyFill="1" applyBorder="1" applyAlignment="1" applyProtection="1">
      <alignment horizontal="center" vertical="center" wrapText="1" shrinkToFit="1"/>
      <protection locked="0"/>
    </xf>
    <xf numFmtId="0" fontId="13" fillId="3" borderId="15" xfId="0" applyFont="1" applyFill="1" applyBorder="1" applyAlignment="1" applyProtection="1">
      <alignment horizontal="center" vertical="center" wrapText="1" shrinkToFit="1"/>
      <protection locked="0"/>
    </xf>
    <xf numFmtId="0" fontId="13" fillId="3" borderId="27" xfId="0" applyFont="1" applyFill="1" applyBorder="1" applyAlignment="1" applyProtection="1">
      <alignment horizontal="center" vertical="center" wrapText="1" shrinkToFit="1"/>
      <protection locked="0"/>
    </xf>
    <xf numFmtId="0" fontId="13" fillId="3" borderId="19" xfId="0" applyFont="1" applyFill="1" applyBorder="1" applyAlignment="1" applyProtection="1">
      <alignment horizontal="center" vertical="center" wrapText="1" shrinkToFit="1"/>
      <protection locked="0"/>
    </xf>
    <xf numFmtId="0" fontId="13" fillId="3" borderId="48" xfId="0" applyFont="1" applyFill="1" applyBorder="1" applyAlignment="1" applyProtection="1">
      <alignment horizontal="center" vertical="center" wrapText="1" shrinkToFit="1"/>
      <protection locked="0"/>
    </xf>
    <xf numFmtId="0" fontId="13" fillId="3" borderId="20" xfId="0" applyFont="1" applyFill="1" applyBorder="1" applyAlignment="1" applyProtection="1">
      <alignment horizontal="center" vertical="center" wrapText="1" shrinkToFit="1"/>
      <protection locked="0"/>
    </xf>
    <xf numFmtId="0" fontId="13" fillId="3" borderId="17" xfId="0" applyFont="1" applyFill="1" applyBorder="1" applyAlignment="1" applyProtection="1">
      <alignment horizontal="center" vertical="center" wrapText="1" shrinkToFit="1"/>
      <protection locked="0"/>
    </xf>
    <xf numFmtId="0" fontId="13" fillId="3" borderId="33" xfId="0" applyFont="1" applyFill="1" applyBorder="1" applyAlignment="1" applyProtection="1">
      <alignment horizontal="center" vertical="center" wrapText="1" shrinkToFit="1"/>
      <protection locked="0"/>
    </xf>
    <xf numFmtId="0" fontId="13" fillId="3" borderId="0" xfId="0" applyFont="1" applyFill="1" applyBorder="1" applyAlignment="1" applyProtection="1">
      <alignment horizontal="center" vertical="center" wrapText="1" shrinkToFit="1"/>
      <protection locked="0"/>
    </xf>
    <xf numFmtId="0" fontId="13" fillId="3" borderId="11" xfId="0" applyFont="1" applyFill="1" applyBorder="1" applyAlignment="1" applyProtection="1">
      <alignment horizontal="center" vertical="center" wrapText="1" shrinkToFit="1"/>
      <protection locked="0"/>
    </xf>
    <xf numFmtId="0" fontId="13" fillId="3" borderId="6" xfId="0" applyFont="1" applyFill="1" applyBorder="1" applyAlignment="1" applyProtection="1">
      <alignment horizontal="center" vertical="center" wrapText="1" shrinkToFit="1"/>
      <protection locked="0"/>
    </xf>
    <xf numFmtId="0" fontId="13" fillId="3" borderId="5" xfId="0" applyFont="1" applyFill="1" applyBorder="1" applyAlignment="1" applyProtection="1">
      <alignment horizontal="center" vertical="center" wrapText="1" shrinkToFit="1"/>
      <protection locked="0"/>
    </xf>
    <xf numFmtId="0" fontId="13" fillId="3" borderId="7" xfId="0" applyFont="1" applyFill="1" applyBorder="1" applyAlignment="1" applyProtection="1">
      <alignment horizontal="center" vertical="center" wrapText="1" shrinkToFit="1"/>
      <protection locked="0"/>
    </xf>
    <xf numFmtId="0" fontId="13" fillId="3" borderId="24" xfId="0" applyFont="1" applyFill="1" applyBorder="1" applyAlignment="1" applyProtection="1">
      <alignment horizontal="center" vertical="center" wrapText="1" shrinkToFit="1"/>
      <protection locked="0"/>
    </xf>
    <xf numFmtId="0" fontId="13" fillId="3" borderId="42" xfId="0" applyFont="1" applyFill="1" applyBorder="1" applyAlignment="1" applyProtection="1">
      <alignment horizontal="center" vertical="center" wrapText="1" shrinkToFit="1"/>
      <protection locked="0"/>
    </xf>
    <xf numFmtId="0" fontId="13" fillId="3" borderId="47" xfId="0" applyFont="1" applyFill="1" applyBorder="1" applyAlignment="1" applyProtection="1">
      <alignment horizontal="center" vertical="center" wrapText="1" shrinkToFit="1"/>
      <protection locked="0"/>
    </xf>
    <xf numFmtId="0" fontId="13" fillId="3" borderId="21" xfId="0" applyFont="1" applyFill="1" applyBorder="1" applyAlignment="1" applyProtection="1">
      <alignment horizontal="center" vertical="center" wrapText="1" shrinkToFit="1"/>
      <protection locked="0"/>
    </xf>
    <xf numFmtId="0" fontId="13" fillId="3" borderId="22" xfId="0" applyFont="1" applyFill="1" applyBorder="1" applyAlignment="1" applyProtection="1">
      <alignment horizontal="center" vertical="center" wrapText="1" shrinkToFit="1"/>
      <protection locked="0"/>
    </xf>
    <xf numFmtId="0" fontId="13" fillId="3" borderId="13" xfId="0" applyFont="1" applyFill="1" applyBorder="1" applyAlignment="1" applyProtection="1">
      <alignment horizontal="center" vertical="center" wrapText="1" shrinkToFit="1"/>
      <protection locked="0"/>
    </xf>
    <xf numFmtId="0" fontId="13" fillId="3" borderId="43" xfId="0" applyFont="1" applyFill="1" applyBorder="1" applyAlignment="1" applyProtection="1">
      <alignment horizontal="center" vertical="center" wrapText="1" shrinkToFit="1"/>
      <protection locked="0"/>
    </xf>
    <xf numFmtId="0" fontId="13" fillId="3" borderId="41" xfId="0" applyFont="1" applyFill="1" applyBorder="1" applyAlignment="1" applyProtection="1">
      <alignment horizontal="center" vertical="center" wrapText="1" shrinkToFit="1"/>
      <protection locked="0"/>
    </xf>
    <xf numFmtId="0" fontId="13" fillId="3" borderId="44" xfId="0" applyFont="1" applyFill="1" applyBorder="1" applyAlignment="1" applyProtection="1">
      <alignment horizontal="center" vertical="center" wrapText="1" shrinkToFit="1"/>
      <protection locked="0"/>
    </xf>
    <xf numFmtId="0" fontId="47" fillId="3" borderId="21" xfId="0" applyFont="1" applyFill="1" applyBorder="1" applyAlignment="1" applyProtection="1">
      <alignment horizontal="center" vertical="center" wrapText="1" shrinkToFit="1"/>
      <protection locked="0"/>
    </xf>
    <xf numFmtId="0" fontId="47" fillId="3" borderId="13" xfId="0" applyFont="1" applyFill="1" applyBorder="1" applyAlignment="1" applyProtection="1">
      <alignment horizontal="center" vertical="center" wrapText="1" shrinkToFit="1"/>
      <protection locked="0"/>
    </xf>
    <xf numFmtId="0" fontId="34" fillId="3" borderId="4" xfId="0" applyFont="1" applyFill="1" applyBorder="1" applyAlignment="1" applyProtection="1">
      <alignment vertical="center" wrapText="1" shrinkToFit="1"/>
      <protection locked="0"/>
    </xf>
    <xf numFmtId="0" fontId="34" fillId="3" borderId="2" xfId="0" applyFont="1" applyFill="1" applyBorder="1" applyAlignment="1" applyProtection="1">
      <alignment vertical="center" wrapText="1" shrinkToFit="1"/>
      <protection locked="0"/>
    </xf>
    <xf numFmtId="4" fontId="73" fillId="2" borderId="0" xfId="0" applyNumberFormat="1" applyFont="1" applyFill="1" applyBorder="1" applyAlignment="1" applyProtection="1">
      <alignment horizontal="center"/>
      <protection locked="0"/>
    </xf>
    <xf numFmtId="4" fontId="34" fillId="3" borderId="52" xfId="0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1" fillId="0" borderId="0" xfId="0" applyFont="1" applyAlignment="1"/>
    <xf numFmtId="0" fontId="3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/>
    <xf numFmtId="0" fontId="11" fillId="2" borderId="7" xfId="0" applyFont="1" applyFill="1" applyBorder="1"/>
    <xf numFmtId="0" fontId="7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1" fillId="2" borderId="1" xfId="0" applyFont="1" applyFill="1" applyBorder="1" applyAlignment="1">
      <alignment horizontal="center" vertical="center" wrapText="1"/>
    </xf>
    <xf numFmtId="0" fontId="71" fillId="2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7" fillId="2" borderId="6" xfId="2" applyNumberFormat="1" applyFont="1" applyFill="1" applyBorder="1" applyAlignment="1">
      <alignment horizontal="center" vertical="center"/>
    </xf>
    <xf numFmtId="0" fontId="17" fillId="2" borderId="7" xfId="2" applyNumberFormat="1" applyFont="1" applyFill="1" applyBorder="1" applyAlignment="1">
      <alignment horizontal="center" vertical="center"/>
    </xf>
    <xf numFmtId="0" fontId="17" fillId="2" borderId="1" xfId="2" applyNumberFormat="1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textRotation="90" wrapText="1"/>
    </xf>
    <xf numFmtId="0" fontId="20" fillId="2" borderId="7" xfId="0" applyFont="1" applyFill="1" applyBorder="1" applyAlignment="1">
      <alignment textRotation="90" wrapText="1"/>
    </xf>
    <xf numFmtId="165" fontId="14" fillId="0" borderId="4" xfId="2" applyNumberFormat="1" applyFont="1" applyBorder="1" applyAlignment="1">
      <alignment horizontal="center" vertical="center"/>
    </xf>
    <xf numFmtId="165" fontId="14" fillId="0" borderId="3" xfId="2" applyNumberFormat="1" applyFont="1" applyBorder="1" applyAlignment="1">
      <alignment horizontal="center" vertical="center"/>
    </xf>
    <xf numFmtId="165" fontId="14" fillId="0" borderId="2" xfId="2" applyNumberFormat="1" applyFont="1" applyBorder="1" applyAlignment="1">
      <alignment horizontal="center" vertical="center"/>
    </xf>
    <xf numFmtId="0" fontId="17" fillId="4" borderId="6" xfId="1" applyFont="1" applyFill="1" applyBorder="1" applyAlignment="1">
      <alignment horizontal="center" vertical="center" wrapText="1"/>
    </xf>
    <xf numFmtId="0" fontId="17" fillId="4" borderId="7" xfId="1" applyFont="1" applyFill="1" applyBorder="1" applyAlignment="1">
      <alignment horizontal="center" vertical="center" wrapText="1"/>
    </xf>
    <xf numFmtId="0" fontId="17" fillId="2" borderId="5" xfId="2" applyNumberFormat="1" applyFont="1" applyFill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0" xfId="1" applyFont="1" applyBorder="1" applyAlignment="1">
      <alignment horizontal="center" vertical="center"/>
    </xf>
    <xf numFmtId="0" fontId="17" fillId="4" borderId="12" xfId="1" applyFont="1" applyFill="1" applyBorder="1" applyAlignment="1">
      <alignment horizontal="center" vertical="center"/>
    </xf>
    <xf numFmtId="0" fontId="27" fillId="2" borderId="14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17" fillId="4" borderId="26" xfId="1" applyFon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17" fillId="4" borderId="13" xfId="1" applyFont="1" applyFill="1" applyBorder="1" applyAlignment="1">
      <alignment horizontal="center" vertical="center" wrapText="1"/>
    </xf>
    <xf numFmtId="0" fontId="17" fillId="4" borderId="21" xfId="1" applyFont="1" applyFill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32" fillId="0" borderId="0" xfId="0" applyFont="1" applyAlignment="1"/>
    <xf numFmtId="0" fontId="35" fillId="0" borderId="0" xfId="1" applyFont="1" applyBorder="1" applyAlignment="1"/>
    <xf numFmtId="0" fontId="40" fillId="0" borderId="0" xfId="1" applyFont="1" applyBorder="1" applyAlignment="1">
      <alignment horizontal="center" vertical="center"/>
    </xf>
    <xf numFmtId="0" fontId="7" fillId="4" borderId="12" xfId="1" applyFont="1" applyFill="1" applyBorder="1" applyAlignment="1">
      <alignment horizontal="center" vertical="center"/>
    </xf>
    <xf numFmtId="0" fontId="7" fillId="4" borderId="12" xfId="1" applyFont="1" applyFill="1" applyBorder="1" applyAlignment="1">
      <alignment horizontal="center" vertical="center" wrapText="1"/>
    </xf>
    <xf numFmtId="0" fontId="7" fillId="4" borderId="21" xfId="1" applyFont="1" applyFill="1" applyBorder="1" applyAlignment="1">
      <alignment horizontal="center" vertical="center" wrapText="1"/>
    </xf>
    <xf numFmtId="0" fontId="41" fillId="2" borderId="6" xfId="0" applyFont="1" applyFill="1" applyBorder="1" applyAlignment="1">
      <alignment vertical="center" wrapText="1"/>
    </xf>
    <xf numFmtId="0" fontId="41" fillId="2" borderId="5" xfId="0" applyFont="1" applyFill="1" applyBorder="1" applyAlignment="1">
      <alignment vertical="center" wrapText="1"/>
    </xf>
    <xf numFmtId="0" fontId="41" fillId="2" borderId="7" xfId="0" applyFont="1" applyFill="1" applyBorder="1" applyAlignment="1">
      <alignment vertical="center" wrapText="1"/>
    </xf>
    <xf numFmtId="0" fontId="52" fillId="0" borderId="1" xfId="7" applyBorder="1" applyAlignment="1">
      <alignment vertical="center" wrapText="1"/>
    </xf>
    <xf numFmtId="44" fontId="2" fillId="0" borderId="0" xfId="1" applyNumberFormat="1" applyFont="1" applyAlignment="1">
      <alignment horizontal="right"/>
    </xf>
    <xf numFmtId="0" fontId="35" fillId="0" borderId="0" xfId="1" applyFont="1" applyBorder="1" applyAlignment="1">
      <alignment horizontal="center"/>
    </xf>
    <xf numFmtId="0" fontId="40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1" fillId="2" borderId="6" xfId="0" applyFont="1" applyFill="1" applyBorder="1" applyAlignment="1">
      <alignment horizontal="center" vertical="center" wrapText="1"/>
    </xf>
    <xf numFmtId="0" fontId="41" fillId="2" borderId="5" xfId="0" applyFont="1" applyFill="1" applyBorder="1" applyAlignment="1">
      <alignment horizontal="center" vertical="center" wrapText="1"/>
    </xf>
    <xf numFmtId="0" fontId="41" fillId="2" borderId="7" xfId="0" applyFont="1" applyFill="1" applyBorder="1" applyAlignment="1">
      <alignment horizontal="center" vertical="center" wrapText="1"/>
    </xf>
    <xf numFmtId="0" fontId="63" fillId="0" borderId="1" xfId="7" applyFont="1" applyBorder="1" applyAlignment="1">
      <alignment vertical="center" wrapText="1"/>
    </xf>
    <xf numFmtId="0" fontId="6" fillId="0" borderId="14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44" fillId="0" borderId="0" xfId="0" applyFont="1" applyAlignment="1">
      <alignment horizontal="right"/>
    </xf>
    <xf numFmtId="0" fontId="45" fillId="0" borderId="0" xfId="0" applyFont="1" applyAlignment="1"/>
    <xf numFmtId="0" fontId="0" fillId="0" borderId="0" xfId="0" applyAlignment="1">
      <alignment horizontal="right"/>
    </xf>
    <xf numFmtId="0" fontId="40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9" fillId="0" borderId="0" xfId="1" applyFont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0" fontId="43" fillId="0" borderId="0" xfId="0" applyFont="1" applyAlignment="1">
      <alignment horizontal="center" wrapText="1"/>
    </xf>
    <xf numFmtId="49" fontId="41" fillId="2" borderId="6" xfId="0" applyNumberFormat="1" applyFont="1" applyFill="1" applyBorder="1" applyAlignment="1">
      <alignment horizontal="center" vertical="center"/>
    </xf>
    <xf numFmtId="49" fontId="41" fillId="2" borderId="5" xfId="0" applyNumberFormat="1" applyFont="1" applyFill="1" applyBorder="1" applyAlignment="1">
      <alignment horizontal="center" vertical="center"/>
    </xf>
    <xf numFmtId="49" fontId="41" fillId="2" borderId="7" xfId="0" applyNumberFormat="1" applyFont="1" applyFill="1" applyBorder="1" applyAlignment="1">
      <alignment horizontal="center" vertical="center"/>
    </xf>
    <xf numFmtId="0" fontId="41" fillId="2" borderId="6" xfId="0" applyFont="1" applyFill="1" applyBorder="1" applyAlignment="1">
      <alignment horizontal="center" vertical="center"/>
    </xf>
    <xf numFmtId="0" fontId="41" fillId="2" borderId="5" xfId="0" applyFont="1" applyFill="1" applyBorder="1" applyAlignment="1">
      <alignment horizontal="center" vertical="center"/>
    </xf>
    <xf numFmtId="0" fontId="41" fillId="2" borderId="7" xfId="0" applyFont="1" applyFill="1" applyBorder="1" applyAlignment="1">
      <alignment horizontal="center" vertical="center"/>
    </xf>
    <xf numFmtId="0" fontId="64" fillId="0" borderId="4" xfId="0" applyFont="1" applyBorder="1" applyAlignment="1">
      <alignment horizontal="center"/>
    </xf>
    <xf numFmtId="0" fontId="64" fillId="0" borderId="3" xfId="0" applyFont="1" applyBorder="1" applyAlignment="1">
      <alignment horizontal="center"/>
    </xf>
    <xf numFmtId="0" fontId="64" fillId="0" borderId="2" xfId="0" applyFont="1" applyBorder="1" applyAlignment="1">
      <alignment horizontal="center"/>
    </xf>
    <xf numFmtId="0" fontId="41" fillId="0" borderId="6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41" fillId="0" borderId="7" xfId="0" applyFont="1" applyBorder="1" applyAlignment="1">
      <alignment horizontal="center" vertical="center"/>
    </xf>
    <xf numFmtId="0" fontId="82" fillId="0" borderId="6" xfId="0" applyFont="1" applyBorder="1" applyAlignment="1">
      <alignment horizontal="center" vertical="center" wrapText="1"/>
    </xf>
    <xf numFmtId="0" fontId="82" fillId="0" borderId="7" xfId="0" applyFont="1" applyBorder="1" applyAlignment="1">
      <alignment horizontal="center" vertical="center" wrapText="1"/>
    </xf>
    <xf numFmtId="0" fontId="83" fillId="0" borderId="4" xfId="0" applyFont="1" applyBorder="1" applyAlignment="1">
      <alignment horizontal="center"/>
    </xf>
    <xf numFmtId="0" fontId="83" fillId="0" borderId="3" xfId="0" applyFont="1" applyBorder="1" applyAlignment="1">
      <alignment horizontal="center"/>
    </xf>
    <xf numFmtId="0" fontId="82" fillId="0" borderId="6" xfId="0" applyFont="1" applyBorder="1" applyAlignment="1">
      <alignment horizontal="center" wrapText="1"/>
    </xf>
    <xf numFmtId="0" fontId="82" fillId="0" borderId="7" xfId="0" applyFont="1" applyBorder="1" applyAlignment="1">
      <alignment horizontal="center" wrapText="1"/>
    </xf>
    <xf numFmtId="0" fontId="85" fillId="0" borderId="4" xfId="0" applyFont="1" applyBorder="1" applyAlignment="1">
      <alignment horizontal="center" vertical="center" wrapText="1"/>
    </xf>
    <xf numFmtId="0" fontId="8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80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8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0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81" fillId="0" borderId="6" xfId="0" applyFont="1" applyBorder="1" applyAlignment="1">
      <alignment horizontal="center" vertical="center" textRotation="90" wrapText="1"/>
    </xf>
    <xf numFmtId="0" fontId="81" fillId="0" borderId="5" xfId="0" applyFont="1" applyBorder="1" applyAlignment="1">
      <alignment horizontal="center" textRotation="90" wrapText="1"/>
    </xf>
    <xf numFmtId="0" fontId="81" fillId="0" borderId="7" xfId="0" applyFont="1" applyBorder="1" applyAlignment="1">
      <alignment horizontal="center" textRotation="90" wrapText="1"/>
    </xf>
    <xf numFmtId="0" fontId="68" fillId="2" borderId="4" xfId="7" applyFont="1" applyFill="1" applyBorder="1" applyAlignment="1">
      <alignment horizontal="center" vertical="center"/>
    </xf>
    <xf numFmtId="0" fontId="68" fillId="2" borderId="3" xfId="7" applyFont="1" applyFill="1" applyBorder="1" applyAlignment="1">
      <alignment horizontal="center" vertical="center"/>
    </xf>
    <xf numFmtId="0" fontId="68" fillId="2" borderId="2" xfId="7" applyFont="1" applyFill="1" applyBorder="1" applyAlignment="1">
      <alignment horizontal="center" vertical="center"/>
    </xf>
    <xf numFmtId="0" fontId="67" fillId="2" borderId="4" xfId="7" applyFont="1" applyFill="1" applyBorder="1" applyAlignment="1">
      <alignment horizontal="center" vertical="center" wrapText="1"/>
    </xf>
    <xf numFmtId="0" fontId="67" fillId="2" borderId="3" xfId="7" applyFont="1" applyFill="1" applyBorder="1" applyAlignment="1">
      <alignment horizontal="center" vertical="center" wrapText="1"/>
    </xf>
    <xf numFmtId="0" fontId="67" fillId="2" borderId="2" xfId="7" applyFont="1" applyFill="1" applyBorder="1" applyAlignment="1">
      <alignment horizontal="center" vertical="center" wrapText="1"/>
    </xf>
    <xf numFmtId="0" fontId="64" fillId="0" borderId="0" xfId="0" applyFont="1" applyAlignment="1">
      <alignment horizontal="center"/>
    </xf>
    <xf numFmtId="0" fontId="65" fillId="0" borderId="0" xfId="7" applyFont="1" applyAlignment="1">
      <alignment horizontal="center" vertical="center" wrapText="1"/>
    </xf>
    <xf numFmtId="0" fontId="67" fillId="2" borderId="6" xfId="7" applyFont="1" applyFill="1" applyBorder="1" applyAlignment="1">
      <alignment horizontal="center" vertical="center"/>
    </xf>
    <xf numFmtId="0" fontId="67" fillId="2" borderId="7" xfId="7" applyFont="1" applyFill="1" applyBorder="1" applyAlignment="1">
      <alignment horizontal="center" vertical="center"/>
    </xf>
    <xf numFmtId="0" fontId="67" fillId="2" borderId="6" xfId="7" applyFont="1" applyFill="1" applyBorder="1" applyAlignment="1">
      <alignment horizontal="center" vertical="center" wrapText="1"/>
    </xf>
    <xf numFmtId="0" fontId="67" fillId="2" borderId="7" xfId="7" applyFont="1" applyFill="1" applyBorder="1" applyAlignment="1">
      <alignment horizontal="center" vertical="center" wrapText="1"/>
    </xf>
    <xf numFmtId="0" fontId="69" fillId="2" borderId="7" xfId="7" applyFont="1" applyFill="1" applyBorder="1" applyAlignment="1">
      <alignment horizontal="center" vertical="center" wrapText="1"/>
    </xf>
  </cellXfs>
  <cellStyles count="8">
    <cellStyle name="Dziesiętny" xfId="4" builtinId="3"/>
    <cellStyle name="Dziesiętny 2" xfId="2" xr:uid="{00000000-0005-0000-0000-000001000000}"/>
    <cellStyle name="Normalny" xfId="0" builtinId="0"/>
    <cellStyle name="Normalny 2" xfId="1" xr:uid="{00000000-0005-0000-0000-000003000000}"/>
    <cellStyle name="Normalny 3" xfId="7" xr:uid="{00000000-0005-0000-0000-000004000000}"/>
    <cellStyle name="Normalny_Arkusz1" xfId="6" xr:uid="{00000000-0005-0000-0000-000005000000}"/>
    <cellStyle name="Walutowy" xfId="5" builtinId="4"/>
    <cellStyle name="Walutowy 2" xfId="3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2"/>
  <sheetViews>
    <sheetView topLeftCell="A158" zoomScaleNormal="100" zoomScalePageLayoutView="80" workbookViewId="0">
      <selection activeCell="L172" sqref="L172"/>
    </sheetView>
  </sheetViews>
  <sheetFormatPr defaultRowHeight="13.8"/>
  <cols>
    <col min="1" max="1" width="7.5" style="201" customWidth="1"/>
    <col min="2" max="2" width="8.3984375" style="197" customWidth="1"/>
    <col min="3" max="3" width="7.59765625" style="201" customWidth="1"/>
    <col min="4" max="4" width="31.3984375" style="185" customWidth="1"/>
    <col min="5" max="5" width="12.69921875" style="198" customWidth="1"/>
    <col min="6" max="6" width="15.5" style="198" customWidth="1"/>
    <col min="7" max="7" width="7" style="184" customWidth="1"/>
    <col min="8" max="212" width="9" style="185"/>
    <col min="213" max="213" width="5.19921875" style="185" customWidth="1"/>
    <col min="214" max="214" width="23.69921875" style="185" customWidth="1"/>
    <col min="215" max="215" width="17.5" style="185" customWidth="1"/>
    <col min="216" max="216" width="13.3984375" style="185" customWidth="1"/>
    <col min="217" max="217" width="13.69921875" style="185" customWidth="1"/>
    <col min="218" max="218" width="13" style="185" customWidth="1"/>
    <col min="219" max="219" width="11.69921875" style="185" customWidth="1"/>
    <col min="220" max="220" width="12.69921875" style="185" customWidth="1"/>
    <col min="221" max="221" width="11.09765625" style="185" customWidth="1"/>
    <col min="222" max="222" width="12.19921875" style="185" customWidth="1"/>
    <col min="223" max="468" width="9" style="185"/>
    <col min="469" max="469" width="5.19921875" style="185" customWidth="1"/>
    <col min="470" max="470" width="23.69921875" style="185" customWidth="1"/>
    <col min="471" max="471" width="17.5" style="185" customWidth="1"/>
    <col min="472" max="472" width="13.3984375" style="185" customWidth="1"/>
    <col min="473" max="473" width="13.69921875" style="185" customWidth="1"/>
    <col min="474" max="474" width="13" style="185" customWidth="1"/>
    <col min="475" max="475" width="11.69921875" style="185" customWidth="1"/>
    <col min="476" max="476" width="12.69921875" style="185" customWidth="1"/>
    <col min="477" max="477" width="11.09765625" style="185" customWidth="1"/>
    <col min="478" max="478" width="12.19921875" style="185" customWidth="1"/>
    <col min="479" max="724" width="9" style="185"/>
    <col min="725" max="725" width="5.19921875" style="185" customWidth="1"/>
    <col min="726" max="726" width="23.69921875" style="185" customWidth="1"/>
    <col min="727" max="727" width="17.5" style="185" customWidth="1"/>
    <col min="728" max="728" width="13.3984375" style="185" customWidth="1"/>
    <col min="729" max="729" width="13.69921875" style="185" customWidth="1"/>
    <col min="730" max="730" width="13" style="185" customWidth="1"/>
    <col min="731" max="731" width="11.69921875" style="185" customWidth="1"/>
    <col min="732" max="732" width="12.69921875" style="185" customWidth="1"/>
    <col min="733" max="733" width="11.09765625" style="185" customWidth="1"/>
    <col min="734" max="734" width="12.19921875" style="185" customWidth="1"/>
    <col min="735" max="980" width="9" style="185"/>
    <col min="981" max="981" width="5.19921875" style="185" customWidth="1"/>
    <col min="982" max="982" width="23.69921875" style="185" customWidth="1"/>
    <col min="983" max="983" width="17.5" style="185" customWidth="1"/>
    <col min="984" max="984" width="13.3984375" style="185" customWidth="1"/>
    <col min="985" max="985" width="13.69921875" style="185" customWidth="1"/>
    <col min="986" max="986" width="13" style="185" customWidth="1"/>
    <col min="987" max="987" width="11.69921875" style="185" customWidth="1"/>
    <col min="988" max="988" width="12.69921875" style="185" customWidth="1"/>
    <col min="989" max="989" width="11.09765625" style="185" customWidth="1"/>
    <col min="990" max="990" width="12.19921875" style="185" customWidth="1"/>
    <col min="991" max="1236" width="9" style="185"/>
    <col min="1237" max="1237" width="5.19921875" style="185" customWidth="1"/>
    <col min="1238" max="1238" width="23.69921875" style="185" customWidth="1"/>
    <col min="1239" max="1239" width="17.5" style="185" customWidth="1"/>
    <col min="1240" max="1240" width="13.3984375" style="185" customWidth="1"/>
    <col min="1241" max="1241" width="13.69921875" style="185" customWidth="1"/>
    <col min="1242" max="1242" width="13" style="185" customWidth="1"/>
    <col min="1243" max="1243" width="11.69921875" style="185" customWidth="1"/>
    <col min="1244" max="1244" width="12.69921875" style="185" customWidth="1"/>
    <col min="1245" max="1245" width="11.09765625" style="185" customWidth="1"/>
    <col min="1246" max="1246" width="12.19921875" style="185" customWidth="1"/>
    <col min="1247" max="1492" width="9" style="185"/>
    <col min="1493" max="1493" width="5.19921875" style="185" customWidth="1"/>
    <col min="1494" max="1494" width="23.69921875" style="185" customWidth="1"/>
    <col min="1495" max="1495" width="17.5" style="185" customWidth="1"/>
    <col min="1496" max="1496" width="13.3984375" style="185" customWidth="1"/>
    <col min="1497" max="1497" width="13.69921875" style="185" customWidth="1"/>
    <col min="1498" max="1498" width="13" style="185" customWidth="1"/>
    <col min="1499" max="1499" width="11.69921875" style="185" customWidth="1"/>
    <col min="1500" max="1500" width="12.69921875" style="185" customWidth="1"/>
    <col min="1501" max="1501" width="11.09765625" style="185" customWidth="1"/>
    <col min="1502" max="1502" width="12.19921875" style="185" customWidth="1"/>
    <col min="1503" max="1748" width="9" style="185"/>
    <col min="1749" max="1749" width="5.19921875" style="185" customWidth="1"/>
    <col min="1750" max="1750" width="23.69921875" style="185" customWidth="1"/>
    <col min="1751" max="1751" width="17.5" style="185" customWidth="1"/>
    <col min="1752" max="1752" width="13.3984375" style="185" customWidth="1"/>
    <col min="1753" max="1753" width="13.69921875" style="185" customWidth="1"/>
    <col min="1754" max="1754" width="13" style="185" customWidth="1"/>
    <col min="1755" max="1755" width="11.69921875" style="185" customWidth="1"/>
    <col min="1756" max="1756" width="12.69921875" style="185" customWidth="1"/>
    <col min="1757" max="1757" width="11.09765625" style="185" customWidth="1"/>
    <col min="1758" max="1758" width="12.19921875" style="185" customWidth="1"/>
    <col min="1759" max="2004" width="9" style="185"/>
    <col min="2005" max="2005" width="5.19921875" style="185" customWidth="1"/>
    <col min="2006" max="2006" width="23.69921875" style="185" customWidth="1"/>
    <col min="2007" max="2007" width="17.5" style="185" customWidth="1"/>
    <col min="2008" max="2008" width="13.3984375" style="185" customWidth="1"/>
    <col min="2009" max="2009" width="13.69921875" style="185" customWidth="1"/>
    <col min="2010" max="2010" width="13" style="185" customWidth="1"/>
    <col min="2011" max="2011" width="11.69921875" style="185" customWidth="1"/>
    <col min="2012" max="2012" width="12.69921875" style="185" customWidth="1"/>
    <col min="2013" max="2013" width="11.09765625" style="185" customWidth="1"/>
    <col min="2014" max="2014" width="12.19921875" style="185" customWidth="1"/>
    <col min="2015" max="2260" width="9" style="185"/>
    <col min="2261" max="2261" width="5.19921875" style="185" customWidth="1"/>
    <col min="2262" max="2262" width="23.69921875" style="185" customWidth="1"/>
    <col min="2263" max="2263" width="17.5" style="185" customWidth="1"/>
    <col min="2264" max="2264" width="13.3984375" style="185" customWidth="1"/>
    <col min="2265" max="2265" width="13.69921875" style="185" customWidth="1"/>
    <col min="2266" max="2266" width="13" style="185" customWidth="1"/>
    <col min="2267" max="2267" width="11.69921875" style="185" customWidth="1"/>
    <col min="2268" max="2268" width="12.69921875" style="185" customWidth="1"/>
    <col min="2269" max="2269" width="11.09765625" style="185" customWidth="1"/>
    <col min="2270" max="2270" width="12.19921875" style="185" customWidth="1"/>
    <col min="2271" max="2516" width="9" style="185"/>
    <col min="2517" max="2517" width="5.19921875" style="185" customWidth="1"/>
    <col min="2518" max="2518" width="23.69921875" style="185" customWidth="1"/>
    <col min="2519" max="2519" width="17.5" style="185" customWidth="1"/>
    <col min="2520" max="2520" width="13.3984375" style="185" customWidth="1"/>
    <col min="2521" max="2521" width="13.69921875" style="185" customWidth="1"/>
    <col min="2522" max="2522" width="13" style="185" customWidth="1"/>
    <col min="2523" max="2523" width="11.69921875" style="185" customWidth="1"/>
    <col min="2524" max="2524" width="12.69921875" style="185" customWidth="1"/>
    <col min="2525" max="2525" width="11.09765625" style="185" customWidth="1"/>
    <col min="2526" max="2526" width="12.19921875" style="185" customWidth="1"/>
    <col min="2527" max="2772" width="9" style="185"/>
    <col min="2773" max="2773" width="5.19921875" style="185" customWidth="1"/>
    <col min="2774" max="2774" width="23.69921875" style="185" customWidth="1"/>
    <col min="2775" max="2775" width="17.5" style="185" customWidth="1"/>
    <col min="2776" max="2776" width="13.3984375" style="185" customWidth="1"/>
    <col min="2777" max="2777" width="13.69921875" style="185" customWidth="1"/>
    <col min="2778" max="2778" width="13" style="185" customWidth="1"/>
    <col min="2779" max="2779" width="11.69921875" style="185" customWidth="1"/>
    <col min="2780" max="2780" width="12.69921875" style="185" customWidth="1"/>
    <col min="2781" max="2781" width="11.09765625" style="185" customWidth="1"/>
    <col min="2782" max="2782" width="12.19921875" style="185" customWidth="1"/>
    <col min="2783" max="3028" width="9" style="185"/>
    <col min="3029" max="3029" width="5.19921875" style="185" customWidth="1"/>
    <col min="3030" max="3030" width="23.69921875" style="185" customWidth="1"/>
    <col min="3031" max="3031" width="17.5" style="185" customWidth="1"/>
    <col min="3032" max="3032" width="13.3984375" style="185" customWidth="1"/>
    <col min="3033" max="3033" width="13.69921875" style="185" customWidth="1"/>
    <col min="3034" max="3034" width="13" style="185" customWidth="1"/>
    <col min="3035" max="3035" width="11.69921875" style="185" customWidth="1"/>
    <col min="3036" max="3036" width="12.69921875" style="185" customWidth="1"/>
    <col min="3037" max="3037" width="11.09765625" style="185" customWidth="1"/>
    <col min="3038" max="3038" width="12.19921875" style="185" customWidth="1"/>
    <col min="3039" max="3284" width="9" style="185"/>
    <col min="3285" max="3285" width="5.19921875" style="185" customWidth="1"/>
    <col min="3286" max="3286" width="23.69921875" style="185" customWidth="1"/>
    <col min="3287" max="3287" width="17.5" style="185" customWidth="1"/>
    <col min="3288" max="3288" width="13.3984375" style="185" customWidth="1"/>
    <col min="3289" max="3289" width="13.69921875" style="185" customWidth="1"/>
    <col min="3290" max="3290" width="13" style="185" customWidth="1"/>
    <col min="3291" max="3291" width="11.69921875" style="185" customWidth="1"/>
    <col min="3292" max="3292" width="12.69921875" style="185" customWidth="1"/>
    <col min="3293" max="3293" width="11.09765625" style="185" customWidth="1"/>
    <col min="3294" max="3294" width="12.19921875" style="185" customWidth="1"/>
    <col min="3295" max="3540" width="9" style="185"/>
    <col min="3541" max="3541" width="5.19921875" style="185" customWidth="1"/>
    <col min="3542" max="3542" width="23.69921875" style="185" customWidth="1"/>
    <col min="3543" max="3543" width="17.5" style="185" customWidth="1"/>
    <col min="3544" max="3544" width="13.3984375" style="185" customWidth="1"/>
    <col min="3545" max="3545" width="13.69921875" style="185" customWidth="1"/>
    <col min="3546" max="3546" width="13" style="185" customWidth="1"/>
    <col min="3547" max="3547" width="11.69921875" style="185" customWidth="1"/>
    <col min="3548" max="3548" width="12.69921875" style="185" customWidth="1"/>
    <col min="3549" max="3549" width="11.09765625" style="185" customWidth="1"/>
    <col min="3550" max="3550" width="12.19921875" style="185" customWidth="1"/>
    <col min="3551" max="3796" width="9" style="185"/>
    <col min="3797" max="3797" width="5.19921875" style="185" customWidth="1"/>
    <col min="3798" max="3798" width="23.69921875" style="185" customWidth="1"/>
    <col min="3799" max="3799" width="17.5" style="185" customWidth="1"/>
    <col min="3800" max="3800" width="13.3984375" style="185" customWidth="1"/>
    <col min="3801" max="3801" width="13.69921875" style="185" customWidth="1"/>
    <col min="3802" max="3802" width="13" style="185" customWidth="1"/>
    <col min="3803" max="3803" width="11.69921875" style="185" customWidth="1"/>
    <col min="3804" max="3804" width="12.69921875" style="185" customWidth="1"/>
    <col min="3805" max="3805" width="11.09765625" style="185" customWidth="1"/>
    <col min="3806" max="3806" width="12.19921875" style="185" customWidth="1"/>
    <col min="3807" max="4052" width="9" style="185"/>
    <col min="4053" max="4053" width="5.19921875" style="185" customWidth="1"/>
    <col min="4054" max="4054" width="23.69921875" style="185" customWidth="1"/>
    <col min="4055" max="4055" width="17.5" style="185" customWidth="1"/>
    <col min="4056" max="4056" width="13.3984375" style="185" customWidth="1"/>
    <col min="4057" max="4057" width="13.69921875" style="185" customWidth="1"/>
    <col min="4058" max="4058" width="13" style="185" customWidth="1"/>
    <col min="4059" max="4059" width="11.69921875" style="185" customWidth="1"/>
    <col min="4060" max="4060" width="12.69921875" style="185" customWidth="1"/>
    <col min="4061" max="4061" width="11.09765625" style="185" customWidth="1"/>
    <col min="4062" max="4062" width="12.19921875" style="185" customWidth="1"/>
    <col min="4063" max="4308" width="9" style="185"/>
    <col min="4309" max="4309" width="5.19921875" style="185" customWidth="1"/>
    <col min="4310" max="4310" width="23.69921875" style="185" customWidth="1"/>
    <col min="4311" max="4311" width="17.5" style="185" customWidth="1"/>
    <col min="4312" max="4312" width="13.3984375" style="185" customWidth="1"/>
    <col min="4313" max="4313" width="13.69921875" style="185" customWidth="1"/>
    <col min="4314" max="4314" width="13" style="185" customWidth="1"/>
    <col min="4315" max="4315" width="11.69921875" style="185" customWidth="1"/>
    <col min="4316" max="4316" width="12.69921875" style="185" customWidth="1"/>
    <col min="4317" max="4317" width="11.09765625" style="185" customWidth="1"/>
    <col min="4318" max="4318" width="12.19921875" style="185" customWidth="1"/>
    <col min="4319" max="4564" width="9" style="185"/>
    <col min="4565" max="4565" width="5.19921875" style="185" customWidth="1"/>
    <col min="4566" max="4566" width="23.69921875" style="185" customWidth="1"/>
    <col min="4567" max="4567" width="17.5" style="185" customWidth="1"/>
    <col min="4568" max="4568" width="13.3984375" style="185" customWidth="1"/>
    <col min="4569" max="4569" width="13.69921875" style="185" customWidth="1"/>
    <col min="4570" max="4570" width="13" style="185" customWidth="1"/>
    <col min="4571" max="4571" width="11.69921875" style="185" customWidth="1"/>
    <col min="4572" max="4572" width="12.69921875" style="185" customWidth="1"/>
    <col min="4573" max="4573" width="11.09765625" style="185" customWidth="1"/>
    <col min="4574" max="4574" width="12.19921875" style="185" customWidth="1"/>
    <col min="4575" max="4820" width="9" style="185"/>
    <col min="4821" max="4821" width="5.19921875" style="185" customWidth="1"/>
    <col min="4822" max="4822" width="23.69921875" style="185" customWidth="1"/>
    <col min="4823" max="4823" width="17.5" style="185" customWidth="1"/>
    <col min="4824" max="4824" width="13.3984375" style="185" customWidth="1"/>
    <col min="4825" max="4825" width="13.69921875" style="185" customWidth="1"/>
    <col min="4826" max="4826" width="13" style="185" customWidth="1"/>
    <col min="4827" max="4827" width="11.69921875" style="185" customWidth="1"/>
    <col min="4828" max="4828" width="12.69921875" style="185" customWidth="1"/>
    <col min="4829" max="4829" width="11.09765625" style="185" customWidth="1"/>
    <col min="4830" max="4830" width="12.19921875" style="185" customWidth="1"/>
    <col min="4831" max="5076" width="9" style="185"/>
    <col min="5077" max="5077" width="5.19921875" style="185" customWidth="1"/>
    <col min="5078" max="5078" width="23.69921875" style="185" customWidth="1"/>
    <col min="5079" max="5079" width="17.5" style="185" customWidth="1"/>
    <col min="5080" max="5080" width="13.3984375" style="185" customWidth="1"/>
    <col min="5081" max="5081" width="13.69921875" style="185" customWidth="1"/>
    <col min="5082" max="5082" width="13" style="185" customWidth="1"/>
    <col min="5083" max="5083" width="11.69921875" style="185" customWidth="1"/>
    <col min="5084" max="5084" width="12.69921875" style="185" customWidth="1"/>
    <col min="5085" max="5085" width="11.09765625" style="185" customWidth="1"/>
    <col min="5086" max="5086" width="12.19921875" style="185" customWidth="1"/>
    <col min="5087" max="5332" width="9" style="185"/>
    <col min="5333" max="5333" width="5.19921875" style="185" customWidth="1"/>
    <col min="5334" max="5334" width="23.69921875" style="185" customWidth="1"/>
    <col min="5335" max="5335" width="17.5" style="185" customWidth="1"/>
    <col min="5336" max="5336" width="13.3984375" style="185" customWidth="1"/>
    <col min="5337" max="5337" width="13.69921875" style="185" customWidth="1"/>
    <col min="5338" max="5338" width="13" style="185" customWidth="1"/>
    <col min="5339" max="5339" width="11.69921875" style="185" customWidth="1"/>
    <col min="5340" max="5340" width="12.69921875" style="185" customWidth="1"/>
    <col min="5341" max="5341" width="11.09765625" style="185" customWidth="1"/>
    <col min="5342" max="5342" width="12.19921875" style="185" customWidth="1"/>
    <col min="5343" max="5588" width="9" style="185"/>
    <col min="5589" max="5589" width="5.19921875" style="185" customWidth="1"/>
    <col min="5590" max="5590" width="23.69921875" style="185" customWidth="1"/>
    <col min="5591" max="5591" width="17.5" style="185" customWidth="1"/>
    <col min="5592" max="5592" width="13.3984375" style="185" customWidth="1"/>
    <col min="5593" max="5593" width="13.69921875" style="185" customWidth="1"/>
    <col min="5594" max="5594" width="13" style="185" customWidth="1"/>
    <col min="5595" max="5595" width="11.69921875" style="185" customWidth="1"/>
    <col min="5596" max="5596" width="12.69921875" style="185" customWidth="1"/>
    <col min="5597" max="5597" width="11.09765625" style="185" customWidth="1"/>
    <col min="5598" max="5598" width="12.19921875" style="185" customWidth="1"/>
    <col min="5599" max="5844" width="9" style="185"/>
    <col min="5845" max="5845" width="5.19921875" style="185" customWidth="1"/>
    <col min="5846" max="5846" width="23.69921875" style="185" customWidth="1"/>
    <col min="5847" max="5847" width="17.5" style="185" customWidth="1"/>
    <col min="5848" max="5848" width="13.3984375" style="185" customWidth="1"/>
    <col min="5849" max="5849" width="13.69921875" style="185" customWidth="1"/>
    <col min="5850" max="5850" width="13" style="185" customWidth="1"/>
    <col min="5851" max="5851" width="11.69921875" style="185" customWidth="1"/>
    <col min="5852" max="5852" width="12.69921875" style="185" customWidth="1"/>
    <col min="5853" max="5853" width="11.09765625" style="185" customWidth="1"/>
    <col min="5854" max="5854" width="12.19921875" style="185" customWidth="1"/>
    <col min="5855" max="6100" width="9" style="185"/>
    <col min="6101" max="6101" width="5.19921875" style="185" customWidth="1"/>
    <col min="6102" max="6102" width="23.69921875" style="185" customWidth="1"/>
    <col min="6103" max="6103" width="17.5" style="185" customWidth="1"/>
    <col min="6104" max="6104" width="13.3984375" style="185" customWidth="1"/>
    <col min="6105" max="6105" width="13.69921875" style="185" customWidth="1"/>
    <col min="6106" max="6106" width="13" style="185" customWidth="1"/>
    <col min="6107" max="6107" width="11.69921875" style="185" customWidth="1"/>
    <col min="6108" max="6108" width="12.69921875" style="185" customWidth="1"/>
    <col min="6109" max="6109" width="11.09765625" style="185" customWidth="1"/>
    <col min="6110" max="6110" width="12.19921875" style="185" customWidth="1"/>
    <col min="6111" max="6356" width="9" style="185"/>
    <col min="6357" max="6357" width="5.19921875" style="185" customWidth="1"/>
    <col min="6358" max="6358" width="23.69921875" style="185" customWidth="1"/>
    <col min="6359" max="6359" width="17.5" style="185" customWidth="1"/>
    <col min="6360" max="6360" width="13.3984375" style="185" customWidth="1"/>
    <col min="6361" max="6361" width="13.69921875" style="185" customWidth="1"/>
    <col min="6362" max="6362" width="13" style="185" customWidth="1"/>
    <col min="6363" max="6363" width="11.69921875" style="185" customWidth="1"/>
    <col min="6364" max="6364" width="12.69921875" style="185" customWidth="1"/>
    <col min="6365" max="6365" width="11.09765625" style="185" customWidth="1"/>
    <col min="6366" max="6366" width="12.19921875" style="185" customWidth="1"/>
    <col min="6367" max="6612" width="9" style="185"/>
    <col min="6613" max="6613" width="5.19921875" style="185" customWidth="1"/>
    <col min="6614" max="6614" width="23.69921875" style="185" customWidth="1"/>
    <col min="6615" max="6615" width="17.5" style="185" customWidth="1"/>
    <col min="6616" max="6616" width="13.3984375" style="185" customWidth="1"/>
    <col min="6617" max="6617" width="13.69921875" style="185" customWidth="1"/>
    <col min="6618" max="6618" width="13" style="185" customWidth="1"/>
    <col min="6619" max="6619" width="11.69921875" style="185" customWidth="1"/>
    <col min="6620" max="6620" width="12.69921875" style="185" customWidth="1"/>
    <col min="6621" max="6621" width="11.09765625" style="185" customWidth="1"/>
    <col min="6622" max="6622" width="12.19921875" style="185" customWidth="1"/>
    <col min="6623" max="6868" width="9" style="185"/>
    <col min="6869" max="6869" width="5.19921875" style="185" customWidth="1"/>
    <col min="6870" max="6870" width="23.69921875" style="185" customWidth="1"/>
    <col min="6871" max="6871" width="17.5" style="185" customWidth="1"/>
    <col min="6872" max="6872" width="13.3984375" style="185" customWidth="1"/>
    <col min="6873" max="6873" width="13.69921875" style="185" customWidth="1"/>
    <col min="6874" max="6874" width="13" style="185" customWidth="1"/>
    <col min="6875" max="6875" width="11.69921875" style="185" customWidth="1"/>
    <col min="6876" max="6876" width="12.69921875" style="185" customWidth="1"/>
    <col min="6877" max="6877" width="11.09765625" style="185" customWidth="1"/>
    <col min="6878" max="6878" width="12.19921875" style="185" customWidth="1"/>
    <col min="6879" max="7124" width="9" style="185"/>
    <col min="7125" max="7125" width="5.19921875" style="185" customWidth="1"/>
    <col min="7126" max="7126" width="23.69921875" style="185" customWidth="1"/>
    <col min="7127" max="7127" width="17.5" style="185" customWidth="1"/>
    <col min="7128" max="7128" width="13.3984375" style="185" customWidth="1"/>
    <col min="7129" max="7129" width="13.69921875" style="185" customWidth="1"/>
    <col min="7130" max="7130" width="13" style="185" customWidth="1"/>
    <col min="7131" max="7131" width="11.69921875" style="185" customWidth="1"/>
    <col min="7132" max="7132" width="12.69921875" style="185" customWidth="1"/>
    <col min="7133" max="7133" width="11.09765625" style="185" customWidth="1"/>
    <col min="7134" max="7134" width="12.19921875" style="185" customWidth="1"/>
    <col min="7135" max="7380" width="9" style="185"/>
    <col min="7381" max="7381" width="5.19921875" style="185" customWidth="1"/>
    <col min="7382" max="7382" width="23.69921875" style="185" customWidth="1"/>
    <col min="7383" max="7383" width="17.5" style="185" customWidth="1"/>
    <col min="7384" max="7384" width="13.3984375" style="185" customWidth="1"/>
    <col min="7385" max="7385" width="13.69921875" style="185" customWidth="1"/>
    <col min="7386" max="7386" width="13" style="185" customWidth="1"/>
    <col min="7387" max="7387" width="11.69921875" style="185" customWidth="1"/>
    <col min="7388" max="7388" width="12.69921875" style="185" customWidth="1"/>
    <col min="7389" max="7389" width="11.09765625" style="185" customWidth="1"/>
    <col min="7390" max="7390" width="12.19921875" style="185" customWidth="1"/>
    <col min="7391" max="7636" width="9" style="185"/>
    <col min="7637" max="7637" width="5.19921875" style="185" customWidth="1"/>
    <col min="7638" max="7638" width="23.69921875" style="185" customWidth="1"/>
    <col min="7639" max="7639" width="17.5" style="185" customWidth="1"/>
    <col min="7640" max="7640" width="13.3984375" style="185" customWidth="1"/>
    <col min="7641" max="7641" width="13.69921875" style="185" customWidth="1"/>
    <col min="7642" max="7642" width="13" style="185" customWidth="1"/>
    <col min="7643" max="7643" width="11.69921875" style="185" customWidth="1"/>
    <col min="7644" max="7644" width="12.69921875" style="185" customWidth="1"/>
    <col min="7645" max="7645" width="11.09765625" style="185" customWidth="1"/>
    <col min="7646" max="7646" width="12.19921875" style="185" customWidth="1"/>
    <col min="7647" max="7892" width="9" style="185"/>
    <col min="7893" max="7893" width="5.19921875" style="185" customWidth="1"/>
    <col min="7894" max="7894" width="23.69921875" style="185" customWidth="1"/>
    <col min="7895" max="7895" width="17.5" style="185" customWidth="1"/>
    <col min="7896" max="7896" width="13.3984375" style="185" customWidth="1"/>
    <col min="7897" max="7897" width="13.69921875" style="185" customWidth="1"/>
    <col min="7898" max="7898" width="13" style="185" customWidth="1"/>
    <col min="7899" max="7899" width="11.69921875" style="185" customWidth="1"/>
    <col min="7900" max="7900" width="12.69921875" style="185" customWidth="1"/>
    <col min="7901" max="7901" width="11.09765625" style="185" customWidth="1"/>
    <col min="7902" max="7902" width="12.19921875" style="185" customWidth="1"/>
    <col min="7903" max="8148" width="9" style="185"/>
    <col min="8149" max="8149" width="5.19921875" style="185" customWidth="1"/>
    <col min="8150" max="8150" width="23.69921875" style="185" customWidth="1"/>
    <col min="8151" max="8151" width="17.5" style="185" customWidth="1"/>
    <col min="8152" max="8152" width="13.3984375" style="185" customWidth="1"/>
    <col min="8153" max="8153" width="13.69921875" style="185" customWidth="1"/>
    <col min="8154" max="8154" width="13" style="185" customWidth="1"/>
    <col min="8155" max="8155" width="11.69921875" style="185" customWidth="1"/>
    <col min="8156" max="8156" width="12.69921875" style="185" customWidth="1"/>
    <col min="8157" max="8157" width="11.09765625" style="185" customWidth="1"/>
    <col min="8158" max="8158" width="12.19921875" style="185" customWidth="1"/>
    <col min="8159" max="8404" width="9" style="185"/>
    <col min="8405" max="8405" width="5.19921875" style="185" customWidth="1"/>
    <col min="8406" max="8406" width="23.69921875" style="185" customWidth="1"/>
    <col min="8407" max="8407" width="17.5" style="185" customWidth="1"/>
    <col min="8408" max="8408" width="13.3984375" style="185" customWidth="1"/>
    <col min="8409" max="8409" width="13.69921875" style="185" customWidth="1"/>
    <col min="8410" max="8410" width="13" style="185" customWidth="1"/>
    <col min="8411" max="8411" width="11.69921875" style="185" customWidth="1"/>
    <col min="8412" max="8412" width="12.69921875" style="185" customWidth="1"/>
    <col min="8413" max="8413" width="11.09765625" style="185" customWidth="1"/>
    <col min="8414" max="8414" width="12.19921875" style="185" customWidth="1"/>
    <col min="8415" max="8660" width="9" style="185"/>
    <col min="8661" max="8661" width="5.19921875" style="185" customWidth="1"/>
    <col min="8662" max="8662" width="23.69921875" style="185" customWidth="1"/>
    <col min="8663" max="8663" width="17.5" style="185" customWidth="1"/>
    <col min="8664" max="8664" width="13.3984375" style="185" customWidth="1"/>
    <col min="8665" max="8665" width="13.69921875" style="185" customWidth="1"/>
    <col min="8666" max="8666" width="13" style="185" customWidth="1"/>
    <col min="8667" max="8667" width="11.69921875" style="185" customWidth="1"/>
    <col min="8668" max="8668" width="12.69921875" style="185" customWidth="1"/>
    <col min="8669" max="8669" width="11.09765625" style="185" customWidth="1"/>
    <col min="8670" max="8670" width="12.19921875" style="185" customWidth="1"/>
    <col min="8671" max="8916" width="9" style="185"/>
    <col min="8917" max="8917" width="5.19921875" style="185" customWidth="1"/>
    <col min="8918" max="8918" width="23.69921875" style="185" customWidth="1"/>
    <col min="8919" max="8919" width="17.5" style="185" customWidth="1"/>
    <col min="8920" max="8920" width="13.3984375" style="185" customWidth="1"/>
    <col min="8921" max="8921" width="13.69921875" style="185" customWidth="1"/>
    <col min="8922" max="8922" width="13" style="185" customWidth="1"/>
    <col min="8923" max="8923" width="11.69921875" style="185" customWidth="1"/>
    <col min="8924" max="8924" width="12.69921875" style="185" customWidth="1"/>
    <col min="8925" max="8925" width="11.09765625" style="185" customWidth="1"/>
    <col min="8926" max="8926" width="12.19921875" style="185" customWidth="1"/>
    <col min="8927" max="9172" width="9" style="185"/>
    <col min="9173" max="9173" width="5.19921875" style="185" customWidth="1"/>
    <col min="9174" max="9174" width="23.69921875" style="185" customWidth="1"/>
    <col min="9175" max="9175" width="17.5" style="185" customWidth="1"/>
    <col min="9176" max="9176" width="13.3984375" style="185" customWidth="1"/>
    <col min="9177" max="9177" width="13.69921875" style="185" customWidth="1"/>
    <col min="9178" max="9178" width="13" style="185" customWidth="1"/>
    <col min="9179" max="9179" width="11.69921875" style="185" customWidth="1"/>
    <col min="9180" max="9180" width="12.69921875" style="185" customWidth="1"/>
    <col min="9181" max="9181" width="11.09765625" style="185" customWidth="1"/>
    <col min="9182" max="9182" width="12.19921875" style="185" customWidth="1"/>
    <col min="9183" max="9428" width="9" style="185"/>
    <col min="9429" max="9429" width="5.19921875" style="185" customWidth="1"/>
    <col min="9430" max="9430" width="23.69921875" style="185" customWidth="1"/>
    <col min="9431" max="9431" width="17.5" style="185" customWidth="1"/>
    <col min="9432" max="9432" width="13.3984375" style="185" customWidth="1"/>
    <col min="9433" max="9433" width="13.69921875" style="185" customWidth="1"/>
    <col min="9434" max="9434" width="13" style="185" customWidth="1"/>
    <col min="9435" max="9435" width="11.69921875" style="185" customWidth="1"/>
    <col min="9436" max="9436" width="12.69921875" style="185" customWidth="1"/>
    <col min="9437" max="9437" width="11.09765625" style="185" customWidth="1"/>
    <col min="9438" max="9438" width="12.19921875" style="185" customWidth="1"/>
    <col min="9439" max="9684" width="9" style="185"/>
    <col min="9685" max="9685" width="5.19921875" style="185" customWidth="1"/>
    <col min="9686" max="9686" width="23.69921875" style="185" customWidth="1"/>
    <col min="9687" max="9687" width="17.5" style="185" customWidth="1"/>
    <col min="9688" max="9688" width="13.3984375" style="185" customWidth="1"/>
    <col min="9689" max="9689" width="13.69921875" style="185" customWidth="1"/>
    <col min="9690" max="9690" width="13" style="185" customWidth="1"/>
    <col min="9691" max="9691" width="11.69921875" style="185" customWidth="1"/>
    <col min="9692" max="9692" width="12.69921875" style="185" customWidth="1"/>
    <col min="9693" max="9693" width="11.09765625" style="185" customWidth="1"/>
    <col min="9694" max="9694" width="12.19921875" style="185" customWidth="1"/>
    <col min="9695" max="9940" width="9" style="185"/>
    <col min="9941" max="9941" width="5.19921875" style="185" customWidth="1"/>
    <col min="9942" max="9942" width="23.69921875" style="185" customWidth="1"/>
    <col min="9943" max="9943" width="17.5" style="185" customWidth="1"/>
    <col min="9944" max="9944" width="13.3984375" style="185" customWidth="1"/>
    <col min="9945" max="9945" width="13.69921875" style="185" customWidth="1"/>
    <col min="9946" max="9946" width="13" style="185" customWidth="1"/>
    <col min="9947" max="9947" width="11.69921875" style="185" customWidth="1"/>
    <col min="9948" max="9948" width="12.69921875" style="185" customWidth="1"/>
    <col min="9949" max="9949" width="11.09765625" style="185" customWidth="1"/>
    <col min="9950" max="9950" width="12.19921875" style="185" customWidth="1"/>
    <col min="9951" max="10196" width="9" style="185"/>
    <col min="10197" max="10197" width="5.19921875" style="185" customWidth="1"/>
    <col min="10198" max="10198" width="23.69921875" style="185" customWidth="1"/>
    <col min="10199" max="10199" width="17.5" style="185" customWidth="1"/>
    <col min="10200" max="10200" width="13.3984375" style="185" customWidth="1"/>
    <col min="10201" max="10201" width="13.69921875" style="185" customWidth="1"/>
    <col min="10202" max="10202" width="13" style="185" customWidth="1"/>
    <col min="10203" max="10203" width="11.69921875" style="185" customWidth="1"/>
    <col min="10204" max="10204" width="12.69921875" style="185" customWidth="1"/>
    <col min="10205" max="10205" width="11.09765625" style="185" customWidth="1"/>
    <col min="10206" max="10206" width="12.19921875" style="185" customWidth="1"/>
    <col min="10207" max="10452" width="9" style="185"/>
    <col min="10453" max="10453" width="5.19921875" style="185" customWidth="1"/>
    <col min="10454" max="10454" width="23.69921875" style="185" customWidth="1"/>
    <col min="10455" max="10455" width="17.5" style="185" customWidth="1"/>
    <col min="10456" max="10456" width="13.3984375" style="185" customWidth="1"/>
    <col min="10457" max="10457" width="13.69921875" style="185" customWidth="1"/>
    <col min="10458" max="10458" width="13" style="185" customWidth="1"/>
    <col min="10459" max="10459" width="11.69921875" style="185" customWidth="1"/>
    <col min="10460" max="10460" width="12.69921875" style="185" customWidth="1"/>
    <col min="10461" max="10461" width="11.09765625" style="185" customWidth="1"/>
    <col min="10462" max="10462" width="12.19921875" style="185" customWidth="1"/>
    <col min="10463" max="10708" width="9" style="185"/>
    <col min="10709" max="10709" width="5.19921875" style="185" customWidth="1"/>
    <col min="10710" max="10710" width="23.69921875" style="185" customWidth="1"/>
    <col min="10711" max="10711" width="17.5" style="185" customWidth="1"/>
    <col min="10712" max="10712" width="13.3984375" style="185" customWidth="1"/>
    <col min="10713" max="10713" width="13.69921875" style="185" customWidth="1"/>
    <col min="10714" max="10714" width="13" style="185" customWidth="1"/>
    <col min="10715" max="10715" width="11.69921875" style="185" customWidth="1"/>
    <col min="10716" max="10716" width="12.69921875" style="185" customWidth="1"/>
    <col min="10717" max="10717" width="11.09765625" style="185" customWidth="1"/>
    <col min="10718" max="10718" width="12.19921875" style="185" customWidth="1"/>
    <col min="10719" max="10964" width="9" style="185"/>
    <col min="10965" max="10965" width="5.19921875" style="185" customWidth="1"/>
    <col min="10966" max="10966" width="23.69921875" style="185" customWidth="1"/>
    <col min="10967" max="10967" width="17.5" style="185" customWidth="1"/>
    <col min="10968" max="10968" width="13.3984375" style="185" customWidth="1"/>
    <col min="10969" max="10969" width="13.69921875" style="185" customWidth="1"/>
    <col min="10970" max="10970" width="13" style="185" customWidth="1"/>
    <col min="10971" max="10971" width="11.69921875" style="185" customWidth="1"/>
    <col min="10972" max="10972" width="12.69921875" style="185" customWidth="1"/>
    <col min="10973" max="10973" width="11.09765625" style="185" customWidth="1"/>
    <col min="10974" max="10974" width="12.19921875" style="185" customWidth="1"/>
    <col min="10975" max="11220" width="9" style="185"/>
    <col min="11221" max="11221" width="5.19921875" style="185" customWidth="1"/>
    <col min="11222" max="11222" width="23.69921875" style="185" customWidth="1"/>
    <col min="11223" max="11223" width="17.5" style="185" customWidth="1"/>
    <col min="11224" max="11224" width="13.3984375" style="185" customWidth="1"/>
    <col min="11225" max="11225" width="13.69921875" style="185" customWidth="1"/>
    <col min="11226" max="11226" width="13" style="185" customWidth="1"/>
    <col min="11227" max="11227" width="11.69921875" style="185" customWidth="1"/>
    <col min="11228" max="11228" width="12.69921875" style="185" customWidth="1"/>
    <col min="11229" max="11229" width="11.09765625" style="185" customWidth="1"/>
    <col min="11230" max="11230" width="12.19921875" style="185" customWidth="1"/>
    <col min="11231" max="11476" width="9" style="185"/>
    <col min="11477" max="11477" width="5.19921875" style="185" customWidth="1"/>
    <col min="11478" max="11478" width="23.69921875" style="185" customWidth="1"/>
    <col min="11479" max="11479" width="17.5" style="185" customWidth="1"/>
    <col min="11480" max="11480" width="13.3984375" style="185" customWidth="1"/>
    <col min="11481" max="11481" width="13.69921875" style="185" customWidth="1"/>
    <col min="11482" max="11482" width="13" style="185" customWidth="1"/>
    <col min="11483" max="11483" width="11.69921875" style="185" customWidth="1"/>
    <col min="11484" max="11484" width="12.69921875" style="185" customWidth="1"/>
    <col min="11485" max="11485" width="11.09765625" style="185" customWidth="1"/>
    <col min="11486" max="11486" width="12.19921875" style="185" customWidth="1"/>
    <col min="11487" max="11732" width="9" style="185"/>
    <col min="11733" max="11733" width="5.19921875" style="185" customWidth="1"/>
    <col min="11734" max="11734" width="23.69921875" style="185" customWidth="1"/>
    <col min="11735" max="11735" width="17.5" style="185" customWidth="1"/>
    <col min="11736" max="11736" width="13.3984375" style="185" customWidth="1"/>
    <col min="11737" max="11737" width="13.69921875" style="185" customWidth="1"/>
    <col min="11738" max="11738" width="13" style="185" customWidth="1"/>
    <col min="11739" max="11739" width="11.69921875" style="185" customWidth="1"/>
    <col min="11740" max="11740" width="12.69921875" style="185" customWidth="1"/>
    <col min="11741" max="11741" width="11.09765625" style="185" customWidth="1"/>
    <col min="11742" max="11742" width="12.19921875" style="185" customWidth="1"/>
    <col min="11743" max="11988" width="9" style="185"/>
    <col min="11989" max="11989" width="5.19921875" style="185" customWidth="1"/>
    <col min="11990" max="11990" width="23.69921875" style="185" customWidth="1"/>
    <col min="11991" max="11991" width="17.5" style="185" customWidth="1"/>
    <col min="11992" max="11992" width="13.3984375" style="185" customWidth="1"/>
    <col min="11993" max="11993" width="13.69921875" style="185" customWidth="1"/>
    <col min="11994" max="11994" width="13" style="185" customWidth="1"/>
    <col min="11995" max="11995" width="11.69921875" style="185" customWidth="1"/>
    <col min="11996" max="11996" width="12.69921875" style="185" customWidth="1"/>
    <col min="11997" max="11997" width="11.09765625" style="185" customWidth="1"/>
    <col min="11998" max="11998" width="12.19921875" style="185" customWidth="1"/>
    <col min="11999" max="12244" width="9" style="185"/>
    <col min="12245" max="12245" width="5.19921875" style="185" customWidth="1"/>
    <col min="12246" max="12246" width="23.69921875" style="185" customWidth="1"/>
    <col min="12247" max="12247" width="17.5" style="185" customWidth="1"/>
    <col min="12248" max="12248" width="13.3984375" style="185" customWidth="1"/>
    <col min="12249" max="12249" width="13.69921875" style="185" customWidth="1"/>
    <col min="12250" max="12250" width="13" style="185" customWidth="1"/>
    <col min="12251" max="12251" width="11.69921875" style="185" customWidth="1"/>
    <col min="12252" max="12252" width="12.69921875" style="185" customWidth="1"/>
    <col min="12253" max="12253" width="11.09765625" style="185" customWidth="1"/>
    <col min="12254" max="12254" width="12.19921875" style="185" customWidth="1"/>
    <col min="12255" max="12500" width="9" style="185"/>
    <col min="12501" max="12501" width="5.19921875" style="185" customWidth="1"/>
    <col min="12502" max="12502" width="23.69921875" style="185" customWidth="1"/>
    <col min="12503" max="12503" width="17.5" style="185" customWidth="1"/>
    <col min="12504" max="12504" width="13.3984375" style="185" customWidth="1"/>
    <col min="12505" max="12505" width="13.69921875" style="185" customWidth="1"/>
    <col min="12506" max="12506" width="13" style="185" customWidth="1"/>
    <col min="12507" max="12507" width="11.69921875" style="185" customWidth="1"/>
    <col min="12508" max="12508" width="12.69921875" style="185" customWidth="1"/>
    <col min="12509" max="12509" width="11.09765625" style="185" customWidth="1"/>
    <col min="12510" max="12510" width="12.19921875" style="185" customWidth="1"/>
    <col min="12511" max="12756" width="9" style="185"/>
    <col min="12757" max="12757" width="5.19921875" style="185" customWidth="1"/>
    <col min="12758" max="12758" width="23.69921875" style="185" customWidth="1"/>
    <col min="12759" max="12759" width="17.5" style="185" customWidth="1"/>
    <col min="12760" max="12760" width="13.3984375" style="185" customWidth="1"/>
    <col min="12761" max="12761" width="13.69921875" style="185" customWidth="1"/>
    <col min="12762" max="12762" width="13" style="185" customWidth="1"/>
    <col min="12763" max="12763" width="11.69921875" style="185" customWidth="1"/>
    <col min="12764" max="12764" width="12.69921875" style="185" customWidth="1"/>
    <col min="12765" max="12765" width="11.09765625" style="185" customWidth="1"/>
    <col min="12766" max="12766" width="12.19921875" style="185" customWidth="1"/>
    <col min="12767" max="13012" width="9" style="185"/>
    <col min="13013" max="13013" width="5.19921875" style="185" customWidth="1"/>
    <col min="13014" max="13014" width="23.69921875" style="185" customWidth="1"/>
    <col min="13015" max="13015" width="17.5" style="185" customWidth="1"/>
    <col min="13016" max="13016" width="13.3984375" style="185" customWidth="1"/>
    <col min="13017" max="13017" width="13.69921875" style="185" customWidth="1"/>
    <col min="13018" max="13018" width="13" style="185" customWidth="1"/>
    <col min="13019" max="13019" width="11.69921875" style="185" customWidth="1"/>
    <col min="13020" max="13020" width="12.69921875" style="185" customWidth="1"/>
    <col min="13021" max="13021" width="11.09765625" style="185" customWidth="1"/>
    <col min="13022" max="13022" width="12.19921875" style="185" customWidth="1"/>
    <col min="13023" max="13268" width="9" style="185"/>
    <col min="13269" max="13269" width="5.19921875" style="185" customWidth="1"/>
    <col min="13270" max="13270" width="23.69921875" style="185" customWidth="1"/>
    <col min="13271" max="13271" width="17.5" style="185" customWidth="1"/>
    <col min="13272" max="13272" width="13.3984375" style="185" customWidth="1"/>
    <col min="13273" max="13273" width="13.69921875" style="185" customWidth="1"/>
    <col min="13274" max="13274" width="13" style="185" customWidth="1"/>
    <col min="13275" max="13275" width="11.69921875" style="185" customWidth="1"/>
    <col min="13276" max="13276" width="12.69921875" style="185" customWidth="1"/>
    <col min="13277" max="13277" width="11.09765625" style="185" customWidth="1"/>
    <col min="13278" max="13278" width="12.19921875" style="185" customWidth="1"/>
    <col min="13279" max="13524" width="9" style="185"/>
    <col min="13525" max="13525" width="5.19921875" style="185" customWidth="1"/>
    <col min="13526" max="13526" width="23.69921875" style="185" customWidth="1"/>
    <col min="13527" max="13527" width="17.5" style="185" customWidth="1"/>
    <col min="13528" max="13528" width="13.3984375" style="185" customWidth="1"/>
    <col min="13529" max="13529" width="13.69921875" style="185" customWidth="1"/>
    <col min="13530" max="13530" width="13" style="185" customWidth="1"/>
    <col min="13531" max="13531" width="11.69921875" style="185" customWidth="1"/>
    <col min="13532" max="13532" width="12.69921875" style="185" customWidth="1"/>
    <col min="13533" max="13533" width="11.09765625" style="185" customWidth="1"/>
    <col min="13534" max="13534" width="12.19921875" style="185" customWidth="1"/>
    <col min="13535" max="13780" width="9" style="185"/>
    <col min="13781" max="13781" width="5.19921875" style="185" customWidth="1"/>
    <col min="13782" max="13782" width="23.69921875" style="185" customWidth="1"/>
    <col min="13783" max="13783" width="17.5" style="185" customWidth="1"/>
    <col min="13784" max="13784" width="13.3984375" style="185" customWidth="1"/>
    <col min="13785" max="13785" width="13.69921875" style="185" customWidth="1"/>
    <col min="13786" max="13786" width="13" style="185" customWidth="1"/>
    <col min="13787" max="13787" width="11.69921875" style="185" customWidth="1"/>
    <col min="13788" max="13788" width="12.69921875" style="185" customWidth="1"/>
    <col min="13789" max="13789" width="11.09765625" style="185" customWidth="1"/>
    <col min="13790" max="13790" width="12.19921875" style="185" customWidth="1"/>
    <col min="13791" max="14036" width="9" style="185"/>
    <col min="14037" max="14037" width="5.19921875" style="185" customWidth="1"/>
    <col min="14038" max="14038" width="23.69921875" style="185" customWidth="1"/>
    <col min="14039" max="14039" width="17.5" style="185" customWidth="1"/>
    <col min="14040" max="14040" width="13.3984375" style="185" customWidth="1"/>
    <col min="14041" max="14041" width="13.69921875" style="185" customWidth="1"/>
    <col min="14042" max="14042" width="13" style="185" customWidth="1"/>
    <col min="14043" max="14043" width="11.69921875" style="185" customWidth="1"/>
    <col min="14044" max="14044" width="12.69921875" style="185" customWidth="1"/>
    <col min="14045" max="14045" width="11.09765625" style="185" customWidth="1"/>
    <col min="14046" max="14046" width="12.19921875" style="185" customWidth="1"/>
    <col min="14047" max="14292" width="9" style="185"/>
    <col min="14293" max="14293" width="5.19921875" style="185" customWidth="1"/>
    <col min="14294" max="14294" width="23.69921875" style="185" customWidth="1"/>
    <col min="14295" max="14295" width="17.5" style="185" customWidth="1"/>
    <col min="14296" max="14296" width="13.3984375" style="185" customWidth="1"/>
    <col min="14297" max="14297" width="13.69921875" style="185" customWidth="1"/>
    <col min="14298" max="14298" width="13" style="185" customWidth="1"/>
    <col min="14299" max="14299" width="11.69921875" style="185" customWidth="1"/>
    <col min="14300" max="14300" width="12.69921875" style="185" customWidth="1"/>
    <col min="14301" max="14301" width="11.09765625" style="185" customWidth="1"/>
    <col min="14302" max="14302" width="12.19921875" style="185" customWidth="1"/>
    <col min="14303" max="14548" width="9" style="185"/>
    <col min="14549" max="14549" width="5.19921875" style="185" customWidth="1"/>
    <col min="14550" max="14550" width="23.69921875" style="185" customWidth="1"/>
    <col min="14551" max="14551" width="17.5" style="185" customWidth="1"/>
    <col min="14552" max="14552" width="13.3984375" style="185" customWidth="1"/>
    <col min="14553" max="14553" width="13.69921875" style="185" customWidth="1"/>
    <col min="14554" max="14554" width="13" style="185" customWidth="1"/>
    <col min="14555" max="14555" width="11.69921875" style="185" customWidth="1"/>
    <col min="14556" max="14556" width="12.69921875" style="185" customWidth="1"/>
    <col min="14557" max="14557" width="11.09765625" style="185" customWidth="1"/>
    <col min="14558" max="14558" width="12.19921875" style="185" customWidth="1"/>
    <col min="14559" max="14804" width="9" style="185"/>
    <col min="14805" max="14805" width="5.19921875" style="185" customWidth="1"/>
    <col min="14806" max="14806" width="23.69921875" style="185" customWidth="1"/>
    <col min="14807" max="14807" width="17.5" style="185" customWidth="1"/>
    <col min="14808" max="14808" width="13.3984375" style="185" customWidth="1"/>
    <col min="14809" max="14809" width="13.69921875" style="185" customWidth="1"/>
    <col min="14810" max="14810" width="13" style="185" customWidth="1"/>
    <col min="14811" max="14811" width="11.69921875" style="185" customWidth="1"/>
    <col min="14812" max="14812" width="12.69921875" style="185" customWidth="1"/>
    <col min="14813" max="14813" width="11.09765625" style="185" customWidth="1"/>
    <col min="14814" max="14814" width="12.19921875" style="185" customWidth="1"/>
    <col min="14815" max="15060" width="9" style="185"/>
    <col min="15061" max="15061" width="5.19921875" style="185" customWidth="1"/>
    <col min="15062" max="15062" width="23.69921875" style="185" customWidth="1"/>
    <col min="15063" max="15063" width="17.5" style="185" customWidth="1"/>
    <col min="15064" max="15064" width="13.3984375" style="185" customWidth="1"/>
    <col min="15065" max="15065" width="13.69921875" style="185" customWidth="1"/>
    <col min="15066" max="15066" width="13" style="185" customWidth="1"/>
    <col min="15067" max="15067" width="11.69921875" style="185" customWidth="1"/>
    <col min="15068" max="15068" width="12.69921875" style="185" customWidth="1"/>
    <col min="15069" max="15069" width="11.09765625" style="185" customWidth="1"/>
    <col min="15070" max="15070" width="12.19921875" style="185" customWidth="1"/>
    <col min="15071" max="15316" width="9" style="185"/>
    <col min="15317" max="15317" width="5.19921875" style="185" customWidth="1"/>
    <col min="15318" max="15318" width="23.69921875" style="185" customWidth="1"/>
    <col min="15319" max="15319" width="17.5" style="185" customWidth="1"/>
    <col min="15320" max="15320" width="13.3984375" style="185" customWidth="1"/>
    <col min="15321" max="15321" width="13.69921875" style="185" customWidth="1"/>
    <col min="15322" max="15322" width="13" style="185" customWidth="1"/>
    <col min="15323" max="15323" width="11.69921875" style="185" customWidth="1"/>
    <col min="15324" max="15324" width="12.69921875" style="185" customWidth="1"/>
    <col min="15325" max="15325" width="11.09765625" style="185" customWidth="1"/>
    <col min="15326" max="15326" width="12.19921875" style="185" customWidth="1"/>
    <col min="15327" max="15572" width="9" style="185"/>
    <col min="15573" max="15573" width="5.19921875" style="185" customWidth="1"/>
    <col min="15574" max="15574" width="23.69921875" style="185" customWidth="1"/>
    <col min="15575" max="15575" width="17.5" style="185" customWidth="1"/>
    <col min="15576" max="15576" width="13.3984375" style="185" customWidth="1"/>
    <col min="15577" max="15577" width="13.69921875" style="185" customWidth="1"/>
    <col min="15578" max="15578" width="13" style="185" customWidth="1"/>
    <col min="15579" max="15579" width="11.69921875" style="185" customWidth="1"/>
    <col min="15580" max="15580" width="12.69921875" style="185" customWidth="1"/>
    <col min="15581" max="15581" width="11.09765625" style="185" customWidth="1"/>
    <col min="15582" max="15582" width="12.19921875" style="185" customWidth="1"/>
    <col min="15583" max="15828" width="9" style="185"/>
    <col min="15829" max="15829" width="5.19921875" style="185" customWidth="1"/>
    <col min="15830" max="15830" width="23.69921875" style="185" customWidth="1"/>
    <col min="15831" max="15831" width="17.5" style="185" customWidth="1"/>
    <col min="15832" max="15832" width="13.3984375" style="185" customWidth="1"/>
    <col min="15833" max="15833" width="13.69921875" style="185" customWidth="1"/>
    <col min="15834" max="15834" width="13" style="185" customWidth="1"/>
    <col min="15835" max="15835" width="11.69921875" style="185" customWidth="1"/>
    <col min="15836" max="15836" width="12.69921875" style="185" customWidth="1"/>
    <col min="15837" max="15837" width="11.09765625" style="185" customWidth="1"/>
    <col min="15838" max="15838" width="12.19921875" style="185" customWidth="1"/>
    <col min="15839" max="16084" width="9" style="185"/>
    <col min="16085" max="16085" width="5.19921875" style="185" customWidth="1"/>
    <col min="16086" max="16086" width="23.69921875" style="185" customWidth="1"/>
    <col min="16087" max="16087" width="17.5" style="185" customWidth="1"/>
    <col min="16088" max="16088" width="13.3984375" style="185" customWidth="1"/>
    <col min="16089" max="16089" width="13.69921875" style="185" customWidth="1"/>
    <col min="16090" max="16090" width="13" style="185" customWidth="1"/>
    <col min="16091" max="16091" width="11.69921875" style="185" customWidth="1"/>
    <col min="16092" max="16092" width="12.69921875" style="185" customWidth="1"/>
    <col min="16093" max="16093" width="11.09765625" style="185" customWidth="1"/>
    <col min="16094" max="16094" width="12.19921875" style="185" customWidth="1"/>
    <col min="16095" max="16370" width="9" style="185"/>
    <col min="16371" max="16384" width="9" style="185" customWidth="1"/>
  </cols>
  <sheetData>
    <row r="1" spans="1:7" ht="17.399999999999999">
      <c r="A1" s="181"/>
      <c r="B1" s="182"/>
      <c r="C1" s="181"/>
      <c r="D1" s="183"/>
      <c r="E1" s="33"/>
      <c r="F1" s="33"/>
    </row>
    <row r="2" spans="1:7" ht="15.6">
      <c r="A2" s="181"/>
      <c r="B2" s="182"/>
      <c r="C2" s="181"/>
      <c r="D2" s="478" t="s">
        <v>154</v>
      </c>
      <c r="E2" s="478"/>
      <c r="F2" s="478"/>
    </row>
    <row r="3" spans="1:7" ht="17.399999999999999">
      <c r="A3" s="181"/>
      <c r="B3" s="182"/>
      <c r="C3" s="181"/>
      <c r="D3" s="183"/>
      <c r="E3" s="33"/>
      <c r="F3" s="33"/>
    </row>
    <row r="4" spans="1:7" ht="15.6">
      <c r="A4" s="479" t="s">
        <v>90</v>
      </c>
      <c r="B4" s="479"/>
      <c r="C4" s="479"/>
      <c r="D4" s="479"/>
      <c r="E4" s="479"/>
      <c r="F4" s="33"/>
    </row>
    <row r="5" spans="1:7" s="186" customFormat="1">
      <c r="A5" s="480" t="s">
        <v>0</v>
      </c>
      <c r="B5" s="438" t="s">
        <v>98</v>
      </c>
      <c r="C5" s="480"/>
      <c r="D5" s="484" t="s">
        <v>99</v>
      </c>
      <c r="E5" s="485" t="s">
        <v>318</v>
      </c>
      <c r="F5" s="485" t="s">
        <v>319</v>
      </c>
      <c r="G5" s="487" t="s">
        <v>91</v>
      </c>
    </row>
    <row r="6" spans="1:7" s="186" customFormat="1" ht="12.9" customHeight="1">
      <c r="A6" s="480"/>
      <c r="B6" s="438"/>
      <c r="C6" s="480"/>
      <c r="D6" s="484"/>
      <c r="E6" s="485"/>
      <c r="F6" s="485"/>
      <c r="G6" s="487"/>
    </row>
    <row r="7" spans="1:7" s="186" customFormat="1">
      <c r="A7" s="480"/>
      <c r="B7" s="438"/>
      <c r="C7" s="480"/>
      <c r="D7" s="484"/>
      <c r="E7" s="485"/>
      <c r="F7" s="485"/>
      <c r="G7" s="487"/>
    </row>
    <row r="8" spans="1:7" s="186" customFormat="1">
      <c r="A8" s="480"/>
      <c r="B8" s="438"/>
      <c r="C8" s="480"/>
      <c r="D8" s="484"/>
      <c r="E8" s="485"/>
      <c r="F8" s="485"/>
      <c r="G8" s="487"/>
    </row>
    <row r="9" spans="1:7" s="187" customFormat="1" ht="11.25" customHeight="1">
      <c r="A9" s="11">
        <v>1</v>
      </c>
      <c r="B9" s="35">
        <v>2</v>
      </c>
      <c r="C9" s="11">
        <v>3</v>
      </c>
      <c r="D9" s="180">
        <v>4</v>
      </c>
      <c r="E9" s="11">
        <v>5</v>
      </c>
      <c r="F9" s="11">
        <v>6</v>
      </c>
      <c r="G9" s="36">
        <v>7</v>
      </c>
    </row>
    <row r="10" spans="1:7" s="187" customFormat="1" ht="26.25" customHeight="1">
      <c r="A10" s="11"/>
      <c r="B10" s="486" t="s">
        <v>100</v>
      </c>
      <c r="C10" s="486"/>
      <c r="D10" s="486"/>
      <c r="E10" s="486"/>
      <c r="F10" s="486"/>
      <c r="G10" s="486"/>
    </row>
    <row r="11" spans="1:7" s="188" customFormat="1" ht="13.5" customHeight="1">
      <c r="A11" s="481" t="s">
        <v>4</v>
      </c>
      <c r="B11" s="483" t="s">
        <v>5</v>
      </c>
      <c r="C11" s="483"/>
      <c r="D11" s="483"/>
      <c r="E11" s="131">
        <f>E13</f>
        <v>814100</v>
      </c>
      <c r="F11" s="131">
        <f>F13</f>
        <v>593409.75</v>
      </c>
      <c r="G11" s="34">
        <f>F11/E11*100</f>
        <v>72.891505957499078</v>
      </c>
    </row>
    <row r="12" spans="1:7" s="188" customFormat="1" ht="29.4" customHeight="1">
      <c r="A12" s="481"/>
      <c r="B12" s="381"/>
      <c r="C12" s="381"/>
      <c r="D12" s="13" t="s">
        <v>97</v>
      </c>
      <c r="E12" s="380">
        <v>0</v>
      </c>
      <c r="F12" s="380">
        <v>0</v>
      </c>
      <c r="G12" s="34">
        <v>0</v>
      </c>
    </row>
    <row r="13" spans="1:7" s="189" customFormat="1" ht="13.5" customHeight="1">
      <c r="A13" s="481"/>
      <c r="B13" s="35" t="s">
        <v>9</v>
      </c>
      <c r="C13" s="52"/>
      <c r="D13" s="2" t="s">
        <v>10</v>
      </c>
      <c r="E13" s="5">
        <f>E15+E16</f>
        <v>814100</v>
      </c>
      <c r="F13" s="5">
        <f>F15+F16</f>
        <v>593409.75</v>
      </c>
      <c r="G13" s="34">
        <f>F13/E13*100</f>
        <v>72.891505957499078</v>
      </c>
    </row>
    <row r="14" spans="1:7" s="190" customFormat="1" ht="32.25" customHeight="1">
      <c r="A14" s="481"/>
      <c r="B14" s="19"/>
      <c r="C14" s="18"/>
      <c r="D14" s="13" t="s">
        <v>97</v>
      </c>
      <c r="E14" s="41" t="s">
        <v>96</v>
      </c>
      <c r="F14" s="41" t="s">
        <v>96</v>
      </c>
      <c r="G14" s="56" t="s">
        <v>96</v>
      </c>
    </row>
    <row r="15" spans="1:7" s="20" customFormat="1" ht="40.5" customHeight="1">
      <c r="A15" s="481"/>
      <c r="B15" s="19"/>
      <c r="C15" s="21" t="s">
        <v>101</v>
      </c>
      <c r="D15" s="13" t="s">
        <v>244</v>
      </c>
      <c r="E15" s="29">
        <v>5000</v>
      </c>
      <c r="F15" s="29">
        <v>2505.91</v>
      </c>
      <c r="G15" s="51">
        <f t="shared" ref="G15:G92" si="0">F15/E15*100</f>
        <v>50.118200000000002</v>
      </c>
    </row>
    <row r="16" spans="1:7" s="20" customFormat="1" ht="24" customHeight="1">
      <c r="A16" s="481"/>
      <c r="B16" s="21"/>
      <c r="C16" s="21" t="s">
        <v>102</v>
      </c>
      <c r="D16" s="13" t="s">
        <v>92</v>
      </c>
      <c r="E16" s="29">
        <v>809100</v>
      </c>
      <c r="F16" s="29">
        <v>590903.84</v>
      </c>
      <c r="G16" s="51">
        <f t="shared" si="0"/>
        <v>73.032238289457425</v>
      </c>
    </row>
    <row r="17" spans="1:7" s="191" customFormat="1" ht="22.5" customHeight="1">
      <c r="A17" s="469" t="s">
        <v>55</v>
      </c>
      <c r="B17" s="482" t="s">
        <v>56</v>
      </c>
      <c r="C17" s="482"/>
      <c r="D17" s="482"/>
      <c r="E17" s="8">
        <f>E19</f>
        <v>805000</v>
      </c>
      <c r="F17" s="8">
        <f>F19</f>
        <v>363494.46</v>
      </c>
      <c r="G17" s="34">
        <f t="shared" si="0"/>
        <v>45.154591304347832</v>
      </c>
    </row>
    <row r="18" spans="1:7" s="62" customFormat="1" ht="29.25" customHeight="1">
      <c r="A18" s="469"/>
      <c r="B18" s="12"/>
      <c r="C18" s="12"/>
      <c r="D18" s="13" t="s">
        <v>97</v>
      </c>
      <c r="E18" s="41" t="s">
        <v>96</v>
      </c>
      <c r="F18" s="41" t="s">
        <v>96</v>
      </c>
      <c r="G18" s="56" t="s">
        <v>96</v>
      </c>
    </row>
    <row r="19" spans="1:7" s="63" customFormat="1" ht="15" customHeight="1">
      <c r="A19" s="469"/>
      <c r="B19" s="16">
        <v>40002</v>
      </c>
      <c r="C19" s="16"/>
      <c r="D19" s="15" t="s">
        <v>103</v>
      </c>
      <c r="E19" s="30">
        <f>E21+E22</f>
        <v>805000</v>
      </c>
      <c r="F19" s="30">
        <f>F21+F22</f>
        <v>363494.46</v>
      </c>
      <c r="G19" s="34">
        <f t="shared" si="0"/>
        <v>45.154591304347832</v>
      </c>
    </row>
    <row r="20" spans="1:7" s="62" customFormat="1" ht="25.5" customHeight="1">
      <c r="A20" s="469"/>
      <c r="B20" s="12"/>
      <c r="C20" s="12"/>
      <c r="D20" s="13" t="s">
        <v>97</v>
      </c>
      <c r="E20" s="41" t="s">
        <v>96</v>
      </c>
      <c r="F20" s="41" t="s">
        <v>96</v>
      </c>
      <c r="G20" s="56" t="s">
        <v>96</v>
      </c>
    </row>
    <row r="21" spans="1:7" s="63" customFormat="1" ht="17.25" customHeight="1">
      <c r="A21" s="469"/>
      <c r="B21" s="16"/>
      <c r="C21" s="16" t="s">
        <v>105</v>
      </c>
      <c r="D21" s="61" t="s">
        <v>93</v>
      </c>
      <c r="E21" s="29">
        <v>800000</v>
      </c>
      <c r="F21" s="29">
        <v>362505.03</v>
      </c>
      <c r="G21" s="51">
        <f>F21/E21*100</f>
        <v>45.313128750000004</v>
      </c>
    </row>
    <row r="22" spans="1:7" s="63" customFormat="1" ht="17.25" customHeight="1">
      <c r="A22" s="469"/>
      <c r="B22" s="16"/>
      <c r="C22" s="16" t="s">
        <v>106</v>
      </c>
      <c r="D22" s="17" t="s">
        <v>245</v>
      </c>
      <c r="E22" s="31">
        <v>5000</v>
      </c>
      <c r="F22" s="31">
        <v>989.43</v>
      </c>
      <c r="G22" s="34">
        <f t="shared" si="0"/>
        <v>19.788599999999999</v>
      </c>
    </row>
    <row r="23" spans="1:7" s="62" customFormat="1" ht="17.25" customHeight="1">
      <c r="A23" s="450" t="s">
        <v>57</v>
      </c>
      <c r="B23" s="452" t="s">
        <v>12</v>
      </c>
      <c r="C23" s="453"/>
      <c r="D23" s="454"/>
      <c r="E23" s="397">
        <v>0</v>
      </c>
      <c r="F23" s="397">
        <f>F25</f>
        <v>3981.19</v>
      </c>
      <c r="G23" s="6">
        <v>0</v>
      </c>
    </row>
    <row r="24" spans="1:7" s="63" customFormat="1" ht="29.4" customHeight="1">
      <c r="A24" s="451"/>
      <c r="B24" s="16"/>
      <c r="C24" s="16"/>
      <c r="D24" s="9" t="s">
        <v>97</v>
      </c>
      <c r="E24" s="31">
        <v>0</v>
      </c>
      <c r="F24" s="31">
        <v>0</v>
      </c>
      <c r="G24" s="34">
        <v>0</v>
      </c>
    </row>
    <row r="25" spans="1:7" s="63" customFormat="1" ht="17.25" customHeight="1">
      <c r="A25" s="451"/>
      <c r="B25" s="16" t="s">
        <v>348</v>
      </c>
      <c r="C25" s="16"/>
      <c r="D25" s="17"/>
      <c r="E25" s="31">
        <v>0</v>
      </c>
      <c r="F25" s="31">
        <f>F27</f>
        <v>3981.19</v>
      </c>
      <c r="G25" s="34">
        <v>0</v>
      </c>
    </row>
    <row r="26" spans="1:7" s="63" customFormat="1" ht="25.8" customHeight="1">
      <c r="A26" s="451"/>
      <c r="B26" s="16"/>
      <c r="C26" s="16"/>
      <c r="D26" s="9" t="s">
        <v>97</v>
      </c>
      <c r="E26" s="31">
        <v>0</v>
      </c>
      <c r="F26" s="31">
        <v>0</v>
      </c>
      <c r="G26" s="34">
        <v>0</v>
      </c>
    </row>
    <row r="27" spans="1:7" s="63" customFormat="1" ht="17.25" customHeight="1">
      <c r="A27" s="451"/>
      <c r="B27" s="16"/>
      <c r="C27" s="16" t="s">
        <v>140</v>
      </c>
      <c r="D27" s="22" t="s">
        <v>276</v>
      </c>
      <c r="E27" s="31">
        <v>0</v>
      </c>
      <c r="F27" s="31">
        <v>3981.19</v>
      </c>
      <c r="G27" s="34">
        <v>0</v>
      </c>
    </row>
    <row r="28" spans="1:7" s="191" customFormat="1" ht="21.75" customHeight="1">
      <c r="A28" s="469" t="s">
        <v>58</v>
      </c>
      <c r="B28" s="467" t="s">
        <v>14</v>
      </c>
      <c r="C28" s="467"/>
      <c r="D28" s="467"/>
      <c r="E28" s="3">
        <f>E30+E34</f>
        <v>82015</v>
      </c>
      <c r="F28" s="3">
        <f>F30+F34</f>
        <v>46678.28</v>
      </c>
      <c r="G28" s="51">
        <f t="shared" si="0"/>
        <v>56.914320551118692</v>
      </c>
    </row>
    <row r="29" spans="1:7" s="191" customFormat="1" ht="25.5" customHeight="1">
      <c r="A29" s="469"/>
      <c r="B29" s="177"/>
      <c r="C29" s="177"/>
      <c r="D29" s="9" t="s">
        <v>97</v>
      </c>
      <c r="E29" s="57" t="s">
        <v>96</v>
      </c>
      <c r="F29" s="57" t="s">
        <v>96</v>
      </c>
      <c r="G29" s="55" t="s">
        <v>96</v>
      </c>
    </row>
    <row r="30" spans="1:7" s="4" customFormat="1" ht="21" customHeight="1">
      <c r="A30" s="469"/>
      <c r="B30" s="10" t="s">
        <v>60</v>
      </c>
      <c r="C30" s="10"/>
      <c r="D30" s="9" t="s">
        <v>238</v>
      </c>
      <c r="E30" s="50">
        <f>E32+E33</f>
        <v>47000</v>
      </c>
      <c r="F30" s="50">
        <f>F32+F33</f>
        <v>28155.589999999997</v>
      </c>
      <c r="G30" s="51">
        <f t="shared" si="0"/>
        <v>59.905510638297862</v>
      </c>
    </row>
    <row r="31" spans="1:7" s="4" customFormat="1" ht="26.25" customHeight="1">
      <c r="A31" s="469"/>
      <c r="B31" s="10"/>
      <c r="C31" s="10"/>
      <c r="D31" s="9" t="s">
        <v>97</v>
      </c>
      <c r="E31" s="42" t="s">
        <v>96</v>
      </c>
      <c r="F31" s="42" t="s">
        <v>96</v>
      </c>
      <c r="G31" s="55" t="s">
        <v>96</v>
      </c>
    </row>
    <row r="32" spans="1:7" s="4" customFormat="1" ht="27" customHeight="1">
      <c r="A32" s="469"/>
      <c r="B32" s="10"/>
      <c r="C32" s="10" t="s">
        <v>101</v>
      </c>
      <c r="D32" s="7" t="s">
        <v>244</v>
      </c>
      <c r="E32" s="5">
        <v>7000</v>
      </c>
      <c r="F32" s="5">
        <v>3842.24</v>
      </c>
      <c r="G32" s="51">
        <f t="shared" si="0"/>
        <v>54.889142857142858</v>
      </c>
    </row>
    <row r="33" spans="1:7" s="4" customFormat="1" ht="13.5" customHeight="1">
      <c r="A33" s="469"/>
      <c r="B33" s="10"/>
      <c r="C33" s="10" t="s">
        <v>105</v>
      </c>
      <c r="D33" s="7" t="s">
        <v>53</v>
      </c>
      <c r="E33" s="5">
        <v>40000</v>
      </c>
      <c r="F33" s="5">
        <v>24313.35</v>
      </c>
      <c r="G33" s="34">
        <f t="shared" si="0"/>
        <v>60.783374999999992</v>
      </c>
    </row>
    <row r="34" spans="1:7" s="4" customFormat="1" ht="17.25" customHeight="1">
      <c r="A34" s="469"/>
      <c r="B34" s="10" t="s">
        <v>61</v>
      </c>
      <c r="C34" s="10"/>
      <c r="D34" s="7" t="s">
        <v>15</v>
      </c>
      <c r="E34" s="5">
        <f>E36+E37+E38</f>
        <v>35015</v>
      </c>
      <c r="F34" s="5">
        <f>F36+F37+F38</f>
        <v>18522.689999999999</v>
      </c>
      <c r="G34" s="51">
        <f t="shared" si="0"/>
        <v>52.899300299871477</v>
      </c>
    </row>
    <row r="35" spans="1:7" s="4" customFormat="1" ht="25.5" customHeight="1">
      <c r="A35" s="469"/>
      <c r="B35" s="10"/>
      <c r="C35" s="10"/>
      <c r="D35" s="9" t="s">
        <v>97</v>
      </c>
      <c r="E35" s="42" t="s">
        <v>96</v>
      </c>
      <c r="F35" s="42" t="s">
        <v>96</v>
      </c>
      <c r="G35" s="55" t="s">
        <v>96</v>
      </c>
    </row>
    <row r="36" spans="1:7" s="192" customFormat="1">
      <c r="A36" s="469"/>
      <c r="B36" s="24"/>
      <c r="C36" s="24" t="s">
        <v>107</v>
      </c>
      <c r="D36" s="22" t="s">
        <v>246</v>
      </c>
      <c r="E36" s="28">
        <v>1170</v>
      </c>
      <c r="F36" s="28">
        <v>1629.56</v>
      </c>
      <c r="G36" s="51">
        <f t="shared" si="0"/>
        <v>139.27863247863249</v>
      </c>
    </row>
    <row r="37" spans="1:7" s="192" customFormat="1" ht="23.4">
      <c r="A37" s="469"/>
      <c r="B37" s="24"/>
      <c r="C37" s="24" t="s">
        <v>101</v>
      </c>
      <c r="D37" s="22" t="s">
        <v>244</v>
      </c>
      <c r="E37" s="28">
        <v>33845</v>
      </c>
      <c r="F37" s="28">
        <v>16887.919999999998</v>
      </c>
      <c r="G37" s="34">
        <f t="shared" si="0"/>
        <v>49.897828335056872</v>
      </c>
    </row>
    <row r="38" spans="1:7" s="192" customFormat="1">
      <c r="A38" s="469"/>
      <c r="B38" s="24"/>
      <c r="C38" s="24" t="s">
        <v>106</v>
      </c>
      <c r="D38" s="17" t="s">
        <v>245</v>
      </c>
      <c r="E38" s="58">
        <v>0</v>
      </c>
      <c r="F38" s="28">
        <v>5.21</v>
      </c>
      <c r="G38" s="179">
        <v>0</v>
      </c>
    </row>
    <row r="39" spans="1:7" s="193" customFormat="1" ht="12" customHeight="1">
      <c r="A39" s="441" t="s">
        <v>62</v>
      </c>
      <c r="B39" s="468" t="s">
        <v>17</v>
      </c>
      <c r="C39" s="468"/>
      <c r="D39" s="468"/>
      <c r="E39" s="26">
        <f>E41+E45</f>
        <v>66840</v>
      </c>
      <c r="F39" s="26">
        <f>F41+F45</f>
        <v>36274.400000000001</v>
      </c>
      <c r="G39" s="51">
        <f t="shared" si="0"/>
        <v>54.270496708557744</v>
      </c>
    </row>
    <row r="40" spans="1:7" s="192" customFormat="1" ht="23.4">
      <c r="A40" s="441"/>
      <c r="B40" s="24"/>
      <c r="C40" s="24"/>
      <c r="D40" s="22" t="s">
        <v>97</v>
      </c>
      <c r="E40" s="58" t="s">
        <v>96</v>
      </c>
      <c r="F40" s="58" t="s">
        <v>96</v>
      </c>
      <c r="G40" s="55" t="s">
        <v>96</v>
      </c>
    </row>
    <row r="41" spans="1:7" s="194" customFormat="1" ht="10.199999999999999">
      <c r="A41" s="441"/>
      <c r="B41" s="24" t="s">
        <v>63</v>
      </c>
      <c r="C41" s="24"/>
      <c r="D41" s="27" t="s">
        <v>18</v>
      </c>
      <c r="E41" s="28">
        <f>E43+E44</f>
        <v>59840</v>
      </c>
      <c r="F41" s="28">
        <f>F43+F44</f>
        <v>32360.21</v>
      </c>
      <c r="G41" s="51">
        <f t="shared" si="0"/>
        <v>54.077891042780749</v>
      </c>
    </row>
    <row r="42" spans="1:7" s="192" customFormat="1" ht="34.5" customHeight="1">
      <c r="A42" s="441"/>
      <c r="B42" s="24"/>
      <c r="C42" s="24"/>
      <c r="D42" s="22" t="s">
        <v>97</v>
      </c>
      <c r="E42" s="58" t="s">
        <v>96</v>
      </c>
      <c r="F42" s="58" t="s">
        <v>96</v>
      </c>
      <c r="G42" s="55" t="s">
        <v>96</v>
      </c>
    </row>
    <row r="43" spans="1:7" s="192" customFormat="1" ht="33" customHeight="1">
      <c r="A43" s="441"/>
      <c r="B43" s="24"/>
      <c r="C43" s="24" t="s">
        <v>102</v>
      </c>
      <c r="D43" s="22" t="s">
        <v>92</v>
      </c>
      <c r="E43" s="28">
        <v>59840</v>
      </c>
      <c r="F43" s="28">
        <v>32358.66</v>
      </c>
      <c r="G43" s="51">
        <f t="shared" si="0"/>
        <v>54.07530080213904</v>
      </c>
    </row>
    <row r="44" spans="1:7" s="192" customFormat="1" ht="33" customHeight="1">
      <c r="A44" s="441"/>
      <c r="B44" s="24"/>
      <c r="C44" s="24" t="s">
        <v>108</v>
      </c>
      <c r="D44" s="22" t="s">
        <v>109</v>
      </c>
      <c r="E44" s="28">
        <v>0</v>
      </c>
      <c r="F44" s="28">
        <v>1.55</v>
      </c>
      <c r="G44" s="34">
        <v>0</v>
      </c>
    </row>
    <row r="45" spans="1:7" s="192" customFormat="1" ht="33" customHeight="1">
      <c r="A45" s="247"/>
      <c r="B45" s="24" t="s">
        <v>273</v>
      </c>
      <c r="C45" s="24"/>
      <c r="D45" s="22" t="s">
        <v>192</v>
      </c>
      <c r="E45" s="28">
        <f>E47</f>
        <v>7000</v>
      </c>
      <c r="F45" s="28">
        <f>F47</f>
        <v>3914.19</v>
      </c>
      <c r="G45" s="34">
        <f t="shared" si="0"/>
        <v>55.917000000000009</v>
      </c>
    </row>
    <row r="46" spans="1:7" s="192" customFormat="1" ht="33" customHeight="1">
      <c r="A46" s="247"/>
      <c r="B46" s="24"/>
      <c r="C46" s="24"/>
      <c r="D46" s="22" t="s">
        <v>97</v>
      </c>
      <c r="E46" s="28">
        <v>0</v>
      </c>
      <c r="F46" s="28"/>
      <c r="G46" s="34">
        <v>0</v>
      </c>
    </row>
    <row r="47" spans="1:7" s="192" customFormat="1" ht="24" customHeight="1">
      <c r="A47" s="247"/>
      <c r="B47" s="24"/>
      <c r="C47" s="24" t="s">
        <v>274</v>
      </c>
      <c r="D47" s="22" t="s">
        <v>275</v>
      </c>
      <c r="E47" s="28">
        <v>7000</v>
      </c>
      <c r="F47" s="28">
        <v>3914.19</v>
      </c>
      <c r="G47" s="34">
        <f t="shared" si="0"/>
        <v>55.917000000000009</v>
      </c>
    </row>
    <row r="48" spans="1:7" s="193" customFormat="1" ht="26.25" customHeight="1">
      <c r="A48" s="441" t="s">
        <v>19</v>
      </c>
      <c r="B48" s="488" t="s">
        <v>110</v>
      </c>
      <c r="C48" s="488"/>
      <c r="D48" s="488"/>
      <c r="E48" s="26">
        <f>E50</f>
        <v>1518</v>
      </c>
      <c r="F48" s="26">
        <f>F50</f>
        <v>768</v>
      </c>
      <c r="G48" s="14">
        <f t="shared" si="0"/>
        <v>50.59288537549407</v>
      </c>
    </row>
    <row r="49" spans="1:7" s="192" customFormat="1" ht="33" customHeight="1">
      <c r="A49" s="441"/>
      <c r="B49" s="24"/>
      <c r="C49" s="24"/>
      <c r="D49" s="22" t="s">
        <v>97</v>
      </c>
      <c r="E49" s="58" t="s">
        <v>96</v>
      </c>
      <c r="F49" s="58" t="s">
        <v>96</v>
      </c>
      <c r="G49" s="55" t="s">
        <v>96</v>
      </c>
    </row>
    <row r="50" spans="1:7" s="192" customFormat="1" ht="24.75" customHeight="1">
      <c r="A50" s="441"/>
      <c r="B50" s="25" t="s">
        <v>65</v>
      </c>
      <c r="C50" s="25"/>
      <c r="D50" s="23" t="s">
        <v>111</v>
      </c>
      <c r="E50" s="32">
        <f>E52</f>
        <v>1518</v>
      </c>
      <c r="F50" s="32">
        <f>F52</f>
        <v>768</v>
      </c>
      <c r="G50" s="51">
        <f t="shared" si="0"/>
        <v>50.59288537549407</v>
      </c>
    </row>
    <row r="51" spans="1:7" s="192" customFormat="1" ht="23.4">
      <c r="A51" s="441"/>
      <c r="B51" s="25"/>
      <c r="C51" s="25"/>
      <c r="D51" s="23" t="s">
        <v>97</v>
      </c>
      <c r="E51" s="59" t="s">
        <v>96</v>
      </c>
      <c r="F51" s="59">
        <v>0</v>
      </c>
      <c r="G51" s="55" t="s">
        <v>96</v>
      </c>
    </row>
    <row r="52" spans="1:7" s="192" customFormat="1" ht="39" customHeight="1">
      <c r="A52" s="441"/>
      <c r="B52" s="25"/>
      <c r="C52" s="25" t="s">
        <v>102</v>
      </c>
      <c r="D52" s="23" t="s">
        <v>92</v>
      </c>
      <c r="E52" s="32">
        <v>1518</v>
      </c>
      <c r="F52" s="32">
        <v>768</v>
      </c>
      <c r="G52" s="51">
        <f t="shared" si="0"/>
        <v>50.59288537549407</v>
      </c>
    </row>
    <row r="53" spans="1:7" s="192" customFormat="1">
      <c r="A53" s="439" t="s">
        <v>66</v>
      </c>
      <c r="B53" s="442" t="s">
        <v>20</v>
      </c>
      <c r="C53" s="442"/>
      <c r="D53" s="442"/>
      <c r="E53" s="49">
        <f>E55</f>
        <v>0</v>
      </c>
      <c r="F53" s="49">
        <f>F55</f>
        <v>3000</v>
      </c>
      <c r="G53" s="14">
        <v>0</v>
      </c>
    </row>
    <row r="54" spans="1:7" s="192" customFormat="1" ht="23.4">
      <c r="A54" s="440"/>
      <c r="B54" s="379"/>
      <c r="C54" s="379"/>
      <c r="D54" s="22" t="s">
        <v>97</v>
      </c>
      <c r="E54" s="49"/>
      <c r="F54" s="49"/>
      <c r="G54" s="14">
        <v>0</v>
      </c>
    </row>
    <row r="55" spans="1:7" s="192" customFormat="1">
      <c r="A55" s="440"/>
      <c r="B55" s="25" t="s">
        <v>79</v>
      </c>
      <c r="C55" s="25"/>
      <c r="D55" s="23" t="s">
        <v>21</v>
      </c>
      <c r="E55" s="32">
        <f>E57</f>
        <v>0</v>
      </c>
      <c r="F55" s="32">
        <f>F57</f>
        <v>3000</v>
      </c>
      <c r="G55" s="51">
        <v>0</v>
      </c>
    </row>
    <row r="56" spans="1:7" s="192" customFormat="1" ht="32.25" customHeight="1">
      <c r="A56" s="440"/>
      <c r="B56" s="25"/>
      <c r="C56" s="25"/>
      <c r="D56" s="23" t="s">
        <v>97</v>
      </c>
      <c r="E56" s="32">
        <v>0</v>
      </c>
      <c r="F56" s="32">
        <v>0</v>
      </c>
      <c r="G56" s="56" t="s">
        <v>96</v>
      </c>
    </row>
    <row r="57" spans="1:7" s="192" customFormat="1" ht="32.25" customHeight="1">
      <c r="A57" s="440"/>
      <c r="B57" s="25"/>
      <c r="C57" s="25" t="s">
        <v>242</v>
      </c>
      <c r="D57" s="23" t="s">
        <v>243</v>
      </c>
      <c r="E57" s="32">
        <v>0</v>
      </c>
      <c r="F57" s="32">
        <v>3000</v>
      </c>
      <c r="G57" s="51">
        <v>0</v>
      </c>
    </row>
    <row r="58" spans="1:7" s="192" customFormat="1" ht="37.5" customHeight="1">
      <c r="A58" s="443" t="s">
        <v>67</v>
      </c>
      <c r="B58" s="442" t="s">
        <v>112</v>
      </c>
      <c r="C58" s="442"/>
      <c r="D58" s="442"/>
      <c r="E58" s="49">
        <f>E60+E72+E82+E88+E64</f>
        <v>7445490</v>
      </c>
      <c r="F58" s="49">
        <f>F60+F72+F82+F88+F64</f>
        <v>3720490.7199999997</v>
      </c>
      <c r="G58" s="14">
        <f t="shared" si="0"/>
        <v>49.969722879219496</v>
      </c>
    </row>
    <row r="59" spans="1:7" s="192" customFormat="1" ht="34.5" customHeight="1">
      <c r="A59" s="443"/>
      <c r="B59" s="25"/>
      <c r="C59" s="25"/>
      <c r="D59" s="23" t="s">
        <v>97</v>
      </c>
      <c r="E59" s="59" t="s">
        <v>96</v>
      </c>
      <c r="F59" s="59" t="s">
        <v>96</v>
      </c>
      <c r="G59" s="55" t="s">
        <v>96</v>
      </c>
    </row>
    <row r="60" spans="1:7" s="192" customFormat="1">
      <c r="A60" s="443"/>
      <c r="B60" s="25" t="s">
        <v>113</v>
      </c>
      <c r="C60" s="25"/>
      <c r="D60" s="23" t="s">
        <v>114</v>
      </c>
      <c r="E60" s="32">
        <f>E62+E63</f>
        <v>18200</v>
      </c>
      <c r="F60" s="32">
        <f>F62+F63</f>
        <v>7774.66</v>
      </c>
      <c r="G60" s="51">
        <f t="shared" si="0"/>
        <v>42.717912087912083</v>
      </c>
    </row>
    <row r="61" spans="1:7" s="192" customFormat="1" ht="35.25" customHeight="1">
      <c r="A61" s="443"/>
      <c r="B61" s="25"/>
      <c r="C61" s="25"/>
      <c r="D61" s="23" t="s">
        <v>97</v>
      </c>
      <c r="E61" s="59" t="s">
        <v>96</v>
      </c>
      <c r="F61" s="59" t="s">
        <v>96</v>
      </c>
      <c r="G61" s="55" t="s">
        <v>96</v>
      </c>
    </row>
    <row r="62" spans="1:7" s="192" customFormat="1" ht="24.75" customHeight="1">
      <c r="A62" s="443"/>
      <c r="B62" s="25"/>
      <c r="C62" s="25" t="s">
        <v>115</v>
      </c>
      <c r="D62" s="23" t="s">
        <v>247</v>
      </c>
      <c r="E62" s="59">
        <v>17000</v>
      </c>
      <c r="F62" s="32">
        <v>7774.66</v>
      </c>
      <c r="G62" s="51">
        <f t="shared" si="0"/>
        <v>45.733294117647056</v>
      </c>
    </row>
    <row r="63" spans="1:7" s="192" customFormat="1">
      <c r="A63" s="443"/>
      <c r="B63" s="25"/>
      <c r="C63" s="25" t="s">
        <v>124</v>
      </c>
      <c r="D63" s="23" t="s">
        <v>248</v>
      </c>
      <c r="E63" s="59">
        <v>1200</v>
      </c>
      <c r="F63" s="32">
        <v>0</v>
      </c>
      <c r="G63" s="51">
        <f t="shared" si="0"/>
        <v>0</v>
      </c>
    </row>
    <row r="64" spans="1:7" s="192" customFormat="1" ht="35.25" customHeight="1">
      <c r="A64" s="443"/>
      <c r="B64" s="25" t="s">
        <v>116</v>
      </c>
      <c r="C64" s="25"/>
      <c r="D64" s="23" t="s">
        <v>150</v>
      </c>
      <c r="E64" s="32">
        <f>E66+E67+E68+E71+E70+E69</f>
        <v>1827563</v>
      </c>
      <c r="F64" s="32">
        <f>F66+F67+F68+F71+F70+F69</f>
        <v>952866.86</v>
      </c>
      <c r="G64" s="34">
        <f t="shared" si="0"/>
        <v>52.138660062607968</v>
      </c>
    </row>
    <row r="65" spans="1:7" s="192" customFormat="1" ht="39" customHeight="1">
      <c r="A65" s="443"/>
      <c r="B65" s="25"/>
      <c r="C65" s="25"/>
      <c r="D65" s="23" t="s">
        <v>97</v>
      </c>
      <c r="E65" s="59" t="s">
        <v>96</v>
      </c>
      <c r="F65" s="59" t="s">
        <v>96</v>
      </c>
      <c r="G65" s="56" t="s">
        <v>96</v>
      </c>
    </row>
    <row r="66" spans="1:7" s="192" customFormat="1">
      <c r="A66" s="443"/>
      <c r="B66" s="25"/>
      <c r="C66" s="25" t="s">
        <v>117</v>
      </c>
      <c r="D66" s="23" t="s">
        <v>249</v>
      </c>
      <c r="E66" s="32">
        <v>1806060</v>
      </c>
      <c r="F66" s="32">
        <v>938830.5</v>
      </c>
      <c r="G66" s="34">
        <f t="shared" si="0"/>
        <v>51.982243114846682</v>
      </c>
    </row>
    <row r="67" spans="1:7" s="192" customFormat="1">
      <c r="A67" s="443"/>
      <c r="B67" s="25"/>
      <c r="C67" s="25" t="s">
        <v>118</v>
      </c>
      <c r="D67" s="23" t="s">
        <v>250</v>
      </c>
      <c r="E67" s="32">
        <v>193</v>
      </c>
      <c r="F67" s="32">
        <v>94</v>
      </c>
      <c r="G67" s="51">
        <f t="shared" si="0"/>
        <v>48.704663212435236</v>
      </c>
    </row>
    <row r="68" spans="1:7" s="192" customFormat="1">
      <c r="A68" s="443"/>
      <c r="B68" s="25"/>
      <c r="C68" s="25" t="s">
        <v>119</v>
      </c>
      <c r="D68" s="23" t="s">
        <v>251</v>
      </c>
      <c r="E68" s="32">
        <v>11910</v>
      </c>
      <c r="F68" s="32">
        <v>6188</v>
      </c>
      <c r="G68" s="34">
        <f t="shared" si="0"/>
        <v>51.956339210747274</v>
      </c>
    </row>
    <row r="69" spans="1:7" s="192" customFormat="1">
      <c r="A69" s="443"/>
      <c r="B69" s="25"/>
      <c r="C69" s="25" t="s">
        <v>120</v>
      </c>
      <c r="D69" s="23" t="s">
        <v>252</v>
      </c>
      <c r="E69" s="32">
        <v>8600</v>
      </c>
      <c r="F69" s="32">
        <v>7712.36</v>
      </c>
      <c r="G69" s="34">
        <f t="shared" si="0"/>
        <v>89.678604651162786</v>
      </c>
    </row>
    <row r="70" spans="1:7" s="192" customFormat="1">
      <c r="A70" s="443"/>
      <c r="B70" s="25"/>
      <c r="C70" s="25" t="s">
        <v>123</v>
      </c>
      <c r="D70" s="23" t="s">
        <v>253</v>
      </c>
      <c r="E70" s="59">
        <v>500</v>
      </c>
      <c r="F70" s="32">
        <v>0</v>
      </c>
      <c r="G70" s="55" t="s">
        <v>96</v>
      </c>
    </row>
    <row r="71" spans="1:7" s="192" customFormat="1">
      <c r="A71" s="443"/>
      <c r="B71" s="25"/>
      <c r="C71" s="25" t="s">
        <v>124</v>
      </c>
      <c r="D71" s="23" t="s">
        <v>248</v>
      </c>
      <c r="E71" s="32">
        <v>300</v>
      </c>
      <c r="F71" s="32">
        <v>42</v>
      </c>
      <c r="G71" s="51">
        <f>F71/E71*100</f>
        <v>14.000000000000002</v>
      </c>
    </row>
    <row r="72" spans="1:7" s="192" customFormat="1" ht="36.75" customHeight="1">
      <c r="A72" s="443"/>
      <c r="B72" s="25" t="s">
        <v>148</v>
      </c>
      <c r="C72" s="25"/>
      <c r="D72" s="23" t="s">
        <v>149</v>
      </c>
      <c r="E72" s="32">
        <f>E74+E75+E76+E77+E78+E79+E80+E81</f>
        <v>2169950</v>
      </c>
      <c r="F72" s="32">
        <f>F74+F75+F76+F77+F78+F79+F80+F81</f>
        <v>1085673.4699999997</v>
      </c>
      <c r="G72" s="34">
        <f t="shared" si="0"/>
        <v>50.032188299269556</v>
      </c>
    </row>
    <row r="73" spans="1:7" s="192" customFormat="1" ht="33" customHeight="1">
      <c r="A73" s="443"/>
      <c r="B73" s="25"/>
      <c r="C73" s="25"/>
      <c r="D73" s="23" t="s">
        <v>97</v>
      </c>
      <c r="E73" s="59" t="s">
        <v>96</v>
      </c>
      <c r="F73" s="59" t="s">
        <v>96</v>
      </c>
      <c r="G73" s="56" t="s">
        <v>96</v>
      </c>
    </row>
    <row r="74" spans="1:7" s="192" customFormat="1">
      <c r="A74" s="443"/>
      <c r="B74" s="25"/>
      <c r="C74" s="25" t="s">
        <v>117</v>
      </c>
      <c r="D74" s="23" t="s">
        <v>249</v>
      </c>
      <c r="E74" s="32">
        <v>630000</v>
      </c>
      <c r="F74" s="32">
        <v>351342.42</v>
      </c>
      <c r="G74" s="34">
        <f t="shared" si="0"/>
        <v>55.768638095238089</v>
      </c>
    </row>
    <row r="75" spans="1:7" s="192" customFormat="1">
      <c r="A75" s="443"/>
      <c r="B75" s="25"/>
      <c r="C75" s="25" t="s">
        <v>118</v>
      </c>
      <c r="D75" s="23" t="s">
        <v>255</v>
      </c>
      <c r="E75" s="32">
        <v>1100000</v>
      </c>
      <c r="F75" s="32">
        <v>557123.5</v>
      </c>
      <c r="G75" s="51">
        <f t="shared" si="0"/>
        <v>50.647590909090908</v>
      </c>
    </row>
    <row r="76" spans="1:7" s="192" customFormat="1">
      <c r="A76" s="443"/>
      <c r="B76" s="25"/>
      <c r="C76" s="25" t="s">
        <v>119</v>
      </c>
      <c r="D76" s="23" t="s">
        <v>256</v>
      </c>
      <c r="E76" s="32">
        <v>18800</v>
      </c>
      <c r="F76" s="32">
        <v>11063</v>
      </c>
      <c r="G76" s="34">
        <f t="shared" si="0"/>
        <v>58.845744680851062</v>
      </c>
    </row>
    <row r="77" spans="1:7" s="192" customFormat="1">
      <c r="A77" s="443"/>
      <c r="B77" s="25"/>
      <c r="C77" s="25" t="s">
        <v>120</v>
      </c>
      <c r="D77" s="23" t="s">
        <v>257</v>
      </c>
      <c r="E77" s="32">
        <v>158150</v>
      </c>
      <c r="F77" s="32">
        <v>81115.47</v>
      </c>
      <c r="G77" s="51">
        <f t="shared" si="0"/>
        <v>51.290211824217515</v>
      </c>
    </row>
    <row r="78" spans="1:7" s="192" customFormat="1">
      <c r="A78" s="443"/>
      <c r="B78" s="25"/>
      <c r="C78" s="25" t="s">
        <v>121</v>
      </c>
      <c r="D78" s="23" t="s">
        <v>258</v>
      </c>
      <c r="E78" s="32">
        <v>20000</v>
      </c>
      <c r="F78" s="32">
        <v>415</v>
      </c>
      <c r="G78" s="34">
        <f t="shared" si="0"/>
        <v>2.0750000000000002</v>
      </c>
    </row>
    <row r="79" spans="1:7" s="192" customFormat="1">
      <c r="A79" s="443"/>
      <c r="B79" s="25"/>
      <c r="C79" s="25" t="s">
        <v>122</v>
      </c>
      <c r="D79" s="23" t="s">
        <v>68</v>
      </c>
      <c r="E79" s="32">
        <v>35000</v>
      </c>
      <c r="F79" s="32">
        <v>15070</v>
      </c>
      <c r="G79" s="51">
        <f t="shared" si="0"/>
        <v>43.057142857142857</v>
      </c>
    </row>
    <row r="80" spans="1:7" s="192" customFormat="1">
      <c r="A80" s="443"/>
      <c r="B80" s="25"/>
      <c r="C80" s="25" t="s">
        <v>123</v>
      </c>
      <c r="D80" s="23" t="s">
        <v>253</v>
      </c>
      <c r="E80" s="32">
        <v>200000</v>
      </c>
      <c r="F80" s="32">
        <v>64668.65</v>
      </c>
      <c r="G80" s="34">
        <f t="shared" si="0"/>
        <v>32.334325</v>
      </c>
    </row>
    <row r="81" spans="1:7" s="192" customFormat="1">
      <c r="A81" s="443"/>
      <c r="B81" s="25"/>
      <c r="C81" s="25" t="s">
        <v>124</v>
      </c>
      <c r="D81" s="23" t="s">
        <v>259</v>
      </c>
      <c r="E81" s="32">
        <v>8000</v>
      </c>
      <c r="F81" s="32">
        <v>4875.43</v>
      </c>
      <c r="G81" s="51">
        <f t="shared" si="0"/>
        <v>60.942875000000008</v>
      </c>
    </row>
    <row r="82" spans="1:7" s="192" customFormat="1" ht="26.25" customHeight="1">
      <c r="A82" s="443"/>
      <c r="B82" s="25" t="s">
        <v>125</v>
      </c>
      <c r="C82" s="25"/>
      <c r="D82" s="23" t="s">
        <v>126</v>
      </c>
      <c r="E82" s="32">
        <f>E85+E86+E87+E84</f>
        <v>296000</v>
      </c>
      <c r="F82" s="32">
        <f>F85+F86+F87+F84</f>
        <v>169005.86</v>
      </c>
      <c r="G82" s="34">
        <f t="shared" si="0"/>
        <v>57.096574324324322</v>
      </c>
    </row>
    <row r="83" spans="1:7" s="192" customFormat="1" ht="33" customHeight="1">
      <c r="A83" s="443"/>
      <c r="B83" s="25"/>
      <c r="C83" s="25"/>
      <c r="D83" s="23" t="s">
        <v>97</v>
      </c>
      <c r="E83" s="59" t="s">
        <v>96</v>
      </c>
      <c r="F83" s="59" t="s">
        <v>96</v>
      </c>
      <c r="G83" s="34" t="s">
        <v>96</v>
      </c>
    </row>
    <row r="84" spans="1:7" s="192" customFormat="1">
      <c r="A84" s="443"/>
      <c r="B84" s="25"/>
      <c r="C84" s="25" t="s">
        <v>197</v>
      </c>
      <c r="D84" s="23" t="s">
        <v>198</v>
      </c>
      <c r="E84" s="59">
        <v>25000</v>
      </c>
      <c r="F84" s="59">
        <v>12356</v>
      </c>
      <c r="G84" s="34">
        <f t="shared" si="0"/>
        <v>49.423999999999999</v>
      </c>
    </row>
    <row r="85" spans="1:7" s="192" customFormat="1">
      <c r="A85" s="443"/>
      <c r="B85" s="25"/>
      <c r="C85" s="25" t="s">
        <v>127</v>
      </c>
      <c r="D85" s="23" t="s">
        <v>95</v>
      </c>
      <c r="E85" s="32">
        <v>60000</v>
      </c>
      <c r="F85" s="32">
        <v>27051.599999999999</v>
      </c>
      <c r="G85" s="34">
        <f t="shared" si="0"/>
        <v>45.085999999999999</v>
      </c>
    </row>
    <row r="86" spans="1:7" s="192" customFormat="1">
      <c r="A86" s="443"/>
      <c r="B86" s="25"/>
      <c r="C86" s="25" t="s">
        <v>128</v>
      </c>
      <c r="D86" s="23" t="s">
        <v>94</v>
      </c>
      <c r="E86" s="32">
        <v>102000</v>
      </c>
      <c r="F86" s="32">
        <v>62128.93</v>
      </c>
      <c r="G86" s="51">
        <f t="shared" si="0"/>
        <v>60.910715686274507</v>
      </c>
    </row>
    <row r="87" spans="1:7" s="192" customFormat="1" ht="24" customHeight="1">
      <c r="A87" s="443"/>
      <c r="B87" s="25"/>
      <c r="C87" s="25" t="s">
        <v>157</v>
      </c>
      <c r="D87" s="23" t="s">
        <v>199</v>
      </c>
      <c r="E87" s="32">
        <v>109000</v>
      </c>
      <c r="F87" s="32">
        <v>67469.33</v>
      </c>
      <c r="G87" s="51">
        <f t="shared" si="0"/>
        <v>61.898467889908261</v>
      </c>
    </row>
    <row r="88" spans="1:7" s="192" customFormat="1">
      <c r="A88" s="443"/>
      <c r="B88" s="25" t="s">
        <v>129</v>
      </c>
      <c r="C88" s="25"/>
      <c r="D88" s="23" t="s">
        <v>130</v>
      </c>
      <c r="E88" s="32">
        <f>E90+E91</f>
        <v>3133777</v>
      </c>
      <c r="F88" s="32">
        <f>F90+F91</f>
        <v>1505169.87</v>
      </c>
      <c r="G88" s="34">
        <f t="shared" si="0"/>
        <v>48.030535357174429</v>
      </c>
    </row>
    <row r="89" spans="1:7" s="192" customFormat="1" ht="23.4">
      <c r="A89" s="443"/>
      <c r="B89" s="25"/>
      <c r="C89" s="25"/>
      <c r="D89" s="23" t="s">
        <v>97</v>
      </c>
      <c r="E89" s="59" t="s">
        <v>96</v>
      </c>
      <c r="F89" s="59" t="s">
        <v>96</v>
      </c>
      <c r="G89" s="56" t="s">
        <v>96</v>
      </c>
    </row>
    <row r="90" spans="1:7" s="192" customFormat="1">
      <c r="A90" s="443"/>
      <c r="B90" s="25"/>
      <c r="C90" s="25" t="s">
        <v>131</v>
      </c>
      <c r="D90" s="23" t="s">
        <v>114</v>
      </c>
      <c r="E90" s="32">
        <v>3108777</v>
      </c>
      <c r="F90" s="32">
        <v>1499221</v>
      </c>
      <c r="G90" s="34">
        <f t="shared" si="0"/>
        <v>48.225427555595012</v>
      </c>
    </row>
    <row r="91" spans="1:7" s="192" customFormat="1">
      <c r="A91" s="443"/>
      <c r="B91" s="25"/>
      <c r="C91" s="25" t="s">
        <v>132</v>
      </c>
      <c r="D91" s="23" t="s">
        <v>260</v>
      </c>
      <c r="E91" s="32">
        <v>25000</v>
      </c>
      <c r="F91" s="32">
        <v>5948.87</v>
      </c>
      <c r="G91" s="51">
        <f t="shared" si="0"/>
        <v>23.795479999999998</v>
      </c>
    </row>
    <row r="92" spans="1:7" s="196" customFormat="1" ht="13.8" customHeight="1">
      <c r="A92" s="447"/>
      <c r="B92" s="444" t="s">
        <v>25</v>
      </c>
      <c r="C92" s="445"/>
      <c r="D92" s="446"/>
      <c r="E92" s="49">
        <f>E94+E97+E100+E103</f>
        <v>11563601</v>
      </c>
      <c r="F92" s="49">
        <f>F94+F97+F100+F103</f>
        <v>6552696</v>
      </c>
      <c r="G92" s="6">
        <f t="shared" si="0"/>
        <v>56.666569522763709</v>
      </c>
    </row>
    <row r="93" spans="1:7" s="192" customFormat="1" ht="31.5" customHeight="1">
      <c r="A93" s="448"/>
      <c r="B93" s="25"/>
      <c r="C93" s="25"/>
      <c r="D93" s="23" t="s">
        <v>97</v>
      </c>
      <c r="E93" s="59" t="s">
        <v>96</v>
      </c>
      <c r="F93" s="59" t="s">
        <v>96</v>
      </c>
      <c r="G93" s="56" t="s">
        <v>96</v>
      </c>
    </row>
    <row r="94" spans="1:7" s="192" customFormat="1" ht="15.6">
      <c r="A94" s="448"/>
      <c r="B94" s="25" t="s">
        <v>133</v>
      </c>
      <c r="C94" s="25"/>
      <c r="D94" s="23" t="s">
        <v>134</v>
      </c>
      <c r="E94" s="32">
        <f>E96</f>
        <v>6681563</v>
      </c>
      <c r="F94" s="32">
        <f>F96</f>
        <v>4111728</v>
      </c>
      <c r="G94" s="34">
        <f t="shared" ref="G94:G163" si="1">F94/E94*100</f>
        <v>61.538415487513923</v>
      </c>
    </row>
    <row r="95" spans="1:7" s="192" customFormat="1" ht="32.25" customHeight="1">
      <c r="A95" s="448"/>
      <c r="B95" s="25"/>
      <c r="C95" s="25"/>
      <c r="D95" s="23" t="s">
        <v>97</v>
      </c>
      <c r="E95" s="59" t="s">
        <v>96</v>
      </c>
      <c r="F95" s="59" t="s">
        <v>96</v>
      </c>
      <c r="G95" s="56" t="s">
        <v>96</v>
      </c>
    </row>
    <row r="96" spans="1:7" s="192" customFormat="1">
      <c r="A96" s="448"/>
      <c r="B96" s="25"/>
      <c r="C96" s="25" t="s">
        <v>135</v>
      </c>
      <c r="D96" s="23" t="s">
        <v>69</v>
      </c>
      <c r="E96" s="32">
        <v>6681563</v>
      </c>
      <c r="F96" s="59">
        <v>4111728</v>
      </c>
      <c r="G96" s="34">
        <f t="shared" si="1"/>
        <v>61.538415487513923</v>
      </c>
    </row>
    <row r="97" spans="1:7" s="192" customFormat="1" ht="21" customHeight="1">
      <c r="A97" s="448"/>
      <c r="B97" s="25" t="s">
        <v>136</v>
      </c>
      <c r="C97" s="25"/>
      <c r="D97" s="23" t="s">
        <v>137</v>
      </c>
      <c r="E97" s="32">
        <f>E99</f>
        <v>4765883</v>
      </c>
      <c r="F97" s="59">
        <f>F99</f>
        <v>2382942</v>
      </c>
      <c r="G97" s="51">
        <f t="shared" si="1"/>
        <v>50.000010491235301</v>
      </c>
    </row>
    <row r="98" spans="1:7" s="192" customFormat="1" ht="31.5" customHeight="1">
      <c r="A98" s="448"/>
      <c r="B98" s="25"/>
      <c r="C98" s="25"/>
      <c r="D98" s="23" t="s">
        <v>97</v>
      </c>
      <c r="E98" s="59" t="s">
        <v>96</v>
      </c>
      <c r="F98" s="59">
        <v>0</v>
      </c>
      <c r="G98" s="55" t="s">
        <v>96</v>
      </c>
    </row>
    <row r="99" spans="1:7" s="192" customFormat="1">
      <c r="A99" s="448"/>
      <c r="B99" s="25"/>
      <c r="C99" s="25" t="s">
        <v>135</v>
      </c>
      <c r="D99" s="23" t="s">
        <v>69</v>
      </c>
      <c r="E99" s="32">
        <v>4765883</v>
      </c>
      <c r="F99" s="59">
        <v>2382942</v>
      </c>
      <c r="G99" s="51">
        <f t="shared" si="1"/>
        <v>50.000010491235301</v>
      </c>
    </row>
    <row r="100" spans="1:7" s="192" customFormat="1">
      <c r="A100" s="448"/>
      <c r="B100" s="25" t="s">
        <v>138</v>
      </c>
      <c r="C100" s="25"/>
      <c r="D100" s="23" t="s">
        <v>139</v>
      </c>
      <c r="E100" s="32">
        <f>E102</f>
        <v>100</v>
      </c>
      <c r="F100" s="59">
        <f>F102</f>
        <v>0</v>
      </c>
      <c r="G100" s="34">
        <f t="shared" si="1"/>
        <v>0</v>
      </c>
    </row>
    <row r="101" spans="1:7" s="192" customFormat="1" ht="29.25" customHeight="1">
      <c r="A101" s="448"/>
      <c r="B101" s="25"/>
      <c r="C101" s="25"/>
      <c r="D101" s="23" t="s">
        <v>97</v>
      </c>
      <c r="E101" s="59" t="s">
        <v>96</v>
      </c>
      <c r="F101" s="59" t="s">
        <v>96</v>
      </c>
      <c r="G101" s="171" t="s">
        <v>96</v>
      </c>
    </row>
    <row r="102" spans="1:7" s="192" customFormat="1">
      <c r="A102" s="448"/>
      <c r="B102" s="25"/>
      <c r="C102" s="25" t="s">
        <v>106</v>
      </c>
      <c r="D102" s="23" t="s">
        <v>245</v>
      </c>
      <c r="E102" s="32">
        <v>100</v>
      </c>
      <c r="F102" s="59">
        <v>0</v>
      </c>
      <c r="G102" s="171">
        <f>F102/E102*100</f>
        <v>0</v>
      </c>
    </row>
    <row r="103" spans="1:7" s="192" customFormat="1">
      <c r="A103" s="448"/>
      <c r="B103" s="25" t="s">
        <v>261</v>
      </c>
      <c r="C103" s="25"/>
      <c r="D103" s="23" t="s">
        <v>262</v>
      </c>
      <c r="E103" s="32">
        <f>E105</f>
        <v>116055</v>
      </c>
      <c r="F103" s="59">
        <f>F105</f>
        <v>58026</v>
      </c>
      <c r="G103" s="171">
        <f t="shared" ref="G103:G105" si="2">F103/E103*100</f>
        <v>49.998707509370554</v>
      </c>
    </row>
    <row r="104" spans="1:7" s="192" customFormat="1" ht="23.4">
      <c r="A104" s="448"/>
      <c r="B104" s="25"/>
      <c r="C104" s="25"/>
      <c r="D104" s="23" t="s">
        <v>97</v>
      </c>
      <c r="E104" s="32"/>
      <c r="F104" s="59"/>
      <c r="G104" s="171"/>
    </row>
    <row r="105" spans="1:7" s="192" customFormat="1">
      <c r="A105" s="449"/>
      <c r="B105" s="25"/>
      <c r="C105" s="25" t="s">
        <v>135</v>
      </c>
      <c r="D105" s="23" t="s">
        <v>69</v>
      </c>
      <c r="E105" s="32">
        <v>116055</v>
      </c>
      <c r="F105" s="59">
        <v>58026</v>
      </c>
      <c r="G105" s="171">
        <f t="shared" si="2"/>
        <v>49.998707509370554</v>
      </c>
    </row>
    <row r="106" spans="1:7" s="196" customFormat="1" ht="22.5" customHeight="1">
      <c r="A106" s="447" t="s">
        <v>70</v>
      </c>
      <c r="B106" s="442" t="s">
        <v>27</v>
      </c>
      <c r="C106" s="442"/>
      <c r="D106" s="442"/>
      <c r="E106" s="49">
        <f>E108+E112+E115+E122+E119</f>
        <v>311082</v>
      </c>
      <c r="F106" s="173">
        <f>F108+F112+F115+F122+F119</f>
        <v>83574</v>
      </c>
      <c r="G106" s="172">
        <f t="shared" si="1"/>
        <v>26.865585279765465</v>
      </c>
    </row>
    <row r="107" spans="1:7" s="192" customFormat="1" ht="23.4">
      <c r="A107" s="448"/>
      <c r="B107" s="25"/>
      <c r="C107" s="25"/>
      <c r="D107" s="23" t="s">
        <v>97</v>
      </c>
      <c r="E107" s="32">
        <f>E123</f>
        <v>0</v>
      </c>
      <c r="F107" s="59">
        <f>F123</f>
        <v>0</v>
      </c>
      <c r="G107" s="171" t="s">
        <v>96</v>
      </c>
    </row>
    <row r="108" spans="1:7" s="192" customFormat="1">
      <c r="A108" s="448"/>
      <c r="B108" s="25" t="s">
        <v>71</v>
      </c>
      <c r="C108" s="25"/>
      <c r="D108" s="23" t="s">
        <v>30</v>
      </c>
      <c r="E108" s="32">
        <f>E110+E111</f>
        <v>98627</v>
      </c>
      <c r="F108" s="32">
        <f>F110</f>
        <v>0</v>
      </c>
      <c r="G108" s="51">
        <f t="shared" si="1"/>
        <v>0</v>
      </c>
    </row>
    <row r="109" spans="1:7" s="192" customFormat="1" ht="23.4">
      <c r="A109" s="448"/>
      <c r="B109" s="25"/>
      <c r="C109" s="25"/>
      <c r="D109" s="23" t="s">
        <v>97</v>
      </c>
      <c r="E109" s="59" t="s">
        <v>96</v>
      </c>
      <c r="F109" s="59" t="s">
        <v>96</v>
      </c>
      <c r="G109" s="55" t="s">
        <v>96</v>
      </c>
    </row>
    <row r="110" spans="1:7" s="192" customFormat="1" ht="23.4">
      <c r="A110" s="448"/>
      <c r="B110" s="25"/>
      <c r="C110" s="25" t="s">
        <v>102</v>
      </c>
      <c r="D110" s="23" t="s">
        <v>320</v>
      </c>
      <c r="E110" s="32">
        <v>70627</v>
      </c>
      <c r="F110" s="32">
        <v>0</v>
      </c>
      <c r="G110" s="51">
        <f t="shared" si="1"/>
        <v>0</v>
      </c>
    </row>
    <row r="111" spans="1:7" s="192" customFormat="1" ht="15.6">
      <c r="A111" s="448"/>
      <c r="B111" s="25"/>
      <c r="C111" s="25" t="s">
        <v>141</v>
      </c>
      <c r="D111" s="23" t="s">
        <v>277</v>
      </c>
      <c r="E111" s="32">
        <v>28000</v>
      </c>
      <c r="F111" s="32"/>
      <c r="G111" s="51"/>
    </row>
    <row r="112" spans="1:7" s="192" customFormat="1">
      <c r="A112" s="448"/>
      <c r="B112" s="25" t="s">
        <v>82</v>
      </c>
      <c r="C112" s="25"/>
      <c r="D112" s="23" t="s">
        <v>142</v>
      </c>
      <c r="E112" s="32">
        <f>E114</f>
        <v>124670</v>
      </c>
      <c r="F112" s="32">
        <f>F114</f>
        <v>62337</v>
      </c>
      <c r="G112" s="34">
        <f t="shared" si="1"/>
        <v>50.001604235180878</v>
      </c>
    </row>
    <row r="113" spans="1:7" s="192" customFormat="1" ht="23.4">
      <c r="A113" s="448"/>
      <c r="B113" s="25"/>
      <c r="C113" s="25"/>
      <c r="D113" s="23" t="s">
        <v>97</v>
      </c>
      <c r="E113" s="59" t="s">
        <v>96</v>
      </c>
      <c r="F113" s="59" t="s">
        <v>96</v>
      </c>
      <c r="G113" s="56" t="s">
        <v>96</v>
      </c>
    </row>
    <row r="114" spans="1:7" s="192" customFormat="1" ht="15.6">
      <c r="A114" s="448"/>
      <c r="B114" s="25"/>
      <c r="C114" s="25" t="s">
        <v>141</v>
      </c>
      <c r="D114" s="23" t="s">
        <v>277</v>
      </c>
      <c r="E114" s="32">
        <v>124670</v>
      </c>
      <c r="F114" s="32">
        <v>62337</v>
      </c>
      <c r="G114" s="34">
        <f t="shared" si="1"/>
        <v>50.001604235180878</v>
      </c>
    </row>
    <row r="115" spans="1:7" s="192" customFormat="1">
      <c r="A115" s="448"/>
      <c r="B115" s="25" t="s">
        <v>83</v>
      </c>
      <c r="C115" s="25"/>
      <c r="D115" s="23" t="s">
        <v>51</v>
      </c>
      <c r="E115" s="32">
        <f>E117+E118</f>
        <v>57470</v>
      </c>
      <c r="F115" s="32">
        <f>F117+F118</f>
        <v>21237</v>
      </c>
      <c r="G115" s="51">
        <f t="shared" si="1"/>
        <v>36.953192970245347</v>
      </c>
    </row>
    <row r="116" spans="1:7" s="192" customFormat="1" ht="23.4">
      <c r="A116" s="448"/>
      <c r="B116" s="25"/>
      <c r="C116" s="25"/>
      <c r="D116" s="23" t="s">
        <v>97</v>
      </c>
      <c r="E116" s="59" t="s">
        <v>96</v>
      </c>
      <c r="F116" s="59" t="s">
        <v>96</v>
      </c>
      <c r="G116" s="55" t="s">
        <v>96</v>
      </c>
    </row>
    <row r="117" spans="1:7" s="192" customFormat="1">
      <c r="A117" s="448"/>
      <c r="B117" s="25"/>
      <c r="C117" s="25" t="s">
        <v>140</v>
      </c>
      <c r="D117" s="23" t="s">
        <v>54</v>
      </c>
      <c r="E117" s="32">
        <v>15000</v>
      </c>
      <c r="F117" s="32"/>
      <c r="G117" s="51">
        <f t="shared" si="1"/>
        <v>0</v>
      </c>
    </row>
    <row r="118" spans="1:7" s="192" customFormat="1" ht="15.6">
      <c r="A118" s="448"/>
      <c r="B118" s="25"/>
      <c r="C118" s="25" t="s">
        <v>141</v>
      </c>
      <c r="D118" s="23" t="s">
        <v>277</v>
      </c>
      <c r="E118" s="32">
        <v>42470</v>
      </c>
      <c r="F118" s="32">
        <v>21237</v>
      </c>
      <c r="G118" s="34">
        <f t="shared" si="1"/>
        <v>50.00470920649871</v>
      </c>
    </row>
    <row r="119" spans="1:7" s="192" customFormat="1">
      <c r="A119" s="448"/>
      <c r="B119" s="25" t="s">
        <v>84</v>
      </c>
      <c r="C119" s="25"/>
      <c r="D119" s="23" t="s">
        <v>31</v>
      </c>
      <c r="E119" s="32">
        <f>E121</f>
        <v>26575</v>
      </c>
      <c r="F119" s="32">
        <f>F121</f>
        <v>0</v>
      </c>
      <c r="G119" s="51">
        <f t="shared" ref="G119" si="3">F119/E119*100</f>
        <v>0</v>
      </c>
    </row>
    <row r="120" spans="1:7" s="192" customFormat="1" ht="23.4">
      <c r="A120" s="448"/>
      <c r="B120" s="25"/>
      <c r="C120" s="25"/>
      <c r="D120" s="23" t="s">
        <v>97</v>
      </c>
      <c r="E120" s="32">
        <v>0</v>
      </c>
      <c r="F120" s="32">
        <v>0</v>
      </c>
      <c r="G120" s="55" t="s">
        <v>96</v>
      </c>
    </row>
    <row r="121" spans="1:7" s="192" customFormat="1" ht="23.4">
      <c r="A121" s="448"/>
      <c r="B121" s="25"/>
      <c r="C121" s="25" t="s">
        <v>102</v>
      </c>
      <c r="D121" s="23" t="s">
        <v>320</v>
      </c>
      <c r="E121" s="32">
        <v>26575</v>
      </c>
      <c r="F121" s="59">
        <v>0</v>
      </c>
      <c r="G121" s="51">
        <f t="shared" ref="G121" si="4">F121/E121*100</f>
        <v>0</v>
      </c>
    </row>
    <row r="122" spans="1:7" s="192" customFormat="1" ht="18.600000000000001" customHeight="1">
      <c r="A122" s="448"/>
      <c r="B122" s="25" t="s">
        <v>321</v>
      </c>
      <c r="C122" s="25"/>
      <c r="D122" s="23" t="s">
        <v>322</v>
      </c>
      <c r="E122" s="32">
        <f>E124</f>
        <v>3740</v>
      </c>
      <c r="F122" s="32">
        <f>F124</f>
        <v>0</v>
      </c>
      <c r="G122" s="51">
        <f t="shared" si="1"/>
        <v>0</v>
      </c>
    </row>
    <row r="123" spans="1:7" s="192" customFormat="1" ht="31.5" customHeight="1">
      <c r="A123" s="448"/>
      <c r="B123" s="25"/>
      <c r="C123" s="25"/>
      <c r="D123" s="23" t="s">
        <v>97</v>
      </c>
      <c r="E123" s="32">
        <v>0</v>
      </c>
      <c r="F123" s="32">
        <v>0</v>
      </c>
      <c r="G123" s="55" t="s">
        <v>96</v>
      </c>
    </row>
    <row r="124" spans="1:7" s="192" customFormat="1" ht="34.200000000000003" customHeight="1">
      <c r="A124" s="449"/>
      <c r="B124" s="25"/>
      <c r="C124" s="25" t="s">
        <v>102</v>
      </c>
      <c r="D124" s="23" t="s">
        <v>320</v>
      </c>
      <c r="E124" s="32">
        <v>3740</v>
      </c>
      <c r="F124" s="59">
        <v>0</v>
      </c>
      <c r="G124" s="51">
        <f t="shared" si="1"/>
        <v>0</v>
      </c>
    </row>
    <row r="125" spans="1:7" s="196" customFormat="1" ht="14.25" customHeight="1">
      <c r="A125" s="443" t="s">
        <v>35</v>
      </c>
      <c r="B125" s="442" t="s">
        <v>36</v>
      </c>
      <c r="C125" s="442"/>
      <c r="D125" s="442"/>
      <c r="E125" s="49">
        <f>E127+E131+E134+E137+E140+E143</f>
        <v>457500</v>
      </c>
      <c r="F125" s="49">
        <f>F127+F131+F134+F137+F140+F145</f>
        <v>264287.95999999996</v>
      </c>
      <c r="G125" s="14">
        <f t="shared" si="1"/>
        <v>57.7678601092896</v>
      </c>
    </row>
    <row r="126" spans="1:7" s="192" customFormat="1" ht="30.75" customHeight="1">
      <c r="A126" s="443"/>
      <c r="B126" s="25"/>
      <c r="C126" s="25"/>
      <c r="D126" s="23" t="s">
        <v>97</v>
      </c>
      <c r="E126" s="160" t="s">
        <v>96</v>
      </c>
      <c r="F126" s="160" t="s">
        <v>96</v>
      </c>
      <c r="G126" s="161" t="s">
        <v>96</v>
      </c>
    </row>
    <row r="127" spans="1:7" s="192" customFormat="1" ht="23.4">
      <c r="A127" s="443"/>
      <c r="B127" s="25" t="s">
        <v>72</v>
      </c>
      <c r="C127" s="25"/>
      <c r="D127" s="23" t="s">
        <v>144</v>
      </c>
      <c r="E127" s="32">
        <f>E129+E130</f>
        <v>69300</v>
      </c>
      <c r="F127" s="32">
        <f>F129+F130</f>
        <v>37500</v>
      </c>
      <c r="G127" s="51">
        <f t="shared" si="1"/>
        <v>54.112554112554115</v>
      </c>
    </row>
    <row r="128" spans="1:7" s="192" customFormat="1" ht="28.5" customHeight="1">
      <c r="A128" s="443"/>
      <c r="B128" s="25"/>
      <c r="C128" s="25"/>
      <c r="D128" s="23" t="s">
        <v>97</v>
      </c>
      <c r="E128" s="59" t="s">
        <v>96</v>
      </c>
      <c r="F128" s="59" t="s">
        <v>96</v>
      </c>
      <c r="G128" s="55" t="s">
        <v>96</v>
      </c>
    </row>
    <row r="129" spans="1:7" s="192" customFormat="1" ht="32.25" customHeight="1">
      <c r="A129" s="443"/>
      <c r="B129" s="25"/>
      <c r="C129" s="25" t="s">
        <v>102</v>
      </c>
      <c r="D129" s="23" t="s">
        <v>92</v>
      </c>
      <c r="E129" s="32">
        <v>49200</v>
      </c>
      <c r="F129" s="32">
        <v>26000</v>
      </c>
      <c r="G129" s="51">
        <f t="shared" si="1"/>
        <v>52.845528455284551</v>
      </c>
    </row>
    <row r="130" spans="1:7" s="192" customFormat="1" ht="15.6">
      <c r="A130" s="443"/>
      <c r="B130" s="25"/>
      <c r="C130" s="25" t="s">
        <v>141</v>
      </c>
      <c r="D130" s="23" t="s">
        <v>277</v>
      </c>
      <c r="E130" s="32">
        <v>20100</v>
      </c>
      <c r="F130" s="32">
        <v>11500</v>
      </c>
      <c r="G130" s="34">
        <f t="shared" si="1"/>
        <v>57.2139303482587</v>
      </c>
    </row>
    <row r="131" spans="1:7" s="192" customFormat="1" ht="15.6">
      <c r="A131" s="443"/>
      <c r="B131" s="25" t="s">
        <v>73</v>
      </c>
      <c r="C131" s="25"/>
      <c r="D131" s="23" t="s">
        <v>278</v>
      </c>
      <c r="E131" s="32">
        <f>E133</f>
        <v>26000</v>
      </c>
      <c r="F131" s="32">
        <f>F133</f>
        <v>11000</v>
      </c>
      <c r="G131" s="51">
        <f t="shared" si="1"/>
        <v>42.307692307692307</v>
      </c>
    </row>
    <row r="132" spans="1:7" s="192" customFormat="1" ht="23.4">
      <c r="A132" s="443"/>
      <c r="B132" s="25"/>
      <c r="C132" s="25"/>
      <c r="D132" s="23" t="s">
        <v>97</v>
      </c>
      <c r="E132" s="59" t="s">
        <v>96</v>
      </c>
      <c r="F132" s="59" t="s">
        <v>96</v>
      </c>
      <c r="G132" s="55" t="s">
        <v>96</v>
      </c>
    </row>
    <row r="133" spans="1:7" s="192" customFormat="1" ht="21" customHeight="1">
      <c r="A133" s="443"/>
      <c r="B133" s="25"/>
      <c r="C133" s="25" t="s">
        <v>141</v>
      </c>
      <c r="D133" s="23" t="s">
        <v>277</v>
      </c>
      <c r="E133" s="32">
        <v>26000</v>
      </c>
      <c r="F133" s="32">
        <v>11000</v>
      </c>
      <c r="G133" s="51">
        <f t="shared" si="1"/>
        <v>42.307692307692307</v>
      </c>
    </row>
    <row r="134" spans="1:7" s="192" customFormat="1">
      <c r="A134" s="443"/>
      <c r="B134" s="25" t="s">
        <v>74</v>
      </c>
      <c r="C134" s="25"/>
      <c r="D134" s="23" t="s">
        <v>39</v>
      </c>
      <c r="E134" s="32">
        <f>E136</f>
        <v>156000</v>
      </c>
      <c r="F134" s="32">
        <f>F136</f>
        <v>129500</v>
      </c>
      <c r="G134" s="51">
        <f t="shared" si="1"/>
        <v>83.012820512820511</v>
      </c>
    </row>
    <row r="135" spans="1:7" s="192" customFormat="1" ht="30.75" customHeight="1">
      <c r="A135" s="443"/>
      <c r="B135" s="25"/>
      <c r="C135" s="25"/>
      <c r="D135" s="23" t="s">
        <v>97</v>
      </c>
      <c r="E135" s="59" t="s">
        <v>96</v>
      </c>
      <c r="F135" s="59" t="s">
        <v>96</v>
      </c>
      <c r="G135" s="55" t="s">
        <v>96</v>
      </c>
    </row>
    <row r="136" spans="1:7" ht="21" customHeight="1">
      <c r="A136" s="443"/>
      <c r="B136" s="37"/>
      <c r="C136" s="37" t="s">
        <v>141</v>
      </c>
      <c r="D136" s="23" t="s">
        <v>277</v>
      </c>
      <c r="E136" s="39">
        <v>156000</v>
      </c>
      <c r="F136" s="39">
        <v>129500</v>
      </c>
      <c r="G136" s="51">
        <f t="shared" si="1"/>
        <v>83.012820512820511</v>
      </c>
    </row>
    <row r="137" spans="1:7">
      <c r="A137" s="443"/>
      <c r="B137" s="37" t="s">
        <v>75</v>
      </c>
      <c r="C137" s="37"/>
      <c r="D137" s="38" t="s">
        <v>76</v>
      </c>
      <c r="E137" s="39">
        <f>E139</f>
        <v>111100</v>
      </c>
      <c r="F137" s="39">
        <f>F139</f>
        <v>58729</v>
      </c>
      <c r="G137" s="34">
        <f t="shared" si="1"/>
        <v>52.861386138613867</v>
      </c>
    </row>
    <row r="138" spans="1:7" ht="23.4">
      <c r="A138" s="443"/>
      <c r="B138" s="37"/>
      <c r="C138" s="37"/>
      <c r="D138" s="23" t="s">
        <v>97</v>
      </c>
      <c r="E138" s="60" t="s">
        <v>96</v>
      </c>
      <c r="F138" s="60" t="s">
        <v>96</v>
      </c>
      <c r="G138" s="56" t="s">
        <v>96</v>
      </c>
    </row>
    <row r="139" spans="1:7" ht="15.6">
      <c r="A139" s="443"/>
      <c r="B139" s="37"/>
      <c r="C139" s="37" t="s">
        <v>141</v>
      </c>
      <c r="D139" s="23" t="s">
        <v>277</v>
      </c>
      <c r="E139" s="39">
        <v>111100</v>
      </c>
      <c r="F139" s="39">
        <v>58729</v>
      </c>
      <c r="G139" s="34">
        <f t="shared" si="1"/>
        <v>52.861386138613867</v>
      </c>
    </row>
    <row r="140" spans="1:7">
      <c r="A140" s="443"/>
      <c r="B140" s="37" t="s">
        <v>279</v>
      </c>
      <c r="C140" s="37"/>
      <c r="D140" s="38" t="s">
        <v>40</v>
      </c>
      <c r="E140" s="39">
        <f>E142</f>
        <v>8000</v>
      </c>
      <c r="F140" s="39">
        <f>F142</f>
        <v>558.96</v>
      </c>
      <c r="G140" s="51">
        <f t="shared" si="1"/>
        <v>6.9870000000000001</v>
      </c>
    </row>
    <row r="141" spans="1:7" ht="23.4">
      <c r="A141" s="443"/>
      <c r="B141" s="37"/>
      <c r="C141" s="37"/>
      <c r="D141" s="23" t="s">
        <v>97</v>
      </c>
      <c r="E141" s="60" t="s">
        <v>96</v>
      </c>
      <c r="F141" s="60" t="s">
        <v>96</v>
      </c>
      <c r="G141" s="55" t="s">
        <v>96</v>
      </c>
    </row>
    <row r="142" spans="1:7" ht="16.8" customHeight="1">
      <c r="A142" s="443"/>
      <c r="B142" s="37"/>
      <c r="C142" s="37" t="s">
        <v>105</v>
      </c>
      <c r="D142" s="23" t="s">
        <v>53</v>
      </c>
      <c r="E142" s="39">
        <v>8000</v>
      </c>
      <c r="F142" s="39">
        <v>558.96</v>
      </c>
      <c r="G142" s="51">
        <f t="shared" si="1"/>
        <v>6.9870000000000001</v>
      </c>
    </row>
    <row r="143" spans="1:7" ht="15.6" customHeight="1">
      <c r="A143" s="443"/>
      <c r="B143" s="37" t="s">
        <v>280</v>
      </c>
      <c r="C143" s="37"/>
      <c r="D143" s="23" t="s">
        <v>281</v>
      </c>
      <c r="E143" s="39">
        <f>E145</f>
        <v>87100</v>
      </c>
      <c r="F143" s="39">
        <f>F145</f>
        <v>27000</v>
      </c>
      <c r="G143" s="51">
        <f t="shared" si="1"/>
        <v>30.99885189437428</v>
      </c>
    </row>
    <row r="144" spans="1:7" ht="28.5" customHeight="1">
      <c r="A144" s="443"/>
      <c r="B144" s="37"/>
      <c r="C144" s="37"/>
      <c r="D144" s="23" t="s">
        <v>97</v>
      </c>
      <c r="E144" s="39">
        <v>0</v>
      </c>
      <c r="F144" s="39">
        <v>0</v>
      </c>
      <c r="G144" s="51"/>
    </row>
    <row r="145" spans="1:7" ht="31.8" customHeight="1">
      <c r="A145" s="443"/>
      <c r="B145" s="37"/>
      <c r="C145" s="37" t="s">
        <v>141</v>
      </c>
      <c r="D145" s="23" t="s">
        <v>277</v>
      </c>
      <c r="E145" s="39">
        <v>87100</v>
      </c>
      <c r="F145" s="39">
        <v>27000</v>
      </c>
      <c r="G145" s="34">
        <f t="shared" si="1"/>
        <v>30.99885189437428</v>
      </c>
    </row>
    <row r="146" spans="1:7" s="199" customFormat="1" ht="24" customHeight="1">
      <c r="A146" s="458" t="s">
        <v>41</v>
      </c>
      <c r="B146" s="442" t="s">
        <v>42</v>
      </c>
      <c r="C146" s="442"/>
      <c r="D146" s="442"/>
      <c r="E146" s="48">
        <f>E148</f>
        <v>84158</v>
      </c>
      <c r="F146" s="48">
        <f>F148</f>
        <v>84158</v>
      </c>
      <c r="G146" s="51">
        <f t="shared" si="1"/>
        <v>100</v>
      </c>
    </row>
    <row r="147" spans="1:7" ht="23.4">
      <c r="A147" s="458"/>
      <c r="B147" s="25"/>
      <c r="C147" s="25"/>
      <c r="D147" s="23" t="s">
        <v>97</v>
      </c>
      <c r="E147" s="60" t="s">
        <v>96</v>
      </c>
      <c r="F147" s="60" t="s">
        <v>96</v>
      </c>
      <c r="G147" s="55" t="s">
        <v>96</v>
      </c>
    </row>
    <row r="148" spans="1:7">
      <c r="A148" s="458"/>
      <c r="B148" s="25" t="s">
        <v>80</v>
      </c>
      <c r="C148" s="25"/>
      <c r="D148" s="23" t="s">
        <v>43</v>
      </c>
      <c r="E148" s="39">
        <f>E150</f>
        <v>84158</v>
      </c>
      <c r="F148" s="39">
        <f>F150</f>
        <v>84158</v>
      </c>
      <c r="G148" s="51">
        <f t="shared" si="1"/>
        <v>100</v>
      </c>
    </row>
    <row r="149" spans="1:7" ht="23.4">
      <c r="A149" s="458"/>
      <c r="B149" s="25"/>
      <c r="C149" s="25"/>
      <c r="D149" s="23" t="s">
        <v>97</v>
      </c>
      <c r="E149" s="60" t="s">
        <v>96</v>
      </c>
      <c r="F149" s="60" t="s">
        <v>96</v>
      </c>
      <c r="G149" s="55" t="s">
        <v>96</v>
      </c>
    </row>
    <row r="150" spans="1:7" ht="15.6">
      <c r="A150" s="458"/>
      <c r="B150" s="25"/>
      <c r="C150" s="25" t="s">
        <v>141</v>
      </c>
      <c r="D150" s="23" t="s">
        <v>277</v>
      </c>
      <c r="E150" s="39">
        <v>84158</v>
      </c>
      <c r="F150" s="39">
        <v>84158</v>
      </c>
      <c r="G150" s="51">
        <f t="shared" si="1"/>
        <v>100</v>
      </c>
    </row>
    <row r="151" spans="1:7">
      <c r="A151" s="246" t="s">
        <v>282</v>
      </c>
      <c r="B151" s="459" t="s">
        <v>283</v>
      </c>
      <c r="C151" s="460"/>
      <c r="D151" s="461"/>
      <c r="E151" s="48">
        <f>E153+E156+E160</f>
        <v>9133204</v>
      </c>
      <c r="F151" s="48">
        <f>F153+F156+F160</f>
        <v>4523684.53</v>
      </c>
      <c r="G151" s="14">
        <f t="shared" si="1"/>
        <v>49.53009403928786</v>
      </c>
    </row>
    <row r="152" spans="1:7" ht="23.4">
      <c r="A152" s="246"/>
      <c r="B152" s="25"/>
      <c r="C152" s="25"/>
      <c r="D152" s="23" t="s">
        <v>97</v>
      </c>
      <c r="E152" s="39">
        <v>0</v>
      </c>
      <c r="F152" s="39">
        <v>0</v>
      </c>
      <c r="G152" s="51"/>
    </row>
    <row r="153" spans="1:7">
      <c r="A153" s="246"/>
      <c r="B153" s="25" t="s">
        <v>284</v>
      </c>
      <c r="C153" s="25"/>
      <c r="D153" s="23" t="s">
        <v>263</v>
      </c>
      <c r="E153" s="39">
        <f>E155</f>
        <v>5697000</v>
      </c>
      <c r="F153" s="39">
        <f>F155</f>
        <v>2808000</v>
      </c>
      <c r="G153" s="51">
        <f t="shared" si="1"/>
        <v>49.289099526066352</v>
      </c>
    </row>
    <row r="154" spans="1:7" ht="23.4">
      <c r="A154" s="246"/>
      <c r="B154" s="25"/>
      <c r="C154" s="25"/>
      <c r="D154" s="23" t="s">
        <v>97</v>
      </c>
      <c r="E154" s="39">
        <v>0</v>
      </c>
      <c r="F154" s="39">
        <v>0</v>
      </c>
      <c r="G154" s="51"/>
    </row>
    <row r="155" spans="1:7" ht="37.799999999999997" customHeight="1">
      <c r="A155" s="246"/>
      <c r="B155" s="25"/>
      <c r="C155" s="25" t="s">
        <v>264</v>
      </c>
      <c r="D155" s="23" t="s">
        <v>285</v>
      </c>
      <c r="E155" s="39">
        <v>5697000</v>
      </c>
      <c r="F155" s="39">
        <v>2808000</v>
      </c>
      <c r="G155" s="51">
        <f t="shared" si="1"/>
        <v>49.289099526066352</v>
      </c>
    </row>
    <row r="156" spans="1:7" ht="20.399999999999999" customHeight="1">
      <c r="A156" s="246"/>
      <c r="B156" s="25" t="s">
        <v>286</v>
      </c>
      <c r="C156" s="25"/>
      <c r="D156" s="23" t="s">
        <v>143</v>
      </c>
      <c r="E156" s="39">
        <f>E158+E159</f>
        <v>3436000</v>
      </c>
      <c r="F156" s="39">
        <f>F158+F159</f>
        <v>1715642.53</v>
      </c>
      <c r="G156" s="51">
        <f t="shared" si="1"/>
        <v>49.93138911525029</v>
      </c>
    </row>
    <row r="157" spans="1:7" ht="23.4" customHeight="1">
      <c r="A157" s="246"/>
      <c r="B157" s="25"/>
      <c r="C157" s="25"/>
      <c r="D157" s="23" t="s">
        <v>97</v>
      </c>
      <c r="E157" s="39">
        <v>0</v>
      </c>
      <c r="F157" s="39">
        <v>0</v>
      </c>
      <c r="G157" s="51"/>
    </row>
    <row r="158" spans="1:7" ht="30" customHeight="1">
      <c r="A158" s="246"/>
      <c r="B158" s="25"/>
      <c r="C158" s="25" t="s">
        <v>102</v>
      </c>
      <c r="D158" s="23" t="s">
        <v>287</v>
      </c>
      <c r="E158" s="39">
        <v>3422000</v>
      </c>
      <c r="F158" s="39">
        <v>1712500</v>
      </c>
      <c r="G158" s="51">
        <f t="shared" si="1"/>
        <v>50.043834015195785</v>
      </c>
    </row>
    <row r="159" spans="1:7" ht="15.6">
      <c r="A159" s="246"/>
      <c r="B159" s="25"/>
      <c r="C159" s="25" t="s">
        <v>108</v>
      </c>
      <c r="D159" s="23" t="s">
        <v>109</v>
      </c>
      <c r="E159" s="39">
        <v>14000</v>
      </c>
      <c r="F159" s="39">
        <v>3142.53</v>
      </c>
      <c r="G159" s="51">
        <f t="shared" si="1"/>
        <v>22.446642857142859</v>
      </c>
    </row>
    <row r="160" spans="1:7">
      <c r="A160" s="246"/>
      <c r="B160" s="25" t="s">
        <v>288</v>
      </c>
      <c r="C160" s="25"/>
      <c r="D160" s="23" t="s">
        <v>289</v>
      </c>
      <c r="E160" s="39">
        <f>E162</f>
        <v>204</v>
      </c>
      <c r="F160" s="39">
        <f>F162</f>
        <v>42</v>
      </c>
      <c r="G160" s="51">
        <f t="shared" si="1"/>
        <v>20.588235294117645</v>
      </c>
    </row>
    <row r="161" spans="1:7" ht="23.4">
      <c r="A161" s="246"/>
      <c r="B161" s="25"/>
      <c r="C161" s="25"/>
      <c r="D161" s="23" t="s">
        <v>97</v>
      </c>
      <c r="E161" s="39">
        <v>0</v>
      </c>
      <c r="F161" s="39">
        <v>0</v>
      </c>
      <c r="G161" s="51"/>
    </row>
    <row r="162" spans="1:7" ht="23.4">
      <c r="A162" s="246"/>
      <c r="B162" s="25"/>
      <c r="C162" s="25" t="s">
        <v>102</v>
      </c>
      <c r="D162" s="23" t="s">
        <v>287</v>
      </c>
      <c r="E162" s="39">
        <v>204</v>
      </c>
      <c r="F162" s="39">
        <v>42</v>
      </c>
      <c r="G162" s="51">
        <f t="shared" si="1"/>
        <v>20.588235294117645</v>
      </c>
    </row>
    <row r="163" spans="1:7" s="199" customFormat="1" ht="21" customHeight="1">
      <c r="A163" s="462" t="s">
        <v>77</v>
      </c>
      <c r="B163" s="442" t="s">
        <v>44</v>
      </c>
      <c r="C163" s="442"/>
      <c r="D163" s="442"/>
      <c r="E163" s="48">
        <f>E165+E172</f>
        <v>269600</v>
      </c>
      <c r="F163" s="48">
        <f>F165+F169+F175+F172</f>
        <v>144917.93</v>
      </c>
      <c r="G163" s="34">
        <f t="shared" si="1"/>
        <v>53.752941394658748</v>
      </c>
    </row>
    <row r="164" spans="1:7" ht="29.25" customHeight="1">
      <c r="A164" s="463"/>
      <c r="B164" s="25"/>
      <c r="C164" s="25"/>
      <c r="D164" s="23" t="s">
        <v>97</v>
      </c>
      <c r="E164" s="60" t="s">
        <v>96</v>
      </c>
      <c r="F164" s="60" t="s">
        <v>96</v>
      </c>
      <c r="G164" s="56" t="s">
        <v>96</v>
      </c>
    </row>
    <row r="165" spans="1:7">
      <c r="A165" s="463"/>
      <c r="B165" s="25" t="s">
        <v>81</v>
      </c>
      <c r="C165" s="25"/>
      <c r="D165" s="23" t="s">
        <v>145</v>
      </c>
      <c r="E165" s="39">
        <f>E167+E168</f>
        <v>255600</v>
      </c>
      <c r="F165" s="39">
        <f>F167+F168</f>
        <v>135184.74000000002</v>
      </c>
      <c r="G165" s="34">
        <f t="shared" ref="G165:G178" si="5">F165/E165*100</f>
        <v>52.889178403755878</v>
      </c>
    </row>
    <row r="166" spans="1:7" ht="23.4">
      <c r="A166" s="463"/>
      <c r="B166" s="25"/>
      <c r="C166" s="25"/>
      <c r="D166" s="23" t="s">
        <v>97</v>
      </c>
      <c r="E166" s="60" t="s">
        <v>96</v>
      </c>
      <c r="F166" s="60"/>
      <c r="G166" s="56" t="s">
        <v>96</v>
      </c>
    </row>
    <row r="167" spans="1:7">
      <c r="A167" s="463"/>
      <c r="B167" s="25"/>
      <c r="C167" s="25" t="s">
        <v>105</v>
      </c>
      <c r="D167" s="23" t="s">
        <v>53</v>
      </c>
      <c r="E167" s="39">
        <v>255000</v>
      </c>
      <c r="F167" s="39">
        <v>135013.48000000001</v>
      </c>
      <c r="G167" s="34">
        <f>F167*100/E167</f>
        <v>52.946462745098046</v>
      </c>
    </row>
    <row r="168" spans="1:7">
      <c r="A168" s="463"/>
      <c r="B168" s="25"/>
      <c r="C168" s="25" t="s">
        <v>106</v>
      </c>
      <c r="D168" s="23" t="s">
        <v>245</v>
      </c>
      <c r="E168" s="39">
        <v>600</v>
      </c>
      <c r="F168" s="39">
        <v>171.26</v>
      </c>
      <c r="G168" s="51">
        <f t="shared" si="5"/>
        <v>28.543333333333333</v>
      </c>
    </row>
    <row r="169" spans="1:7">
      <c r="A169" s="463"/>
      <c r="B169" s="25" t="s">
        <v>349</v>
      </c>
      <c r="C169" s="25"/>
      <c r="D169" s="23"/>
      <c r="E169" s="39">
        <v>0</v>
      </c>
      <c r="F169" s="39">
        <f>F171</f>
        <v>0.02</v>
      </c>
      <c r="G169" s="51"/>
    </row>
    <row r="170" spans="1:7" ht="23.4">
      <c r="A170" s="463"/>
      <c r="B170" s="25"/>
      <c r="C170" s="25"/>
      <c r="D170" s="23" t="s">
        <v>97</v>
      </c>
      <c r="E170" s="39"/>
      <c r="F170" s="39"/>
      <c r="G170" s="51"/>
    </row>
    <row r="171" spans="1:7">
      <c r="A171" s="463"/>
      <c r="B171" s="25"/>
      <c r="C171" s="25" t="s">
        <v>350</v>
      </c>
      <c r="D171" s="23" t="s">
        <v>351</v>
      </c>
      <c r="E171" s="39">
        <v>0</v>
      </c>
      <c r="F171" s="39">
        <v>0.02</v>
      </c>
      <c r="G171" s="51"/>
    </row>
    <row r="172" spans="1:7" ht="22.5" customHeight="1">
      <c r="A172" s="463"/>
      <c r="B172" s="25" t="s">
        <v>78</v>
      </c>
      <c r="C172" s="25"/>
      <c r="D172" s="23" t="s">
        <v>146</v>
      </c>
      <c r="E172" s="39">
        <f>E174</f>
        <v>14000</v>
      </c>
      <c r="F172" s="39">
        <f>F174</f>
        <v>8503.7099999999991</v>
      </c>
      <c r="G172" s="51">
        <f t="shared" si="5"/>
        <v>60.740785714285707</v>
      </c>
    </row>
    <row r="173" spans="1:7" ht="23.4">
      <c r="A173" s="463"/>
      <c r="B173" s="25"/>
      <c r="C173" s="25"/>
      <c r="D173" s="23" t="s">
        <v>97</v>
      </c>
      <c r="E173" s="60" t="s">
        <v>96</v>
      </c>
      <c r="F173" s="60" t="s">
        <v>96</v>
      </c>
      <c r="G173" s="55" t="s">
        <v>96</v>
      </c>
    </row>
    <row r="174" spans="1:7">
      <c r="A174" s="463"/>
      <c r="B174" s="25"/>
      <c r="C174" s="25" t="s">
        <v>104</v>
      </c>
      <c r="D174" s="23" t="s">
        <v>59</v>
      </c>
      <c r="E174" s="39">
        <v>14000</v>
      </c>
      <c r="F174" s="39">
        <v>8503.7099999999991</v>
      </c>
      <c r="G174" s="51">
        <f t="shared" si="5"/>
        <v>60.740785714285707</v>
      </c>
    </row>
    <row r="175" spans="1:7">
      <c r="A175" s="463"/>
      <c r="B175" s="25" t="s">
        <v>352</v>
      </c>
      <c r="C175" s="25"/>
      <c r="D175" s="23" t="s">
        <v>10</v>
      </c>
      <c r="E175" s="39">
        <f>E177</f>
        <v>0</v>
      </c>
      <c r="F175" s="39">
        <f>F177</f>
        <v>1229.46</v>
      </c>
      <c r="G175" s="51">
        <v>0</v>
      </c>
    </row>
    <row r="176" spans="1:7" ht="23.4">
      <c r="A176" s="463"/>
      <c r="B176" s="25"/>
      <c r="C176" s="25"/>
      <c r="D176" s="23" t="s">
        <v>97</v>
      </c>
      <c r="E176" s="39">
        <v>0</v>
      </c>
      <c r="F176" s="39">
        <v>0</v>
      </c>
      <c r="G176" s="51">
        <v>0</v>
      </c>
    </row>
    <row r="177" spans="1:7">
      <c r="A177" s="464"/>
      <c r="B177" s="25"/>
      <c r="C177" s="25" t="s">
        <v>140</v>
      </c>
      <c r="D177" s="23" t="s">
        <v>54</v>
      </c>
      <c r="E177" s="39">
        <v>0</v>
      </c>
      <c r="F177" s="39">
        <v>1229.46</v>
      </c>
      <c r="G177" s="51">
        <v>0</v>
      </c>
    </row>
    <row r="178" spans="1:7" s="199" customFormat="1">
      <c r="A178" s="458" t="s">
        <v>147</v>
      </c>
      <c r="B178" s="458"/>
      <c r="C178" s="458"/>
      <c r="D178" s="458"/>
      <c r="E178" s="48">
        <f>E163+E146+E125+E106+E92+E58+E48+E39+E28+E17+E11+E55+E151</f>
        <v>31034108</v>
      </c>
      <c r="F178" s="48">
        <f>F163+F146+F125+F106+F92+F58+F48+F39+F28+F17+F11+F53+F151+F23</f>
        <v>16421415.220000001</v>
      </c>
      <c r="G178" s="51">
        <f t="shared" si="5"/>
        <v>52.914088009231655</v>
      </c>
    </row>
    <row r="179" spans="1:7" s="199" customFormat="1" ht="37.200000000000003" customHeight="1">
      <c r="A179" s="45"/>
      <c r="B179" s="53"/>
      <c r="C179" s="53"/>
      <c r="D179" s="54" t="s">
        <v>97</v>
      </c>
      <c r="E179" s="48">
        <v>0</v>
      </c>
      <c r="F179" s="157">
        <v>0</v>
      </c>
      <c r="G179" s="55" t="s">
        <v>96</v>
      </c>
    </row>
    <row r="180" spans="1:7" s="199" customFormat="1" ht="38.25" customHeight="1">
      <c r="A180" s="174"/>
      <c r="B180" s="458" t="s">
        <v>153</v>
      </c>
      <c r="C180" s="458"/>
      <c r="D180" s="458"/>
      <c r="E180" s="458"/>
      <c r="F180" s="458"/>
      <c r="G180" s="34"/>
    </row>
    <row r="181" spans="1:7" s="199" customFormat="1" ht="19.5" customHeight="1">
      <c r="A181" s="47" t="s">
        <v>4</v>
      </c>
      <c r="B181" s="470" t="s">
        <v>5</v>
      </c>
      <c r="C181" s="470"/>
      <c r="D181" s="470"/>
      <c r="E181" s="159">
        <f>E183</f>
        <v>10000</v>
      </c>
      <c r="F181" s="159">
        <f>F183</f>
        <v>500</v>
      </c>
      <c r="G181" s="34">
        <f>F181*100/E181</f>
        <v>5</v>
      </c>
    </row>
    <row r="182" spans="1:7" s="199" customFormat="1" ht="31.5" customHeight="1">
      <c r="A182" s="174"/>
      <c r="B182" s="45"/>
      <c r="C182" s="45"/>
      <c r="D182" s="13" t="s">
        <v>97</v>
      </c>
      <c r="E182" s="45"/>
      <c r="F182" s="45"/>
      <c r="G182" s="34"/>
    </row>
    <row r="183" spans="1:7" s="200" customFormat="1" ht="14.25" customHeight="1">
      <c r="A183" s="175"/>
      <c r="B183" s="47" t="s">
        <v>6</v>
      </c>
      <c r="C183" s="47"/>
      <c r="D183" s="47" t="s">
        <v>7</v>
      </c>
      <c r="E183" s="159">
        <f>E185</f>
        <v>10000</v>
      </c>
      <c r="F183" s="159">
        <f>F185</f>
        <v>500</v>
      </c>
      <c r="G183" s="34">
        <f t="shared" ref="G183:G185" si="6">F183*100/E183</f>
        <v>5</v>
      </c>
    </row>
    <row r="184" spans="1:7" s="199" customFormat="1" ht="29.25" customHeight="1">
      <c r="A184" s="174"/>
      <c r="B184" s="45"/>
      <c r="C184" s="45"/>
      <c r="D184" s="13" t="s">
        <v>97</v>
      </c>
      <c r="E184" s="45"/>
      <c r="F184" s="45"/>
      <c r="G184" s="34"/>
    </row>
    <row r="185" spans="1:7" s="184" customFormat="1" ht="33.75" customHeight="1">
      <c r="A185" s="176"/>
      <c r="B185" s="37" t="s">
        <v>151</v>
      </c>
      <c r="C185" s="37"/>
      <c r="D185" s="132" t="s">
        <v>266</v>
      </c>
      <c r="E185" s="158">
        <v>10000</v>
      </c>
      <c r="F185" s="158">
        <v>500</v>
      </c>
      <c r="G185" s="34">
        <f t="shared" si="6"/>
        <v>5</v>
      </c>
    </row>
    <row r="186" spans="1:7" s="191" customFormat="1" ht="17.25" customHeight="1">
      <c r="A186" s="469" t="s">
        <v>57</v>
      </c>
      <c r="B186" s="471" t="s">
        <v>12</v>
      </c>
      <c r="C186" s="471"/>
      <c r="D186" s="471"/>
      <c r="E186" s="8">
        <f>E188</f>
        <v>1357796</v>
      </c>
      <c r="F186" s="178">
        <f>F188</f>
        <v>0</v>
      </c>
      <c r="G186" s="55">
        <f>F186/E186*100</f>
        <v>0</v>
      </c>
    </row>
    <row r="187" spans="1:7" s="62" customFormat="1" ht="27" customHeight="1">
      <c r="A187" s="469"/>
      <c r="B187" s="12"/>
      <c r="C187" s="12"/>
      <c r="D187" s="13" t="s">
        <v>97</v>
      </c>
      <c r="E187" s="41" t="s">
        <v>96</v>
      </c>
      <c r="F187" s="41" t="s">
        <v>96</v>
      </c>
      <c r="G187" s="56" t="s">
        <v>96</v>
      </c>
    </row>
    <row r="188" spans="1:7" s="63" customFormat="1" ht="29.25" customHeight="1">
      <c r="A188" s="469"/>
      <c r="B188" s="16" t="s">
        <v>265</v>
      </c>
      <c r="C188" s="16"/>
      <c r="D188" s="15" t="s">
        <v>13</v>
      </c>
      <c r="E188" s="30">
        <f>+E190</f>
        <v>1357796</v>
      </c>
      <c r="F188" s="30">
        <f>F190</f>
        <v>0</v>
      </c>
      <c r="G188" s="34">
        <f>F188/E188*100</f>
        <v>0</v>
      </c>
    </row>
    <row r="189" spans="1:7" s="62" customFormat="1" ht="28.5" customHeight="1">
      <c r="A189" s="469"/>
      <c r="B189" s="12"/>
      <c r="C189" s="12"/>
      <c r="D189" s="13" t="s">
        <v>97</v>
      </c>
      <c r="E189" s="41" t="s">
        <v>96</v>
      </c>
      <c r="F189" s="41" t="s">
        <v>96</v>
      </c>
      <c r="G189" s="55" t="s">
        <v>96</v>
      </c>
    </row>
    <row r="190" spans="1:7" s="63" customFormat="1" ht="35.25" customHeight="1">
      <c r="A190" s="469"/>
      <c r="B190" s="16"/>
      <c r="C190" s="16" t="s">
        <v>323</v>
      </c>
      <c r="D190" s="61" t="s">
        <v>324</v>
      </c>
      <c r="E190" s="29">
        <v>1357796</v>
      </c>
      <c r="F190" s="43">
        <v>0</v>
      </c>
      <c r="G190" s="56">
        <f>F190/E190*100</f>
        <v>0</v>
      </c>
    </row>
    <row r="191" spans="1:7" s="199" customFormat="1" ht="27" customHeight="1">
      <c r="A191" s="455">
        <v>700</v>
      </c>
      <c r="B191" s="472" t="s">
        <v>14</v>
      </c>
      <c r="C191" s="473"/>
      <c r="D191" s="474"/>
      <c r="E191" s="48">
        <f>E193</f>
        <v>622121</v>
      </c>
      <c r="F191" s="48">
        <f>F193</f>
        <v>580886</v>
      </c>
      <c r="G191" s="56">
        <f t="shared" ref="G191:G205" si="7">F191/E191*100</f>
        <v>93.37186817355466</v>
      </c>
    </row>
    <row r="192" spans="1:7" s="199" customFormat="1" ht="27" customHeight="1">
      <c r="A192" s="456"/>
      <c r="B192" s="245"/>
      <c r="C192" s="245"/>
      <c r="D192" s="13" t="s">
        <v>97</v>
      </c>
      <c r="E192" s="39">
        <f>E196</f>
        <v>542121</v>
      </c>
      <c r="F192" s="39">
        <f>F196</f>
        <v>529986</v>
      </c>
      <c r="G192" s="56">
        <f t="shared" si="7"/>
        <v>97.761569834040742</v>
      </c>
    </row>
    <row r="193" spans="1:7" s="199" customFormat="1" ht="27" customHeight="1">
      <c r="A193" s="456"/>
      <c r="B193" s="251">
        <v>70005</v>
      </c>
      <c r="C193" s="245"/>
      <c r="D193" s="245" t="s">
        <v>15</v>
      </c>
      <c r="E193" s="39">
        <f>E195+E196</f>
        <v>622121</v>
      </c>
      <c r="F193" s="39">
        <f>F195+F196</f>
        <v>580886</v>
      </c>
      <c r="G193" s="56">
        <f t="shared" si="7"/>
        <v>93.37186817355466</v>
      </c>
    </row>
    <row r="194" spans="1:7" s="199" customFormat="1" ht="27" customHeight="1">
      <c r="A194" s="456"/>
      <c r="B194" s="245"/>
      <c r="C194" s="245"/>
      <c r="D194" s="13" t="s">
        <v>97</v>
      </c>
      <c r="E194" s="39">
        <f>E196</f>
        <v>542121</v>
      </c>
      <c r="F194" s="39">
        <f>F196</f>
        <v>529986</v>
      </c>
      <c r="G194" s="56">
        <f t="shared" si="7"/>
        <v>97.761569834040742</v>
      </c>
    </row>
    <row r="195" spans="1:7" s="199" customFormat="1" ht="27" customHeight="1">
      <c r="A195" s="456"/>
      <c r="B195" s="245"/>
      <c r="C195" s="25" t="s">
        <v>290</v>
      </c>
      <c r="D195" s="253" t="s">
        <v>291</v>
      </c>
      <c r="E195" s="39">
        <v>80000</v>
      </c>
      <c r="F195" s="39">
        <v>50900</v>
      </c>
      <c r="G195" s="56">
        <f t="shared" si="7"/>
        <v>63.625</v>
      </c>
    </row>
    <row r="196" spans="1:7" s="199" customFormat="1" ht="36.6" customHeight="1">
      <c r="A196" s="456"/>
      <c r="B196" s="317"/>
      <c r="C196" s="318">
        <v>6257</v>
      </c>
      <c r="D196" s="319" t="s">
        <v>292</v>
      </c>
      <c r="E196" s="320">
        <v>542121</v>
      </c>
      <c r="F196" s="320">
        <v>529986</v>
      </c>
      <c r="G196" s="321">
        <f t="shared" si="7"/>
        <v>97.761569834040742</v>
      </c>
    </row>
    <row r="197" spans="1:7" s="199" customFormat="1" ht="22.8" customHeight="1">
      <c r="A197" s="455">
        <v>754</v>
      </c>
      <c r="B197" s="472" t="s">
        <v>20</v>
      </c>
      <c r="C197" s="473"/>
      <c r="D197" s="474"/>
      <c r="E197" s="39">
        <f>E199</f>
        <v>605000</v>
      </c>
      <c r="F197" s="39">
        <f>F199</f>
        <v>0</v>
      </c>
      <c r="G197" s="321">
        <f t="shared" si="7"/>
        <v>0</v>
      </c>
    </row>
    <row r="198" spans="1:7" s="199" customFormat="1" ht="36.6" customHeight="1">
      <c r="A198" s="456"/>
      <c r="B198" s="245"/>
      <c r="C198" s="251"/>
      <c r="D198" s="13" t="s">
        <v>97</v>
      </c>
      <c r="E198" s="39">
        <v>0</v>
      </c>
      <c r="F198" s="39">
        <v>0</v>
      </c>
      <c r="G198" s="321">
        <v>0</v>
      </c>
    </row>
    <row r="199" spans="1:7" s="199" customFormat="1" ht="18" customHeight="1">
      <c r="A199" s="456"/>
      <c r="B199" s="245">
        <v>75412</v>
      </c>
      <c r="C199" s="251"/>
      <c r="D199" s="324" t="s">
        <v>21</v>
      </c>
      <c r="E199" s="39">
        <f>E201+E202+E203</f>
        <v>605000</v>
      </c>
      <c r="F199" s="39">
        <f>F201+F202+F203</f>
        <v>0</v>
      </c>
      <c r="G199" s="321">
        <f t="shared" si="7"/>
        <v>0</v>
      </c>
    </row>
    <row r="200" spans="1:7" s="199" customFormat="1" ht="30.6" customHeight="1">
      <c r="A200" s="456"/>
      <c r="B200" s="245"/>
      <c r="C200" s="251"/>
      <c r="D200" s="13" t="s">
        <v>97</v>
      </c>
      <c r="E200" s="39">
        <v>0</v>
      </c>
      <c r="F200" s="39">
        <v>0</v>
      </c>
      <c r="G200" s="321">
        <v>0</v>
      </c>
    </row>
    <row r="201" spans="1:7" s="199" customFormat="1" ht="52.8" customHeight="1">
      <c r="A201" s="456"/>
      <c r="B201" s="245"/>
      <c r="C201" s="251">
        <v>6280</v>
      </c>
      <c r="D201" s="324" t="s">
        <v>325</v>
      </c>
      <c r="E201" s="39">
        <v>300000</v>
      </c>
      <c r="F201" s="39"/>
      <c r="G201" s="321">
        <f t="shared" si="7"/>
        <v>0</v>
      </c>
    </row>
    <row r="202" spans="1:7" s="199" customFormat="1" ht="49.8" customHeight="1">
      <c r="A202" s="456"/>
      <c r="B202" s="245"/>
      <c r="C202" s="251">
        <v>6290</v>
      </c>
      <c r="D202" s="324" t="s">
        <v>266</v>
      </c>
      <c r="E202" s="39">
        <v>175000</v>
      </c>
      <c r="F202" s="39"/>
      <c r="G202" s="321">
        <f t="shared" si="7"/>
        <v>0</v>
      </c>
    </row>
    <row r="203" spans="1:7" s="199" customFormat="1" ht="22.2" customHeight="1">
      <c r="A203" s="457"/>
      <c r="B203" s="245"/>
      <c r="C203" s="251">
        <v>6630</v>
      </c>
      <c r="D203" s="252" t="s">
        <v>324</v>
      </c>
      <c r="E203" s="39">
        <v>130000</v>
      </c>
      <c r="F203" s="39"/>
      <c r="G203" s="321">
        <f t="shared" si="7"/>
        <v>0</v>
      </c>
    </row>
    <row r="204" spans="1:7" s="199" customFormat="1" ht="16.8" customHeight="1">
      <c r="A204" s="475" t="s">
        <v>293</v>
      </c>
      <c r="B204" s="476"/>
      <c r="C204" s="476"/>
      <c r="D204" s="477"/>
      <c r="E204" s="322">
        <f>E191+E186+E181+E197</f>
        <v>2594917</v>
      </c>
      <c r="F204" s="322">
        <f>F191+F186+F181+F197</f>
        <v>581386</v>
      </c>
      <c r="G204" s="323">
        <f t="shared" si="7"/>
        <v>22.404801386711021</v>
      </c>
    </row>
    <row r="205" spans="1:7" s="199" customFormat="1" ht="27" customHeight="1">
      <c r="A205" s="250"/>
      <c r="B205" s="245"/>
      <c r="C205" s="245"/>
      <c r="D205" s="23" t="s">
        <v>97</v>
      </c>
      <c r="E205" s="48">
        <f>E196</f>
        <v>542121</v>
      </c>
      <c r="F205" s="48">
        <f>F192</f>
        <v>529986</v>
      </c>
      <c r="G205" s="56">
        <f t="shared" si="7"/>
        <v>97.761569834040742</v>
      </c>
    </row>
    <row r="206" spans="1:7" s="199" customFormat="1">
      <c r="A206" s="465" t="s">
        <v>152</v>
      </c>
      <c r="B206" s="465"/>
      <c r="C206" s="465"/>
      <c r="D206" s="465"/>
      <c r="E206" s="46">
        <f>E178+E204</f>
        <v>33629025</v>
      </c>
      <c r="F206" s="46">
        <f>F178+F204</f>
        <v>17002801.219999999</v>
      </c>
      <c r="G206" s="44">
        <f>F206/E206*100</f>
        <v>50.559899432112587</v>
      </c>
    </row>
    <row r="207" spans="1:7" ht="48" customHeight="1">
      <c r="A207" s="466" t="s">
        <v>97</v>
      </c>
      <c r="B207" s="466"/>
      <c r="C207" s="466"/>
      <c r="D207" s="466"/>
      <c r="E207" s="40">
        <f>E196</f>
        <v>542121</v>
      </c>
      <c r="F207" s="40">
        <f>F205</f>
        <v>529986</v>
      </c>
      <c r="G207" s="44">
        <f>F207/E207*100</f>
        <v>97.761569834040742</v>
      </c>
    </row>
    <row r="212" spans="5:5">
      <c r="E212" s="195"/>
    </row>
  </sheetData>
  <mergeCells count="49">
    <mergeCell ref="D2:F2"/>
    <mergeCell ref="B180:F180"/>
    <mergeCell ref="A4:E4"/>
    <mergeCell ref="A5:A8"/>
    <mergeCell ref="A11:A16"/>
    <mergeCell ref="B17:D17"/>
    <mergeCell ref="B11:D11"/>
    <mergeCell ref="D5:D8"/>
    <mergeCell ref="A17:A22"/>
    <mergeCell ref="A39:A44"/>
    <mergeCell ref="F5:F8"/>
    <mergeCell ref="B10:G10"/>
    <mergeCell ref="G5:G8"/>
    <mergeCell ref="E5:E8"/>
    <mergeCell ref="C5:C8"/>
    <mergeCell ref="B48:D48"/>
    <mergeCell ref="A206:D206"/>
    <mergeCell ref="A207:D207"/>
    <mergeCell ref="B28:D28"/>
    <mergeCell ref="B39:D39"/>
    <mergeCell ref="A28:A38"/>
    <mergeCell ref="B146:D146"/>
    <mergeCell ref="B181:D181"/>
    <mergeCell ref="A178:D178"/>
    <mergeCell ref="B53:D53"/>
    <mergeCell ref="B163:D163"/>
    <mergeCell ref="A186:A190"/>
    <mergeCell ref="B186:D186"/>
    <mergeCell ref="B197:D197"/>
    <mergeCell ref="B191:D191"/>
    <mergeCell ref="A191:A196"/>
    <mergeCell ref="A204:D204"/>
    <mergeCell ref="A197:A203"/>
    <mergeCell ref="A106:A124"/>
    <mergeCell ref="A146:A150"/>
    <mergeCell ref="B151:D151"/>
    <mergeCell ref="A163:A177"/>
    <mergeCell ref="B125:D125"/>
    <mergeCell ref="B92:D92"/>
    <mergeCell ref="A125:A145"/>
    <mergeCell ref="A92:A105"/>
    <mergeCell ref="A23:A27"/>
    <mergeCell ref="B23:D23"/>
    <mergeCell ref="B106:D106"/>
    <mergeCell ref="B5:B8"/>
    <mergeCell ref="A53:A57"/>
    <mergeCell ref="A48:A52"/>
    <mergeCell ref="B58:D58"/>
    <mergeCell ref="A58:A91"/>
  </mergeCells>
  <printOptions horizontalCentered="1"/>
  <pageMargins left="0.25" right="0.25" top="0.75" bottom="0.75" header="0.3" footer="0.3"/>
  <pageSetup orientation="portrait" horizontalDpi="300" verticalDpi="300" r:id="rId1"/>
  <headerFoot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C5B1C-A126-4531-9D7A-0E16770BE8CA}">
  <dimension ref="A2:V28"/>
  <sheetViews>
    <sheetView topLeftCell="A2" workbookViewId="0">
      <selection activeCell="H16" sqref="H16"/>
    </sheetView>
  </sheetViews>
  <sheetFormatPr defaultRowHeight="14.4"/>
  <cols>
    <col min="1" max="1" width="4.19921875" style="415" customWidth="1"/>
    <col min="2" max="2" width="7.09765625" style="415" customWidth="1"/>
    <col min="3" max="4" width="12.09765625" style="415" customWidth="1"/>
    <col min="5" max="6" width="12" style="415" customWidth="1"/>
    <col min="7" max="7" width="9" style="415" customWidth="1"/>
    <col min="8" max="8" width="10.8984375" style="415" customWidth="1"/>
    <col min="9" max="9" width="11.09765625" style="415" customWidth="1"/>
    <col min="10" max="10" width="7.69921875" style="415" customWidth="1"/>
    <col min="11" max="11" width="9.3984375" style="415" customWidth="1"/>
    <col min="12" max="12" width="9.296875" style="415" customWidth="1"/>
    <col min="13" max="16384" width="8.796875" style="415"/>
  </cols>
  <sheetData>
    <row r="2" spans="1:12">
      <c r="J2" s="707" t="s">
        <v>389</v>
      </c>
      <c r="K2" s="707"/>
      <c r="L2" s="707"/>
    </row>
    <row r="6" spans="1:12" ht="13.8" customHeight="1">
      <c r="C6" s="708" t="s">
        <v>390</v>
      </c>
      <c r="D6" s="708"/>
      <c r="E6" s="708"/>
      <c r="F6" s="708"/>
      <c r="G6" s="708"/>
      <c r="H6" s="708"/>
      <c r="I6" s="708"/>
      <c r="J6" s="709"/>
    </row>
    <row r="7" spans="1:12">
      <c r="C7" s="708"/>
      <c r="D7" s="708"/>
      <c r="E7" s="708"/>
      <c r="F7" s="708"/>
      <c r="G7" s="708"/>
      <c r="H7" s="708"/>
      <c r="I7" s="708"/>
      <c r="J7" s="709"/>
    </row>
    <row r="8" spans="1:12">
      <c r="C8" s="416"/>
      <c r="D8" s="416"/>
    </row>
    <row r="10" spans="1:12" ht="13.8" customHeight="1">
      <c r="A10" s="699" t="s">
        <v>0</v>
      </c>
      <c r="B10" s="699" t="s">
        <v>1</v>
      </c>
      <c r="C10" s="699" t="s">
        <v>172</v>
      </c>
      <c r="D10" s="699" t="s">
        <v>391</v>
      </c>
      <c r="E10" s="699" t="s">
        <v>392</v>
      </c>
      <c r="F10" s="699" t="s">
        <v>393</v>
      </c>
      <c r="G10" s="713" t="s">
        <v>52</v>
      </c>
      <c r="H10" s="714"/>
      <c r="I10" s="714"/>
      <c r="J10" s="714"/>
      <c r="K10" s="715"/>
      <c r="L10" s="716" t="s">
        <v>240</v>
      </c>
    </row>
    <row r="11" spans="1:12" ht="13.8" customHeight="1">
      <c r="A11" s="710"/>
      <c r="B11" s="710"/>
      <c r="C11" s="710"/>
      <c r="D11" s="711"/>
      <c r="E11" s="710"/>
      <c r="F11" s="711"/>
      <c r="G11" s="699" t="s">
        <v>85</v>
      </c>
      <c r="H11" s="701" t="s">
        <v>3</v>
      </c>
      <c r="I11" s="702"/>
      <c r="J11" s="702"/>
      <c r="K11" s="703" t="s">
        <v>86</v>
      </c>
      <c r="L11" s="717"/>
    </row>
    <row r="12" spans="1:12" ht="20.399999999999999">
      <c r="A12" s="700"/>
      <c r="B12" s="700"/>
      <c r="C12" s="700"/>
      <c r="D12" s="712"/>
      <c r="E12" s="700"/>
      <c r="F12" s="712"/>
      <c r="G12" s="700"/>
      <c r="H12" s="417" t="s">
        <v>394</v>
      </c>
      <c r="I12" s="417" t="s">
        <v>395</v>
      </c>
      <c r="J12" s="418" t="s">
        <v>396</v>
      </c>
      <c r="K12" s="704"/>
      <c r="L12" s="718"/>
    </row>
    <row r="13" spans="1:12">
      <c r="A13" s="419">
        <v>1</v>
      </c>
      <c r="B13" s="419">
        <v>2</v>
      </c>
      <c r="C13" s="419">
        <v>3</v>
      </c>
      <c r="D13" s="419">
        <v>4</v>
      </c>
      <c r="E13" s="419">
        <v>5</v>
      </c>
      <c r="F13" s="419">
        <v>6</v>
      </c>
      <c r="G13" s="419">
        <v>7</v>
      </c>
      <c r="H13" s="420">
        <v>8</v>
      </c>
      <c r="I13" s="420">
        <v>9</v>
      </c>
      <c r="J13" s="421">
        <v>10</v>
      </c>
      <c r="K13" s="421">
        <v>11</v>
      </c>
      <c r="L13" s="420">
        <v>12</v>
      </c>
    </row>
    <row r="14" spans="1:12">
      <c r="A14" s="422">
        <v>600</v>
      </c>
      <c r="B14" s="422">
        <v>60016</v>
      </c>
      <c r="C14" s="423">
        <v>1357796</v>
      </c>
      <c r="D14" s="423">
        <v>0</v>
      </c>
      <c r="E14" s="424">
        <v>1357796</v>
      </c>
      <c r="F14" s="424">
        <v>0</v>
      </c>
      <c r="G14" s="425">
        <v>0</v>
      </c>
      <c r="H14" s="426">
        <v>0</v>
      </c>
      <c r="I14" s="426">
        <v>0</v>
      </c>
      <c r="J14" s="426">
        <v>0</v>
      </c>
      <c r="K14" s="426">
        <v>0</v>
      </c>
      <c r="L14" s="427">
        <v>0</v>
      </c>
    </row>
    <row r="15" spans="1:12">
      <c r="A15" s="422">
        <v>754</v>
      </c>
      <c r="B15" s="422">
        <v>75412</v>
      </c>
      <c r="C15" s="423">
        <v>130000</v>
      </c>
      <c r="D15" s="423">
        <v>0</v>
      </c>
      <c r="E15" s="424">
        <v>130000</v>
      </c>
      <c r="F15" s="424">
        <v>0</v>
      </c>
      <c r="G15" s="425">
        <v>0</v>
      </c>
      <c r="H15" s="426">
        <v>0</v>
      </c>
      <c r="I15" s="426">
        <v>0</v>
      </c>
      <c r="J15" s="426">
        <v>0</v>
      </c>
      <c r="K15" s="426">
        <v>0</v>
      </c>
      <c r="L15" s="427">
        <v>0</v>
      </c>
    </row>
    <row r="16" spans="1:12" ht="13.8" customHeight="1">
      <c r="A16" s="705" t="s">
        <v>152</v>
      </c>
      <c r="B16" s="706"/>
      <c r="C16" s="428">
        <v>1487796</v>
      </c>
      <c r="D16" s="428">
        <v>0</v>
      </c>
      <c r="E16" s="429">
        <v>1487796</v>
      </c>
      <c r="F16" s="429">
        <v>0</v>
      </c>
      <c r="G16" s="430">
        <v>0</v>
      </c>
      <c r="H16" s="431">
        <v>0</v>
      </c>
      <c r="I16" s="431">
        <v>0</v>
      </c>
      <c r="J16" s="431">
        <v>0</v>
      </c>
      <c r="K16" s="431">
        <v>0</v>
      </c>
      <c r="L16" s="432">
        <v>0</v>
      </c>
    </row>
    <row r="28" spans="22:22">
      <c r="V28" s="433"/>
    </row>
  </sheetData>
  <mergeCells count="14">
    <mergeCell ref="G11:G12"/>
    <mergeCell ref="H11:J11"/>
    <mergeCell ref="K11:K12"/>
    <mergeCell ref="A16:B16"/>
    <mergeCell ref="J2:L2"/>
    <mergeCell ref="C6:J7"/>
    <mergeCell ref="A10:A12"/>
    <mergeCell ref="B10:B12"/>
    <mergeCell ref="C10:C12"/>
    <mergeCell ref="D10:D12"/>
    <mergeCell ref="E10:E12"/>
    <mergeCell ref="F10:F12"/>
    <mergeCell ref="G10:K10"/>
    <mergeCell ref="L10:L12"/>
  </mergeCells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P12"/>
  <sheetViews>
    <sheetView topLeftCell="A2" workbookViewId="0">
      <selection activeCell="E11" sqref="E11"/>
    </sheetView>
  </sheetViews>
  <sheetFormatPr defaultRowHeight="13.8"/>
  <cols>
    <col min="1" max="1" width="7" customWidth="1"/>
    <col min="2" max="2" width="6.69921875" customWidth="1"/>
    <col min="3" max="3" width="13.296875" customWidth="1"/>
    <col min="16" max="16" width="11.3984375" bestFit="1" customWidth="1"/>
  </cols>
  <sheetData>
    <row r="2" spans="1:16">
      <c r="J2" s="725"/>
      <c r="K2" s="725"/>
    </row>
    <row r="4" spans="1:16" ht="49.8" customHeight="1">
      <c r="A4" s="726" t="s">
        <v>397</v>
      </c>
      <c r="B4" s="726"/>
      <c r="C4" s="726"/>
      <c r="D4" s="726"/>
      <c r="E4" s="726"/>
      <c r="F4" s="726"/>
      <c r="G4" s="726"/>
      <c r="H4" s="726"/>
      <c r="I4" s="726"/>
      <c r="J4" s="257"/>
      <c r="K4" s="257"/>
      <c r="L4" s="257"/>
    </row>
    <row r="5" spans="1:16">
      <c r="A5" s="258"/>
      <c r="B5" s="258"/>
      <c r="C5" s="258"/>
      <c r="D5" s="258"/>
      <c r="E5" s="258"/>
      <c r="F5" s="258"/>
      <c r="G5" s="258"/>
      <c r="H5" s="258"/>
      <c r="I5" s="258"/>
      <c r="J5" s="257"/>
      <c r="K5" s="257"/>
      <c r="L5" s="257"/>
    </row>
    <row r="6" spans="1:16">
      <c r="A6" s="727" t="s">
        <v>0</v>
      </c>
      <c r="B6" s="727" t="s">
        <v>298</v>
      </c>
      <c r="C6" s="729" t="s">
        <v>299</v>
      </c>
      <c r="D6" s="729" t="s">
        <v>345</v>
      </c>
      <c r="E6" s="729" t="s">
        <v>300</v>
      </c>
      <c r="F6" s="729" t="s">
        <v>301</v>
      </c>
      <c r="G6" s="729" t="s">
        <v>344</v>
      </c>
      <c r="H6" s="722" t="s">
        <v>52</v>
      </c>
      <c r="I6" s="724"/>
      <c r="J6" s="719" t="s">
        <v>302</v>
      </c>
      <c r="K6" s="720"/>
      <c r="L6" s="721"/>
    </row>
    <row r="7" spans="1:16" ht="30.6">
      <c r="A7" s="728"/>
      <c r="B7" s="728"/>
      <c r="C7" s="730"/>
      <c r="D7" s="731"/>
      <c r="E7" s="731"/>
      <c r="F7" s="731"/>
      <c r="G7" s="730"/>
      <c r="H7" s="259" t="s">
        <v>303</v>
      </c>
      <c r="I7" s="259" t="s">
        <v>304</v>
      </c>
      <c r="J7" s="260" t="s">
        <v>305</v>
      </c>
      <c r="K7" s="261" t="s">
        <v>306</v>
      </c>
      <c r="L7" s="261" t="s">
        <v>307</v>
      </c>
    </row>
    <row r="8" spans="1:16">
      <c r="A8" s="262">
        <v>1</v>
      </c>
      <c r="B8" s="262">
        <v>2</v>
      </c>
      <c r="C8" s="262">
        <v>3</v>
      </c>
      <c r="D8" s="262">
        <v>4</v>
      </c>
      <c r="E8" s="262">
        <v>5</v>
      </c>
      <c r="F8" s="262">
        <v>6</v>
      </c>
      <c r="G8" s="262">
        <v>7</v>
      </c>
      <c r="H8" s="262">
        <v>8</v>
      </c>
      <c r="I8" s="262">
        <v>9</v>
      </c>
      <c r="J8" s="263">
        <v>10</v>
      </c>
      <c r="K8" s="263">
        <v>11</v>
      </c>
      <c r="L8" s="263">
        <v>12</v>
      </c>
    </row>
    <row r="9" spans="1:16" s="306" customFormat="1" ht="73.2" customHeight="1">
      <c r="A9" s="264">
        <v>700</v>
      </c>
      <c r="B9" s="264">
        <v>70005</v>
      </c>
      <c r="C9" s="308" t="s">
        <v>317</v>
      </c>
      <c r="D9" s="265">
        <v>996420</v>
      </c>
      <c r="E9" s="265">
        <v>0</v>
      </c>
      <c r="F9" s="265">
        <v>319.8</v>
      </c>
      <c r="G9" s="265">
        <f>I9</f>
        <v>996420</v>
      </c>
      <c r="H9" s="265">
        <v>0</v>
      </c>
      <c r="I9" s="265">
        <v>996420</v>
      </c>
      <c r="J9" s="266">
        <v>0</v>
      </c>
      <c r="K9" s="266">
        <v>531641.13</v>
      </c>
      <c r="L9" s="266">
        <v>451678.87</v>
      </c>
    </row>
    <row r="10" spans="1:16" s="313" customFormat="1" ht="85.2" customHeight="1">
      <c r="A10" s="309">
        <v>710</v>
      </c>
      <c r="B10" s="309">
        <v>71095</v>
      </c>
      <c r="C10" s="310" t="s">
        <v>315</v>
      </c>
      <c r="D10" s="311">
        <v>20530</v>
      </c>
      <c r="E10" s="311">
        <v>0</v>
      </c>
      <c r="F10" s="311">
        <v>0</v>
      </c>
      <c r="G10" s="311">
        <f>D10-E10</f>
        <v>20530</v>
      </c>
      <c r="H10" s="311"/>
      <c r="I10" s="311">
        <f>G10</f>
        <v>20530</v>
      </c>
      <c r="J10" s="312"/>
      <c r="K10" s="312">
        <v>0</v>
      </c>
      <c r="L10" s="312">
        <v>20530</v>
      </c>
    </row>
    <row r="11" spans="1:16" s="315" customFormat="1" ht="69" customHeight="1">
      <c r="A11" s="309">
        <v>900</v>
      </c>
      <c r="B11" s="309">
        <v>90095</v>
      </c>
      <c r="C11" s="314" t="s">
        <v>316</v>
      </c>
      <c r="D11" s="311">
        <v>607</v>
      </c>
      <c r="E11" s="311">
        <v>0</v>
      </c>
      <c r="F11" s="311">
        <v>0</v>
      </c>
      <c r="G11" s="311">
        <f>268+12039</f>
        <v>12307</v>
      </c>
      <c r="H11" s="311">
        <v>0</v>
      </c>
      <c r="I11" s="311">
        <v>607</v>
      </c>
      <c r="J11" s="312">
        <v>0</v>
      </c>
      <c r="K11" s="312">
        <v>0</v>
      </c>
      <c r="L11" s="312">
        <v>606.33000000000004</v>
      </c>
      <c r="P11" s="434"/>
    </row>
    <row r="12" spans="1:16">
      <c r="A12" s="722" t="s">
        <v>182</v>
      </c>
      <c r="B12" s="723"/>
      <c r="C12" s="724"/>
      <c r="D12" s="267">
        <f t="shared" ref="D12:K12" si="0">SUM(D9:D11)</f>
        <v>1017557</v>
      </c>
      <c r="E12" s="267">
        <f t="shared" si="0"/>
        <v>0</v>
      </c>
      <c r="F12" s="267">
        <f t="shared" si="0"/>
        <v>319.8</v>
      </c>
      <c r="G12" s="267">
        <f t="shared" si="0"/>
        <v>1029257</v>
      </c>
      <c r="H12" s="267">
        <f t="shared" si="0"/>
        <v>0</v>
      </c>
      <c r="I12" s="267">
        <f>SUM(I9:I11)</f>
        <v>1017557</v>
      </c>
      <c r="J12" s="307">
        <f t="shared" si="0"/>
        <v>0</v>
      </c>
      <c r="K12" s="307">
        <f t="shared" si="0"/>
        <v>531641.13</v>
      </c>
      <c r="L12" s="307">
        <f>L9+L10+L11</f>
        <v>472815.2</v>
      </c>
    </row>
  </sheetData>
  <mergeCells count="12">
    <mergeCell ref="J6:L6"/>
    <mergeCell ref="A12:C12"/>
    <mergeCell ref="J2:K2"/>
    <mergeCell ref="A4:I4"/>
    <mergeCell ref="A6:A7"/>
    <mergeCell ref="B6:B7"/>
    <mergeCell ref="C6:C7"/>
    <mergeCell ref="D6:D7"/>
    <mergeCell ref="E6:E7"/>
    <mergeCell ref="F6:F7"/>
    <mergeCell ref="G6:G7"/>
    <mergeCell ref="H6:I6"/>
  </mergeCells>
  <pageMargins left="0.7" right="0.7" top="0.75" bottom="0.75" header="0.3" footer="0.3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zoomScale="96" zoomScaleNormal="96" workbookViewId="0">
      <selection activeCell="J16" sqref="J16"/>
    </sheetView>
  </sheetViews>
  <sheetFormatPr defaultRowHeight="13.8"/>
  <sheetData/>
  <pageMargins left="0.7" right="0.7" top="0.75" bottom="0.75" header="0.3" footer="0.3"/>
  <pageSetup paperSize="9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K12" sqref="K12"/>
    </sheetView>
  </sheetViews>
  <sheetFormatPr defaultRowHeight="13.8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63"/>
  <sheetViews>
    <sheetView topLeftCell="A73" zoomScaleNormal="100" zoomScaleSheetLayoutView="106" workbookViewId="0">
      <selection activeCell="E79" sqref="E79:F79"/>
    </sheetView>
  </sheetViews>
  <sheetFormatPr defaultRowHeight="13.2"/>
  <cols>
    <col min="1" max="1" width="4.3984375" style="135" customWidth="1"/>
    <col min="2" max="2" width="5.19921875" style="135" customWidth="1"/>
    <col min="3" max="3" width="4.69921875" style="135" customWidth="1"/>
    <col min="4" max="4" width="9.5" style="135" customWidth="1"/>
    <col min="5" max="5" width="5.19921875" style="135" customWidth="1"/>
    <col min="6" max="6" width="3.3984375" style="135" customWidth="1"/>
    <col min="7" max="7" width="12.8984375" style="135" customWidth="1"/>
    <col min="8" max="8" width="8.69921875" style="135" customWidth="1"/>
    <col min="9" max="9" width="11.09765625" style="135" customWidth="1"/>
    <col min="10" max="10" width="8.09765625" style="135" customWidth="1"/>
    <col min="11" max="11" width="7.3984375" style="135" customWidth="1"/>
    <col min="12" max="12" width="9.296875" style="135" customWidth="1"/>
    <col min="13" max="13" width="6.59765625" style="135" customWidth="1"/>
    <col min="14" max="14" width="4.3984375" style="135" customWidth="1"/>
    <col min="15" max="15" width="7" style="135" customWidth="1"/>
    <col min="16" max="16" width="8.69921875" style="135" customWidth="1"/>
    <col min="17" max="17" width="7.19921875" style="135" customWidth="1"/>
    <col min="18" max="18" width="6.5" style="135" customWidth="1"/>
    <col min="19" max="19" width="3" style="135" customWidth="1"/>
    <col min="20" max="21" width="9" style="135"/>
    <col min="22" max="22" width="10.5" style="135" bestFit="1" customWidth="1"/>
    <col min="23" max="227" width="9" style="135"/>
    <col min="228" max="228" width="5.09765625" style="135" customWidth="1"/>
    <col min="229" max="229" width="5.19921875" style="135" customWidth="1"/>
    <col min="230" max="230" width="4.69921875" style="135" customWidth="1"/>
    <col min="231" max="231" width="15.59765625" style="135" customWidth="1"/>
    <col min="232" max="232" width="5.19921875" style="135" customWidth="1"/>
    <col min="233" max="233" width="3.3984375" style="135" customWidth="1"/>
    <col min="234" max="234" width="8.19921875" style="135" customWidth="1"/>
    <col min="235" max="235" width="8.69921875" style="135" customWidth="1"/>
    <col min="236" max="237" width="8.09765625" style="135" customWidth="1"/>
    <col min="238" max="238" width="7.3984375" style="135" customWidth="1"/>
    <col min="239" max="239" width="7.59765625" style="135" customWidth="1"/>
    <col min="240" max="242" width="6.59765625" style="135" customWidth="1"/>
    <col min="243" max="243" width="7.59765625" style="135" customWidth="1"/>
    <col min="244" max="244" width="7.5" style="135" customWidth="1"/>
    <col min="245" max="245" width="8.3984375" style="135" customWidth="1"/>
    <col min="246" max="246" width="6.19921875" style="135" customWidth="1"/>
    <col min="247" max="483" width="9" style="135"/>
    <col min="484" max="484" width="5.09765625" style="135" customWidth="1"/>
    <col min="485" max="485" width="5.19921875" style="135" customWidth="1"/>
    <col min="486" max="486" width="4.69921875" style="135" customWidth="1"/>
    <col min="487" max="487" width="15.59765625" style="135" customWidth="1"/>
    <col min="488" max="488" width="5.19921875" style="135" customWidth="1"/>
    <col min="489" max="489" width="3.3984375" style="135" customWidth="1"/>
    <col min="490" max="490" width="8.19921875" style="135" customWidth="1"/>
    <col min="491" max="491" width="8.69921875" style="135" customWidth="1"/>
    <col min="492" max="493" width="8.09765625" style="135" customWidth="1"/>
    <col min="494" max="494" width="7.3984375" style="135" customWidth="1"/>
    <col min="495" max="495" width="7.59765625" style="135" customWidth="1"/>
    <col min="496" max="498" width="6.59765625" style="135" customWidth="1"/>
    <col min="499" max="499" width="7.59765625" style="135" customWidth="1"/>
    <col min="500" max="500" width="7.5" style="135" customWidth="1"/>
    <col min="501" max="501" width="8.3984375" style="135" customWidth="1"/>
    <col min="502" max="502" width="6.19921875" style="135" customWidth="1"/>
    <col min="503" max="739" width="9" style="135"/>
    <col min="740" max="740" width="5.09765625" style="135" customWidth="1"/>
    <col min="741" max="741" width="5.19921875" style="135" customWidth="1"/>
    <col min="742" max="742" width="4.69921875" style="135" customWidth="1"/>
    <col min="743" max="743" width="15.59765625" style="135" customWidth="1"/>
    <col min="744" max="744" width="5.19921875" style="135" customWidth="1"/>
    <col min="745" max="745" width="3.3984375" style="135" customWidth="1"/>
    <col min="746" max="746" width="8.19921875" style="135" customWidth="1"/>
    <col min="747" max="747" width="8.69921875" style="135" customWidth="1"/>
    <col min="748" max="749" width="8.09765625" style="135" customWidth="1"/>
    <col min="750" max="750" width="7.3984375" style="135" customWidth="1"/>
    <col min="751" max="751" width="7.59765625" style="135" customWidth="1"/>
    <col min="752" max="754" width="6.59765625" style="135" customWidth="1"/>
    <col min="755" max="755" width="7.59765625" style="135" customWidth="1"/>
    <col min="756" max="756" width="7.5" style="135" customWidth="1"/>
    <col min="757" max="757" width="8.3984375" style="135" customWidth="1"/>
    <col min="758" max="758" width="6.19921875" style="135" customWidth="1"/>
    <col min="759" max="995" width="9" style="135"/>
    <col min="996" max="996" width="5.09765625" style="135" customWidth="1"/>
    <col min="997" max="997" width="5.19921875" style="135" customWidth="1"/>
    <col min="998" max="998" width="4.69921875" style="135" customWidth="1"/>
    <col min="999" max="999" width="15.59765625" style="135" customWidth="1"/>
    <col min="1000" max="1000" width="5.19921875" style="135" customWidth="1"/>
    <col min="1001" max="1001" width="3.3984375" style="135" customWidth="1"/>
    <col min="1002" max="1002" width="8.19921875" style="135" customWidth="1"/>
    <col min="1003" max="1003" width="8.69921875" style="135" customWidth="1"/>
    <col min="1004" max="1005" width="8.09765625" style="135" customWidth="1"/>
    <col min="1006" max="1006" width="7.3984375" style="135" customWidth="1"/>
    <col min="1007" max="1007" width="7.59765625" style="135" customWidth="1"/>
    <col min="1008" max="1010" width="6.59765625" style="135" customWidth="1"/>
    <col min="1011" max="1011" width="7.59765625" style="135" customWidth="1"/>
    <col min="1012" max="1012" width="7.5" style="135" customWidth="1"/>
    <col min="1013" max="1013" width="8.3984375" style="135" customWidth="1"/>
    <col min="1014" max="1014" width="6.19921875" style="135" customWidth="1"/>
    <col min="1015" max="1251" width="9" style="135"/>
    <col min="1252" max="1252" width="5.09765625" style="135" customWidth="1"/>
    <col min="1253" max="1253" width="5.19921875" style="135" customWidth="1"/>
    <col min="1254" max="1254" width="4.69921875" style="135" customWidth="1"/>
    <col min="1255" max="1255" width="15.59765625" style="135" customWidth="1"/>
    <col min="1256" max="1256" width="5.19921875" style="135" customWidth="1"/>
    <col min="1257" max="1257" width="3.3984375" style="135" customWidth="1"/>
    <col min="1258" max="1258" width="8.19921875" style="135" customWidth="1"/>
    <col min="1259" max="1259" width="8.69921875" style="135" customWidth="1"/>
    <col min="1260" max="1261" width="8.09765625" style="135" customWidth="1"/>
    <col min="1262" max="1262" width="7.3984375" style="135" customWidth="1"/>
    <col min="1263" max="1263" width="7.59765625" style="135" customWidth="1"/>
    <col min="1264" max="1266" width="6.59765625" style="135" customWidth="1"/>
    <col min="1267" max="1267" width="7.59765625" style="135" customWidth="1"/>
    <col min="1268" max="1268" width="7.5" style="135" customWidth="1"/>
    <col min="1269" max="1269" width="8.3984375" style="135" customWidth="1"/>
    <col min="1270" max="1270" width="6.19921875" style="135" customWidth="1"/>
    <col min="1271" max="1507" width="9" style="135"/>
    <col min="1508" max="1508" width="5.09765625" style="135" customWidth="1"/>
    <col min="1509" max="1509" width="5.19921875" style="135" customWidth="1"/>
    <col min="1510" max="1510" width="4.69921875" style="135" customWidth="1"/>
    <col min="1511" max="1511" width="15.59765625" style="135" customWidth="1"/>
    <col min="1512" max="1512" width="5.19921875" style="135" customWidth="1"/>
    <col min="1513" max="1513" width="3.3984375" style="135" customWidth="1"/>
    <col min="1514" max="1514" width="8.19921875" style="135" customWidth="1"/>
    <col min="1515" max="1515" width="8.69921875" style="135" customWidth="1"/>
    <col min="1516" max="1517" width="8.09765625" style="135" customWidth="1"/>
    <col min="1518" max="1518" width="7.3984375" style="135" customWidth="1"/>
    <col min="1519" max="1519" width="7.59765625" style="135" customWidth="1"/>
    <col min="1520" max="1522" width="6.59765625" style="135" customWidth="1"/>
    <col min="1523" max="1523" width="7.59765625" style="135" customWidth="1"/>
    <col min="1524" max="1524" width="7.5" style="135" customWidth="1"/>
    <col min="1525" max="1525" width="8.3984375" style="135" customWidth="1"/>
    <col min="1526" max="1526" width="6.19921875" style="135" customWidth="1"/>
    <col min="1527" max="1763" width="9" style="135"/>
    <col min="1764" max="1764" width="5.09765625" style="135" customWidth="1"/>
    <col min="1765" max="1765" width="5.19921875" style="135" customWidth="1"/>
    <col min="1766" max="1766" width="4.69921875" style="135" customWidth="1"/>
    <col min="1767" max="1767" width="15.59765625" style="135" customWidth="1"/>
    <col min="1768" max="1768" width="5.19921875" style="135" customWidth="1"/>
    <col min="1769" max="1769" width="3.3984375" style="135" customWidth="1"/>
    <col min="1770" max="1770" width="8.19921875" style="135" customWidth="1"/>
    <col min="1771" max="1771" width="8.69921875" style="135" customWidth="1"/>
    <col min="1772" max="1773" width="8.09765625" style="135" customWidth="1"/>
    <col min="1774" max="1774" width="7.3984375" style="135" customWidth="1"/>
    <col min="1775" max="1775" width="7.59765625" style="135" customWidth="1"/>
    <col min="1776" max="1778" width="6.59765625" style="135" customWidth="1"/>
    <col min="1779" max="1779" width="7.59765625" style="135" customWidth="1"/>
    <col min="1780" max="1780" width="7.5" style="135" customWidth="1"/>
    <col min="1781" max="1781" width="8.3984375" style="135" customWidth="1"/>
    <col min="1782" max="1782" width="6.19921875" style="135" customWidth="1"/>
    <col min="1783" max="2019" width="9" style="135"/>
    <col min="2020" max="2020" width="5.09765625" style="135" customWidth="1"/>
    <col min="2021" max="2021" width="5.19921875" style="135" customWidth="1"/>
    <col min="2022" max="2022" width="4.69921875" style="135" customWidth="1"/>
    <col min="2023" max="2023" width="15.59765625" style="135" customWidth="1"/>
    <col min="2024" max="2024" width="5.19921875" style="135" customWidth="1"/>
    <col min="2025" max="2025" width="3.3984375" style="135" customWidth="1"/>
    <col min="2026" max="2026" width="8.19921875" style="135" customWidth="1"/>
    <col min="2027" max="2027" width="8.69921875" style="135" customWidth="1"/>
    <col min="2028" max="2029" width="8.09765625" style="135" customWidth="1"/>
    <col min="2030" max="2030" width="7.3984375" style="135" customWidth="1"/>
    <col min="2031" max="2031" width="7.59765625" style="135" customWidth="1"/>
    <col min="2032" max="2034" width="6.59765625" style="135" customWidth="1"/>
    <col min="2035" max="2035" width="7.59765625" style="135" customWidth="1"/>
    <col min="2036" max="2036" width="7.5" style="135" customWidth="1"/>
    <col min="2037" max="2037" width="8.3984375" style="135" customWidth="1"/>
    <col min="2038" max="2038" width="6.19921875" style="135" customWidth="1"/>
    <col min="2039" max="2275" width="9" style="135"/>
    <col min="2276" max="2276" width="5.09765625" style="135" customWidth="1"/>
    <col min="2277" max="2277" width="5.19921875" style="135" customWidth="1"/>
    <col min="2278" max="2278" width="4.69921875" style="135" customWidth="1"/>
    <col min="2279" max="2279" width="15.59765625" style="135" customWidth="1"/>
    <col min="2280" max="2280" width="5.19921875" style="135" customWidth="1"/>
    <col min="2281" max="2281" width="3.3984375" style="135" customWidth="1"/>
    <col min="2282" max="2282" width="8.19921875" style="135" customWidth="1"/>
    <col min="2283" max="2283" width="8.69921875" style="135" customWidth="1"/>
    <col min="2284" max="2285" width="8.09765625" style="135" customWidth="1"/>
    <col min="2286" max="2286" width="7.3984375" style="135" customWidth="1"/>
    <col min="2287" max="2287" width="7.59765625" style="135" customWidth="1"/>
    <col min="2288" max="2290" width="6.59765625" style="135" customWidth="1"/>
    <col min="2291" max="2291" width="7.59765625" style="135" customWidth="1"/>
    <col min="2292" max="2292" width="7.5" style="135" customWidth="1"/>
    <col min="2293" max="2293" width="8.3984375" style="135" customWidth="1"/>
    <col min="2294" max="2294" width="6.19921875" style="135" customWidth="1"/>
    <col min="2295" max="2531" width="9" style="135"/>
    <col min="2532" max="2532" width="5.09765625" style="135" customWidth="1"/>
    <col min="2533" max="2533" width="5.19921875" style="135" customWidth="1"/>
    <col min="2534" max="2534" width="4.69921875" style="135" customWidth="1"/>
    <col min="2535" max="2535" width="15.59765625" style="135" customWidth="1"/>
    <col min="2536" max="2536" width="5.19921875" style="135" customWidth="1"/>
    <col min="2537" max="2537" width="3.3984375" style="135" customWidth="1"/>
    <col min="2538" max="2538" width="8.19921875" style="135" customWidth="1"/>
    <col min="2539" max="2539" width="8.69921875" style="135" customWidth="1"/>
    <col min="2540" max="2541" width="8.09765625" style="135" customWidth="1"/>
    <col min="2542" max="2542" width="7.3984375" style="135" customWidth="1"/>
    <col min="2543" max="2543" width="7.59765625" style="135" customWidth="1"/>
    <col min="2544" max="2546" width="6.59765625" style="135" customWidth="1"/>
    <col min="2547" max="2547" width="7.59765625" style="135" customWidth="1"/>
    <col min="2548" max="2548" width="7.5" style="135" customWidth="1"/>
    <col min="2549" max="2549" width="8.3984375" style="135" customWidth="1"/>
    <col min="2550" max="2550" width="6.19921875" style="135" customWidth="1"/>
    <col min="2551" max="2787" width="9" style="135"/>
    <col min="2788" max="2788" width="5.09765625" style="135" customWidth="1"/>
    <col min="2789" max="2789" width="5.19921875" style="135" customWidth="1"/>
    <col min="2790" max="2790" width="4.69921875" style="135" customWidth="1"/>
    <col min="2791" max="2791" width="15.59765625" style="135" customWidth="1"/>
    <col min="2792" max="2792" width="5.19921875" style="135" customWidth="1"/>
    <col min="2793" max="2793" width="3.3984375" style="135" customWidth="1"/>
    <col min="2794" max="2794" width="8.19921875" style="135" customWidth="1"/>
    <col min="2795" max="2795" width="8.69921875" style="135" customWidth="1"/>
    <col min="2796" max="2797" width="8.09765625" style="135" customWidth="1"/>
    <col min="2798" max="2798" width="7.3984375" style="135" customWidth="1"/>
    <col min="2799" max="2799" width="7.59765625" style="135" customWidth="1"/>
    <col min="2800" max="2802" width="6.59765625" style="135" customWidth="1"/>
    <col min="2803" max="2803" width="7.59765625" style="135" customWidth="1"/>
    <col min="2804" max="2804" width="7.5" style="135" customWidth="1"/>
    <col min="2805" max="2805" width="8.3984375" style="135" customWidth="1"/>
    <col min="2806" max="2806" width="6.19921875" style="135" customWidth="1"/>
    <col min="2807" max="3043" width="9" style="135"/>
    <col min="3044" max="3044" width="5.09765625" style="135" customWidth="1"/>
    <col min="3045" max="3045" width="5.19921875" style="135" customWidth="1"/>
    <col min="3046" max="3046" width="4.69921875" style="135" customWidth="1"/>
    <col min="3047" max="3047" width="15.59765625" style="135" customWidth="1"/>
    <col min="3048" max="3048" width="5.19921875" style="135" customWidth="1"/>
    <col min="3049" max="3049" width="3.3984375" style="135" customWidth="1"/>
    <col min="3050" max="3050" width="8.19921875" style="135" customWidth="1"/>
    <col min="3051" max="3051" width="8.69921875" style="135" customWidth="1"/>
    <col min="3052" max="3053" width="8.09765625" style="135" customWidth="1"/>
    <col min="3054" max="3054" width="7.3984375" style="135" customWidth="1"/>
    <col min="3055" max="3055" width="7.59765625" style="135" customWidth="1"/>
    <col min="3056" max="3058" width="6.59765625" style="135" customWidth="1"/>
    <col min="3059" max="3059" width="7.59765625" style="135" customWidth="1"/>
    <col min="3060" max="3060" width="7.5" style="135" customWidth="1"/>
    <col min="3061" max="3061" width="8.3984375" style="135" customWidth="1"/>
    <col min="3062" max="3062" width="6.19921875" style="135" customWidth="1"/>
    <col min="3063" max="3299" width="9" style="135"/>
    <col min="3300" max="3300" width="5.09765625" style="135" customWidth="1"/>
    <col min="3301" max="3301" width="5.19921875" style="135" customWidth="1"/>
    <col min="3302" max="3302" width="4.69921875" style="135" customWidth="1"/>
    <col min="3303" max="3303" width="15.59765625" style="135" customWidth="1"/>
    <col min="3304" max="3304" width="5.19921875" style="135" customWidth="1"/>
    <col min="3305" max="3305" width="3.3984375" style="135" customWidth="1"/>
    <col min="3306" max="3306" width="8.19921875" style="135" customWidth="1"/>
    <col min="3307" max="3307" width="8.69921875" style="135" customWidth="1"/>
    <col min="3308" max="3309" width="8.09765625" style="135" customWidth="1"/>
    <col min="3310" max="3310" width="7.3984375" style="135" customWidth="1"/>
    <col min="3311" max="3311" width="7.59765625" style="135" customWidth="1"/>
    <col min="3312" max="3314" width="6.59765625" style="135" customWidth="1"/>
    <col min="3315" max="3315" width="7.59765625" style="135" customWidth="1"/>
    <col min="3316" max="3316" width="7.5" style="135" customWidth="1"/>
    <col min="3317" max="3317" width="8.3984375" style="135" customWidth="1"/>
    <col min="3318" max="3318" width="6.19921875" style="135" customWidth="1"/>
    <col min="3319" max="3555" width="9" style="135"/>
    <col min="3556" max="3556" width="5.09765625" style="135" customWidth="1"/>
    <col min="3557" max="3557" width="5.19921875" style="135" customWidth="1"/>
    <col min="3558" max="3558" width="4.69921875" style="135" customWidth="1"/>
    <col min="3559" max="3559" width="15.59765625" style="135" customWidth="1"/>
    <col min="3560" max="3560" width="5.19921875" style="135" customWidth="1"/>
    <col min="3561" max="3561" width="3.3984375" style="135" customWidth="1"/>
    <col min="3562" max="3562" width="8.19921875" style="135" customWidth="1"/>
    <col min="3563" max="3563" width="8.69921875" style="135" customWidth="1"/>
    <col min="3564" max="3565" width="8.09765625" style="135" customWidth="1"/>
    <col min="3566" max="3566" width="7.3984375" style="135" customWidth="1"/>
    <col min="3567" max="3567" width="7.59765625" style="135" customWidth="1"/>
    <col min="3568" max="3570" width="6.59765625" style="135" customWidth="1"/>
    <col min="3571" max="3571" width="7.59765625" style="135" customWidth="1"/>
    <col min="3572" max="3572" width="7.5" style="135" customWidth="1"/>
    <col min="3573" max="3573" width="8.3984375" style="135" customWidth="1"/>
    <col min="3574" max="3574" width="6.19921875" style="135" customWidth="1"/>
    <col min="3575" max="3811" width="9" style="135"/>
    <col min="3812" max="3812" width="5.09765625" style="135" customWidth="1"/>
    <col min="3813" max="3813" width="5.19921875" style="135" customWidth="1"/>
    <col min="3814" max="3814" width="4.69921875" style="135" customWidth="1"/>
    <col min="3815" max="3815" width="15.59765625" style="135" customWidth="1"/>
    <col min="3816" max="3816" width="5.19921875" style="135" customWidth="1"/>
    <col min="3817" max="3817" width="3.3984375" style="135" customWidth="1"/>
    <col min="3818" max="3818" width="8.19921875" style="135" customWidth="1"/>
    <col min="3819" max="3819" width="8.69921875" style="135" customWidth="1"/>
    <col min="3820" max="3821" width="8.09765625" style="135" customWidth="1"/>
    <col min="3822" max="3822" width="7.3984375" style="135" customWidth="1"/>
    <col min="3823" max="3823" width="7.59765625" style="135" customWidth="1"/>
    <col min="3824" max="3826" width="6.59765625" style="135" customWidth="1"/>
    <col min="3827" max="3827" width="7.59765625" style="135" customWidth="1"/>
    <col min="3828" max="3828" width="7.5" style="135" customWidth="1"/>
    <col min="3829" max="3829" width="8.3984375" style="135" customWidth="1"/>
    <col min="3830" max="3830" width="6.19921875" style="135" customWidth="1"/>
    <col min="3831" max="4067" width="9" style="135"/>
    <col min="4068" max="4068" width="5.09765625" style="135" customWidth="1"/>
    <col min="4069" max="4069" width="5.19921875" style="135" customWidth="1"/>
    <col min="4070" max="4070" width="4.69921875" style="135" customWidth="1"/>
    <col min="4071" max="4071" width="15.59765625" style="135" customWidth="1"/>
    <col min="4072" max="4072" width="5.19921875" style="135" customWidth="1"/>
    <col min="4073" max="4073" width="3.3984375" style="135" customWidth="1"/>
    <col min="4074" max="4074" width="8.19921875" style="135" customWidth="1"/>
    <col min="4075" max="4075" width="8.69921875" style="135" customWidth="1"/>
    <col min="4076" max="4077" width="8.09765625" style="135" customWidth="1"/>
    <col min="4078" max="4078" width="7.3984375" style="135" customWidth="1"/>
    <col min="4079" max="4079" width="7.59765625" style="135" customWidth="1"/>
    <col min="4080" max="4082" width="6.59765625" style="135" customWidth="1"/>
    <col min="4083" max="4083" width="7.59765625" style="135" customWidth="1"/>
    <col min="4084" max="4084" width="7.5" style="135" customWidth="1"/>
    <col min="4085" max="4085" width="8.3984375" style="135" customWidth="1"/>
    <col min="4086" max="4086" width="6.19921875" style="135" customWidth="1"/>
    <col min="4087" max="4323" width="9" style="135"/>
    <col min="4324" max="4324" width="5.09765625" style="135" customWidth="1"/>
    <col min="4325" max="4325" width="5.19921875" style="135" customWidth="1"/>
    <col min="4326" max="4326" width="4.69921875" style="135" customWidth="1"/>
    <col min="4327" max="4327" width="15.59765625" style="135" customWidth="1"/>
    <col min="4328" max="4328" width="5.19921875" style="135" customWidth="1"/>
    <col min="4329" max="4329" width="3.3984375" style="135" customWidth="1"/>
    <col min="4330" max="4330" width="8.19921875" style="135" customWidth="1"/>
    <col min="4331" max="4331" width="8.69921875" style="135" customWidth="1"/>
    <col min="4332" max="4333" width="8.09765625" style="135" customWidth="1"/>
    <col min="4334" max="4334" width="7.3984375" style="135" customWidth="1"/>
    <col min="4335" max="4335" width="7.59765625" style="135" customWidth="1"/>
    <col min="4336" max="4338" width="6.59765625" style="135" customWidth="1"/>
    <col min="4339" max="4339" width="7.59765625" style="135" customWidth="1"/>
    <col min="4340" max="4340" width="7.5" style="135" customWidth="1"/>
    <col min="4341" max="4341" width="8.3984375" style="135" customWidth="1"/>
    <col min="4342" max="4342" width="6.19921875" style="135" customWidth="1"/>
    <col min="4343" max="4579" width="9" style="135"/>
    <col min="4580" max="4580" width="5.09765625" style="135" customWidth="1"/>
    <col min="4581" max="4581" width="5.19921875" style="135" customWidth="1"/>
    <col min="4582" max="4582" width="4.69921875" style="135" customWidth="1"/>
    <col min="4583" max="4583" width="15.59765625" style="135" customWidth="1"/>
    <col min="4584" max="4584" width="5.19921875" style="135" customWidth="1"/>
    <col min="4585" max="4585" width="3.3984375" style="135" customWidth="1"/>
    <col min="4586" max="4586" width="8.19921875" style="135" customWidth="1"/>
    <col min="4587" max="4587" width="8.69921875" style="135" customWidth="1"/>
    <col min="4588" max="4589" width="8.09765625" style="135" customWidth="1"/>
    <col min="4590" max="4590" width="7.3984375" style="135" customWidth="1"/>
    <col min="4591" max="4591" width="7.59765625" style="135" customWidth="1"/>
    <col min="4592" max="4594" width="6.59765625" style="135" customWidth="1"/>
    <col min="4595" max="4595" width="7.59765625" style="135" customWidth="1"/>
    <col min="4596" max="4596" width="7.5" style="135" customWidth="1"/>
    <col min="4597" max="4597" width="8.3984375" style="135" customWidth="1"/>
    <col min="4598" max="4598" width="6.19921875" style="135" customWidth="1"/>
    <col min="4599" max="4835" width="9" style="135"/>
    <col min="4836" max="4836" width="5.09765625" style="135" customWidth="1"/>
    <col min="4837" max="4837" width="5.19921875" style="135" customWidth="1"/>
    <col min="4838" max="4838" width="4.69921875" style="135" customWidth="1"/>
    <col min="4839" max="4839" width="15.59765625" style="135" customWidth="1"/>
    <col min="4840" max="4840" width="5.19921875" style="135" customWidth="1"/>
    <col min="4841" max="4841" width="3.3984375" style="135" customWidth="1"/>
    <col min="4842" max="4842" width="8.19921875" style="135" customWidth="1"/>
    <col min="4843" max="4843" width="8.69921875" style="135" customWidth="1"/>
    <col min="4844" max="4845" width="8.09765625" style="135" customWidth="1"/>
    <col min="4846" max="4846" width="7.3984375" style="135" customWidth="1"/>
    <col min="4847" max="4847" width="7.59765625" style="135" customWidth="1"/>
    <col min="4848" max="4850" width="6.59765625" style="135" customWidth="1"/>
    <col min="4851" max="4851" width="7.59765625" style="135" customWidth="1"/>
    <col min="4852" max="4852" width="7.5" style="135" customWidth="1"/>
    <col min="4853" max="4853" width="8.3984375" style="135" customWidth="1"/>
    <col min="4854" max="4854" width="6.19921875" style="135" customWidth="1"/>
    <col min="4855" max="5091" width="9" style="135"/>
    <col min="5092" max="5092" width="5.09765625" style="135" customWidth="1"/>
    <col min="5093" max="5093" width="5.19921875" style="135" customWidth="1"/>
    <col min="5094" max="5094" width="4.69921875" style="135" customWidth="1"/>
    <col min="5095" max="5095" width="15.59765625" style="135" customWidth="1"/>
    <col min="5096" max="5096" width="5.19921875" style="135" customWidth="1"/>
    <col min="5097" max="5097" width="3.3984375" style="135" customWidth="1"/>
    <col min="5098" max="5098" width="8.19921875" style="135" customWidth="1"/>
    <col min="5099" max="5099" width="8.69921875" style="135" customWidth="1"/>
    <col min="5100" max="5101" width="8.09765625" style="135" customWidth="1"/>
    <col min="5102" max="5102" width="7.3984375" style="135" customWidth="1"/>
    <col min="5103" max="5103" width="7.59765625" style="135" customWidth="1"/>
    <col min="5104" max="5106" width="6.59765625" style="135" customWidth="1"/>
    <col min="5107" max="5107" width="7.59765625" style="135" customWidth="1"/>
    <col min="5108" max="5108" width="7.5" style="135" customWidth="1"/>
    <col min="5109" max="5109" width="8.3984375" style="135" customWidth="1"/>
    <col min="5110" max="5110" width="6.19921875" style="135" customWidth="1"/>
    <col min="5111" max="5347" width="9" style="135"/>
    <col min="5348" max="5348" width="5.09765625" style="135" customWidth="1"/>
    <col min="5349" max="5349" width="5.19921875" style="135" customWidth="1"/>
    <col min="5350" max="5350" width="4.69921875" style="135" customWidth="1"/>
    <col min="5351" max="5351" width="15.59765625" style="135" customWidth="1"/>
    <col min="5352" max="5352" width="5.19921875" style="135" customWidth="1"/>
    <col min="5353" max="5353" width="3.3984375" style="135" customWidth="1"/>
    <col min="5354" max="5354" width="8.19921875" style="135" customWidth="1"/>
    <col min="5355" max="5355" width="8.69921875" style="135" customWidth="1"/>
    <col min="5356" max="5357" width="8.09765625" style="135" customWidth="1"/>
    <col min="5358" max="5358" width="7.3984375" style="135" customWidth="1"/>
    <col min="5359" max="5359" width="7.59765625" style="135" customWidth="1"/>
    <col min="5360" max="5362" width="6.59765625" style="135" customWidth="1"/>
    <col min="5363" max="5363" width="7.59765625" style="135" customWidth="1"/>
    <col min="5364" max="5364" width="7.5" style="135" customWidth="1"/>
    <col min="5365" max="5365" width="8.3984375" style="135" customWidth="1"/>
    <col min="5366" max="5366" width="6.19921875" style="135" customWidth="1"/>
    <col min="5367" max="5603" width="9" style="135"/>
    <col min="5604" max="5604" width="5.09765625" style="135" customWidth="1"/>
    <col min="5605" max="5605" width="5.19921875" style="135" customWidth="1"/>
    <col min="5606" max="5606" width="4.69921875" style="135" customWidth="1"/>
    <col min="5607" max="5607" width="15.59765625" style="135" customWidth="1"/>
    <col min="5608" max="5608" width="5.19921875" style="135" customWidth="1"/>
    <col min="5609" max="5609" width="3.3984375" style="135" customWidth="1"/>
    <col min="5610" max="5610" width="8.19921875" style="135" customWidth="1"/>
    <col min="5611" max="5611" width="8.69921875" style="135" customWidth="1"/>
    <col min="5612" max="5613" width="8.09765625" style="135" customWidth="1"/>
    <col min="5614" max="5614" width="7.3984375" style="135" customWidth="1"/>
    <col min="5615" max="5615" width="7.59765625" style="135" customWidth="1"/>
    <col min="5616" max="5618" width="6.59765625" style="135" customWidth="1"/>
    <col min="5619" max="5619" width="7.59765625" style="135" customWidth="1"/>
    <col min="5620" max="5620" width="7.5" style="135" customWidth="1"/>
    <col min="5621" max="5621" width="8.3984375" style="135" customWidth="1"/>
    <col min="5622" max="5622" width="6.19921875" style="135" customWidth="1"/>
    <col min="5623" max="5859" width="9" style="135"/>
    <col min="5860" max="5860" width="5.09765625" style="135" customWidth="1"/>
    <col min="5861" max="5861" width="5.19921875" style="135" customWidth="1"/>
    <col min="5862" max="5862" width="4.69921875" style="135" customWidth="1"/>
    <col min="5863" max="5863" width="15.59765625" style="135" customWidth="1"/>
    <col min="5864" max="5864" width="5.19921875" style="135" customWidth="1"/>
    <col min="5865" max="5865" width="3.3984375" style="135" customWidth="1"/>
    <col min="5866" max="5866" width="8.19921875" style="135" customWidth="1"/>
    <col min="5867" max="5867" width="8.69921875" style="135" customWidth="1"/>
    <col min="5868" max="5869" width="8.09765625" style="135" customWidth="1"/>
    <col min="5870" max="5870" width="7.3984375" style="135" customWidth="1"/>
    <col min="5871" max="5871" width="7.59765625" style="135" customWidth="1"/>
    <col min="5872" max="5874" width="6.59765625" style="135" customWidth="1"/>
    <col min="5875" max="5875" width="7.59765625" style="135" customWidth="1"/>
    <col min="5876" max="5876" width="7.5" style="135" customWidth="1"/>
    <col min="5877" max="5877" width="8.3984375" style="135" customWidth="1"/>
    <col min="5878" max="5878" width="6.19921875" style="135" customWidth="1"/>
    <col min="5879" max="6115" width="9" style="135"/>
    <col min="6116" max="6116" width="5.09765625" style="135" customWidth="1"/>
    <col min="6117" max="6117" width="5.19921875" style="135" customWidth="1"/>
    <col min="6118" max="6118" width="4.69921875" style="135" customWidth="1"/>
    <col min="6119" max="6119" width="15.59765625" style="135" customWidth="1"/>
    <col min="6120" max="6120" width="5.19921875" style="135" customWidth="1"/>
    <col min="6121" max="6121" width="3.3984375" style="135" customWidth="1"/>
    <col min="6122" max="6122" width="8.19921875" style="135" customWidth="1"/>
    <col min="6123" max="6123" width="8.69921875" style="135" customWidth="1"/>
    <col min="6124" max="6125" width="8.09765625" style="135" customWidth="1"/>
    <col min="6126" max="6126" width="7.3984375" style="135" customWidth="1"/>
    <col min="6127" max="6127" width="7.59765625" style="135" customWidth="1"/>
    <col min="6128" max="6130" width="6.59765625" style="135" customWidth="1"/>
    <col min="6131" max="6131" width="7.59765625" style="135" customWidth="1"/>
    <col min="6132" max="6132" width="7.5" style="135" customWidth="1"/>
    <col min="6133" max="6133" width="8.3984375" style="135" customWidth="1"/>
    <col min="6134" max="6134" width="6.19921875" style="135" customWidth="1"/>
    <col min="6135" max="6371" width="9" style="135"/>
    <col min="6372" max="6372" width="5.09765625" style="135" customWidth="1"/>
    <col min="6373" max="6373" width="5.19921875" style="135" customWidth="1"/>
    <col min="6374" max="6374" width="4.69921875" style="135" customWidth="1"/>
    <col min="6375" max="6375" width="15.59765625" style="135" customWidth="1"/>
    <col min="6376" max="6376" width="5.19921875" style="135" customWidth="1"/>
    <col min="6377" max="6377" width="3.3984375" style="135" customWidth="1"/>
    <col min="6378" max="6378" width="8.19921875" style="135" customWidth="1"/>
    <col min="6379" max="6379" width="8.69921875" style="135" customWidth="1"/>
    <col min="6380" max="6381" width="8.09765625" style="135" customWidth="1"/>
    <col min="6382" max="6382" width="7.3984375" style="135" customWidth="1"/>
    <col min="6383" max="6383" width="7.59765625" style="135" customWidth="1"/>
    <col min="6384" max="6386" width="6.59765625" style="135" customWidth="1"/>
    <col min="6387" max="6387" width="7.59765625" style="135" customWidth="1"/>
    <col min="6388" max="6388" width="7.5" style="135" customWidth="1"/>
    <col min="6389" max="6389" width="8.3984375" style="135" customWidth="1"/>
    <col min="6390" max="6390" width="6.19921875" style="135" customWidth="1"/>
    <col min="6391" max="6627" width="9" style="135"/>
    <col min="6628" max="6628" width="5.09765625" style="135" customWidth="1"/>
    <col min="6629" max="6629" width="5.19921875" style="135" customWidth="1"/>
    <col min="6630" max="6630" width="4.69921875" style="135" customWidth="1"/>
    <col min="6631" max="6631" width="15.59765625" style="135" customWidth="1"/>
    <col min="6632" max="6632" width="5.19921875" style="135" customWidth="1"/>
    <col min="6633" max="6633" width="3.3984375" style="135" customWidth="1"/>
    <col min="6634" max="6634" width="8.19921875" style="135" customWidth="1"/>
    <col min="6635" max="6635" width="8.69921875" style="135" customWidth="1"/>
    <col min="6636" max="6637" width="8.09765625" style="135" customWidth="1"/>
    <col min="6638" max="6638" width="7.3984375" style="135" customWidth="1"/>
    <col min="6639" max="6639" width="7.59765625" style="135" customWidth="1"/>
    <col min="6640" max="6642" width="6.59765625" style="135" customWidth="1"/>
    <col min="6643" max="6643" width="7.59765625" style="135" customWidth="1"/>
    <col min="6644" max="6644" width="7.5" style="135" customWidth="1"/>
    <col min="6645" max="6645" width="8.3984375" style="135" customWidth="1"/>
    <col min="6646" max="6646" width="6.19921875" style="135" customWidth="1"/>
    <col min="6647" max="6883" width="9" style="135"/>
    <col min="6884" max="6884" width="5.09765625" style="135" customWidth="1"/>
    <col min="6885" max="6885" width="5.19921875" style="135" customWidth="1"/>
    <col min="6886" max="6886" width="4.69921875" style="135" customWidth="1"/>
    <col min="6887" max="6887" width="15.59765625" style="135" customWidth="1"/>
    <col min="6888" max="6888" width="5.19921875" style="135" customWidth="1"/>
    <col min="6889" max="6889" width="3.3984375" style="135" customWidth="1"/>
    <col min="6890" max="6890" width="8.19921875" style="135" customWidth="1"/>
    <col min="6891" max="6891" width="8.69921875" style="135" customWidth="1"/>
    <col min="6892" max="6893" width="8.09765625" style="135" customWidth="1"/>
    <col min="6894" max="6894" width="7.3984375" style="135" customWidth="1"/>
    <col min="6895" max="6895" width="7.59765625" style="135" customWidth="1"/>
    <col min="6896" max="6898" width="6.59765625" style="135" customWidth="1"/>
    <col min="6899" max="6899" width="7.59765625" style="135" customWidth="1"/>
    <col min="6900" max="6900" width="7.5" style="135" customWidth="1"/>
    <col min="6901" max="6901" width="8.3984375" style="135" customWidth="1"/>
    <col min="6902" max="6902" width="6.19921875" style="135" customWidth="1"/>
    <col min="6903" max="7139" width="9" style="135"/>
    <col min="7140" max="7140" width="5.09765625" style="135" customWidth="1"/>
    <col min="7141" max="7141" width="5.19921875" style="135" customWidth="1"/>
    <col min="7142" max="7142" width="4.69921875" style="135" customWidth="1"/>
    <col min="7143" max="7143" width="15.59765625" style="135" customWidth="1"/>
    <col min="7144" max="7144" width="5.19921875" style="135" customWidth="1"/>
    <col min="7145" max="7145" width="3.3984375" style="135" customWidth="1"/>
    <col min="7146" max="7146" width="8.19921875" style="135" customWidth="1"/>
    <col min="7147" max="7147" width="8.69921875" style="135" customWidth="1"/>
    <col min="7148" max="7149" width="8.09765625" style="135" customWidth="1"/>
    <col min="7150" max="7150" width="7.3984375" style="135" customWidth="1"/>
    <col min="7151" max="7151" width="7.59765625" style="135" customWidth="1"/>
    <col min="7152" max="7154" width="6.59765625" style="135" customWidth="1"/>
    <col min="7155" max="7155" width="7.59765625" style="135" customWidth="1"/>
    <col min="7156" max="7156" width="7.5" style="135" customWidth="1"/>
    <col min="7157" max="7157" width="8.3984375" style="135" customWidth="1"/>
    <col min="7158" max="7158" width="6.19921875" style="135" customWidth="1"/>
    <col min="7159" max="7395" width="9" style="135"/>
    <col min="7396" max="7396" width="5.09765625" style="135" customWidth="1"/>
    <col min="7397" max="7397" width="5.19921875" style="135" customWidth="1"/>
    <col min="7398" max="7398" width="4.69921875" style="135" customWidth="1"/>
    <col min="7399" max="7399" width="15.59765625" style="135" customWidth="1"/>
    <col min="7400" max="7400" width="5.19921875" style="135" customWidth="1"/>
    <col min="7401" max="7401" width="3.3984375" style="135" customWidth="1"/>
    <col min="7402" max="7402" width="8.19921875" style="135" customWidth="1"/>
    <col min="7403" max="7403" width="8.69921875" style="135" customWidth="1"/>
    <col min="7404" max="7405" width="8.09765625" style="135" customWidth="1"/>
    <col min="7406" max="7406" width="7.3984375" style="135" customWidth="1"/>
    <col min="7407" max="7407" width="7.59765625" style="135" customWidth="1"/>
    <col min="7408" max="7410" width="6.59765625" style="135" customWidth="1"/>
    <col min="7411" max="7411" width="7.59765625" style="135" customWidth="1"/>
    <col min="7412" max="7412" width="7.5" style="135" customWidth="1"/>
    <col min="7413" max="7413" width="8.3984375" style="135" customWidth="1"/>
    <col min="7414" max="7414" width="6.19921875" style="135" customWidth="1"/>
    <col min="7415" max="7651" width="9" style="135"/>
    <col min="7652" max="7652" width="5.09765625" style="135" customWidth="1"/>
    <col min="7653" max="7653" width="5.19921875" style="135" customWidth="1"/>
    <col min="7654" max="7654" width="4.69921875" style="135" customWidth="1"/>
    <col min="7655" max="7655" width="15.59765625" style="135" customWidth="1"/>
    <col min="7656" max="7656" width="5.19921875" style="135" customWidth="1"/>
    <col min="7657" max="7657" width="3.3984375" style="135" customWidth="1"/>
    <col min="7658" max="7658" width="8.19921875" style="135" customWidth="1"/>
    <col min="7659" max="7659" width="8.69921875" style="135" customWidth="1"/>
    <col min="7660" max="7661" width="8.09765625" style="135" customWidth="1"/>
    <col min="7662" max="7662" width="7.3984375" style="135" customWidth="1"/>
    <col min="7663" max="7663" width="7.59765625" style="135" customWidth="1"/>
    <col min="7664" max="7666" width="6.59765625" style="135" customWidth="1"/>
    <col min="7667" max="7667" width="7.59765625" style="135" customWidth="1"/>
    <col min="7668" max="7668" width="7.5" style="135" customWidth="1"/>
    <col min="7669" max="7669" width="8.3984375" style="135" customWidth="1"/>
    <col min="7670" max="7670" width="6.19921875" style="135" customWidth="1"/>
    <col min="7671" max="7907" width="9" style="135"/>
    <col min="7908" max="7908" width="5.09765625" style="135" customWidth="1"/>
    <col min="7909" max="7909" width="5.19921875" style="135" customWidth="1"/>
    <col min="7910" max="7910" width="4.69921875" style="135" customWidth="1"/>
    <col min="7911" max="7911" width="15.59765625" style="135" customWidth="1"/>
    <col min="7912" max="7912" width="5.19921875" style="135" customWidth="1"/>
    <col min="7913" max="7913" width="3.3984375" style="135" customWidth="1"/>
    <col min="7914" max="7914" width="8.19921875" style="135" customWidth="1"/>
    <col min="7915" max="7915" width="8.69921875" style="135" customWidth="1"/>
    <col min="7916" max="7917" width="8.09765625" style="135" customWidth="1"/>
    <col min="7918" max="7918" width="7.3984375" style="135" customWidth="1"/>
    <col min="7919" max="7919" width="7.59765625" style="135" customWidth="1"/>
    <col min="7920" max="7922" width="6.59765625" style="135" customWidth="1"/>
    <col min="7923" max="7923" width="7.59765625" style="135" customWidth="1"/>
    <col min="7924" max="7924" width="7.5" style="135" customWidth="1"/>
    <col min="7925" max="7925" width="8.3984375" style="135" customWidth="1"/>
    <col min="7926" max="7926" width="6.19921875" style="135" customWidth="1"/>
    <col min="7927" max="8163" width="9" style="135"/>
    <col min="8164" max="8164" width="5.09765625" style="135" customWidth="1"/>
    <col min="8165" max="8165" width="5.19921875" style="135" customWidth="1"/>
    <col min="8166" max="8166" width="4.69921875" style="135" customWidth="1"/>
    <col min="8167" max="8167" width="15.59765625" style="135" customWidth="1"/>
    <col min="8168" max="8168" width="5.19921875" style="135" customWidth="1"/>
    <col min="8169" max="8169" width="3.3984375" style="135" customWidth="1"/>
    <col min="8170" max="8170" width="8.19921875" style="135" customWidth="1"/>
    <col min="8171" max="8171" width="8.69921875" style="135" customWidth="1"/>
    <col min="8172" max="8173" width="8.09765625" style="135" customWidth="1"/>
    <col min="8174" max="8174" width="7.3984375" style="135" customWidth="1"/>
    <col min="8175" max="8175" width="7.59765625" style="135" customWidth="1"/>
    <col min="8176" max="8178" width="6.59765625" style="135" customWidth="1"/>
    <col min="8179" max="8179" width="7.59765625" style="135" customWidth="1"/>
    <col min="8180" max="8180" width="7.5" style="135" customWidth="1"/>
    <col min="8181" max="8181" width="8.3984375" style="135" customWidth="1"/>
    <col min="8182" max="8182" width="6.19921875" style="135" customWidth="1"/>
    <col min="8183" max="8419" width="9" style="135"/>
    <col min="8420" max="8420" width="5.09765625" style="135" customWidth="1"/>
    <col min="8421" max="8421" width="5.19921875" style="135" customWidth="1"/>
    <col min="8422" max="8422" width="4.69921875" style="135" customWidth="1"/>
    <col min="8423" max="8423" width="15.59765625" style="135" customWidth="1"/>
    <col min="8424" max="8424" width="5.19921875" style="135" customWidth="1"/>
    <col min="8425" max="8425" width="3.3984375" style="135" customWidth="1"/>
    <col min="8426" max="8426" width="8.19921875" style="135" customWidth="1"/>
    <col min="8427" max="8427" width="8.69921875" style="135" customWidth="1"/>
    <col min="8428" max="8429" width="8.09765625" style="135" customWidth="1"/>
    <col min="8430" max="8430" width="7.3984375" style="135" customWidth="1"/>
    <col min="8431" max="8431" width="7.59765625" style="135" customWidth="1"/>
    <col min="8432" max="8434" width="6.59765625" style="135" customWidth="1"/>
    <col min="8435" max="8435" width="7.59765625" style="135" customWidth="1"/>
    <col min="8436" max="8436" width="7.5" style="135" customWidth="1"/>
    <col min="8437" max="8437" width="8.3984375" style="135" customWidth="1"/>
    <col min="8438" max="8438" width="6.19921875" style="135" customWidth="1"/>
    <col min="8439" max="8675" width="9" style="135"/>
    <col min="8676" max="8676" width="5.09765625" style="135" customWidth="1"/>
    <col min="8677" max="8677" width="5.19921875" style="135" customWidth="1"/>
    <col min="8678" max="8678" width="4.69921875" style="135" customWidth="1"/>
    <col min="8679" max="8679" width="15.59765625" style="135" customWidth="1"/>
    <col min="8680" max="8680" width="5.19921875" style="135" customWidth="1"/>
    <col min="8681" max="8681" width="3.3984375" style="135" customWidth="1"/>
    <col min="8682" max="8682" width="8.19921875" style="135" customWidth="1"/>
    <col min="8683" max="8683" width="8.69921875" style="135" customWidth="1"/>
    <col min="8684" max="8685" width="8.09765625" style="135" customWidth="1"/>
    <col min="8686" max="8686" width="7.3984375" style="135" customWidth="1"/>
    <col min="8687" max="8687" width="7.59765625" style="135" customWidth="1"/>
    <col min="8688" max="8690" width="6.59765625" style="135" customWidth="1"/>
    <col min="8691" max="8691" width="7.59765625" style="135" customWidth="1"/>
    <col min="8692" max="8692" width="7.5" style="135" customWidth="1"/>
    <col min="8693" max="8693" width="8.3984375" style="135" customWidth="1"/>
    <col min="8694" max="8694" width="6.19921875" style="135" customWidth="1"/>
    <col min="8695" max="8931" width="9" style="135"/>
    <col min="8932" max="8932" width="5.09765625" style="135" customWidth="1"/>
    <col min="8933" max="8933" width="5.19921875" style="135" customWidth="1"/>
    <col min="8934" max="8934" width="4.69921875" style="135" customWidth="1"/>
    <col min="8935" max="8935" width="15.59765625" style="135" customWidth="1"/>
    <col min="8936" max="8936" width="5.19921875" style="135" customWidth="1"/>
    <col min="8937" max="8937" width="3.3984375" style="135" customWidth="1"/>
    <col min="8938" max="8938" width="8.19921875" style="135" customWidth="1"/>
    <col min="8939" max="8939" width="8.69921875" style="135" customWidth="1"/>
    <col min="8940" max="8941" width="8.09765625" style="135" customWidth="1"/>
    <col min="8942" max="8942" width="7.3984375" style="135" customWidth="1"/>
    <col min="8943" max="8943" width="7.59765625" style="135" customWidth="1"/>
    <col min="8944" max="8946" width="6.59765625" style="135" customWidth="1"/>
    <col min="8947" max="8947" width="7.59765625" style="135" customWidth="1"/>
    <col min="8948" max="8948" width="7.5" style="135" customWidth="1"/>
    <col min="8949" max="8949" width="8.3984375" style="135" customWidth="1"/>
    <col min="8950" max="8950" width="6.19921875" style="135" customWidth="1"/>
    <col min="8951" max="9187" width="9" style="135"/>
    <col min="9188" max="9188" width="5.09765625" style="135" customWidth="1"/>
    <col min="9189" max="9189" width="5.19921875" style="135" customWidth="1"/>
    <col min="9190" max="9190" width="4.69921875" style="135" customWidth="1"/>
    <col min="9191" max="9191" width="15.59765625" style="135" customWidth="1"/>
    <col min="9192" max="9192" width="5.19921875" style="135" customWidth="1"/>
    <col min="9193" max="9193" width="3.3984375" style="135" customWidth="1"/>
    <col min="9194" max="9194" width="8.19921875" style="135" customWidth="1"/>
    <col min="9195" max="9195" width="8.69921875" style="135" customWidth="1"/>
    <col min="9196" max="9197" width="8.09765625" style="135" customWidth="1"/>
    <col min="9198" max="9198" width="7.3984375" style="135" customWidth="1"/>
    <col min="9199" max="9199" width="7.59765625" style="135" customWidth="1"/>
    <col min="9200" max="9202" width="6.59765625" style="135" customWidth="1"/>
    <col min="9203" max="9203" width="7.59765625" style="135" customWidth="1"/>
    <col min="9204" max="9204" width="7.5" style="135" customWidth="1"/>
    <col min="9205" max="9205" width="8.3984375" style="135" customWidth="1"/>
    <col min="9206" max="9206" width="6.19921875" style="135" customWidth="1"/>
    <col min="9207" max="9443" width="9" style="135"/>
    <col min="9444" max="9444" width="5.09765625" style="135" customWidth="1"/>
    <col min="9445" max="9445" width="5.19921875" style="135" customWidth="1"/>
    <col min="9446" max="9446" width="4.69921875" style="135" customWidth="1"/>
    <col min="9447" max="9447" width="15.59765625" style="135" customWidth="1"/>
    <col min="9448" max="9448" width="5.19921875" style="135" customWidth="1"/>
    <col min="9449" max="9449" width="3.3984375" style="135" customWidth="1"/>
    <col min="9450" max="9450" width="8.19921875" style="135" customWidth="1"/>
    <col min="9451" max="9451" width="8.69921875" style="135" customWidth="1"/>
    <col min="9452" max="9453" width="8.09765625" style="135" customWidth="1"/>
    <col min="9454" max="9454" width="7.3984375" style="135" customWidth="1"/>
    <col min="9455" max="9455" width="7.59765625" style="135" customWidth="1"/>
    <col min="9456" max="9458" width="6.59765625" style="135" customWidth="1"/>
    <col min="9459" max="9459" width="7.59765625" style="135" customWidth="1"/>
    <col min="9460" max="9460" width="7.5" style="135" customWidth="1"/>
    <col min="9461" max="9461" width="8.3984375" style="135" customWidth="1"/>
    <col min="9462" max="9462" width="6.19921875" style="135" customWidth="1"/>
    <col min="9463" max="9699" width="9" style="135"/>
    <col min="9700" max="9700" width="5.09765625" style="135" customWidth="1"/>
    <col min="9701" max="9701" width="5.19921875" style="135" customWidth="1"/>
    <col min="9702" max="9702" width="4.69921875" style="135" customWidth="1"/>
    <col min="9703" max="9703" width="15.59765625" style="135" customWidth="1"/>
    <col min="9704" max="9704" width="5.19921875" style="135" customWidth="1"/>
    <col min="9705" max="9705" width="3.3984375" style="135" customWidth="1"/>
    <col min="9706" max="9706" width="8.19921875" style="135" customWidth="1"/>
    <col min="9707" max="9707" width="8.69921875" style="135" customWidth="1"/>
    <col min="9708" max="9709" width="8.09765625" style="135" customWidth="1"/>
    <col min="9710" max="9710" width="7.3984375" style="135" customWidth="1"/>
    <col min="9711" max="9711" width="7.59765625" style="135" customWidth="1"/>
    <col min="9712" max="9714" width="6.59765625" style="135" customWidth="1"/>
    <col min="9715" max="9715" width="7.59765625" style="135" customWidth="1"/>
    <col min="9716" max="9716" width="7.5" style="135" customWidth="1"/>
    <col min="9717" max="9717" width="8.3984375" style="135" customWidth="1"/>
    <col min="9718" max="9718" width="6.19921875" style="135" customWidth="1"/>
    <col min="9719" max="9955" width="9" style="135"/>
    <col min="9956" max="9956" width="5.09765625" style="135" customWidth="1"/>
    <col min="9957" max="9957" width="5.19921875" style="135" customWidth="1"/>
    <col min="9958" max="9958" width="4.69921875" style="135" customWidth="1"/>
    <col min="9959" max="9959" width="15.59765625" style="135" customWidth="1"/>
    <col min="9960" max="9960" width="5.19921875" style="135" customWidth="1"/>
    <col min="9961" max="9961" width="3.3984375" style="135" customWidth="1"/>
    <col min="9962" max="9962" width="8.19921875" style="135" customWidth="1"/>
    <col min="9963" max="9963" width="8.69921875" style="135" customWidth="1"/>
    <col min="9964" max="9965" width="8.09765625" style="135" customWidth="1"/>
    <col min="9966" max="9966" width="7.3984375" style="135" customWidth="1"/>
    <col min="9967" max="9967" width="7.59765625" style="135" customWidth="1"/>
    <col min="9968" max="9970" width="6.59765625" style="135" customWidth="1"/>
    <col min="9971" max="9971" width="7.59765625" style="135" customWidth="1"/>
    <col min="9972" max="9972" width="7.5" style="135" customWidth="1"/>
    <col min="9973" max="9973" width="8.3984375" style="135" customWidth="1"/>
    <col min="9974" max="9974" width="6.19921875" style="135" customWidth="1"/>
    <col min="9975" max="10211" width="9" style="135"/>
    <col min="10212" max="10212" width="5.09765625" style="135" customWidth="1"/>
    <col min="10213" max="10213" width="5.19921875" style="135" customWidth="1"/>
    <col min="10214" max="10214" width="4.69921875" style="135" customWidth="1"/>
    <col min="10215" max="10215" width="15.59765625" style="135" customWidth="1"/>
    <col min="10216" max="10216" width="5.19921875" style="135" customWidth="1"/>
    <col min="10217" max="10217" width="3.3984375" style="135" customWidth="1"/>
    <col min="10218" max="10218" width="8.19921875" style="135" customWidth="1"/>
    <col min="10219" max="10219" width="8.69921875" style="135" customWidth="1"/>
    <col min="10220" max="10221" width="8.09765625" style="135" customWidth="1"/>
    <col min="10222" max="10222" width="7.3984375" style="135" customWidth="1"/>
    <col min="10223" max="10223" width="7.59765625" style="135" customWidth="1"/>
    <col min="10224" max="10226" width="6.59765625" style="135" customWidth="1"/>
    <col min="10227" max="10227" width="7.59765625" style="135" customWidth="1"/>
    <col min="10228" max="10228" width="7.5" style="135" customWidth="1"/>
    <col min="10229" max="10229" width="8.3984375" style="135" customWidth="1"/>
    <col min="10230" max="10230" width="6.19921875" style="135" customWidth="1"/>
    <col min="10231" max="10467" width="9" style="135"/>
    <col min="10468" max="10468" width="5.09765625" style="135" customWidth="1"/>
    <col min="10469" max="10469" width="5.19921875" style="135" customWidth="1"/>
    <col min="10470" max="10470" width="4.69921875" style="135" customWidth="1"/>
    <col min="10471" max="10471" width="15.59765625" style="135" customWidth="1"/>
    <col min="10472" max="10472" width="5.19921875" style="135" customWidth="1"/>
    <col min="10473" max="10473" width="3.3984375" style="135" customWidth="1"/>
    <col min="10474" max="10474" width="8.19921875" style="135" customWidth="1"/>
    <col min="10475" max="10475" width="8.69921875" style="135" customWidth="1"/>
    <col min="10476" max="10477" width="8.09765625" style="135" customWidth="1"/>
    <col min="10478" max="10478" width="7.3984375" style="135" customWidth="1"/>
    <col min="10479" max="10479" width="7.59765625" style="135" customWidth="1"/>
    <col min="10480" max="10482" width="6.59765625" style="135" customWidth="1"/>
    <col min="10483" max="10483" width="7.59765625" style="135" customWidth="1"/>
    <col min="10484" max="10484" width="7.5" style="135" customWidth="1"/>
    <col min="10485" max="10485" width="8.3984375" style="135" customWidth="1"/>
    <col min="10486" max="10486" width="6.19921875" style="135" customWidth="1"/>
    <col min="10487" max="10723" width="9" style="135"/>
    <col min="10724" max="10724" width="5.09765625" style="135" customWidth="1"/>
    <col min="10725" max="10725" width="5.19921875" style="135" customWidth="1"/>
    <col min="10726" max="10726" width="4.69921875" style="135" customWidth="1"/>
    <col min="10727" max="10727" width="15.59765625" style="135" customWidth="1"/>
    <col min="10728" max="10728" width="5.19921875" style="135" customWidth="1"/>
    <col min="10729" max="10729" width="3.3984375" style="135" customWidth="1"/>
    <col min="10730" max="10730" width="8.19921875" style="135" customWidth="1"/>
    <col min="10731" max="10731" width="8.69921875" style="135" customWidth="1"/>
    <col min="10732" max="10733" width="8.09765625" style="135" customWidth="1"/>
    <col min="10734" max="10734" width="7.3984375" style="135" customWidth="1"/>
    <col min="10735" max="10735" width="7.59765625" style="135" customWidth="1"/>
    <col min="10736" max="10738" width="6.59765625" style="135" customWidth="1"/>
    <col min="10739" max="10739" width="7.59765625" style="135" customWidth="1"/>
    <col min="10740" max="10740" width="7.5" style="135" customWidth="1"/>
    <col min="10741" max="10741" width="8.3984375" style="135" customWidth="1"/>
    <col min="10742" max="10742" width="6.19921875" style="135" customWidth="1"/>
    <col min="10743" max="10979" width="9" style="135"/>
    <col min="10980" max="10980" width="5.09765625" style="135" customWidth="1"/>
    <col min="10981" max="10981" width="5.19921875" style="135" customWidth="1"/>
    <col min="10982" max="10982" width="4.69921875" style="135" customWidth="1"/>
    <col min="10983" max="10983" width="15.59765625" style="135" customWidth="1"/>
    <col min="10984" max="10984" width="5.19921875" style="135" customWidth="1"/>
    <col min="10985" max="10985" width="3.3984375" style="135" customWidth="1"/>
    <col min="10986" max="10986" width="8.19921875" style="135" customWidth="1"/>
    <col min="10987" max="10987" width="8.69921875" style="135" customWidth="1"/>
    <col min="10988" max="10989" width="8.09765625" style="135" customWidth="1"/>
    <col min="10990" max="10990" width="7.3984375" style="135" customWidth="1"/>
    <col min="10991" max="10991" width="7.59765625" style="135" customWidth="1"/>
    <col min="10992" max="10994" width="6.59765625" style="135" customWidth="1"/>
    <col min="10995" max="10995" width="7.59765625" style="135" customWidth="1"/>
    <col min="10996" max="10996" width="7.5" style="135" customWidth="1"/>
    <col min="10997" max="10997" width="8.3984375" style="135" customWidth="1"/>
    <col min="10998" max="10998" width="6.19921875" style="135" customWidth="1"/>
    <col min="10999" max="11235" width="9" style="135"/>
    <col min="11236" max="11236" width="5.09765625" style="135" customWidth="1"/>
    <col min="11237" max="11237" width="5.19921875" style="135" customWidth="1"/>
    <col min="11238" max="11238" width="4.69921875" style="135" customWidth="1"/>
    <col min="11239" max="11239" width="15.59765625" style="135" customWidth="1"/>
    <col min="11240" max="11240" width="5.19921875" style="135" customWidth="1"/>
    <col min="11241" max="11241" width="3.3984375" style="135" customWidth="1"/>
    <col min="11242" max="11242" width="8.19921875" style="135" customWidth="1"/>
    <col min="11243" max="11243" width="8.69921875" style="135" customWidth="1"/>
    <col min="11244" max="11245" width="8.09765625" style="135" customWidth="1"/>
    <col min="11246" max="11246" width="7.3984375" style="135" customWidth="1"/>
    <col min="11247" max="11247" width="7.59765625" style="135" customWidth="1"/>
    <col min="11248" max="11250" width="6.59765625" style="135" customWidth="1"/>
    <col min="11251" max="11251" width="7.59765625" style="135" customWidth="1"/>
    <col min="11252" max="11252" width="7.5" style="135" customWidth="1"/>
    <col min="11253" max="11253" width="8.3984375" style="135" customWidth="1"/>
    <col min="11254" max="11254" width="6.19921875" style="135" customWidth="1"/>
    <col min="11255" max="11491" width="9" style="135"/>
    <col min="11492" max="11492" width="5.09765625" style="135" customWidth="1"/>
    <col min="11493" max="11493" width="5.19921875" style="135" customWidth="1"/>
    <col min="11494" max="11494" width="4.69921875" style="135" customWidth="1"/>
    <col min="11495" max="11495" width="15.59765625" style="135" customWidth="1"/>
    <col min="11496" max="11496" width="5.19921875" style="135" customWidth="1"/>
    <col min="11497" max="11497" width="3.3984375" style="135" customWidth="1"/>
    <col min="11498" max="11498" width="8.19921875" style="135" customWidth="1"/>
    <col min="11499" max="11499" width="8.69921875" style="135" customWidth="1"/>
    <col min="11500" max="11501" width="8.09765625" style="135" customWidth="1"/>
    <col min="11502" max="11502" width="7.3984375" style="135" customWidth="1"/>
    <col min="11503" max="11503" width="7.59765625" style="135" customWidth="1"/>
    <col min="11504" max="11506" width="6.59765625" style="135" customWidth="1"/>
    <col min="11507" max="11507" width="7.59765625" style="135" customWidth="1"/>
    <col min="11508" max="11508" width="7.5" style="135" customWidth="1"/>
    <col min="11509" max="11509" width="8.3984375" style="135" customWidth="1"/>
    <col min="11510" max="11510" width="6.19921875" style="135" customWidth="1"/>
    <col min="11511" max="11747" width="9" style="135"/>
    <col min="11748" max="11748" width="5.09765625" style="135" customWidth="1"/>
    <col min="11749" max="11749" width="5.19921875" style="135" customWidth="1"/>
    <col min="11750" max="11750" width="4.69921875" style="135" customWidth="1"/>
    <col min="11751" max="11751" width="15.59765625" style="135" customWidth="1"/>
    <col min="11752" max="11752" width="5.19921875" style="135" customWidth="1"/>
    <col min="11753" max="11753" width="3.3984375" style="135" customWidth="1"/>
    <col min="11754" max="11754" width="8.19921875" style="135" customWidth="1"/>
    <col min="11755" max="11755" width="8.69921875" style="135" customWidth="1"/>
    <col min="11756" max="11757" width="8.09765625" style="135" customWidth="1"/>
    <col min="11758" max="11758" width="7.3984375" style="135" customWidth="1"/>
    <col min="11759" max="11759" width="7.59765625" style="135" customWidth="1"/>
    <col min="11760" max="11762" width="6.59765625" style="135" customWidth="1"/>
    <col min="11763" max="11763" width="7.59765625" style="135" customWidth="1"/>
    <col min="11764" max="11764" width="7.5" style="135" customWidth="1"/>
    <col min="11765" max="11765" width="8.3984375" style="135" customWidth="1"/>
    <col min="11766" max="11766" width="6.19921875" style="135" customWidth="1"/>
    <col min="11767" max="12003" width="9" style="135"/>
    <col min="12004" max="12004" width="5.09765625" style="135" customWidth="1"/>
    <col min="12005" max="12005" width="5.19921875" style="135" customWidth="1"/>
    <col min="12006" max="12006" width="4.69921875" style="135" customWidth="1"/>
    <col min="12007" max="12007" width="15.59765625" style="135" customWidth="1"/>
    <col min="12008" max="12008" width="5.19921875" style="135" customWidth="1"/>
    <col min="12009" max="12009" width="3.3984375" style="135" customWidth="1"/>
    <col min="12010" max="12010" width="8.19921875" style="135" customWidth="1"/>
    <col min="12011" max="12011" width="8.69921875" style="135" customWidth="1"/>
    <col min="12012" max="12013" width="8.09765625" style="135" customWidth="1"/>
    <col min="12014" max="12014" width="7.3984375" style="135" customWidth="1"/>
    <col min="12015" max="12015" width="7.59765625" style="135" customWidth="1"/>
    <col min="12016" max="12018" width="6.59765625" style="135" customWidth="1"/>
    <col min="12019" max="12019" width="7.59765625" style="135" customWidth="1"/>
    <col min="12020" max="12020" width="7.5" style="135" customWidth="1"/>
    <col min="12021" max="12021" width="8.3984375" style="135" customWidth="1"/>
    <col min="12022" max="12022" width="6.19921875" style="135" customWidth="1"/>
    <col min="12023" max="12259" width="9" style="135"/>
    <col min="12260" max="12260" width="5.09765625" style="135" customWidth="1"/>
    <col min="12261" max="12261" width="5.19921875" style="135" customWidth="1"/>
    <col min="12262" max="12262" width="4.69921875" style="135" customWidth="1"/>
    <col min="12263" max="12263" width="15.59765625" style="135" customWidth="1"/>
    <col min="12264" max="12264" width="5.19921875" style="135" customWidth="1"/>
    <col min="12265" max="12265" width="3.3984375" style="135" customWidth="1"/>
    <col min="12266" max="12266" width="8.19921875" style="135" customWidth="1"/>
    <col min="12267" max="12267" width="8.69921875" style="135" customWidth="1"/>
    <col min="12268" max="12269" width="8.09765625" style="135" customWidth="1"/>
    <col min="12270" max="12270" width="7.3984375" style="135" customWidth="1"/>
    <col min="12271" max="12271" width="7.59765625" style="135" customWidth="1"/>
    <col min="12272" max="12274" width="6.59765625" style="135" customWidth="1"/>
    <col min="12275" max="12275" width="7.59765625" style="135" customWidth="1"/>
    <col min="12276" max="12276" width="7.5" style="135" customWidth="1"/>
    <col min="12277" max="12277" width="8.3984375" style="135" customWidth="1"/>
    <col min="12278" max="12278" width="6.19921875" style="135" customWidth="1"/>
    <col min="12279" max="12515" width="9" style="135"/>
    <col min="12516" max="12516" width="5.09765625" style="135" customWidth="1"/>
    <col min="12517" max="12517" width="5.19921875" style="135" customWidth="1"/>
    <col min="12518" max="12518" width="4.69921875" style="135" customWidth="1"/>
    <col min="12519" max="12519" width="15.59765625" style="135" customWidth="1"/>
    <col min="12520" max="12520" width="5.19921875" style="135" customWidth="1"/>
    <col min="12521" max="12521" width="3.3984375" style="135" customWidth="1"/>
    <col min="12522" max="12522" width="8.19921875" style="135" customWidth="1"/>
    <col min="12523" max="12523" width="8.69921875" style="135" customWidth="1"/>
    <col min="12524" max="12525" width="8.09765625" style="135" customWidth="1"/>
    <col min="12526" max="12526" width="7.3984375" style="135" customWidth="1"/>
    <col min="12527" max="12527" width="7.59765625" style="135" customWidth="1"/>
    <col min="12528" max="12530" width="6.59765625" style="135" customWidth="1"/>
    <col min="12531" max="12531" width="7.59765625" style="135" customWidth="1"/>
    <col min="12532" max="12532" width="7.5" style="135" customWidth="1"/>
    <col min="12533" max="12533" width="8.3984375" style="135" customWidth="1"/>
    <col min="12534" max="12534" width="6.19921875" style="135" customWidth="1"/>
    <col min="12535" max="12771" width="9" style="135"/>
    <col min="12772" max="12772" width="5.09765625" style="135" customWidth="1"/>
    <col min="12773" max="12773" width="5.19921875" style="135" customWidth="1"/>
    <col min="12774" max="12774" width="4.69921875" style="135" customWidth="1"/>
    <col min="12775" max="12775" width="15.59765625" style="135" customWidth="1"/>
    <col min="12776" max="12776" width="5.19921875" style="135" customWidth="1"/>
    <col min="12777" max="12777" width="3.3984375" style="135" customWidth="1"/>
    <col min="12778" max="12778" width="8.19921875" style="135" customWidth="1"/>
    <col min="12779" max="12779" width="8.69921875" style="135" customWidth="1"/>
    <col min="12780" max="12781" width="8.09765625" style="135" customWidth="1"/>
    <col min="12782" max="12782" width="7.3984375" style="135" customWidth="1"/>
    <col min="12783" max="12783" width="7.59765625" style="135" customWidth="1"/>
    <col min="12784" max="12786" width="6.59765625" style="135" customWidth="1"/>
    <col min="12787" max="12787" width="7.59765625" style="135" customWidth="1"/>
    <col min="12788" max="12788" width="7.5" style="135" customWidth="1"/>
    <col min="12789" max="12789" width="8.3984375" style="135" customWidth="1"/>
    <col min="12790" max="12790" width="6.19921875" style="135" customWidth="1"/>
    <col min="12791" max="13027" width="9" style="135"/>
    <col min="13028" max="13028" width="5.09765625" style="135" customWidth="1"/>
    <col min="13029" max="13029" width="5.19921875" style="135" customWidth="1"/>
    <col min="13030" max="13030" width="4.69921875" style="135" customWidth="1"/>
    <col min="13031" max="13031" width="15.59765625" style="135" customWidth="1"/>
    <col min="13032" max="13032" width="5.19921875" style="135" customWidth="1"/>
    <col min="13033" max="13033" width="3.3984375" style="135" customWidth="1"/>
    <col min="13034" max="13034" width="8.19921875" style="135" customWidth="1"/>
    <col min="13035" max="13035" width="8.69921875" style="135" customWidth="1"/>
    <col min="13036" max="13037" width="8.09765625" style="135" customWidth="1"/>
    <col min="13038" max="13038" width="7.3984375" style="135" customWidth="1"/>
    <col min="13039" max="13039" width="7.59765625" style="135" customWidth="1"/>
    <col min="13040" max="13042" width="6.59765625" style="135" customWidth="1"/>
    <col min="13043" max="13043" width="7.59765625" style="135" customWidth="1"/>
    <col min="13044" max="13044" width="7.5" style="135" customWidth="1"/>
    <col min="13045" max="13045" width="8.3984375" style="135" customWidth="1"/>
    <col min="13046" max="13046" width="6.19921875" style="135" customWidth="1"/>
    <col min="13047" max="13283" width="9" style="135"/>
    <col min="13284" max="13284" width="5.09765625" style="135" customWidth="1"/>
    <col min="13285" max="13285" width="5.19921875" style="135" customWidth="1"/>
    <col min="13286" max="13286" width="4.69921875" style="135" customWidth="1"/>
    <col min="13287" max="13287" width="15.59765625" style="135" customWidth="1"/>
    <col min="13288" max="13288" width="5.19921875" style="135" customWidth="1"/>
    <col min="13289" max="13289" width="3.3984375" style="135" customWidth="1"/>
    <col min="13290" max="13290" width="8.19921875" style="135" customWidth="1"/>
    <col min="13291" max="13291" width="8.69921875" style="135" customWidth="1"/>
    <col min="13292" max="13293" width="8.09765625" style="135" customWidth="1"/>
    <col min="13294" max="13294" width="7.3984375" style="135" customWidth="1"/>
    <col min="13295" max="13295" width="7.59765625" style="135" customWidth="1"/>
    <col min="13296" max="13298" width="6.59765625" style="135" customWidth="1"/>
    <col min="13299" max="13299" width="7.59765625" style="135" customWidth="1"/>
    <col min="13300" max="13300" width="7.5" style="135" customWidth="1"/>
    <col min="13301" max="13301" width="8.3984375" style="135" customWidth="1"/>
    <col min="13302" max="13302" width="6.19921875" style="135" customWidth="1"/>
    <col min="13303" max="13539" width="9" style="135"/>
    <col min="13540" max="13540" width="5.09765625" style="135" customWidth="1"/>
    <col min="13541" max="13541" width="5.19921875" style="135" customWidth="1"/>
    <col min="13542" max="13542" width="4.69921875" style="135" customWidth="1"/>
    <col min="13543" max="13543" width="15.59765625" style="135" customWidth="1"/>
    <col min="13544" max="13544" width="5.19921875" style="135" customWidth="1"/>
    <col min="13545" max="13545" width="3.3984375" style="135" customWidth="1"/>
    <col min="13546" max="13546" width="8.19921875" style="135" customWidth="1"/>
    <col min="13547" max="13547" width="8.69921875" style="135" customWidth="1"/>
    <col min="13548" max="13549" width="8.09765625" style="135" customWidth="1"/>
    <col min="13550" max="13550" width="7.3984375" style="135" customWidth="1"/>
    <col min="13551" max="13551" width="7.59765625" style="135" customWidth="1"/>
    <col min="13552" max="13554" width="6.59765625" style="135" customWidth="1"/>
    <col min="13555" max="13555" width="7.59765625" style="135" customWidth="1"/>
    <col min="13556" max="13556" width="7.5" style="135" customWidth="1"/>
    <col min="13557" max="13557" width="8.3984375" style="135" customWidth="1"/>
    <col min="13558" max="13558" width="6.19921875" style="135" customWidth="1"/>
    <col min="13559" max="13795" width="9" style="135"/>
    <col min="13796" max="13796" width="5.09765625" style="135" customWidth="1"/>
    <col min="13797" max="13797" width="5.19921875" style="135" customWidth="1"/>
    <col min="13798" max="13798" width="4.69921875" style="135" customWidth="1"/>
    <col min="13799" max="13799" width="15.59765625" style="135" customWidth="1"/>
    <col min="13800" max="13800" width="5.19921875" style="135" customWidth="1"/>
    <col min="13801" max="13801" width="3.3984375" style="135" customWidth="1"/>
    <col min="13802" max="13802" width="8.19921875" style="135" customWidth="1"/>
    <col min="13803" max="13803" width="8.69921875" style="135" customWidth="1"/>
    <col min="13804" max="13805" width="8.09765625" style="135" customWidth="1"/>
    <col min="13806" max="13806" width="7.3984375" style="135" customWidth="1"/>
    <col min="13807" max="13807" width="7.59765625" style="135" customWidth="1"/>
    <col min="13808" max="13810" width="6.59765625" style="135" customWidth="1"/>
    <col min="13811" max="13811" width="7.59765625" style="135" customWidth="1"/>
    <col min="13812" max="13812" width="7.5" style="135" customWidth="1"/>
    <col min="13813" max="13813" width="8.3984375" style="135" customWidth="1"/>
    <col min="13814" max="13814" width="6.19921875" style="135" customWidth="1"/>
    <col min="13815" max="14051" width="9" style="135"/>
    <col min="14052" max="14052" width="5.09765625" style="135" customWidth="1"/>
    <col min="14053" max="14053" width="5.19921875" style="135" customWidth="1"/>
    <col min="14054" max="14054" width="4.69921875" style="135" customWidth="1"/>
    <col min="14055" max="14055" width="15.59765625" style="135" customWidth="1"/>
    <col min="14056" max="14056" width="5.19921875" style="135" customWidth="1"/>
    <col min="14057" max="14057" width="3.3984375" style="135" customWidth="1"/>
    <col min="14058" max="14058" width="8.19921875" style="135" customWidth="1"/>
    <col min="14059" max="14059" width="8.69921875" style="135" customWidth="1"/>
    <col min="14060" max="14061" width="8.09765625" style="135" customWidth="1"/>
    <col min="14062" max="14062" width="7.3984375" style="135" customWidth="1"/>
    <col min="14063" max="14063" width="7.59765625" style="135" customWidth="1"/>
    <col min="14064" max="14066" width="6.59765625" style="135" customWidth="1"/>
    <col min="14067" max="14067" width="7.59765625" style="135" customWidth="1"/>
    <col min="14068" max="14068" width="7.5" style="135" customWidth="1"/>
    <col min="14069" max="14069" width="8.3984375" style="135" customWidth="1"/>
    <col min="14070" max="14070" width="6.19921875" style="135" customWidth="1"/>
    <col min="14071" max="14307" width="9" style="135"/>
    <col min="14308" max="14308" width="5.09765625" style="135" customWidth="1"/>
    <col min="14309" max="14309" width="5.19921875" style="135" customWidth="1"/>
    <col min="14310" max="14310" width="4.69921875" style="135" customWidth="1"/>
    <col min="14311" max="14311" width="15.59765625" style="135" customWidth="1"/>
    <col min="14312" max="14312" width="5.19921875" style="135" customWidth="1"/>
    <col min="14313" max="14313" width="3.3984375" style="135" customWidth="1"/>
    <col min="14314" max="14314" width="8.19921875" style="135" customWidth="1"/>
    <col min="14315" max="14315" width="8.69921875" style="135" customWidth="1"/>
    <col min="14316" max="14317" width="8.09765625" style="135" customWidth="1"/>
    <col min="14318" max="14318" width="7.3984375" style="135" customWidth="1"/>
    <col min="14319" max="14319" width="7.59765625" style="135" customWidth="1"/>
    <col min="14320" max="14322" width="6.59765625" style="135" customWidth="1"/>
    <col min="14323" max="14323" width="7.59765625" style="135" customWidth="1"/>
    <col min="14324" max="14324" width="7.5" style="135" customWidth="1"/>
    <col min="14325" max="14325" width="8.3984375" style="135" customWidth="1"/>
    <col min="14326" max="14326" width="6.19921875" style="135" customWidth="1"/>
    <col min="14327" max="14563" width="9" style="135"/>
    <col min="14564" max="14564" width="5.09765625" style="135" customWidth="1"/>
    <col min="14565" max="14565" width="5.19921875" style="135" customWidth="1"/>
    <col min="14566" max="14566" width="4.69921875" style="135" customWidth="1"/>
    <col min="14567" max="14567" width="15.59765625" style="135" customWidth="1"/>
    <col min="14568" max="14568" width="5.19921875" style="135" customWidth="1"/>
    <col min="14569" max="14569" width="3.3984375" style="135" customWidth="1"/>
    <col min="14570" max="14570" width="8.19921875" style="135" customWidth="1"/>
    <col min="14571" max="14571" width="8.69921875" style="135" customWidth="1"/>
    <col min="14572" max="14573" width="8.09765625" style="135" customWidth="1"/>
    <col min="14574" max="14574" width="7.3984375" style="135" customWidth="1"/>
    <col min="14575" max="14575" width="7.59765625" style="135" customWidth="1"/>
    <col min="14576" max="14578" width="6.59765625" style="135" customWidth="1"/>
    <col min="14579" max="14579" width="7.59765625" style="135" customWidth="1"/>
    <col min="14580" max="14580" width="7.5" style="135" customWidth="1"/>
    <col min="14581" max="14581" width="8.3984375" style="135" customWidth="1"/>
    <col min="14582" max="14582" width="6.19921875" style="135" customWidth="1"/>
    <col min="14583" max="14819" width="9" style="135"/>
    <col min="14820" max="14820" width="5.09765625" style="135" customWidth="1"/>
    <col min="14821" max="14821" width="5.19921875" style="135" customWidth="1"/>
    <col min="14822" max="14822" width="4.69921875" style="135" customWidth="1"/>
    <col min="14823" max="14823" width="15.59765625" style="135" customWidth="1"/>
    <col min="14824" max="14824" width="5.19921875" style="135" customWidth="1"/>
    <col min="14825" max="14825" width="3.3984375" style="135" customWidth="1"/>
    <col min="14826" max="14826" width="8.19921875" style="135" customWidth="1"/>
    <col min="14827" max="14827" width="8.69921875" style="135" customWidth="1"/>
    <col min="14828" max="14829" width="8.09765625" style="135" customWidth="1"/>
    <col min="14830" max="14830" width="7.3984375" style="135" customWidth="1"/>
    <col min="14831" max="14831" width="7.59765625" style="135" customWidth="1"/>
    <col min="14832" max="14834" width="6.59765625" style="135" customWidth="1"/>
    <col min="14835" max="14835" width="7.59765625" style="135" customWidth="1"/>
    <col min="14836" max="14836" width="7.5" style="135" customWidth="1"/>
    <col min="14837" max="14837" width="8.3984375" style="135" customWidth="1"/>
    <col min="14838" max="14838" width="6.19921875" style="135" customWidth="1"/>
    <col min="14839" max="15075" width="9" style="135"/>
    <col min="15076" max="15076" width="5.09765625" style="135" customWidth="1"/>
    <col min="15077" max="15077" width="5.19921875" style="135" customWidth="1"/>
    <col min="15078" max="15078" width="4.69921875" style="135" customWidth="1"/>
    <col min="15079" max="15079" width="15.59765625" style="135" customWidth="1"/>
    <col min="15080" max="15080" width="5.19921875" style="135" customWidth="1"/>
    <col min="15081" max="15081" width="3.3984375" style="135" customWidth="1"/>
    <col min="15082" max="15082" width="8.19921875" style="135" customWidth="1"/>
    <col min="15083" max="15083" width="8.69921875" style="135" customWidth="1"/>
    <col min="15084" max="15085" width="8.09765625" style="135" customWidth="1"/>
    <col min="15086" max="15086" width="7.3984375" style="135" customWidth="1"/>
    <col min="15087" max="15087" width="7.59765625" style="135" customWidth="1"/>
    <col min="15088" max="15090" width="6.59765625" style="135" customWidth="1"/>
    <col min="15091" max="15091" width="7.59765625" style="135" customWidth="1"/>
    <col min="15092" max="15092" width="7.5" style="135" customWidth="1"/>
    <col min="15093" max="15093" width="8.3984375" style="135" customWidth="1"/>
    <col min="15094" max="15094" width="6.19921875" style="135" customWidth="1"/>
    <col min="15095" max="15331" width="9" style="135"/>
    <col min="15332" max="15332" width="5.09765625" style="135" customWidth="1"/>
    <col min="15333" max="15333" width="5.19921875" style="135" customWidth="1"/>
    <col min="15334" max="15334" width="4.69921875" style="135" customWidth="1"/>
    <col min="15335" max="15335" width="15.59765625" style="135" customWidth="1"/>
    <col min="15336" max="15336" width="5.19921875" style="135" customWidth="1"/>
    <col min="15337" max="15337" width="3.3984375" style="135" customWidth="1"/>
    <col min="15338" max="15338" width="8.19921875" style="135" customWidth="1"/>
    <col min="15339" max="15339" width="8.69921875" style="135" customWidth="1"/>
    <col min="15340" max="15341" width="8.09765625" style="135" customWidth="1"/>
    <col min="15342" max="15342" width="7.3984375" style="135" customWidth="1"/>
    <col min="15343" max="15343" width="7.59765625" style="135" customWidth="1"/>
    <col min="15344" max="15346" width="6.59765625" style="135" customWidth="1"/>
    <col min="15347" max="15347" width="7.59765625" style="135" customWidth="1"/>
    <col min="15348" max="15348" width="7.5" style="135" customWidth="1"/>
    <col min="15349" max="15349" width="8.3984375" style="135" customWidth="1"/>
    <col min="15350" max="15350" width="6.19921875" style="135" customWidth="1"/>
    <col min="15351" max="15587" width="9" style="135"/>
    <col min="15588" max="15588" width="5.09765625" style="135" customWidth="1"/>
    <col min="15589" max="15589" width="5.19921875" style="135" customWidth="1"/>
    <col min="15590" max="15590" width="4.69921875" style="135" customWidth="1"/>
    <col min="15591" max="15591" width="15.59765625" style="135" customWidth="1"/>
    <col min="15592" max="15592" width="5.19921875" style="135" customWidth="1"/>
    <col min="15593" max="15593" width="3.3984375" style="135" customWidth="1"/>
    <col min="15594" max="15594" width="8.19921875" style="135" customWidth="1"/>
    <col min="15595" max="15595" width="8.69921875" style="135" customWidth="1"/>
    <col min="15596" max="15597" width="8.09765625" style="135" customWidth="1"/>
    <col min="15598" max="15598" width="7.3984375" style="135" customWidth="1"/>
    <col min="15599" max="15599" width="7.59765625" style="135" customWidth="1"/>
    <col min="15600" max="15602" width="6.59765625" style="135" customWidth="1"/>
    <col min="15603" max="15603" width="7.59765625" style="135" customWidth="1"/>
    <col min="15604" max="15604" width="7.5" style="135" customWidth="1"/>
    <col min="15605" max="15605" width="8.3984375" style="135" customWidth="1"/>
    <col min="15606" max="15606" width="6.19921875" style="135" customWidth="1"/>
    <col min="15607" max="15843" width="9" style="135"/>
    <col min="15844" max="15844" width="5.09765625" style="135" customWidth="1"/>
    <col min="15845" max="15845" width="5.19921875" style="135" customWidth="1"/>
    <col min="15846" max="15846" width="4.69921875" style="135" customWidth="1"/>
    <col min="15847" max="15847" width="15.59765625" style="135" customWidth="1"/>
    <col min="15848" max="15848" width="5.19921875" style="135" customWidth="1"/>
    <col min="15849" max="15849" width="3.3984375" style="135" customWidth="1"/>
    <col min="15850" max="15850" width="8.19921875" style="135" customWidth="1"/>
    <col min="15851" max="15851" width="8.69921875" style="135" customWidth="1"/>
    <col min="15852" max="15853" width="8.09765625" style="135" customWidth="1"/>
    <col min="15854" max="15854" width="7.3984375" style="135" customWidth="1"/>
    <col min="15855" max="15855" width="7.59765625" style="135" customWidth="1"/>
    <col min="15856" max="15858" width="6.59765625" style="135" customWidth="1"/>
    <col min="15859" max="15859" width="7.59765625" style="135" customWidth="1"/>
    <col min="15860" max="15860" width="7.5" style="135" customWidth="1"/>
    <col min="15861" max="15861" width="8.3984375" style="135" customWidth="1"/>
    <col min="15862" max="15862" width="6.19921875" style="135" customWidth="1"/>
    <col min="15863" max="16099" width="9" style="135"/>
    <col min="16100" max="16100" width="5.09765625" style="135" customWidth="1"/>
    <col min="16101" max="16101" width="5.19921875" style="135" customWidth="1"/>
    <col min="16102" max="16102" width="4.69921875" style="135" customWidth="1"/>
    <col min="16103" max="16103" width="15.59765625" style="135" customWidth="1"/>
    <col min="16104" max="16104" width="5.19921875" style="135" customWidth="1"/>
    <col min="16105" max="16105" width="3.3984375" style="135" customWidth="1"/>
    <col min="16106" max="16106" width="8.19921875" style="135" customWidth="1"/>
    <col min="16107" max="16107" width="8.69921875" style="135" customWidth="1"/>
    <col min="16108" max="16109" width="8.09765625" style="135" customWidth="1"/>
    <col min="16110" max="16110" width="7.3984375" style="135" customWidth="1"/>
    <col min="16111" max="16111" width="7.59765625" style="135" customWidth="1"/>
    <col min="16112" max="16114" width="6.59765625" style="135" customWidth="1"/>
    <col min="16115" max="16115" width="7.59765625" style="135" customWidth="1"/>
    <col min="16116" max="16116" width="7.5" style="135" customWidth="1"/>
    <col min="16117" max="16117" width="8.3984375" style="135" customWidth="1"/>
    <col min="16118" max="16118" width="6.19921875" style="135" customWidth="1"/>
    <col min="16119" max="16384" width="9" style="135"/>
  </cols>
  <sheetData>
    <row r="1" spans="1:19" ht="15.6">
      <c r="O1" s="570" t="s">
        <v>234</v>
      </c>
      <c r="P1" s="570"/>
      <c r="Q1" s="570"/>
      <c r="R1" s="570"/>
      <c r="S1" s="570"/>
    </row>
    <row r="3" spans="1:19" s="325" customFormat="1" ht="21" customHeight="1">
      <c r="A3" s="571" t="s">
        <v>328</v>
      </c>
      <c r="B3" s="571"/>
      <c r="C3" s="571"/>
      <c r="D3" s="571"/>
      <c r="E3" s="571"/>
      <c r="F3" s="571"/>
      <c r="G3" s="571"/>
      <c r="H3" s="571"/>
      <c r="I3" s="571"/>
      <c r="J3" s="571"/>
      <c r="K3" s="571"/>
      <c r="L3" s="571"/>
      <c r="M3" s="571"/>
      <c r="N3" s="571"/>
      <c r="O3" s="571"/>
      <c r="P3" s="571"/>
      <c r="Q3" s="571"/>
      <c r="R3" s="571"/>
      <c r="S3" s="571"/>
    </row>
    <row r="4" spans="1:19" ht="9.75" customHeight="1">
      <c r="A4" s="326"/>
      <c r="B4" s="572"/>
      <c r="C4" s="572"/>
      <c r="D4" s="572"/>
      <c r="E4" s="572"/>
      <c r="F4" s="572"/>
      <c r="G4" s="572"/>
      <c r="H4" s="572"/>
      <c r="I4" s="572"/>
      <c r="J4" s="572"/>
      <c r="K4" s="572"/>
      <c r="L4" s="326"/>
      <c r="M4" s="326"/>
      <c r="N4" s="326"/>
      <c r="O4" s="326"/>
      <c r="P4" s="326"/>
      <c r="Q4" s="326"/>
      <c r="R4" s="326"/>
      <c r="S4" s="326"/>
    </row>
    <row r="5" spans="1:19" ht="9.4499999999999993" customHeight="1">
      <c r="A5" s="573" t="s">
        <v>0</v>
      </c>
      <c r="B5" s="573" t="s">
        <v>1</v>
      </c>
      <c r="C5" s="576" t="s">
        <v>99</v>
      </c>
      <c r="D5" s="577"/>
      <c r="E5" s="576" t="s">
        <v>201</v>
      </c>
      <c r="F5" s="582"/>
      <c r="G5" s="576" t="s">
        <v>202</v>
      </c>
      <c r="H5" s="582"/>
      <c r="I5" s="582"/>
      <c r="J5" s="582"/>
      <c r="K5" s="582"/>
      <c r="L5" s="582"/>
      <c r="M5" s="582"/>
      <c r="N5" s="582"/>
      <c r="O5" s="582"/>
      <c r="P5" s="582"/>
      <c r="Q5" s="582"/>
      <c r="R5" s="582"/>
      <c r="S5" s="577"/>
    </row>
    <row r="6" spans="1:19" ht="12.75" customHeight="1">
      <c r="A6" s="574"/>
      <c r="B6" s="574"/>
      <c r="C6" s="578"/>
      <c r="D6" s="579"/>
      <c r="E6" s="578"/>
      <c r="F6" s="583"/>
      <c r="G6" s="585" t="s">
        <v>203</v>
      </c>
      <c r="H6" s="588" t="s">
        <v>52</v>
      </c>
      <c r="I6" s="582"/>
      <c r="J6" s="582"/>
      <c r="K6" s="582"/>
      <c r="L6" s="582"/>
      <c r="M6" s="582"/>
      <c r="N6" s="582"/>
      <c r="O6" s="577"/>
      <c r="P6" s="573" t="s">
        <v>204</v>
      </c>
      <c r="Q6" s="591" t="s">
        <v>52</v>
      </c>
      <c r="R6" s="592"/>
      <c r="S6" s="593"/>
    </row>
    <row r="7" spans="1:19" ht="2.7" customHeight="1">
      <c r="A7" s="574"/>
      <c r="B7" s="574"/>
      <c r="C7" s="578"/>
      <c r="D7" s="579"/>
      <c r="E7" s="578"/>
      <c r="F7" s="583"/>
      <c r="G7" s="586"/>
      <c r="H7" s="589"/>
      <c r="I7" s="584"/>
      <c r="J7" s="584"/>
      <c r="K7" s="584"/>
      <c r="L7" s="584"/>
      <c r="M7" s="584"/>
      <c r="N7" s="584"/>
      <c r="O7" s="581"/>
      <c r="P7" s="574"/>
      <c r="Q7" s="573" t="s">
        <v>205</v>
      </c>
      <c r="R7" s="573" t="s">
        <v>3</v>
      </c>
      <c r="S7" s="573" t="s">
        <v>206</v>
      </c>
    </row>
    <row r="8" spans="1:19" ht="6" customHeight="1">
      <c r="A8" s="574"/>
      <c r="B8" s="574"/>
      <c r="C8" s="578"/>
      <c r="D8" s="579"/>
      <c r="E8" s="578"/>
      <c r="F8" s="583"/>
      <c r="G8" s="586"/>
      <c r="H8" s="594" t="s">
        <v>207</v>
      </c>
      <c r="I8" s="576" t="s">
        <v>52</v>
      </c>
      <c r="J8" s="577"/>
      <c r="K8" s="573" t="s">
        <v>208</v>
      </c>
      <c r="L8" s="573" t="s">
        <v>209</v>
      </c>
      <c r="M8" s="573" t="s">
        <v>210</v>
      </c>
      <c r="N8" s="573" t="s">
        <v>211</v>
      </c>
      <c r="O8" s="573" t="s">
        <v>212</v>
      </c>
      <c r="P8" s="574"/>
      <c r="Q8" s="574"/>
      <c r="R8" s="575"/>
      <c r="S8" s="574"/>
    </row>
    <row r="9" spans="1:19" ht="2.7" customHeight="1">
      <c r="A9" s="574"/>
      <c r="B9" s="574"/>
      <c r="C9" s="578"/>
      <c r="D9" s="579"/>
      <c r="E9" s="578"/>
      <c r="F9" s="583"/>
      <c r="G9" s="586"/>
      <c r="H9" s="595"/>
      <c r="I9" s="580"/>
      <c r="J9" s="581"/>
      <c r="K9" s="574"/>
      <c r="L9" s="574"/>
      <c r="M9" s="574"/>
      <c r="N9" s="574"/>
      <c r="O9" s="574"/>
      <c r="P9" s="574"/>
      <c r="Q9" s="574"/>
      <c r="R9" s="573" t="s">
        <v>87</v>
      </c>
      <c r="S9" s="574"/>
    </row>
    <row r="10" spans="1:19" ht="73.2" customHeight="1">
      <c r="A10" s="575"/>
      <c r="B10" s="575"/>
      <c r="C10" s="580"/>
      <c r="D10" s="581"/>
      <c r="E10" s="580"/>
      <c r="F10" s="584"/>
      <c r="G10" s="587"/>
      <c r="H10" s="596"/>
      <c r="I10" s="133" t="s">
        <v>213</v>
      </c>
      <c r="J10" s="133" t="s">
        <v>214</v>
      </c>
      <c r="K10" s="575"/>
      <c r="L10" s="575"/>
      <c r="M10" s="575"/>
      <c r="N10" s="575"/>
      <c r="O10" s="575"/>
      <c r="P10" s="575"/>
      <c r="Q10" s="575"/>
      <c r="R10" s="590"/>
      <c r="S10" s="590"/>
    </row>
    <row r="11" spans="1:19" ht="9.4499999999999993" customHeight="1">
      <c r="A11" s="134">
        <v>1</v>
      </c>
      <c r="B11" s="134">
        <v>2</v>
      </c>
      <c r="C11" s="597">
        <v>3</v>
      </c>
      <c r="D11" s="598"/>
      <c r="E11" s="597">
        <v>4</v>
      </c>
      <c r="F11" s="598"/>
      <c r="G11" s="327">
        <v>5</v>
      </c>
      <c r="H11" s="134">
        <v>6</v>
      </c>
      <c r="I11" s="134">
        <v>7</v>
      </c>
      <c r="J11" s="134">
        <v>8</v>
      </c>
      <c r="K11" s="134">
        <v>9</v>
      </c>
      <c r="L11" s="134">
        <v>10</v>
      </c>
      <c r="M11" s="134">
        <v>11</v>
      </c>
      <c r="N11" s="134">
        <v>12</v>
      </c>
      <c r="O11" s="134">
        <v>13</v>
      </c>
      <c r="P11" s="134">
        <v>14</v>
      </c>
      <c r="Q11" s="388">
        <v>15</v>
      </c>
      <c r="R11" s="328">
        <v>16</v>
      </c>
      <c r="S11" s="328">
        <v>17</v>
      </c>
    </row>
    <row r="12" spans="1:19" ht="21.75" customHeight="1">
      <c r="A12" s="329" t="s">
        <v>4</v>
      </c>
      <c r="B12" s="330"/>
      <c r="C12" s="493" t="s">
        <v>5</v>
      </c>
      <c r="D12" s="494"/>
      <c r="E12" s="495">
        <f>G12+P12</f>
        <v>861104</v>
      </c>
      <c r="F12" s="496"/>
      <c r="G12" s="290">
        <f>H12</f>
        <v>831104</v>
      </c>
      <c r="H12" s="290">
        <f>I12+J12</f>
        <v>831104</v>
      </c>
      <c r="I12" s="290">
        <f t="shared" ref="I12" si="0">I15+I18+I21</f>
        <v>15800</v>
      </c>
      <c r="J12" s="290">
        <f>J18+J15+J21</f>
        <v>815304</v>
      </c>
      <c r="K12" s="290"/>
      <c r="L12" s="290"/>
      <c r="M12" s="290"/>
      <c r="N12" s="290"/>
      <c r="O12" s="290"/>
      <c r="P12" s="290">
        <f>P15+P18+P21</f>
        <v>30000</v>
      </c>
      <c r="Q12" s="290">
        <f>Q15</f>
        <v>30000</v>
      </c>
      <c r="R12" s="291"/>
      <c r="S12" s="291"/>
    </row>
    <row r="13" spans="1:19" ht="21.75" customHeight="1">
      <c r="A13" s="331"/>
      <c r="B13" s="330"/>
      <c r="C13" s="493" t="s">
        <v>215</v>
      </c>
      <c r="D13" s="494"/>
      <c r="E13" s="497">
        <f>E16+E19+E22</f>
        <v>614576.37000000011</v>
      </c>
      <c r="F13" s="498"/>
      <c r="G13" s="290">
        <f>G16+G19+G22</f>
        <v>602091.37000000011</v>
      </c>
      <c r="H13" s="290">
        <f>I13+J13</f>
        <v>602091.37000000011</v>
      </c>
      <c r="I13" s="290">
        <f>I16+I19+I22</f>
        <v>11514.03</v>
      </c>
      <c r="J13" s="290">
        <f>J16+J19+J22</f>
        <v>590577.34000000008</v>
      </c>
      <c r="K13" s="290"/>
      <c r="L13" s="290"/>
      <c r="M13" s="290"/>
      <c r="N13" s="290"/>
      <c r="O13" s="290"/>
      <c r="P13" s="290">
        <f>Q13</f>
        <v>12485</v>
      </c>
      <c r="Q13" s="290">
        <f>Q16</f>
        <v>12485</v>
      </c>
      <c r="R13" s="290"/>
      <c r="S13" s="291"/>
    </row>
    <row r="14" spans="1:19" ht="21.75" customHeight="1">
      <c r="A14" s="331"/>
      <c r="B14" s="330"/>
      <c r="C14" s="493" t="s">
        <v>216</v>
      </c>
      <c r="D14" s="494"/>
      <c r="E14" s="497">
        <f>E13*100/E12</f>
        <v>71.370748481019731</v>
      </c>
      <c r="F14" s="498"/>
      <c r="G14" s="290">
        <f>G13*100/G12</f>
        <v>72.444768645079336</v>
      </c>
      <c r="H14" s="290">
        <f>H13*100/H12</f>
        <v>72.444768645079336</v>
      </c>
      <c r="I14" s="290">
        <f>I13*100/I12</f>
        <v>72.873607594936715</v>
      </c>
      <c r="J14" s="290">
        <f>J13*100/J12</f>
        <v>72.436458057362657</v>
      </c>
      <c r="K14" s="290"/>
      <c r="L14" s="290"/>
      <c r="M14" s="290"/>
      <c r="N14" s="290"/>
      <c r="O14" s="290"/>
      <c r="P14" s="290">
        <f>P13*100/P12</f>
        <v>41.616666666666667</v>
      </c>
      <c r="Q14" s="290">
        <f>Q13*100/Q12</f>
        <v>41.616666666666667</v>
      </c>
      <c r="R14" s="291"/>
      <c r="S14" s="291"/>
    </row>
    <row r="15" spans="1:19" ht="29.25" customHeight="1">
      <c r="A15" s="331"/>
      <c r="B15" s="332" t="s">
        <v>6</v>
      </c>
      <c r="C15" s="493" t="s">
        <v>7</v>
      </c>
      <c r="D15" s="494"/>
      <c r="E15" s="495">
        <f>G15+P15</f>
        <v>30000</v>
      </c>
      <c r="F15" s="496"/>
      <c r="G15" s="290">
        <f>H15</f>
        <v>0</v>
      </c>
      <c r="H15" s="290">
        <f>J15</f>
        <v>0</v>
      </c>
      <c r="I15" s="290"/>
      <c r="J15" s="290">
        <v>0</v>
      </c>
      <c r="K15" s="290"/>
      <c r="L15" s="290"/>
      <c r="M15" s="290"/>
      <c r="N15" s="290"/>
      <c r="O15" s="290"/>
      <c r="P15" s="290">
        <f>Q15</f>
        <v>30000</v>
      </c>
      <c r="Q15" s="290">
        <v>30000</v>
      </c>
      <c r="R15" s="291"/>
      <c r="S15" s="291"/>
    </row>
    <row r="16" spans="1:19" ht="21.75" customHeight="1">
      <c r="A16" s="331"/>
      <c r="B16" s="332"/>
      <c r="C16" s="493" t="s">
        <v>215</v>
      </c>
      <c r="D16" s="494"/>
      <c r="E16" s="497">
        <f>G16+P16</f>
        <v>12485</v>
      </c>
      <c r="F16" s="498"/>
      <c r="G16" s="289">
        <f>H16</f>
        <v>0</v>
      </c>
      <c r="H16" s="289">
        <f>J16</f>
        <v>0</v>
      </c>
      <c r="I16" s="289"/>
      <c r="J16" s="289">
        <v>0</v>
      </c>
      <c r="K16" s="289"/>
      <c r="L16" s="289"/>
      <c r="M16" s="289"/>
      <c r="N16" s="289"/>
      <c r="O16" s="289"/>
      <c r="P16" s="289">
        <f>Q16</f>
        <v>12485</v>
      </c>
      <c r="Q16" s="289">
        <v>12485</v>
      </c>
      <c r="R16" s="333"/>
      <c r="S16" s="333"/>
    </row>
    <row r="17" spans="1:19" ht="21.75" customHeight="1">
      <c r="A17" s="331"/>
      <c r="B17" s="332"/>
      <c r="C17" s="493" t="s">
        <v>216</v>
      </c>
      <c r="D17" s="494"/>
      <c r="E17" s="497">
        <f>E16*100/E15</f>
        <v>41.616666666666667</v>
      </c>
      <c r="F17" s="512"/>
      <c r="G17" s="334"/>
      <c r="H17" s="334"/>
      <c r="I17" s="334"/>
      <c r="J17" s="334"/>
      <c r="K17" s="334"/>
      <c r="L17" s="334"/>
      <c r="M17" s="335"/>
      <c r="N17" s="334"/>
      <c r="O17" s="334"/>
      <c r="P17" s="334">
        <f>P16*100/P15</f>
        <v>41.616666666666667</v>
      </c>
      <c r="Q17" s="334">
        <f>Q16*100/Q15</f>
        <v>41.616666666666667</v>
      </c>
      <c r="R17" s="334"/>
      <c r="S17" s="334"/>
    </row>
    <row r="18" spans="1:19" ht="21.75" customHeight="1">
      <c r="A18" s="331"/>
      <c r="B18" s="332" t="s">
        <v>8</v>
      </c>
      <c r="C18" s="493" t="s">
        <v>217</v>
      </c>
      <c r="D18" s="494"/>
      <c r="E18" s="495">
        <f>G18</f>
        <v>22004</v>
      </c>
      <c r="F18" s="496"/>
      <c r="G18" s="336">
        <f>H18+K18+L18+M18+N18+O18</f>
        <v>22004</v>
      </c>
      <c r="H18" s="336">
        <f>I18+J18+K18+L18+M18+N18+O18</f>
        <v>22004</v>
      </c>
      <c r="I18" s="336"/>
      <c r="J18" s="336">
        <v>22004</v>
      </c>
      <c r="K18" s="336"/>
      <c r="L18" s="336"/>
      <c r="M18" s="336"/>
      <c r="N18" s="336"/>
      <c r="O18" s="336"/>
      <c r="P18" s="336"/>
      <c r="Q18" s="337"/>
      <c r="R18" s="338"/>
      <c r="S18" s="338"/>
    </row>
    <row r="19" spans="1:19" ht="21.75" customHeight="1">
      <c r="A19" s="331"/>
      <c r="B19" s="332"/>
      <c r="C19" s="493" t="s">
        <v>215</v>
      </c>
      <c r="D19" s="494"/>
      <c r="E19" s="497">
        <f>G19</f>
        <v>11187.53</v>
      </c>
      <c r="F19" s="498"/>
      <c r="G19" s="289">
        <f>H19+K19+L19+M19+N19+O19</f>
        <v>11187.53</v>
      </c>
      <c r="H19" s="289">
        <f>J19</f>
        <v>11187.53</v>
      </c>
      <c r="I19" s="290"/>
      <c r="J19" s="290">
        <v>11187.53</v>
      </c>
      <c r="K19" s="290"/>
      <c r="L19" s="290"/>
      <c r="M19" s="290"/>
      <c r="N19" s="290"/>
      <c r="O19" s="290"/>
      <c r="P19" s="290"/>
      <c r="Q19" s="382"/>
      <c r="R19" s="291"/>
      <c r="S19" s="291"/>
    </row>
    <row r="20" spans="1:19" ht="24" customHeight="1">
      <c r="A20" s="331"/>
      <c r="B20" s="332"/>
      <c r="C20" s="493" t="s">
        <v>216</v>
      </c>
      <c r="D20" s="494"/>
      <c r="E20" s="497">
        <f>E19*100/E18</f>
        <v>50.843164879112891</v>
      </c>
      <c r="F20" s="512"/>
      <c r="G20" s="334">
        <f>G19/G18*100</f>
        <v>50.843164879112891</v>
      </c>
      <c r="H20" s="334">
        <f>H19*100/H18</f>
        <v>50.843164879112891</v>
      </c>
      <c r="I20" s="383"/>
      <c r="J20" s="290">
        <f>J19*100/J18</f>
        <v>50.843164879112891</v>
      </c>
      <c r="K20" s="290"/>
      <c r="L20" s="290"/>
      <c r="M20" s="290"/>
      <c r="N20" s="290"/>
      <c r="O20" s="290"/>
      <c r="P20" s="290"/>
      <c r="Q20" s="382"/>
      <c r="R20" s="291"/>
      <c r="S20" s="291"/>
    </row>
    <row r="21" spans="1:19" ht="21.75" customHeight="1">
      <c r="A21" s="331"/>
      <c r="B21" s="332" t="s">
        <v>9</v>
      </c>
      <c r="C21" s="493" t="s">
        <v>10</v>
      </c>
      <c r="D21" s="494"/>
      <c r="E21" s="495">
        <f>G21</f>
        <v>809100</v>
      </c>
      <c r="F21" s="496"/>
      <c r="G21" s="336">
        <f>H21</f>
        <v>809100</v>
      </c>
      <c r="H21" s="336">
        <f>I21+J21</f>
        <v>809100</v>
      </c>
      <c r="I21" s="290">
        <v>15800</v>
      </c>
      <c r="J21" s="290">
        <v>793300</v>
      </c>
      <c r="K21" s="290"/>
      <c r="L21" s="290"/>
      <c r="M21" s="290"/>
      <c r="N21" s="290"/>
      <c r="O21" s="290"/>
      <c r="P21" s="290"/>
      <c r="Q21" s="382"/>
      <c r="R21" s="291"/>
      <c r="S21" s="291"/>
    </row>
    <row r="22" spans="1:19" ht="21.75" customHeight="1">
      <c r="A22" s="331"/>
      <c r="B22" s="330"/>
      <c r="C22" s="493" t="s">
        <v>215</v>
      </c>
      <c r="D22" s="494"/>
      <c r="E22" s="497">
        <f>G22</f>
        <v>590903.84000000008</v>
      </c>
      <c r="F22" s="498"/>
      <c r="G22" s="290">
        <f>H22</f>
        <v>590903.84000000008</v>
      </c>
      <c r="H22" s="290">
        <f>I22+J22</f>
        <v>590903.84000000008</v>
      </c>
      <c r="I22" s="290">
        <v>11514.03</v>
      </c>
      <c r="J22" s="290">
        <v>579389.81000000006</v>
      </c>
      <c r="K22" s="290"/>
      <c r="L22" s="290"/>
      <c r="M22" s="290"/>
      <c r="N22" s="290"/>
      <c r="O22" s="290"/>
      <c r="P22" s="290"/>
      <c r="Q22" s="382"/>
      <c r="R22" s="291"/>
      <c r="S22" s="291"/>
    </row>
    <row r="23" spans="1:19" ht="21.75" customHeight="1">
      <c r="A23" s="339"/>
      <c r="B23" s="330"/>
      <c r="C23" s="493" t="s">
        <v>216</v>
      </c>
      <c r="D23" s="494"/>
      <c r="E23" s="497">
        <f>E22*100/E21</f>
        <v>73.032238289457425</v>
      </c>
      <c r="F23" s="498"/>
      <c r="G23" s="290">
        <f>G22*100/G21</f>
        <v>73.032238289457425</v>
      </c>
      <c r="H23" s="290">
        <f>H22*100/H21</f>
        <v>73.032238289457425</v>
      </c>
      <c r="I23" s="290">
        <f>I22*100/I21</f>
        <v>72.873607594936715</v>
      </c>
      <c r="J23" s="290">
        <f>J22*100/J21</f>
        <v>73.035397705785968</v>
      </c>
      <c r="K23" s="290"/>
      <c r="L23" s="290"/>
      <c r="M23" s="290"/>
      <c r="N23" s="290"/>
      <c r="O23" s="290"/>
      <c r="P23" s="290"/>
      <c r="Q23" s="382"/>
      <c r="R23" s="291"/>
      <c r="S23" s="291"/>
    </row>
    <row r="24" spans="1:19" ht="29.25" customHeight="1">
      <c r="A24" s="166">
        <v>400</v>
      </c>
      <c r="B24" s="167"/>
      <c r="C24" s="493" t="s">
        <v>218</v>
      </c>
      <c r="D24" s="494"/>
      <c r="E24" s="495">
        <f>E27</f>
        <v>407310</v>
      </c>
      <c r="F24" s="496"/>
      <c r="G24" s="290">
        <f t="shared" ref="G24:J25" si="1">G27</f>
        <v>392310</v>
      </c>
      <c r="H24" s="340">
        <f t="shared" si="1"/>
        <v>391739</v>
      </c>
      <c r="I24" s="340">
        <f t="shared" si="1"/>
        <v>114106</v>
      </c>
      <c r="J24" s="340">
        <f t="shared" si="1"/>
        <v>277633</v>
      </c>
      <c r="K24" s="340"/>
      <c r="L24" s="290">
        <f>L27</f>
        <v>571</v>
      </c>
      <c r="M24" s="290"/>
      <c r="N24" s="290"/>
      <c r="O24" s="290"/>
      <c r="P24" s="290">
        <f>P27</f>
        <v>15000</v>
      </c>
      <c r="Q24" s="290">
        <f>Q27</f>
        <v>15000</v>
      </c>
      <c r="R24" s="291"/>
      <c r="S24" s="291"/>
    </row>
    <row r="25" spans="1:19" ht="21.75" customHeight="1">
      <c r="A25" s="209"/>
      <c r="B25" s="167"/>
      <c r="C25" s="493" t="s">
        <v>215</v>
      </c>
      <c r="D25" s="494"/>
      <c r="E25" s="497">
        <f>E28</f>
        <v>322059.45</v>
      </c>
      <c r="F25" s="498"/>
      <c r="G25" s="385">
        <f t="shared" si="1"/>
        <v>322059.45</v>
      </c>
      <c r="H25" s="334">
        <f t="shared" si="1"/>
        <v>321492.95</v>
      </c>
      <c r="I25" s="334">
        <f>I28</f>
        <v>68536.88</v>
      </c>
      <c r="J25" s="334">
        <f>J28</f>
        <v>252956.07</v>
      </c>
      <c r="K25" s="334"/>
      <c r="L25" s="386">
        <f>L28</f>
        <v>566.5</v>
      </c>
      <c r="M25" s="290"/>
      <c r="N25" s="290"/>
      <c r="O25" s="290"/>
      <c r="P25" s="290">
        <f>P28</f>
        <v>0</v>
      </c>
      <c r="Q25" s="290">
        <f>Q28</f>
        <v>0</v>
      </c>
      <c r="R25" s="291"/>
      <c r="S25" s="291"/>
    </row>
    <row r="26" spans="1:19" ht="21.75" customHeight="1">
      <c r="A26" s="209"/>
      <c r="B26" s="167"/>
      <c r="C26" s="493" t="s">
        <v>216</v>
      </c>
      <c r="D26" s="494"/>
      <c r="E26" s="495">
        <f>E25*100/E24</f>
        <v>79.069860793989832</v>
      </c>
      <c r="F26" s="496"/>
      <c r="G26" s="290">
        <f>G25*100/G24</f>
        <v>82.093102393515338</v>
      </c>
      <c r="H26" s="336">
        <f>H25*100/H24</f>
        <v>82.068149967197542</v>
      </c>
      <c r="I26" s="336">
        <f>I25*100/I24</f>
        <v>60.06422098750285</v>
      </c>
      <c r="J26" s="336">
        <f>J25*100/J24</f>
        <v>91.111672603761079</v>
      </c>
      <c r="K26" s="336"/>
      <c r="L26" s="290">
        <f>L25*100/L24</f>
        <v>99.211908931698773</v>
      </c>
      <c r="M26" s="290"/>
      <c r="N26" s="290"/>
      <c r="O26" s="290"/>
      <c r="P26" s="290">
        <v>0</v>
      </c>
      <c r="Q26" s="290">
        <v>0</v>
      </c>
      <c r="R26" s="291"/>
      <c r="S26" s="291"/>
    </row>
    <row r="27" spans="1:19" ht="21.75" customHeight="1">
      <c r="A27" s="209"/>
      <c r="B27" s="167">
        <v>40002</v>
      </c>
      <c r="C27" s="493" t="s">
        <v>11</v>
      </c>
      <c r="D27" s="494"/>
      <c r="E27" s="495">
        <f>G27+P27</f>
        <v>407310</v>
      </c>
      <c r="F27" s="496"/>
      <c r="G27" s="290">
        <f>H27+L27</f>
        <v>392310</v>
      </c>
      <c r="H27" s="290">
        <f>I27+J27</f>
        <v>391739</v>
      </c>
      <c r="I27" s="290">
        <v>114106</v>
      </c>
      <c r="J27" s="290">
        <v>277633</v>
      </c>
      <c r="K27" s="290"/>
      <c r="L27" s="290">
        <v>571</v>
      </c>
      <c r="M27" s="290"/>
      <c r="N27" s="290"/>
      <c r="O27" s="290"/>
      <c r="P27" s="290">
        <f>Q27</f>
        <v>15000</v>
      </c>
      <c r="Q27" s="290">
        <v>15000</v>
      </c>
      <c r="R27" s="291"/>
      <c r="S27" s="291"/>
    </row>
    <row r="28" spans="1:19" ht="21.75" customHeight="1">
      <c r="A28" s="209"/>
      <c r="B28" s="167"/>
      <c r="C28" s="493" t="s">
        <v>215</v>
      </c>
      <c r="D28" s="494"/>
      <c r="E28" s="495">
        <f>G28+P28</f>
        <v>322059.45</v>
      </c>
      <c r="F28" s="496"/>
      <c r="G28" s="290">
        <f>H28+L28</f>
        <v>322059.45</v>
      </c>
      <c r="H28" s="290">
        <f>I28+J28</f>
        <v>321492.95</v>
      </c>
      <c r="I28" s="290">
        <v>68536.88</v>
      </c>
      <c r="J28" s="290">
        <v>252956.07</v>
      </c>
      <c r="K28" s="290"/>
      <c r="L28" s="290">
        <v>566.5</v>
      </c>
      <c r="M28" s="290"/>
      <c r="N28" s="290"/>
      <c r="O28" s="290"/>
      <c r="P28" s="290">
        <f>Q28</f>
        <v>0</v>
      </c>
      <c r="Q28" s="290">
        <v>0</v>
      </c>
      <c r="R28" s="291"/>
      <c r="S28" s="291"/>
    </row>
    <row r="29" spans="1:19" ht="21.75" customHeight="1">
      <c r="A29" s="210"/>
      <c r="B29" s="167"/>
      <c r="C29" s="493" t="s">
        <v>216</v>
      </c>
      <c r="D29" s="494"/>
      <c r="E29" s="495">
        <f>E28*100/E27</f>
        <v>79.069860793989832</v>
      </c>
      <c r="F29" s="496"/>
      <c r="G29" s="290">
        <f>G28*100/G27</f>
        <v>82.093102393515338</v>
      </c>
      <c r="H29" s="290">
        <f>H28*100/H27</f>
        <v>82.068149967197542</v>
      </c>
      <c r="I29" s="290">
        <f>I28*100/I27</f>
        <v>60.06422098750285</v>
      </c>
      <c r="J29" s="290">
        <f>J28*100/J27</f>
        <v>91.111672603761079</v>
      </c>
      <c r="K29" s="290"/>
      <c r="L29" s="290">
        <f>L28*100/L27</f>
        <v>99.211908931698773</v>
      </c>
      <c r="M29" s="290"/>
      <c r="N29" s="290"/>
      <c r="O29" s="290"/>
      <c r="P29" s="290">
        <v>0</v>
      </c>
      <c r="Q29" s="290">
        <v>0</v>
      </c>
      <c r="R29" s="291"/>
      <c r="S29" s="291"/>
    </row>
    <row r="30" spans="1:19" ht="21.75" customHeight="1">
      <c r="A30" s="166">
        <v>600</v>
      </c>
      <c r="B30" s="167"/>
      <c r="C30" s="493" t="s">
        <v>12</v>
      </c>
      <c r="D30" s="494"/>
      <c r="E30" s="495">
        <f>E42+E39+E33+E36</f>
        <v>3760994</v>
      </c>
      <c r="F30" s="496"/>
      <c r="G30" s="290">
        <f>H30+K30</f>
        <v>369610</v>
      </c>
      <c r="H30" s="290">
        <f>J30</f>
        <v>280570</v>
      </c>
      <c r="I30" s="290">
        <f>I42</f>
        <v>0</v>
      </c>
      <c r="J30" s="290">
        <f>J42+J33+J36</f>
        <v>280570</v>
      </c>
      <c r="K30" s="290">
        <f>K33</f>
        <v>89040</v>
      </c>
      <c r="L30" s="290"/>
      <c r="M30" s="290"/>
      <c r="N30" s="290"/>
      <c r="O30" s="290"/>
      <c r="P30" s="290">
        <f>P42+P39+P36</f>
        <v>3391384</v>
      </c>
      <c r="Q30" s="341">
        <f>Q36+Q39+Q42</f>
        <v>3391384</v>
      </c>
      <c r="R30" s="291"/>
      <c r="S30" s="291"/>
    </row>
    <row r="31" spans="1:19" ht="21.75" customHeight="1">
      <c r="A31" s="209"/>
      <c r="B31" s="167"/>
      <c r="C31" s="493" t="s">
        <v>215</v>
      </c>
      <c r="D31" s="494"/>
      <c r="E31" s="495">
        <f>E43+E40+E34+E37</f>
        <v>639580.76</v>
      </c>
      <c r="F31" s="496"/>
      <c r="G31" s="290">
        <f>H31</f>
        <v>242238.1</v>
      </c>
      <c r="H31" s="290">
        <f>J31</f>
        <v>242238.1</v>
      </c>
      <c r="I31" s="290">
        <f>I43</f>
        <v>0</v>
      </c>
      <c r="J31" s="290">
        <f>J43+J34+J37</f>
        <v>242238.1</v>
      </c>
      <c r="K31" s="290">
        <f>K34</f>
        <v>37727.26</v>
      </c>
      <c r="L31" s="290"/>
      <c r="M31" s="290"/>
      <c r="N31" s="290"/>
      <c r="O31" s="290"/>
      <c r="P31" s="290">
        <f>Q31</f>
        <v>359615.4</v>
      </c>
      <c r="Q31" s="290">
        <f>Q43+Q40+Q37</f>
        <v>359615.4</v>
      </c>
      <c r="R31" s="291"/>
      <c r="S31" s="291"/>
    </row>
    <row r="32" spans="1:19" ht="21.75" customHeight="1">
      <c r="A32" s="209"/>
      <c r="B32" s="167"/>
      <c r="C32" s="493" t="s">
        <v>216</v>
      </c>
      <c r="D32" s="494"/>
      <c r="E32" s="495">
        <f>E31*100/E30</f>
        <v>17.005630958198818</v>
      </c>
      <c r="F32" s="496"/>
      <c r="G32" s="290">
        <f>G31*100/G30</f>
        <v>65.538838234896247</v>
      </c>
      <c r="H32" s="290">
        <f>H31*100/H30</f>
        <v>86.337847952382646</v>
      </c>
      <c r="I32" s="290">
        <v>0</v>
      </c>
      <c r="J32" s="290">
        <f>J31*100/J30</f>
        <v>86.337847952382646</v>
      </c>
      <c r="K32" s="290"/>
      <c r="L32" s="290"/>
      <c r="M32" s="290"/>
      <c r="N32" s="290"/>
      <c r="O32" s="290"/>
      <c r="P32" s="290">
        <f>P31*100/P30</f>
        <v>10.603794792922299</v>
      </c>
      <c r="Q32" s="290">
        <f>Q31*100/Q30</f>
        <v>10.603794792922299</v>
      </c>
      <c r="R32" s="291"/>
      <c r="S32" s="291"/>
    </row>
    <row r="33" spans="1:19" ht="23.4" customHeight="1">
      <c r="A33" s="209"/>
      <c r="B33" s="167">
        <v>60004</v>
      </c>
      <c r="C33" s="493" t="s">
        <v>326</v>
      </c>
      <c r="D33" s="494"/>
      <c r="E33" s="497">
        <f>G33</f>
        <v>150000</v>
      </c>
      <c r="F33" s="498"/>
      <c r="G33" s="290">
        <f>H33+K33</f>
        <v>150000</v>
      </c>
      <c r="H33" s="290">
        <f>J33</f>
        <v>60960</v>
      </c>
      <c r="I33" s="290"/>
      <c r="J33" s="290">
        <v>60960</v>
      </c>
      <c r="K33" s="290">
        <v>89040</v>
      </c>
      <c r="L33" s="290"/>
      <c r="M33" s="290"/>
      <c r="N33" s="290"/>
      <c r="O33" s="290"/>
      <c r="P33" s="290"/>
      <c r="Q33" s="290"/>
      <c r="R33" s="291"/>
      <c r="S33" s="291"/>
    </row>
    <row r="34" spans="1:19" ht="23.4" customHeight="1">
      <c r="A34" s="209"/>
      <c r="B34" s="167"/>
      <c r="C34" s="493" t="s">
        <v>228</v>
      </c>
      <c r="D34" s="494"/>
      <c r="E34" s="497">
        <f>G34</f>
        <v>68967.260000000009</v>
      </c>
      <c r="F34" s="498"/>
      <c r="G34" s="290">
        <f>H34+K34</f>
        <v>68967.260000000009</v>
      </c>
      <c r="H34" s="290">
        <f>J34</f>
        <v>31240</v>
      </c>
      <c r="I34" s="290"/>
      <c r="J34" s="290">
        <v>31240</v>
      </c>
      <c r="K34" s="290">
        <v>37727.26</v>
      </c>
      <c r="L34" s="290"/>
      <c r="M34" s="290"/>
      <c r="N34" s="290"/>
      <c r="O34" s="290"/>
      <c r="P34" s="290"/>
      <c r="Q34" s="290"/>
      <c r="R34" s="291"/>
      <c r="S34" s="291"/>
    </row>
    <row r="35" spans="1:19" ht="21.75" customHeight="1">
      <c r="A35" s="209"/>
      <c r="B35" s="167"/>
      <c r="C35" s="493" t="s">
        <v>216</v>
      </c>
      <c r="D35" s="494"/>
      <c r="E35" s="497">
        <f>E34*100/E33</f>
        <v>45.978173333333338</v>
      </c>
      <c r="F35" s="498"/>
      <c r="G35" s="290">
        <f>G34*100/G33</f>
        <v>45.978173333333338</v>
      </c>
      <c r="H35" s="290">
        <f>H34*100/H33</f>
        <v>51.246719160104988</v>
      </c>
      <c r="I35" s="290"/>
      <c r="J35" s="290">
        <f>J34*100/J33</f>
        <v>51.246719160104988</v>
      </c>
      <c r="K35" s="290">
        <f>K34*100/K33</f>
        <v>42.371136567834682</v>
      </c>
      <c r="L35" s="290"/>
      <c r="M35" s="290"/>
      <c r="N35" s="290"/>
      <c r="O35" s="290"/>
      <c r="P35" s="290"/>
      <c r="Q35" s="290"/>
      <c r="R35" s="291"/>
      <c r="S35" s="291"/>
    </row>
    <row r="36" spans="1:19" ht="21.75" customHeight="1">
      <c r="A36" s="209"/>
      <c r="B36" s="167">
        <v>60011</v>
      </c>
      <c r="C36" s="510" t="s">
        <v>327</v>
      </c>
      <c r="D36" s="511"/>
      <c r="E36" s="497">
        <f>G36+P36</f>
        <v>39900</v>
      </c>
      <c r="F36" s="498"/>
      <c r="G36" s="290">
        <f>H36</f>
        <v>8610</v>
      </c>
      <c r="H36" s="290">
        <f>J36</f>
        <v>8610</v>
      </c>
      <c r="I36" s="290"/>
      <c r="J36" s="290">
        <v>8610</v>
      </c>
      <c r="K36" s="290"/>
      <c r="L36" s="290"/>
      <c r="M36" s="290"/>
      <c r="N36" s="290"/>
      <c r="O36" s="290"/>
      <c r="P36" s="290">
        <f>Q36</f>
        <v>31290</v>
      </c>
      <c r="Q36" s="290">
        <v>31290</v>
      </c>
      <c r="R36" s="291"/>
      <c r="S36" s="291"/>
    </row>
    <row r="37" spans="1:19" ht="21.75" customHeight="1">
      <c r="A37" s="209"/>
      <c r="B37" s="167"/>
      <c r="C37" s="493" t="s">
        <v>215</v>
      </c>
      <c r="D37" s="494"/>
      <c r="E37" s="497">
        <f>G37+P37</f>
        <v>11180</v>
      </c>
      <c r="F37" s="498"/>
      <c r="G37" s="290">
        <f>H37</f>
        <v>0</v>
      </c>
      <c r="H37" s="290">
        <f>J37</f>
        <v>0</v>
      </c>
      <c r="I37" s="290"/>
      <c r="J37" s="290"/>
      <c r="K37" s="290"/>
      <c r="L37" s="290"/>
      <c r="M37" s="290"/>
      <c r="N37" s="290"/>
      <c r="O37" s="290"/>
      <c r="P37" s="290">
        <f>Q37</f>
        <v>11180</v>
      </c>
      <c r="Q37" s="290">
        <v>11180</v>
      </c>
      <c r="R37" s="291"/>
      <c r="S37" s="291"/>
    </row>
    <row r="38" spans="1:19" ht="21.75" customHeight="1">
      <c r="A38" s="209"/>
      <c r="B38" s="167"/>
      <c r="C38" s="493" t="s">
        <v>216</v>
      </c>
      <c r="D38" s="494"/>
      <c r="E38" s="497">
        <f>E37*100/E36</f>
        <v>28.020050125313283</v>
      </c>
      <c r="F38" s="498"/>
      <c r="G38" s="290">
        <f>G37*100/G36</f>
        <v>0</v>
      </c>
      <c r="H38" s="290">
        <f>H37*100/H36</f>
        <v>0</v>
      </c>
      <c r="I38" s="290"/>
      <c r="J38" s="290">
        <f>J37*100/J36</f>
        <v>0</v>
      </c>
      <c r="K38" s="290"/>
      <c r="L38" s="290"/>
      <c r="M38" s="290"/>
      <c r="N38" s="290"/>
      <c r="O38" s="290"/>
      <c r="P38" s="290">
        <f>P37*100/P36</f>
        <v>35.730265260466602</v>
      </c>
      <c r="Q38" s="290">
        <f>Q37*100/Q36</f>
        <v>35.730265260466602</v>
      </c>
      <c r="R38" s="291"/>
      <c r="S38" s="291"/>
    </row>
    <row r="39" spans="1:19" ht="21.75" customHeight="1">
      <c r="A39" s="209"/>
      <c r="B39" s="167">
        <v>60014</v>
      </c>
      <c r="C39" s="493" t="s">
        <v>310</v>
      </c>
      <c r="D39" s="494"/>
      <c r="E39" s="568">
        <f>P39</f>
        <v>77500</v>
      </c>
      <c r="F39" s="569"/>
      <c r="G39" s="290"/>
      <c r="H39" s="290"/>
      <c r="I39" s="290"/>
      <c r="J39" s="290"/>
      <c r="K39" s="290"/>
      <c r="L39" s="290"/>
      <c r="M39" s="290"/>
      <c r="N39" s="290"/>
      <c r="O39" s="290"/>
      <c r="P39" s="290">
        <f>Q39</f>
        <v>77500</v>
      </c>
      <c r="Q39" s="290">
        <v>77500</v>
      </c>
      <c r="R39" s="291"/>
      <c r="S39" s="291"/>
    </row>
    <row r="40" spans="1:19" ht="21.75" customHeight="1">
      <c r="A40" s="209"/>
      <c r="B40" s="167"/>
      <c r="C40" s="493" t="s">
        <v>215</v>
      </c>
      <c r="D40" s="494"/>
      <c r="E40" s="497">
        <f>P40</f>
        <v>0</v>
      </c>
      <c r="F40" s="498"/>
      <c r="G40" s="290"/>
      <c r="H40" s="290"/>
      <c r="I40" s="290"/>
      <c r="J40" s="290"/>
      <c r="K40" s="290"/>
      <c r="L40" s="290"/>
      <c r="M40" s="290"/>
      <c r="N40" s="290"/>
      <c r="O40" s="290"/>
      <c r="P40" s="290">
        <f>Q40</f>
        <v>0</v>
      </c>
      <c r="Q40" s="290">
        <v>0</v>
      </c>
      <c r="R40" s="291"/>
      <c r="S40" s="291"/>
    </row>
    <row r="41" spans="1:19" ht="21.75" customHeight="1">
      <c r="A41" s="209"/>
      <c r="B41" s="167"/>
      <c r="C41" s="493" t="s">
        <v>216</v>
      </c>
      <c r="D41" s="494"/>
      <c r="E41" s="497" t="s">
        <v>96</v>
      </c>
      <c r="F41" s="498"/>
      <c r="G41" s="290"/>
      <c r="H41" s="290"/>
      <c r="I41" s="290"/>
      <c r="J41" s="290"/>
      <c r="K41" s="290"/>
      <c r="L41" s="290"/>
      <c r="M41" s="290"/>
      <c r="N41" s="290"/>
      <c r="O41" s="290"/>
      <c r="P41" s="290" t="s">
        <v>96</v>
      </c>
      <c r="Q41" s="290" t="s">
        <v>96</v>
      </c>
      <c r="R41" s="291"/>
      <c r="S41" s="291"/>
    </row>
    <row r="42" spans="1:19" ht="21.75" customHeight="1">
      <c r="A42" s="209"/>
      <c r="B42" s="167">
        <v>60016</v>
      </c>
      <c r="C42" s="493" t="s">
        <v>13</v>
      </c>
      <c r="D42" s="494"/>
      <c r="E42" s="495">
        <f>G42+P42</f>
        <v>3493594</v>
      </c>
      <c r="F42" s="496"/>
      <c r="G42" s="290">
        <f>H42+K42+L42+M42+N42+O42</f>
        <v>211000</v>
      </c>
      <c r="H42" s="290">
        <f>I42+J42+K42+L42+M42+N42+O42</f>
        <v>211000</v>
      </c>
      <c r="I42" s="290">
        <v>0</v>
      </c>
      <c r="J42" s="290">
        <v>211000</v>
      </c>
      <c r="K42" s="290"/>
      <c r="L42" s="290"/>
      <c r="M42" s="290"/>
      <c r="N42" s="290"/>
      <c r="O42" s="290"/>
      <c r="P42" s="290">
        <f t="shared" ref="P42:P44" si="2">Q42</f>
        <v>3282594</v>
      </c>
      <c r="Q42" s="341">
        <v>3282594</v>
      </c>
      <c r="R42" s="291"/>
      <c r="S42" s="291"/>
    </row>
    <row r="43" spans="1:19" ht="21.75" customHeight="1">
      <c r="A43" s="209"/>
      <c r="B43" s="167"/>
      <c r="C43" s="493" t="s">
        <v>215</v>
      </c>
      <c r="D43" s="494"/>
      <c r="E43" s="495">
        <f>G43+P43</f>
        <v>559433.5</v>
      </c>
      <c r="F43" s="496"/>
      <c r="G43" s="290">
        <f>H43+K43+L43+M43+N43+O43</f>
        <v>210998.1</v>
      </c>
      <c r="H43" s="290">
        <f>I43+J43+K43+L43+M43+N43+O43</f>
        <v>210998.1</v>
      </c>
      <c r="I43" s="290">
        <v>0</v>
      </c>
      <c r="J43" s="290">
        <v>210998.1</v>
      </c>
      <c r="K43" s="290"/>
      <c r="L43" s="290"/>
      <c r="M43" s="290"/>
      <c r="N43" s="290"/>
      <c r="O43" s="290"/>
      <c r="P43" s="290">
        <f t="shared" si="2"/>
        <v>348435.4</v>
      </c>
      <c r="Q43" s="290">
        <v>348435.4</v>
      </c>
      <c r="R43" s="291"/>
      <c r="S43" s="291"/>
    </row>
    <row r="44" spans="1:19" ht="21.75" customHeight="1">
      <c r="A44" s="209"/>
      <c r="B44" s="167"/>
      <c r="C44" s="493" t="s">
        <v>216</v>
      </c>
      <c r="D44" s="494"/>
      <c r="E44" s="495">
        <f>E43*100/E42</f>
        <v>16.013122875754881</v>
      </c>
      <c r="F44" s="496"/>
      <c r="G44" s="290">
        <f>G43*100/G42</f>
        <v>99.999099526066345</v>
      </c>
      <c r="H44" s="290">
        <f>H43*100/H42</f>
        <v>99.999099526066345</v>
      </c>
      <c r="I44" s="290">
        <v>0</v>
      </c>
      <c r="J44" s="290">
        <f>J43*100/J42</f>
        <v>99.999099526066345</v>
      </c>
      <c r="K44" s="290"/>
      <c r="L44" s="290"/>
      <c r="M44" s="290"/>
      <c r="N44" s="290"/>
      <c r="O44" s="290"/>
      <c r="P44" s="290">
        <f t="shared" si="2"/>
        <v>10.614635864197643</v>
      </c>
      <c r="Q44" s="290">
        <f>Q43*100/Q42</f>
        <v>10.614635864197643</v>
      </c>
      <c r="R44" s="291"/>
      <c r="S44" s="291"/>
    </row>
    <row r="45" spans="1:19" ht="21.75" customHeight="1">
      <c r="A45" s="166">
        <v>700</v>
      </c>
      <c r="B45" s="167"/>
      <c r="C45" s="493" t="s">
        <v>14</v>
      </c>
      <c r="D45" s="494"/>
      <c r="E45" s="495">
        <f>E48+E51</f>
        <v>1821009</v>
      </c>
      <c r="F45" s="496"/>
      <c r="G45" s="290">
        <f>G48+G51</f>
        <v>774589</v>
      </c>
      <c r="H45" s="290">
        <f>I45+J45</f>
        <v>774589</v>
      </c>
      <c r="I45" s="290">
        <f>I48+I51</f>
        <v>596930</v>
      </c>
      <c r="J45" s="290">
        <f>J48+J51</f>
        <v>177659</v>
      </c>
      <c r="K45" s="290"/>
      <c r="L45" s="290"/>
      <c r="M45" s="290"/>
      <c r="N45" s="290"/>
      <c r="O45" s="290"/>
      <c r="P45" s="290">
        <f>Q51+P48</f>
        <v>1046420</v>
      </c>
      <c r="Q45" s="342">
        <f>Q51+Q48</f>
        <v>1046420</v>
      </c>
      <c r="R45" s="343">
        <f>R51</f>
        <v>996420</v>
      </c>
      <c r="S45" s="291"/>
    </row>
    <row r="46" spans="1:19" ht="21.75" customHeight="1">
      <c r="A46" s="209"/>
      <c r="B46" s="167"/>
      <c r="C46" s="493" t="s">
        <v>215</v>
      </c>
      <c r="D46" s="494"/>
      <c r="E46" s="495">
        <f>E49+E52</f>
        <v>1348343.82</v>
      </c>
      <c r="F46" s="496"/>
      <c r="G46" s="290">
        <f>G49+G52</f>
        <v>365023.82</v>
      </c>
      <c r="H46" s="290">
        <f>H49+H52</f>
        <v>365023.82</v>
      </c>
      <c r="I46" s="290">
        <f>I49+I52</f>
        <v>308895.35999999999</v>
      </c>
      <c r="J46" s="290">
        <f>J49+J52</f>
        <v>56128.46</v>
      </c>
      <c r="K46" s="290"/>
      <c r="L46" s="290"/>
      <c r="M46" s="290"/>
      <c r="N46" s="290"/>
      <c r="O46" s="290"/>
      <c r="P46" s="290">
        <f>P49+R52</f>
        <v>983320</v>
      </c>
      <c r="Q46" s="382">
        <f>Q49+R52</f>
        <v>983320</v>
      </c>
      <c r="R46" s="291">
        <f>R52</f>
        <v>983320</v>
      </c>
      <c r="S46" s="291"/>
    </row>
    <row r="47" spans="1:19" ht="21.75" customHeight="1">
      <c r="A47" s="209"/>
      <c r="B47" s="167"/>
      <c r="C47" s="493" t="s">
        <v>216</v>
      </c>
      <c r="D47" s="494"/>
      <c r="E47" s="497">
        <f>E46*100/E45</f>
        <v>74.043775730927194</v>
      </c>
      <c r="F47" s="498"/>
      <c r="G47" s="290">
        <f>G46*100/G45</f>
        <v>47.124839108223846</v>
      </c>
      <c r="H47" s="290">
        <f>H46*100/H45</f>
        <v>47.124839108223846</v>
      </c>
      <c r="I47" s="290">
        <f>I46*100/I45</f>
        <v>51.747333858241333</v>
      </c>
      <c r="J47" s="290">
        <f>J46*100/J45</f>
        <v>31.593367068372558</v>
      </c>
      <c r="K47" s="290"/>
      <c r="L47" s="290"/>
      <c r="M47" s="290"/>
      <c r="N47" s="290"/>
      <c r="O47" s="290"/>
      <c r="P47" s="290">
        <f>P46*100/P45</f>
        <v>93.969916477131548</v>
      </c>
      <c r="Q47" s="290">
        <f>Q46*100/Q45</f>
        <v>93.969916477131548</v>
      </c>
      <c r="R47" s="291">
        <f>R46*100/R45</f>
        <v>98.685293350193689</v>
      </c>
      <c r="S47" s="291"/>
    </row>
    <row r="48" spans="1:19" ht="33" customHeight="1">
      <c r="A48" s="209"/>
      <c r="B48" s="167">
        <v>70004</v>
      </c>
      <c r="C48" s="493" t="s">
        <v>219</v>
      </c>
      <c r="D48" s="494"/>
      <c r="E48" s="550">
        <f>G48+P48</f>
        <v>785029</v>
      </c>
      <c r="F48" s="551"/>
      <c r="G48" s="290">
        <f>H48</f>
        <v>735029</v>
      </c>
      <c r="H48" s="290">
        <f>I48+J48</f>
        <v>735029</v>
      </c>
      <c r="I48" s="290">
        <v>596930</v>
      </c>
      <c r="J48" s="290">
        <v>138099</v>
      </c>
      <c r="K48" s="290"/>
      <c r="L48" s="290"/>
      <c r="M48" s="290"/>
      <c r="N48" s="290"/>
      <c r="O48" s="290"/>
      <c r="P48" s="290">
        <f>Q48</f>
        <v>50000</v>
      </c>
      <c r="Q48" s="382">
        <v>50000</v>
      </c>
      <c r="R48" s="291"/>
      <c r="S48" s="291"/>
    </row>
    <row r="49" spans="1:19" ht="21.75" customHeight="1">
      <c r="A49" s="209"/>
      <c r="B49" s="167"/>
      <c r="C49" s="493" t="s">
        <v>215</v>
      </c>
      <c r="D49" s="552"/>
      <c r="E49" s="553">
        <f>G49+P49</f>
        <v>333541.8</v>
      </c>
      <c r="F49" s="567"/>
      <c r="G49" s="383">
        <f>H49</f>
        <v>333541.8</v>
      </c>
      <c r="H49" s="290">
        <f>I49+J49</f>
        <v>333541.8</v>
      </c>
      <c r="I49" s="290">
        <v>308895.35999999999</v>
      </c>
      <c r="J49" s="290">
        <v>24646.44</v>
      </c>
      <c r="K49" s="290"/>
      <c r="L49" s="290"/>
      <c r="M49" s="290"/>
      <c r="N49" s="290"/>
      <c r="O49" s="290"/>
      <c r="P49" s="290">
        <f>Q49</f>
        <v>0</v>
      </c>
      <c r="Q49" s="382">
        <v>0</v>
      </c>
      <c r="R49" s="291"/>
      <c r="S49" s="291"/>
    </row>
    <row r="50" spans="1:19" ht="21.75" customHeight="1">
      <c r="A50" s="209"/>
      <c r="B50" s="167"/>
      <c r="C50" s="493" t="s">
        <v>216</v>
      </c>
      <c r="D50" s="494"/>
      <c r="E50" s="548">
        <f>E49*100/E48</f>
        <v>42.487831659722126</v>
      </c>
      <c r="F50" s="549"/>
      <c r="G50" s="290">
        <f>G49*100/G48</f>
        <v>45.378046308376952</v>
      </c>
      <c r="H50" s="289">
        <f>H49*100/H48</f>
        <v>45.378046308376952</v>
      </c>
      <c r="I50" s="289">
        <f>I49*100/I48</f>
        <v>51.747333858241333</v>
      </c>
      <c r="J50" s="290">
        <f>J49*100/J48</f>
        <v>17.846935893815306</v>
      </c>
      <c r="K50" s="290"/>
      <c r="L50" s="290"/>
      <c r="M50" s="290"/>
      <c r="N50" s="290"/>
      <c r="O50" s="290"/>
      <c r="P50" s="290">
        <f>P49*100/P48</f>
        <v>0</v>
      </c>
      <c r="Q50" s="290">
        <f>Q49*100/Q48</f>
        <v>0</v>
      </c>
      <c r="R50" s="291"/>
      <c r="S50" s="291"/>
    </row>
    <row r="51" spans="1:19" ht="21.75" customHeight="1">
      <c r="A51" s="209"/>
      <c r="B51" s="167">
        <v>70005</v>
      </c>
      <c r="C51" s="493" t="s">
        <v>15</v>
      </c>
      <c r="D51" s="494"/>
      <c r="E51" s="495">
        <f>G51+P51</f>
        <v>1035980</v>
      </c>
      <c r="F51" s="496"/>
      <c r="G51" s="382">
        <f>H51</f>
        <v>39560</v>
      </c>
      <c r="H51" s="334">
        <f>J51</f>
        <v>39560</v>
      </c>
      <c r="I51" s="344"/>
      <c r="J51" s="383">
        <v>39560</v>
      </c>
      <c r="K51" s="290"/>
      <c r="L51" s="290"/>
      <c r="M51" s="290"/>
      <c r="N51" s="290"/>
      <c r="O51" s="290"/>
      <c r="P51" s="290">
        <f>Q51</f>
        <v>996420</v>
      </c>
      <c r="Q51" s="382">
        <f>R51</f>
        <v>996420</v>
      </c>
      <c r="R51" s="343">
        <v>996420</v>
      </c>
      <c r="S51" s="291"/>
    </row>
    <row r="52" spans="1:19" ht="21.75" customHeight="1">
      <c r="A52" s="209"/>
      <c r="B52" s="167"/>
      <c r="C52" s="493" t="s">
        <v>215</v>
      </c>
      <c r="D52" s="494"/>
      <c r="E52" s="497">
        <f>G52+P52</f>
        <v>1014802.02</v>
      </c>
      <c r="F52" s="498"/>
      <c r="G52" s="290">
        <f>H52+K52+L52+M52+N52+O52</f>
        <v>31482.02</v>
      </c>
      <c r="H52" s="336">
        <f>I52+J52+K52+L52+M52+N52+O52</f>
        <v>31482.02</v>
      </c>
      <c r="I52" s="336"/>
      <c r="J52" s="290">
        <v>31482.02</v>
      </c>
      <c r="K52" s="290"/>
      <c r="L52" s="290"/>
      <c r="M52" s="290"/>
      <c r="N52" s="290"/>
      <c r="O52" s="290"/>
      <c r="P52" s="290">
        <f>Q52</f>
        <v>983320</v>
      </c>
      <c r="Q52" s="382">
        <f>R52</f>
        <v>983320</v>
      </c>
      <c r="R52" s="291">
        <v>983320</v>
      </c>
      <c r="S52" s="291"/>
    </row>
    <row r="53" spans="1:19" ht="21.75" customHeight="1">
      <c r="A53" s="210"/>
      <c r="B53" s="167"/>
      <c r="C53" s="493" t="s">
        <v>216</v>
      </c>
      <c r="D53" s="494"/>
      <c r="E53" s="497">
        <f>E52*100/E51</f>
        <v>97.955753972084409</v>
      </c>
      <c r="F53" s="498"/>
      <c r="G53" s="290">
        <f>G52*100/G51</f>
        <v>79.580434782608691</v>
      </c>
      <c r="H53" s="290">
        <f>H52*100/H51</f>
        <v>79.580434782608691</v>
      </c>
      <c r="I53" s="290"/>
      <c r="J53" s="290">
        <f>J52*100/J51</f>
        <v>79.580434782608691</v>
      </c>
      <c r="K53" s="290"/>
      <c r="L53" s="290"/>
      <c r="M53" s="290"/>
      <c r="N53" s="290"/>
      <c r="O53" s="290"/>
      <c r="P53" s="290">
        <f>Q53</f>
        <v>98.685293350193689</v>
      </c>
      <c r="Q53" s="382">
        <f>Q52*100/Q51</f>
        <v>98.685293350193689</v>
      </c>
      <c r="R53" s="291">
        <f>R52*100/R51</f>
        <v>98.685293350193689</v>
      </c>
      <c r="S53" s="291"/>
    </row>
    <row r="54" spans="1:19" ht="21.75" customHeight="1">
      <c r="A54" s="166">
        <v>710</v>
      </c>
      <c r="B54" s="167"/>
      <c r="C54" s="493" t="s">
        <v>16</v>
      </c>
      <c r="D54" s="494"/>
      <c r="E54" s="495">
        <f>E57+E60</f>
        <v>80530</v>
      </c>
      <c r="F54" s="496"/>
      <c r="G54" s="345">
        <f>G57</f>
        <v>60000</v>
      </c>
      <c r="H54" s="345">
        <f>H57</f>
        <v>60000</v>
      </c>
      <c r="I54" s="345"/>
      <c r="J54" s="345">
        <f>J57</f>
        <v>60000</v>
      </c>
      <c r="K54" s="290"/>
      <c r="L54" s="290"/>
      <c r="M54" s="290"/>
      <c r="N54" s="290"/>
      <c r="O54" s="290"/>
      <c r="P54" s="290">
        <f t="shared" ref="P54:R55" si="3">P60</f>
        <v>20530</v>
      </c>
      <c r="Q54" s="382">
        <f t="shared" si="3"/>
        <v>20530</v>
      </c>
      <c r="R54" s="291">
        <f t="shared" si="3"/>
        <v>20530</v>
      </c>
      <c r="S54" s="291"/>
    </row>
    <row r="55" spans="1:19" ht="21.75" customHeight="1">
      <c r="A55" s="209"/>
      <c r="B55" s="167"/>
      <c r="C55" s="493" t="s">
        <v>215</v>
      </c>
      <c r="D55" s="494"/>
      <c r="E55" s="495">
        <f>E58+E61</f>
        <v>45061.279999999999</v>
      </c>
      <c r="F55" s="496"/>
      <c r="G55" s="290">
        <f>H55+K55+L55+M55+N55+O55</f>
        <v>24531.279999999999</v>
      </c>
      <c r="H55" s="290">
        <f>I55+J55+K55+L55+M55+N55+O55</f>
        <v>24531.279999999999</v>
      </c>
      <c r="I55" s="290"/>
      <c r="J55" s="290">
        <f>J58</f>
        <v>24531.279999999999</v>
      </c>
      <c r="K55" s="290"/>
      <c r="L55" s="290"/>
      <c r="M55" s="290"/>
      <c r="N55" s="290"/>
      <c r="O55" s="290"/>
      <c r="P55" s="290">
        <f t="shared" si="3"/>
        <v>20530</v>
      </c>
      <c r="Q55" s="382">
        <f t="shared" si="3"/>
        <v>20530</v>
      </c>
      <c r="R55" s="291">
        <f t="shared" si="3"/>
        <v>20530</v>
      </c>
      <c r="S55" s="291"/>
    </row>
    <row r="56" spans="1:19" ht="21.75" customHeight="1">
      <c r="A56" s="209"/>
      <c r="B56" s="167"/>
      <c r="C56" s="493" t="s">
        <v>216</v>
      </c>
      <c r="D56" s="494"/>
      <c r="E56" s="495">
        <f>E55*100/E54</f>
        <v>55.955892214081707</v>
      </c>
      <c r="F56" s="496"/>
      <c r="G56" s="290">
        <f>G55*100/G54</f>
        <v>40.885466666666666</v>
      </c>
      <c r="H56" s="290">
        <f>H55*100/H54</f>
        <v>40.885466666666666</v>
      </c>
      <c r="I56" s="290"/>
      <c r="J56" s="290">
        <f>J55*100/J54</f>
        <v>40.885466666666666</v>
      </c>
      <c r="K56" s="290"/>
      <c r="L56" s="290"/>
      <c r="M56" s="290"/>
      <c r="N56" s="290"/>
      <c r="O56" s="290"/>
      <c r="P56" s="290">
        <f>P55*100/P54</f>
        <v>100</v>
      </c>
      <c r="Q56" s="382">
        <f>Q55*100/Q54</f>
        <v>100</v>
      </c>
      <c r="R56" s="291">
        <f>R55*100/R54</f>
        <v>100</v>
      </c>
      <c r="S56" s="291"/>
    </row>
    <row r="57" spans="1:19" ht="31.8" customHeight="1">
      <c r="A57" s="209"/>
      <c r="B57" s="167">
        <v>71004</v>
      </c>
      <c r="C57" s="493" t="s">
        <v>267</v>
      </c>
      <c r="D57" s="494"/>
      <c r="E57" s="495">
        <f>G57</f>
        <v>60000</v>
      </c>
      <c r="F57" s="496"/>
      <c r="G57" s="290">
        <f>H57+K57+L57+M57+N57+O57</f>
        <v>60000</v>
      </c>
      <c r="H57" s="290">
        <f>I57+J57+K57+L57+M57+N57+O57</f>
        <v>60000</v>
      </c>
      <c r="I57" s="290"/>
      <c r="J57" s="290">
        <v>60000</v>
      </c>
      <c r="K57" s="290"/>
      <c r="L57" s="290"/>
      <c r="M57" s="290"/>
      <c r="N57" s="290"/>
      <c r="O57" s="290"/>
      <c r="P57" s="290"/>
      <c r="Q57" s="382"/>
      <c r="R57" s="291"/>
      <c r="S57" s="291"/>
    </row>
    <row r="58" spans="1:19" ht="21.75" customHeight="1">
      <c r="A58" s="209"/>
      <c r="B58" s="167"/>
      <c r="C58" s="493" t="s">
        <v>215</v>
      </c>
      <c r="D58" s="494"/>
      <c r="E58" s="495">
        <f>G58</f>
        <v>24531.279999999999</v>
      </c>
      <c r="F58" s="496"/>
      <c r="G58" s="290">
        <f>H58+K58+L58+M58+N58+O58</f>
        <v>24531.279999999999</v>
      </c>
      <c r="H58" s="290">
        <f>I58+J58+K58+L58+M58+N58+O58</f>
        <v>24531.279999999999</v>
      </c>
      <c r="I58" s="290"/>
      <c r="J58" s="290">
        <v>24531.279999999999</v>
      </c>
      <c r="K58" s="290"/>
      <c r="L58" s="290"/>
      <c r="M58" s="290"/>
      <c r="N58" s="290"/>
      <c r="O58" s="290"/>
      <c r="P58" s="290"/>
      <c r="Q58" s="382"/>
      <c r="R58" s="291"/>
      <c r="S58" s="291"/>
    </row>
    <row r="59" spans="1:19" ht="21.75" customHeight="1">
      <c r="A59" s="210"/>
      <c r="B59" s="167"/>
      <c r="C59" s="493" t="s">
        <v>216</v>
      </c>
      <c r="D59" s="494"/>
      <c r="E59" s="495">
        <f>E58*100/E57</f>
        <v>40.885466666666666</v>
      </c>
      <c r="F59" s="496"/>
      <c r="G59" s="290">
        <f>G58*100/G57</f>
        <v>40.885466666666666</v>
      </c>
      <c r="H59" s="290">
        <f>H58*100/H57</f>
        <v>40.885466666666666</v>
      </c>
      <c r="I59" s="290"/>
      <c r="J59" s="290">
        <f>J58*100/J57</f>
        <v>40.885466666666666</v>
      </c>
      <c r="K59" s="290"/>
      <c r="L59" s="290"/>
      <c r="M59" s="290"/>
      <c r="N59" s="290"/>
      <c r="O59" s="290"/>
      <c r="P59" s="290"/>
      <c r="Q59" s="346"/>
      <c r="R59" s="333"/>
      <c r="S59" s="291"/>
    </row>
    <row r="60" spans="1:19" ht="21.75" customHeight="1">
      <c r="A60" s="209"/>
      <c r="B60" s="167">
        <v>71095</v>
      </c>
      <c r="C60" s="493" t="s">
        <v>10</v>
      </c>
      <c r="D60" s="494"/>
      <c r="E60" s="495">
        <f>G60+P60</f>
        <v>20530</v>
      </c>
      <c r="F60" s="496"/>
      <c r="G60" s="290">
        <v>0</v>
      </c>
      <c r="H60" s="290"/>
      <c r="I60" s="290"/>
      <c r="J60" s="290"/>
      <c r="K60" s="290"/>
      <c r="L60" s="290"/>
      <c r="M60" s="290"/>
      <c r="N60" s="290"/>
      <c r="O60" s="290"/>
      <c r="P60" s="382">
        <f>Q60</f>
        <v>20530</v>
      </c>
      <c r="Q60" s="291">
        <f>R60</f>
        <v>20530</v>
      </c>
      <c r="R60" s="291">
        <v>20530</v>
      </c>
      <c r="S60" s="291"/>
    </row>
    <row r="61" spans="1:19" ht="21.75" customHeight="1">
      <c r="A61" s="209"/>
      <c r="B61" s="167"/>
      <c r="C61" s="493" t="s">
        <v>215</v>
      </c>
      <c r="D61" s="494"/>
      <c r="E61" s="495">
        <f>G61+P61</f>
        <v>20530</v>
      </c>
      <c r="F61" s="496"/>
      <c r="G61" s="290">
        <v>0</v>
      </c>
      <c r="H61" s="290"/>
      <c r="I61" s="290"/>
      <c r="J61" s="290"/>
      <c r="K61" s="290"/>
      <c r="L61" s="290"/>
      <c r="M61" s="290"/>
      <c r="N61" s="290"/>
      <c r="O61" s="290"/>
      <c r="P61" s="382">
        <f>Q61</f>
        <v>20530</v>
      </c>
      <c r="Q61" s="291">
        <f>R61</f>
        <v>20530</v>
      </c>
      <c r="R61" s="291">
        <v>20530</v>
      </c>
      <c r="S61" s="291"/>
    </row>
    <row r="62" spans="1:19" ht="21.75" customHeight="1">
      <c r="A62" s="209"/>
      <c r="B62" s="167"/>
      <c r="C62" s="493" t="s">
        <v>216</v>
      </c>
      <c r="D62" s="494"/>
      <c r="E62" s="495">
        <f>E61*100/E60</f>
        <v>100</v>
      </c>
      <c r="F62" s="496"/>
      <c r="G62" s="290">
        <v>0</v>
      </c>
      <c r="H62" s="290"/>
      <c r="I62" s="290"/>
      <c r="J62" s="290"/>
      <c r="K62" s="290"/>
      <c r="L62" s="290"/>
      <c r="M62" s="290"/>
      <c r="N62" s="290"/>
      <c r="O62" s="290"/>
      <c r="P62" s="382">
        <f>P61*100/P60</f>
        <v>100</v>
      </c>
      <c r="Q62" s="291">
        <f>Q61*100/Q60</f>
        <v>100</v>
      </c>
      <c r="R62" s="291">
        <f>R61*100/R60</f>
        <v>100</v>
      </c>
      <c r="S62" s="291"/>
    </row>
    <row r="63" spans="1:19" ht="21.75" customHeight="1">
      <c r="A63" s="166">
        <v>750</v>
      </c>
      <c r="B63" s="167"/>
      <c r="C63" s="493" t="s">
        <v>17</v>
      </c>
      <c r="D63" s="494"/>
      <c r="E63" s="495">
        <f>G63</f>
        <v>3131407</v>
      </c>
      <c r="F63" s="496"/>
      <c r="G63" s="290">
        <f>G66+G69+G72+G75+G81+G78</f>
        <v>3131407</v>
      </c>
      <c r="H63" s="290">
        <f>I63+J63</f>
        <v>2969211</v>
      </c>
      <c r="I63" s="347">
        <f>I66+I69+I72+I75+I81+I78</f>
        <v>2520776</v>
      </c>
      <c r="J63" s="290">
        <f>J66+J69+J72+J75+J81+J78</f>
        <v>448435</v>
      </c>
      <c r="K63" s="290"/>
      <c r="L63" s="290">
        <f>L69+L81+L72</f>
        <v>162196</v>
      </c>
      <c r="M63" s="290"/>
      <c r="N63" s="290"/>
      <c r="O63" s="290"/>
      <c r="P63" s="290">
        <f>P72</f>
        <v>0</v>
      </c>
      <c r="Q63" s="336">
        <f>Q72</f>
        <v>0</v>
      </c>
      <c r="R63" s="336">
        <f t="shared" ref="R63:R64" si="4">R81</f>
        <v>0</v>
      </c>
      <c r="S63" s="291"/>
    </row>
    <row r="64" spans="1:19" ht="21.75" customHeight="1">
      <c r="A64" s="209"/>
      <c r="B64" s="167"/>
      <c r="C64" s="493" t="s">
        <v>215</v>
      </c>
      <c r="D64" s="494"/>
      <c r="E64" s="495">
        <f>E67+E70+E73+E76+E82+E79</f>
        <v>1850541.6800000002</v>
      </c>
      <c r="F64" s="496"/>
      <c r="G64" s="290">
        <f>G67+G70+G73+G76+G82+G79</f>
        <v>1850541.6800000002</v>
      </c>
      <c r="H64" s="290">
        <f>I64+J64</f>
        <v>1771702.1999999997</v>
      </c>
      <c r="I64" s="290">
        <f>I67+I70+I73+I76+I82+I79</f>
        <v>1392203.5099999998</v>
      </c>
      <c r="J64" s="290">
        <f>J67+J70+J73+J76+J82+J79</f>
        <v>379498.69</v>
      </c>
      <c r="K64" s="290"/>
      <c r="L64" s="290">
        <f>L70+L82+L73</f>
        <v>78839.48</v>
      </c>
      <c r="M64" s="290"/>
      <c r="N64" s="290"/>
      <c r="O64" s="290"/>
      <c r="P64" s="290">
        <f>P73</f>
        <v>0</v>
      </c>
      <c r="Q64" s="290">
        <f>Q73</f>
        <v>0</v>
      </c>
      <c r="R64" s="290">
        <f t="shared" si="4"/>
        <v>0</v>
      </c>
      <c r="S64" s="291"/>
    </row>
    <row r="65" spans="1:19" ht="21.75" customHeight="1">
      <c r="A65" s="209"/>
      <c r="B65" s="167"/>
      <c r="C65" s="493" t="s">
        <v>216</v>
      </c>
      <c r="D65" s="494"/>
      <c r="E65" s="497">
        <f>E64*100/E63</f>
        <v>59.096172423450554</v>
      </c>
      <c r="F65" s="498"/>
      <c r="G65" s="290">
        <f>G64*100/G63</f>
        <v>59.096172423450554</v>
      </c>
      <c r="H65" s="290">
        <f>H64/H63*100</f>
        <v>59.669124221889234</v>
      </c>
      <c r="I65" s="290">
        <f>I64*100/I63</f>
        <v>55.229163955861196</v>
      </c>
      <c r="J65" s="290">
        <f>J64*100/J63</f>
        <v>84.627357365058486</v>
      </c>
      <c r="K65" s="290"/>
      <c r="L65" s="290">
        <f>L64*100/L63</f>
        <v>48.607536560704332</v>
      </c>
      <c r="M65" s="290"/>
      <c r="N65" s="290"/>
      <c r="O65" s="290"/>
      <c r="P65" s="290">
        <v>0</v>
      </c>
      <c r="Q65" s="290"/>
      <c r="R65" s="290"/>
      <c r="S65" s="291"/>
    </row>
    <row r="66" spans="1:19" ht="21.75" customHeight="1">
      <c r="A66" s="209"/>
      <c r="B66" s="167">
        <v>75011</v>
      </c>
      <c r="C66" s="493" t="s">
        <v>18</v>
      </c>
      <c r="D66" s="494"/>
      <c r="E66" s="495">
        <f>G66</f>
        <v>59840</v>
      </c>
      <c r="F66" s="496"/>
      <c r="G66" s="290">
        <f>H66+K66+L66+M66+N66+O66</f>
        <v>59840</v>
      </c>
      <c r="H66" s="290">
        <f>I66+J66+K66+L66+M66+N66+O66</f>
        <v>59840</v>
      </c>
      <c r="I66" s="290">
        <v>59840</v>
      </c>
      <c r="J66" s="290"/>
      <c r="K66" s="290"/>
      <c r="L66" s="290"/>
      <c r="M66" s="290"/>
      <c r="N66" s="290"/>
      <c r="O66" s="290"/>
      <c r="P66" s="290"/>
      <c r="Q66" s="382"/>
      <c r="R66" s="291"/>
      <c r="S66" s="291"/>
    </row>
    <row r="67" spans="1:19" ht="21.75" customHeight="1">
      <c r="A67" s="209"/>
      <c r="B67" s="167"/>
      <c r="C67" s="493" t="s">
        <v>215</v>
      </c>
      <c r="D67" s="494"/>
      <c r="E67" s="497">
        <f>G67</f>
        <v>32358.66</v>
      </c>
      <c r="F67" s="498"/>
      <c r="G67" s="290">
        <f>H67+K67+L67+M67+N67+O67</f>
        <v>32358.66</v>
      </c>
      <c r="H67" s="290">
        <f>I67+J67+K67+L67+M67+N67+O67</f>
        <v>32358.66</v>
      </c>
      <c r="I67" s="290">
        <v>32358.66</v>
      </c>
      <c r="J67" s="290"/>
      <c r="K67" s="290"/>
      <c r="L67" s="290"/>
      <c r="M67" s="290"/>
      <c r="N67" s="290"/>
      <c r="O67" s="290"/>
      <c r="P67" s="290"/>
      <c r="Q67" s="382"/>
      <c r="R67" s="291"/>
      <c r="S67" s="291"/>
    </row>
    <row r="68" spans="1:19" ht="21.75" customHeight="1">
      <c r="A68" s="209"/>
      <c r="B68" s="167"/>
      <c r="C68" s="493" t="s">
        <v>216</v>
      </c>
      <c r="D68" s="494"/>
      <c r="E68" s="497">
        <f>E67*100/E66</f>
        <v>54.07530080213904</v>
      </c>
      <c r="F68" s="498"/>
      <c r="G68" s="290">
        <f>G67*100/G66</f>
        <v>54.07530080213904</v>
      </c>
      <c r="H68" s="290">
        <f>H67*100/H66</f>
        <v>54.07530080213904</v>
      </c>
      <c r="I68" s="290">
        <f>I67*100/I66</f>
        <v>54.07530080213904</v>
      </c>
      <c r="J68" s="290"/>
      <c r="K68" s="290"/>
      <c r="L68" s="290"/>
      <c r="M68" s="290"/>
      <c r="N68" s="290"/>
      <c r="O68" s="290"/>
      <c r="P68" s="290"/>
      <c r="Q68" s="382"/>
      <c r="R68" s="291"/>
      <c r="S68" s="291"/>
    </row>
    <row r="69" spans="1:19" ht="21.75" customHeight="1">
      <c r="A69" s="209"/>
      <c r="B69" s="167">
        <v>75022</v>
      </c>
      <c r="C69" s="493" t="s">
        <v>220</v>
      </c>
      <c r="D69" s="494"/>
      <c r="E69" s="495">
        <f>G69</f>
        <v>168500</v>
      </c>
      <c r="F69" s="496"/>
      <c r="G69" s="290">
        <f>H69+L69</f>
        <v>168500</v>
      </c>
      <c r="H69" s="290">
        <f>I69+J69</f>
        <v>8500</v>
      </c>
      <c r="I69" s="290"/>
      <c r="J69" s="290">
        <v>8500</v>
      </c>
      <c r="K69" s="290"/>
      <c r="L69" s="290">
        <v>160000</v>
      </c>
      <c r="M69" s="290"/>
      <c r="N69" s="290"/>
      <c r="O69" s="290"/>
      <c r="P69" s="290"/>
      <c r="Q69" s="382"/>
      <c r="R69" s="291"/>
      <c r="S69" s="291"/>
    </row>
    <row r="70" spans="1:19" ht="21.75" customHeight="1">
      <c r="A70" s="209"/>
      <c r="B70" s="167"/>
      <c r="C70" s="493" t="s">
        <v>215</v>
      </c>
      <c r="D70" s="494"/>
      <c r="E70" s="497">
        <f>G70</f>
        <v>84311.01</v>
      </c>
      <c r="F70" s="498"/>
      <c r="G70" s="290">
        <f>H70+L70</f>
        <v>84311.01</v>
      </c>
      <c r="H70" s="290">
        <f>I70+J70</f>
        <v>5891.01</v>
      </c>
      <c r="I70" s="290"/>
      <c r="J70" s="290">
        <v>5891.01</v>
      </c>
      <c r="K70" s="290"/>
      <c r="L70" s="290">
        <v>78420</v>
      </c>
      <c r="M70" s="290"/>
      <c r="N70" s="290"/>
      <c r="O70" s="290"/>
      <c r="P70" s="290"/>
      <c r="Q70" s="382"/>
      <c r="R70" s="291"/>
      <c r="S70" s="291"/>
    </row>
    <row r="71" spans="1:19" ht="21.75" customHeight="1">
      <c r="A71" s="209"/>
      <c r="B71" s="167"/>
      <c r="C71" s="493" t="s">
        <v>216</v>
      </c>
      <c r="D71" s="494"/>
      <c r="E71" s="497">
        <f>E70*100/E69</f>
        <v>50.036207715133528</v>
      </c>
      <c r="F71" s="498"/>
      <c r="G71" s="290">
        <f>G70*100/G69</f>
        <v>50.036207715133528</v>
      </c>
      <c r="H71" s="290">
        <f>H70*100/H69</f>
        <v>69.305999999999997</v>
      </c>
      <c r="I71" s="290"/>
      <c r="J71" s="290">
        <f>J70*100/J69</f>
        <v>69.305999999999997</v>
      </c>
      <c r="K71" s="290"/>
      <c r="L71" s="290">
        <f>L70*100/L69</f>
        <v>49.012500000000003</v>
      </c>
      <c r="M71" s="290"/>
      <c r="N71" s="290"/>
      <c r="O71" s="290"/>
      <c r="P71" s="290"/>
      <c r="Q71" s="382"/>
      <c r="R71" s="291"/>
      <c r="S71" s="291"/>
    </row>
    <row r="72" spans="1:19" ht="33.75" customHeight="1">
      <c r="A72" s="209"/>
      <c r="B72" s="167">
        <v>75023</v>
      </c>
      <c r="C72" s="493" t="s">
        <v>192</v>
      </c>
      <c r="D72" s="494"/>
      <c r="E72" s="495">
        <f>G72+P72</f>
        <v>2413660</v>
      </c>
      <c r="F72" s="496"/>
      <c r="G72" s="290">
        <f>H72+L72</f>
        <v>2413660</v>
      </c>
      <c r="H72" s="290">
        <f>I72+J72</f>
        <v>2413500</v>
      </c>
      <c r="I72" s="290">
        <v>2015123</v>
      </c>
      <c r="J72" s="290">
        <v>398377</v>
      </c>
      <c r="K72" s="290"/>
      <c r="L72" s="290">
        <v>160</v>
      </c>
      <c r="M72" s="290"/>
      <c r="N72" s="290"/>
      <c r="O72" s="290"/>
      <c r="P72" s="290"/>
      <c r="Q72" s="290"/>
      <c r="R72" s="291"/>
      <c r="S72" s="291"/>
    </row>
    <row r="73" spans="1:19" ht="21.75" customHeight="1">
      <c r="A73" s="209"/>
      <c r="B73" s="167"/>
      <c r="C73" s="493" t="s">
        <v>215</v>
      </c>
      <c r="D73" s="494"/>
      <c r="E73" s="497">
        <f>G73+P73</f>
        <v>1400858.46</v>
      </c>
      <c r="F73" s="498"/>
      <c r="G73" s="290">
        <f>H73+L73</f>
        <v>1400858.46</v>
      </c>
      <c r="H73" s="290">
        <f>I73+J73</f>
        <v>1400724.42</v>
      </c>
      <c r="I73" s="290">
        <v>1054954.3999999999</v>
      </c>
      <c r="J73" s="290">
        <v>345770.02</v>
      </c>
      <c r="K73" s="290"/>
      <c r="L73" s="290">
        <v>134.04</v>
      </c>
      <c r="M73" s="290"/>
      <c r="N73" s="290"/>
      <c r="O73" s="290"/>
      <c r="P73" s="290"/>
      <c r="Q73" s="290"/>
      <c r="R73" s="291"/>
      <c r="S73" s="291"/>
    </row>
    <row r="74" spans="1:19" ht="21.75" customHeight="1">
      <c r="A74" s="209"/>
      <c r="B74" s="167"/>
      <c r="C74" s="493" t="s">
        <v>216</v>
      </c>
      <c r="D74" s="494"/>
      <c r="E74" s="497">
        <f>E73*100/E72</f>
        <v>58.038765194766455</v>
      </c>
      <c r="F74" s="498"/>
      <c r="G74" s="290">
        <f>G73*100/G72</f>
        <v>58.038765194766455</v>
      </c>
      <c r="H74" s="290">
        <f>H73*100/H72</f>
        <v>58.037059042883776</v>
      </c>
      <c r="I74" s="290">
        <f>I73*100/I72</f>
        <v>52.351861400023715</v>
      </c>
      <c r="J74" s="290">
        <f>J73*100/J72</f>
        <v>86.79467439134288</v>
      </c>
      <c r="K74" s="290"/>
      <c r="L74" s="290">
        <f>L73*100/L72</f>
        <v>83.775000000000006</v>
      </c>
      <c r="M74" s="290"/>
      <c r="N74" s="290"/>
      <c r="O74" s="290"/>
      <c r="P74" s="290"/>
      <c r="Q74" s="290"/>
      <c r="R74" s="291"/>
      <c r="S74" s="291"/>
    </row>
    <row r="75" spans="1:19" ht="41.4" customHeight="1">
      <c r="A75" s="209"/>
      <c r="B75" s="167">
        <v>75075</v>
      </c>
      <c r="C75" s="493" t="s">
        <v>155</v>
      </c>
      <c r="D75" s="494"/>
      <c r="E75" s="495">
        <f>G75</f>
        <v>10500</v>
      </c>
      <c r="F75" s="496"/>
      <c r="G75" s="290">
        <f>H75</f>
        <v>10500</v>
      </c>
      <c r="H75" s="290">
        <f>I75+J75+K75+L75+M75+N75+O75</f>
        <v>10500</v>
      </c>
      <c r="I75" s="290"/>
      <c r="J75" s="290">
        <v>10500</v>
      </c>
      <c r="K75" s="290"/>
      <c r="L75" s="290"/>
      <c r="M75" s="290"/>
      <c r="N75" s="290"/>
      <c r="O75" s="290"/>
      <c r="P75" s="290"/>
      <c r="Q75" s="382"/>
      <c r="R75" s="291"/>
      <c r="S75" s="291"/>
    </row>
    <row r="76" spans="1:19" ht="21.75" customHeight="1">
      <c r="A76" s="209"/>
      <c r="B76" s="167"/>
      <c r="C76" s="493" t="s">
        <v>215</v>
      </c>
      <c r="D76" s="494"/>
      <c r="E76" s="497">
        <f>G76</f>
        <v>10487.6</v>
      </c>
      <c r="F76" s="498"/>
      <c r="G76" s="290">
        <f>H76+K76+L76+M76+N76+O76</f>
        <v>10487.6</v>
      </c>
      <c r="H76" s="290">
        <f>I76+J76+K76+L76+M76+N76+O76</f>
        <v>10487.6</v>
      </c>
      <c r="I76" s="290"/>
      <c r="J76" s="290">
        <v>10487.6</v>
      </c>
      <c r="K76" s="290"/>
      <c r="L76" s="290"/>
      <c r="M76" s="290"/>
      <c r="N76" s="290"/>
      <c r="O76" s="290"/>
      <c r="P76" s="290"/>
      <c r="Q76" s="382"/>
      <c r="R76" s="291"/>
      <c r="S76" s="291"/>
    </row>
    <row r="77" spans="1:19" ht="21.75" customHeight="1">
      <c r="A77" s="209"/>
      <c r="B77" s="348"/>
      <c r="C77" s="555" t="s">
        <v>216</v>
      </c>
      <c r="D77" s="556"/>
      <c r="E77" s="557">
        <f>E76*100/E75</f>
        <v>99.881904761904764</v>
      </c>
      <c r="F77" s="558"/>
      <c r="G77" s="289">
        <f>G76*100/G75</f>
        <v>99.881904761904764</v>
      </c>
      <c r="H77" s="290">
        <f>H76*100/H75</f>
        <v>99.881904761904764</v>
      </c>
      <c r="I77" s="290"/>
      <c r="J77" s="290">
        <f>J76*100/J75</f>
        <v>99.881904761904764</v>
      </c>
      <c r="K77" s="290"/>
      <c r="L77" s="290"/>
      <c r="M77" s="290"/>
      <c r="N77" s="290"/>
      <c r="O77" s="290"/>
      <c r="P77" s="290"/>
      <c r="Q77" s="382"/>
      <c r="R77" s="291"/>
      <c r="S77" s="291"/>
    </row>
    <row r="78" spans="1:19" ht="33.6" customHeight="1">
      <c r="A78" s="389"/>
      <c r="B78" s="344">
        <v>75085</v>
      </c>
      <c r="C78" s="559" t="s">
        <v>346</v>
      </c>
      <c r="D78" s="560"/>
      <c r="E78" s="564">
        <f>G78</f>
        <v>293616</v>
      </c>
      <c r="F78" s="564"/>
      <c r="G78" s="390">
        <f>H78+K78</f>
        <v>293616</v>
      </c>
      <c r="H78" s="383">
        <f>I78+J78</f>
        <v>293616</v>
      </c>
      <c r="I78" s="290">
        <v>271916</v>
      </c>
      <c r="J78" s="290">
        <v>21700</v>
      </c>
      <c r="K78" s="290">
        <v>0</v>
      </c>
      <c r="L78" s="290"/>
      <c r="M78" s="290"/>
      <c r="N78" s="290"/>
      <c r="O78" s="290"/>
      <c r="P78" s="290"/>
      <c r="Q78" s="290"/>
      <c r="R78" s="382"/>
      <c r="S78" s="291"/>
    </row>
    <row r="79" spans="1:19" ht="21.75" customHeight="1">
      <c r="B79" s="349"/>
      <c r="C79" s="561" t="s">
        <v>215</v>
      </c>
      <c r="D79" s="561"/>
      <c r="E79" s="564">
        <f>G79</f>
        <v>175956.59</v>
      </c>
      <c r="F79" s="564"/>
      <c r="G79" s="390">
        <f>H79+K79</f>
        <v>175956.59</v>
      </c>
      <c r="H79" s="383">
        <f>I79+J79</f>
        <v>175956.59</v>
      </c>
      <c r="I79" s="290">
        <v>166472.41</v>
      </c>
      <c r="J79" s="290">
        <v>9484.18</v>
      </c>
      <c r="K79" s="290">
        <v>0</v>
      </c>
      <c r="L79" s="290"/>
      <c r="M79" s="290"/>
      <c r="N79" s="290"/>
      <c r="O79" s="290"/>
      <c r="P79" s="290"/>
      <c r="Q79" s="290"/>
      <c r="R79" s="382"/>
      <c r="S79" s="291"/>
    </row>
    <row r="80" spans="1:19" ht="21.75" customHeight="1">
      <c r="A80" s="209"/>
      <c r="B80" s="167"/>
      <c r="C80" s="562" t="s">
        <v>216</v>
      </c>
      <c r="D80" s="563"/>
      <c r="E80" s="565">
        <f>E79*100/E78</f>
        <v>59.927452863604167</v>
      </c>
      <c r="F80" s="566"/>
      <c r="G80" s="336">
        <f>G79*100/G78</f>
        <v>59.927452863604167</v>
      </c>
      <c r="H80" s="290">
        <f>H79*100/H78</f>
        <v>59.927452863604167</v>
      </c>
      <c r="I80" s="290">
        <f>I79*100/I78</f>
        <v>61.221998705482576</v>
      </c>
      <c r="J80" s="290">
        <f>J79*100/J78</f>
        <v>43.705898617511522</v>
      </c>
      <c r="K80" s="290"/>
      <c r="L80" s="290"/>
      <c r="M80" s="290"/>
      <c r="N80" s="290"/>
      <c r="O80" s="290"/>
      <c r="P80" s="290"/>
      <c r="Q80" s="382"/>
      <c r="R80" s="291"/>
      <c r="S80" s="291"/>
    </row>
    <row r="81" spans="1:19" ht="21.75" customHeight="1">
      <c r="A81" s="209"/>
      <c r="B81" s="167">
        <v>75095</v>
      </c>
      <c r="C81" s="493" t="s">
        <v>10</v>
      </c>
      <c r="D81" s="494"/>
      <c r="E81" s="495">
        <f>G81+P81</f>
        <v>185291</v>
      </c>
      <c r="F81" s="496"/>
      <c r="G81" s="290">
        <f>H81+L81</f>
        <v>185291</v>
      </c>
      <c r="H81" s="290">
        <f>I81+J81</f>
        <v>183255</v>
      </c>
      <c r="I81" s="290">
        <v>173897</v>
      </c>
      <c r="J81" s="290">
        <v>9358</v>
      </c>
      <c r="K81" s="290"/>
      <c r="L81" s="290">
        <v>2036</v>
      </c>
      <c r="M81" s="290"/>
      <c r="N81" s="290"/>
      <c r="O81" s="290"/>
      <c r="P81" s="290"/>
      <c r="Q81" s="382"/>
      <c r="R81" s="291"/>
      <c r="S81" s="291"/>
    </row>
    <row r="82" spans="1:19" ht="21.75" customHeight="1">
      <c r="A82" s="209"/>
      <c r="B82" s="167"/>
      <c r="C82" s="493" t="s">
        <v>215</v>
      </c>
      <c r="D82" s="494"/>
      <c r="E82" s="550">
        <f>G82+P82</f>
        <v>146569.36000000002</v>
      </c>
      <c r="F82" s="551"/>
      <c r="G82" s="290">
        <f>H82+L82</f>
        <v>146569.36000000002</v>
      </c>
      <c r="H82" s="290">
        <f>I82+J82</f>
        <v>146283.92000000001</v>
      </c>
      <c r="I82" s="290">
        <v>138418.04</v>
      </c>
      <c r="J82" s="290">
        <v>7865.88</v>
      </c>
      <c r="K82" s="290"/>
      <c r="L82" s="290">
        <v>285.44</v>
      </c>
      <c r="M82" s="290"/>
      <c r="N82" s="290"/>
      <c r="O82" s="290"/>
      <c r="P82" s="290"/>
      <c r="Q82" s="382"/>
      <c r="R82" s="291"/>
      <c r="S82" s="291"/>
    </row>
    <row r="83" spans="1:19" ht="21.75" customHeight="1">
      <c r="A83" s="210"/>
      <c r="B83" s="167"/>
      <c r="C83" s="493" t="s">
        <v>216</v>
      </c>
      <c r="D83" s="552"/>
      <c r="E83" s="553">
        <f>E82/E81*100</f>
        <v>79.102255371280862</v>
      </c>
      <c r="F83" s="554"/>
      <c r="G83" s="290">
        <f>G82*100/G81</f>
        <v>79.102255371280862</v>
      </c>
      <c r="H83" s="290">
        <f>H82*100/H81</f>
        <v>79.82533628004694</v>
      </c>
      <c r="I83" s="290">
        <f>I82/I81*100</f>
        <v>79.597715889290782</v>
      </c>
      <c r="J83" s="290">
        <f>J82*100/J81</f>
        <v>84.055139987176744</v>
      </c>
      <c r="K83" s="290"/>
      <c r="L83" s="290">
        <f>L82*100/L81</f>
        <v>14.019646365422396</v>
      </c>
      <c r="M83" s="290"/>
      <c r="N83" s="290"/>
      <c r="O83" s="290"/>
      <c r="P83" s="290"/>
      <c r="Q83" s="382"/>
      <c r="R83" s="291"/>
      <c r="S83" s="291"/>
    </row>
    <row r="84" spans="1:19" ht="42" customHeight="1">
      <c r="A84" s="166">
        <v>751</v>
      </c>
      <c r="B84" s="167"/>
      <c r="C84" s="542" t="s">
        <v>64</v>
      </c>
      <c r="D84" s="543"/>
      <c r="E84" s="548">
        <f>E87</f>
        <v>1518</v>
      </c>
      <c r="F84" s="549"/>
      <c r="G84" s="290">
        <f>H84</f>
        <v>1518</v>
      </c>
      <c r="H84" s="290">
        <f t="shared" ref="G84:J85" si="5">H87</f>
        <v>1518</v>
      </c>
      <c r="I84" s="290">
        <f t="shared" si="5"/>
        <v>1406</v>
      </c>
      <c r="J84" s="290">
        <f t="shared" si="5"/>
        <v>112</v>
      </c>
      <c r="K84" s="290"/>
      <c r="L84" s="290"/>
      <c r="M84" s="290"/>
      <c r="N84" s="290"/>
      <c r="O84" s="290"/>
      <c r="P84" s="290"/>
      <c r="Q84" s="382"/>
      <c r="R84" s="291"/>
      <c r="S84" s="291"/>
    </row>
    <row r="85" spans="1:19" ht="21.75" customHeight="1">
      <c r="A85" s="209"/>
      <c r="B85" s="167"/>
      <c r="C85" s="493" t="s">
        <v>215</v>
      </c>
      <c r="D85" s="494"/>
      <c r="E85" s="497">
        <f>E88</f>
        <v>766.84999999999991</v>
      </c>
      <c r="F85" s="498"/>
      <c r="G85" s="290">
        <f t="shared" si="5"/>
        <v>766.84999999999991</v>
      </c>
      <c r="H85" s="290">
        <f t="shared" si="5"/>
        <v>766.84999999999991</v>
      </c>
      <c r="I85" s="290">
        <f t="shared" si="5"/>
        <v>700.43</v>
      </c>
      <c r="J85" s="290">
        <f t="shared" si="5"/>
        <v>66.42</v>
      </c>
      <c r="K85" s="290"/>
      <c r="L85" s="290"/>
      <c r="M85" s="290"/>
      <c r="N85" s="290"/>
      <c r="O85" s="290"/>
      <c r="P85" s="290"/>
      <c r="Q85" s="382"/>
      <c r="R85" s="291"/>
      <c r="S85" s="291"/>
    </row>
    <row r="86" spans="1:19" ht="21.75" customHeight="1">
      <c r="A86" s="209"/>
      <c r="B86" s="167"/>
      <c r="C86" s="493" t="s">
        <v>216</v>
      </c>
      <c r="D86" s="494"/>
      <c r="E86" s="497">
        <f>E85*100/E84</f>
        <v>50.517127799736485</v>
      </c>
      <c r="F86" s="498"/>
      <c r="G86" s="290">
        <f>G85*100/G84</f>
        <v>50.517127799736485</v>
      </c>
      <c r="H86" s="290">
        <f>H85*100/H84</f>
        <v>50.517127799736485</v>
      </c>
      <c r="I86" s="290">
        <f>I85*100/I84</f>
        <v>49.817211948790899</v>
      </c>
      <c r="J86" s="290">
        <f>J85*100/J84</f>
        <v>59.303571428571431</v>
      </c>
      <c r="K86" s="290"/>
      <c r="L86" s="290"/>
      <c r="M86" s="290"/>
      <c r="N86" s="290"/>
      <c r="O86" s="290"/>
      <c r="P86" s="290"/>
      <c r="Q86" s="382"/>
      <c r="R86" s="291"/>
      <c r="S86" s="291"/>
    </row>
    <row r="87" spans="1:19" ht="29.25" customHeight="1">
      <c r="A87" s="209"/>
      <c r="B87" s="167">
        <v>75101</v>
      </c>
      <c r="C87" s="542" t="s">
        <v>111</v>
      </c>
      <c r="D87" s="543"/>
      <c r="E87" s="497">
        <f>G87</f>
        <v>1518</v>
      </c>
      <c r="F87" s="498"/>
      <c r="G87" s="290">
        <f>H87+K87+L87+M87+N87+O87</f>
        <v>1518</v>
      </c>
      <c r="H87" s="290">
        <f>I87+J87+K87+L87+M87+N87+O87</f>
        <v>1518</v>
      </c>
      <c r="I87" s="290">
        <v>1406</v>
      </c>
      <c r="J87" s="290">
        <v>112</v>
      </c>
      <c r="K87" s="290"/>
      <c r="L87" s="290"/>
      <c r="M87" s="290"/>
      <c r="N87" s="290"/>
      <c r="O87" s="290"/>
      <c r="P87" s="290"/>
      <c r="Q87" s="382"/>
      <c r="R87" s="291"/>
      <c r="S87" s="291"/>
    </row>
    <row r="88" spans="1:19" ht="21.75" customHeight="1">
      <c r="A88" s="209"/>
      <c r="B88" s="167"/>
      <c r="C88" s="493" t="s">
        <v>215</v>
      </c>
      <c r="D88" s="494"/>
      <c r="E88" s="497">
        <f>G88</f>
        <v>766.84999999999991</v>
      </c>
      <c r="F88" s="498"/>
      <c r="G88" s="290">
        <f>H88+K88+L88+M88+N88+O88</f>
        <v>766.84999999999991</v>
      </c>
      <c r="H88" s="290">
        <f>I88+J88</f>
        <v>766.84999999999991</v>
      </c>
      <c r="I88" s="290">
        <v>700.43</v>
      </c>
      <c r="J88" s="290">
        <v>66.42</v>
      </c>
      <c r="K88" s="290"/>
      <c r="L88" s="290"/>
      <c r="M88" s="290"/>
      <c r="N88" s="290"/>
      <c r="O88" s="290"/>
      <c r="P88" s="290"/>
      <c r="Q88" s="382"/>
      <c r="R88" s="291"/>
      <c r="S88" s="291"/>
    </row>
    <row r="89" spans="1:19" ht="22.2" customHeight="1">
      <c r="A89" s="209"/>
      <c r="B89" s="167"/>
      <c r="C89" s="493" t="s">
        <v>216</v>
      </c>
      <c r="D89" s="494"/>
      <c r="E89" s="550">
        <f>E88*100/E87</f>
        <v>50.517127799736485</v>
      </c>
      <c r="F89" s="551"/>
      <c r="G89" s="290">
        <f>G88*100/G87</f>
        <v>50.517127799736485</v>
      </c>
      <c r="H89" s="290">
        <f>H88*100/H87</f>
        <v>50.517127799736485</v>
      </c>
      <c r="I89" s="290">
        <f>I88*100/I87</f>
        <v>49.817211948790899</v>
      </c>
      <c r="J89" s="290">
        <f>J88*100/J87</f>
        <v>59.303571428571431</v>
      </c>
      <c r="K89" s="290"/>
      <c r="L89" s="290"/>
      <c r="M89" s="290"/>
      <c r="N89" s="290"/>
      <c r="O89" s="290"/>
      <c r="P89" s="290"/>
      <c r="Q89" s="382"/>
      <c r="R89" s="291"/>
      <c r="S89" s="291"/>
    </row>
    <row r="90" spans="1:19" ht="33.75" customHeight="1">
      <c r="A90" s="166">
        <v>754</v>
      </c>
      <c r="B90" s="167"/>
      <c r="C90" s="510" t="s">
        <v>20</v>
      </c>
      <c r="D90" s="511"/>
      <c r="E90" s="548">
        <f>E93+E96</f>
        <v>976359</v>
      </c>
      <c r="F90" s="549"/>
      <c r="G90" s="336">
        <f>G93+G96</f>
        <v>156359</v>
      </c>
      <c r="H90" s="336">
        <f>I90+J90</f>
        <v>118900</v>
      </c>
      <c r="I90" s="336">
        <f>I93+I96</f>
        <v>35908</v>
      </c>
      <c r="J90" s="336">
        <f>J93+J96</f>
        <v>82992</v>
      </c>
      <c r="K90" s="336"/>
      <c r="L90" s="336">
        <f>L93</f>
        <v>37459</v>
      </c>
      <c r="M90" s="290"/>
      <c r="N90" s="290"/>
      <c r="O90" s="290"/>
      <c r="P90" s="290">
        <f>P93</f>
        <v>820000</v>
      </c>
      <c r="Q90" s="382">
        <f>Q93</f>
        <v>820000</v>
      </c>
      <c r="R90" s="291"/>
      <c r="S90" s="291"/>
    </row>
    <row r="91" spans="1:19" ht="24.75" customHeight="1">
      <c r="A91" s="209"/>
      <c r="B91" s="167"/>
      <c r="C91" s="510" t="s">
        <v>215</v>
      </c>
      <c r="D91" s="511"/>
      <c r="E91" s="497">
        <f>E94+E97</f>
        <v>135464.62</v>
      </c>
      <c r="F91" s="498"/>
      <c r="G91" s="289">
        <f>G94+G97</f>
        <v>135464.62</v>
      </c>
      <c r="H91" s="289">
        <f>I91+J91</f>
        <v>98006.39</v>
      </c>
      <c r="I91" s="290">
        <f>I94+I97</f>
        <v>17961.05</v>
      </c>
      <c r="J91" s="290">
        <f>77095.79+J97</f>
        <v>80045.34</v>
      </c>
      <c r="K91" s="290"/>
      <c r="L91" s="290">
        <f>L94</f>
        <v>37458.230000000003</v>
      </c>
      <c r="M91" s="290"/>
      <c r="N91" s="290"/>
      <c r="O91" s="290"/>
      <c r="P91" s="290">
        <f>P94</f>
        <v>0</v>
      </c>
      <c r="Q91" s="382">
        <f>Q94</f>
        <v>0</v>
      </c>
      <c r="R91" s="291"/>
      <c r="S91" s="291"/>
    </row>
    <row r="92" spans="1:19" ht="21.75" customHeight="1">
      <c r="A92" s="209"/>
      <c r="B92" s="167"/>
      <c r="C92" s="510" t="s">
        <v>221</v>
      </c>
      <c r="D92" s="511"/>
      <c r="E92" s="497">
        <f>E91*100/E90</f>
        <v>13.874468305203312</v>
      </c>
      <c r="F92" s="512"/>
      <c r="G92" s="334">
        <f>G91*100/G90</f>
        <v>86.636918885385555</v>
      </c>
      <c r="H92" s="334">
        <f>H91*100/H90</f>
        <v>82.427577796467617</v>
      </c>
      <c r="I92" s="334">
        <f>I91*100/I90</f>
        <v>50.019633507853406</v>
      </c>
      <c r="J92" s="334">
        <f>J91*100/J90</f>
        <v>96.449465008675531</v>
      </c>
      <c r="K92" s="290"/>
      <c r="L92" s="290">
        <f>L91*100/L90</f>
        <v>99.9979444192317</v>
      </c>
      <c r="M92" s="290"/>
      <c r="N92" s="290"/>
      <c r="O92" s="290"/>
      <c r="P92" s="347">
        <f>P91/P90*100</f>
        <v>0</v>
      </c>
      <c r="Q92" s="384">
        <f>Q91/Q90*100</f>
        <v>0</v>
      </c>
      <c r="R92" s="291"/>
      <c r="S92" s="291"/>
    </row>
    <row r="93" spans="1:19" ht="21.75" customHeight="1">
      <c r="A93" s="209"/>
      <c r="B93" s="167">
        <v>75412</v>
      </c>
      <c r="C93" s="493" t="s">
        <v>21</v>
      </c>
      <c r="D93" s="494"/>
      <c r="E93" s="497">
        <f>G93+P93</f>
        <v>966259</v>
      </c>
      <c r="F93" s="498"/>
      <c r="G93" s="350">
        <f>H93+L93</f>
        <v>146259</v>
      </c>
      <c r="H93" s="351">
        <f>I93+J93</f>
        <v>108800</v>
      </c>
      <c r="I93" s="345">
        <v>29400</v>
      </c>
      <c r="J93" s="345">
        <v>79400</v>
      </c>
      <c r="K93" s="345"/>
      <c r="L93" s="345">
        <v>37459</v>
      </c>
      <c r="M93" s="290"/>
      <c r="N93" s="290"/>
      <c r="O93" s="290"/>
      <c r="P93" s="290">
        <f>Q93</f>
        <v>820000</v>
      </c>
      <c r="Q93" s="382">
        <v>820000</v>
      </c>
      <c r="R93" s="291"/>
      <c r="S93" s="291"/>
    </row>
    <row r="94" spans="1:19" ht="21.75" customHeight="1">
      <c r="A94" s="209"/>
      <c r="B94" s="167"/>
      <c r="C94" s="493" t="s">
        <v>215</v>
      </c>
      <c r="D94" s="494"/>
      <c r="E94" s="497">
        <f>G94+P94</f>
        <v>129226.9</v>
      </c>
      <c r="F94" s="498"/>
      <c r="G94" s="352">
        <f>H94+L94</f>
        <v>129226.9</v>
      </c>
      <c r="H94" s="353">
        <f>I94+J94</f>
        <v>91768.67</v>
      </c>
      <c r="I94" s="353">
        <v>14672.88</v>
      </c>
      <c r="J94" s="353">
        <v>77095.789999999994</v>
      </c>
      <c r="K94" s="353"/>
      <c r="L94" s="353">
        <v>37458.230000000003</v>
      </c>
      <c r="M94" s="290"/>
      <c r="N94" s="290"/>
      <c r="O94" s="290"/>
      <c r="P94" s="290">
        <f>Q94</f>
        <v>0</v>
      </c>
      <c r="Q94" s="382">
        <v>0</v>
      </c>
      <c r="R94" s="291"/>
      <c r="S94" s="291"/>
    </row>
    <row r="95" spans="1:19" ht="21.75" customHeight="1">
      <c r="A95" s="209"/>
      <c r="B95" s="167"/>
      <c r="C95" s="493" t="s">
        <v>216</v>
      </c>
      <c r="D95" s="494"/>
      <c r="E95" s="497">
        <f>E94*100/E93</f>
        <v>13.37394011336505</v>
      </c>
      <c r="F95" s="512"/>
      <c r="G95" s="390">
        <f>G94*100/G93</f>
        <v>88.354836283579132</v>
      </c>
      <c r="H95" s="334">
        <f>H94*100/H93</f>
        <v>84.346204044117641</v>
      </c>
      <c r="I95" s="334">
        <f>I94*100/I93</f>
        <v>49.907755102040817</v>
      </c>
      <c r="J95" s="334">
        <f>J94*100/J93</f>
        <v>97.097972292191429</v>
      </c>
      <c r="K95" s="334"/>
      <c r="L95" s="334">
        <f>L94*100/L93</f>
        <v>99.9979444192317</v>
      </c>
      <c r="M95" s="383"/>
      <c r="N95" s="290"/>
      <c r="O95" s="290"/>
      <c r="P95" s="290">
        <f>P94/P93*100</f>
        <v>0</v>
      </c>
      <c r="Q95" s="382">
        <f>Q94/Q93*100</f>
        <v>0</v>
      </c>
      <c r="R95" s="291"/>
      <c r="S95" s="291"/>
    </row>
    <row r="96" spans="1:19" ht="21.75" customHeight="1">
      <c r="A96" s="209"/>
      <c r="B96" s="167">
        <v>75414</v>
      </c>
      <c r="C96" s="493" t="s">
        <v>22</v>
      </c>
      <c r="D96" s="494"/>
      <c r="E96" s="497">
        <f>G96</f>
        <v>10100</v>
      </c>
      <c r="F96" s="498"/>
      <c r="G96" s="350">
        <f>H96</f>
        <v>10100</v>
      </c>
      <c r="H96" s="351">
        <f>I96+J96</f>
        <v>10100</v>
      </c>
      <c r="I96" s="351">
        <v>6508</v>
      </c>
      <c r="J96" s="351">
        <v>3592</v>
      </c>
      <c r="K96" s="351"/>
      <c r="L96" s="351"/>
      <c r="M96" s="290"/>
      <c r="N96" s="290"/>
      <c r="O96" s="290"/>
      <c r="P96" s="290"/>
      <c r="Q96" s="382"/>
      <c r="R96" s="291"/>
      <c r="S96" s="291"/>
    </row>
    <row r="97" spans="1:19" ht="21.75" customHeight="1">
      <c r="A97" s="209"/>
      <c r="B97" s="167"/>
      <c r="C97" s="493" t="s">
        <v>215</v>
      </c>
      <c r="D97" s="494"/>
      <c r="E97" s="497">
        <f>G97</f>
        <v>6237.72</v>
      </c>
      <c r="F97" s="498"/>
      <c r="G97" s="347">
        <f>H97</f>
        <v>6237.72</v>
      </c>
      <c r="H97" s="345">
        <f>I97+J97</f>
        <v>6237.72</v>
      </c>
      <c r="I97" s="345">
        <v>3288.17</v>
      </c>
      <c r="J97" s="345">
        <v>2949.55</v>
      </c>
      <c r="K97" s="345"/>
      <c r="L97" s="345"/>
      <c r="M97" s="290"/>
      <c r="N97" s="290"/>
      <c r="O97" s="290"/>
      <c r="P97" s="290"/>
      <c r="Q97" s="382"/>
      <c r="R97" s="291"/>
      <c r="S97" s="291"/>
    </row>
    <row r="98" spans="1:19" ht="21.75" customHeight="1">
      <c r="A98" s="209"/>
      <c r="B98" s="167"/>
      <c r="C98" s="493" t="s">
        <v>216</v>
      </c>
      <c r="D98" s="494"/>
      <c r="E98" s="497">
        <f>E97*100/E96</f>
        <v>61.759603960396042</v>
      </c>
      <c r="F98" s="498"/>
      <c r="G98" s="347">
        <f>G97*100/G96</f>
        <v>61.759603960396042</v>
      </c>
      <c r="H98" s="345">
        <f>H97*100/H96</f>
        <v>61.759603960396042</v>
      </c>
      <c r="I98" s="345">
        <f>I97*100/I96</f>
        <v>50.52504609711125</v>
      </c>
      <c r="J98" s="345">
        <v>0</v>
      </c>
      <c r="K98" s="345"/>
      <c r="L98" s="345"/>
      <c r="M98" s="290"/>
      <c r="N98" s="290"/>
      <c r="O98" s="290"/>
      <c r="P98" s="290"/>
      <c r="Q98" s="382"/>
      <c r="R98" s="291"/>
      <c r="S98" s="291"/>
    </row>
    <row r="99" spans="1:19" ht="21.75" customHeight="1">
      <c r="A99" s="354">
        <v>757</v>
      </c>
      <c r="B99" s="348"/>
      <c r="C99" s="527" t="s">
        <v>23</v>
      </c>
      <c r="D99" s="528"/>
      <c r="E99" s="540">
        <f>E102</f>
        <v>580100</v>
      </c>
      <c r="F99" s="541"/>
      <c r="G99" s="290">
        <f>G102</f>
        <v>580100</v>
      </c>
      <c r="H99" s="290">
        <f>H102</f>
        <v>100</v>
      </c>
      <c r="I99" s="289"/>
      <c r="J99" s="289">
        <f>J102</f>
        <v>100</v>
      </c>
      <c r="K99" s="289"/>
      <c r="L99" s="289"/>
      <c r="M99" s="289"/>
      <c r="N99" s="289"/>
      <c r="O99" s="289">
        <f>O102</f>
        <v>580000</v>
      </c>
      <c r="P99" s="289"/>
      <c r="Q99" s="346"/>
      <c r="R99" s="291"/>
      <c r="S99" s="291"/>
    </row>
    <row r="100" spans="1:19" ht="21.75" customHeight="1">
      <c r="A100" s="355"/>
      <c r="B100" s="356"/>
      <c r="C100" s="519" t="s">
        <v>215</v>
      </c>
      <c r="D100" s="520"/>
      <c r="E100" s="546">
        <f>E103</f>
        <v>297312.27</v>
      </c>
      <c r="F100" s="547"/>
      <c r="G100" s="290">
        <f>G103</f>
        <v>297312.27</v>
      </c>
      <c r="H100" s="290">
        <f>H103</f>
        <v>0</v>
      </c>
      <c r="I100" s="357"/>
      <c r="J100" s="357">
        <f>J103</f>
        <v>0</v>
      </c>
      <c r="K100" s="357"/>
      <c r="L100" s="357"/>
      <c r="M100" s="357"/>
      <c r="N100" s="357"/>
      <c r="O100" s="357">
        <f>O103</f>
        <v>297312.27</v>
      </c>
      <c r="P100" s="357"/>
      <c r="Q100" s="387"/>
      <c r="R100" s="357"/>
      <c r="S100" s="357"/>
    </row>
    <row r="101" spans="1:19" ht="21.75" customHeight="1">
      <c r="A101" s="355"/>
      <c r="B101" s="356"/>
      <c r="C101" s="519" t="s">
        <v>216</v>
      </c>
      <c r="D101" s="520"/>
      <c r="E101" s="546">
        <f>E100*100/E99</f>
        <v>51.251899672470266</v>
      </c>
      <c r="F101" s="547"/>
      <c r="G101" s="290">
        <f>G100*100/G99</f>
        <v>51.251899672470266</v>
      </c>
      <c r="H101" s="290">
        <f>H100*100/H99</f>
        <v>0</v>
      </c>
      <c r="I101" s="357"/>
      <c r="J101" s="357">
        <f>J100*100/J99</f>
        <v>0</v>
      </c>
      <c r="K101" s="357"/>
      <c r="L101" s="357"/>
      <c r="M101" s="357"/>
      <c r="N101" s="357"/>
      <c r="O101" s="357">
        <f>O100*100/O99</f>
        <v>51.260736206896553</v>
      </c>
      <c r="P101" s="357"/>
      <c r="Q101" s="387"/>
      <c r="R101" s="334"/>
      <c r="S101" s="334"/>
    </row>
    <row r="102" spans="1:19" ht="47.25" customHeight="1">
      <c r="A102" s="355"/>
      <c r="B102" s="167">
        <v>75702</v>
      </c>
      <c r="C102" s="523" t="s">
        <v>24</v>
      </c>
      <c r="D102" s="524"/>
      <c r="E102" s="537">
        <f>G102</f>
        <v>580100</v>
      </c>
      <c r="F102" s="538"/>
      <c r="G102" s="290">
        <f>H102+O102</f>
        <v>580100</v>
      </c>
      <c r="H102" s="290">
        <f>J102</f>
        <v>100</v>
      </c>
      <c r="I102" s="290"/>
      <c r="J102" s="290">
        <v>100</v>
      </c>
      <c r="K102" s="290"/>
      <c r="L102" s="290"/>
      <c r="M102" s="290"/>
      <c r="N102" s="290"/>
      <c r="O102" s="290">
        <v>580000</v>
      </c>
      <c r="P102" s="290"/>
      <c r="Q102" s="382"/>
      <c r="R102" s="291"/>
      <c r="S102" s="291"/>
    </row>
    <row r="103" spans="1:19" ht="21.75" customHeight="1">
      <c r="A103" s="355"/>
      <c r="B103" s="167"/>
      <c r="C103" s="493" t="s">
        <v>215</v>
      </c>
      <c r="D103" s="494"/>
      <c r="E103" s="497">
        <f>G103</f>
        <v>297312.27</v>
      </c>
      <c r="F103" s="498"/>
      <c r="G103" s="289">
        <f>H103+O103</f>
        <v>297312.27</v>
      </c>
      <c r="H103" s="289">
        <f>J103</f>
        <v>0</v>
      </c>
      <c r="I103" s="290"/>
      <c r="J103" s="290">
        <v>0</v>
      </c>
      <c r="K103" s="290"/>
      <c r="L103" s="290"/>
      <c r="M103" s="290"/>
      <c r="N103" s="290"/>
      <c r="O103" s="290">
        <v>297312.27</v>
      </c>
      <c r="P103" s="290"/>
      <c r="Q103" s="382"/>
      <c r="R103" s="291"/>
      <c r="S103" s="291"/>
    </row>
    <row r="104" spans="1:19" ht="21.75" customHeight="1">
      <c r="A104" s="358"/>
      <c r="B104" s="167"/>
      <c r="C104" s="493" t="s">
        <v>216</v>
      </c>
      <c r="D104" s="494"/>
      <c r="E104" s="497">
        <f>E103*100/E102</f>
        <v>51.251899672470266</v>
      </c>
      <c r="F104" s="512"/>
      <c r="G104" s="334">
        <f>G103*100/G102</f>
        <v>51.251899672470266</v>
      </c>
      <c r="H104" s="334">
        <f>H103*100/H102</f>
        <v>0</v>
      </c>
      <c r="I104" s="383"/>
      <c r="J104" s="290">
        <f>J103*100/J102</f>
        <v>0</v>
      </c>
      <c r="K104" s="290"/>
      <c r="L104" s="290"/>
      <c r="M104" s="290"/>
      <c r="N104" s="290"/>
      <c r="O104" s="290">
        <f>O103*100/O102</f>
        <v>51.260736206896553</v>
      </c>
      <c r="P104" s="290"/>
      <c r="Q104" s="382"/>
      <c r="R104" s="291"/>
      <c r="S104" s="291"/>
    </row>
    <row r="105" spans="1:19" ht="21.75" customHeight="1">
      <c r="A105" s="359">
        <v>758</v>
      </c>
      <c r="B105" s="167"/>
      <c r="C105" s="493" t="s">
        <v>25</v>
      </c>
      <c r="D105" s="494"/>
      <c r="E105" s="495">
        <f>E108</f>
        <v>127541</v>
      </c>
      <c r="F105" s="496"/>
      <c r="G105" s="336">
        <f>G108</f>
        <v>127541</v>
      </c>
      <c r="H105" s="336">
        <f>H108</f>
        <v>127541</v>
      </c>
      <c r="I105" s="290"/>
      <c r="J105" s="290">
        <f>J108</f>
        <v>127541</v>
      </c>
      <c r="K105" s="290"/>
      <c r="L105" s="290"/>
      <c r="M105" s="290"/>
      <c r="N105" s="290"/>
      <c r="O105" s="290"/>
      <c r="P105" s="290"/>
      <c r="Q105" s="382"/>
      <c r="R105" s="291"/>
      <c r="S105" s="291"/>
    </row>
    <row r="106" spans="1:19" ht="21.75" customHeight="1">
      <c r="A106" s="360"/>
      <c r="B106" s="167"/>
      <c r="C106" s="493" t="s">
        <v>215</v>
      </c>
      <c r="D106" s="494"/>
      <c r="E106" s="497">
        <f>E109</f>
        <v>0</v>
      </c>
      <c r="F106" s="498"/>
      <c r="G106" s="290">
        <f>G109</f>
        <v>0</v>
      </c>
      <c r="H106" s="290">
        <f>H109</f>
        <v>0</v>
      </c>
      <c r="I106" s="290"/>
      <c r="J106" s="290">
        <f>J109</f>
        <v>0</v>
      </c>
      <c r="K106" s="290"/>
      <c r="L106" s="290"/>
      <c r="M106" s="290"/>
      <c r="N106" s="290"/>
      <c r="O106" s="290"/>
      <c r="P106" s="290"/>
      <c r="Q106" s="382"/>
      <c r="R106" s="291"/>
      <c r="S106" s="291"/>
    </row>
    <row r="107" spans="1:19" ht="21.75" customHeight="1">
      <c r="A107" s="360"/>
      <c r="B107" s="167"/>
      <c r="C107" s="493" t="s">
        <v>216</v>
      </c>
      <c r="D107" s="494"/>
      <c r="E107" s="497" t="s">
        <v>96</v>
      </c>
      <c r="F107" s="498"/>
      <c r="G107" s="347" t="s">
        <v>96</v>
      </c>
      <c r="H107" s="347" t="s">
        <v>96</v>
      </c>
      <c r="I107" s="347" t="s">
        <v>96</v>
      </c>
      <c r="J107" s="347" t="s">
        <v>96</v>
      </c>
      <c r="K107" s="290"/>
      <c r="L107" s="290"/>
      <c r="M107" s="290"/>
      <c r="N107" s="290"/>
      <c r="O107" s="290"/>
      <c r="P107" s="290"/>
      <c r="Q107" s="382"/>
      <c r="R107" s="291"/>
      <c r="S107" s="291"/>
    </row>
    <row r="108" spans="1:19" ht="21.75" customHeight="1">
      <c r="A108" s="360"/>
      <c r="B108" s="167">
        <v>75818</v>
      </c>
      <c r="C108" s="493" t="s">
        <v>26</v>
      </c>
      <c r="D108" s="494"/>
      <c r="E108" s="495">
        <f>G108</f>
        <v>127541</v>
      </c>
      <c r="F108" s="496"/>
      <c r="G108" s="290">
        <f>H108</f>
        <v>127541</v>
      </c>
      <c r="H108" s="290">
        <f>J108</f>
        <v>127541</v>
      </c>
      <c r="I108" s="290"/>
      <c r="J108" s="290">
        <v>127541</v>
      </c>
      <c r="K108" s="290"/>
      <c r="L108" s="290"/>
      <c r="M108" s="290"/>
      <c r="N108" s="290"/>
      <c r="O108" s="290"/>
      <c r="P108" s="290"/>
      <c r="Q108" s="382"/>
      <c r="R108" s="291"/>
      <c r="S108" s="291"/>
    </row>
    <row r="109" spans="1:19" ht="21.75" customHeight="1">
      <c r="A109" s="360"/>
      <c r="B109" s="167"/>
      <c r="C109" s="493" t="s">
        <v>215</v>
      </c>
      <c r="D109" s="494"/>
      <c r="E109" s="497">
        <f>G109</f>
        <v>0</v>
      </c>
      <c r="F109" s="498"/>
      <c r="G109" s="290">
        <f>H109</f>
        <v>0</v>
      </c>
      <c r="H109" s="290">
        <f>J109</f>
        <v>0</v>
      </c>
      <c r="I109" s="290"/>
      <c r="J109" s="290">
        <v>0</v>
      </c>
      <c r="K109" s="290"/>
      <c r="L109" s="290"/>
      <c r="M109" s="290"/>
      <c r="N109" s="290"/>
      <c r="O109" s="290"/>
      <c r="P109" s="290"/>
      <c r="Q109" s="382"/>
      <c r="R109" s="291"/>
      <c r="S109" s="291"/>
    </row>
    <row r="110" spans="1:19" ht="21.75" customHeight="1">
      <c r="A110" s="361"/>
      <c r="B110" s="167"/>
      <c r="C110" s="493" t="s">
        <v>216</v>
      </c>
      <c r="D110" s="494"/>
      <c r="E110" s="497" t="s">
        <v>96</v>
      </c>
      <c r="F110" s="498"/>
      <c r="G110" s="347" t="s">
        <v>96</v>
      </c>
      <c r="H110" s="347" t="s">
        <v>96</v>
      </c>
      <c r="I110" s="347" t="s">
        <v>96</v>
      </c>
      <c r="J110" s="347" t="s">
        <v>96</v>
      </c>
      <c r="K110" s="290"/>
      <c r="L110" s="290"/>
      <c r="M110" s="290"/>
      <c r="N110" s="290"/>
      <c r="O110" s="290"/>
      <c r="P110" s="290"/>
      <c r="Q110" s="382"/>
      <c r="R110" s="291"/>
      <c r="S110" s="291"/>
    </row>
    <row r="111" spans="1:19" ht="21.75" customHeight="1">
      <c r="A111" s="166">
        <v>801</v>
      </c>
      <c r="B111" s="167"/>
      <c r="C111" s="493" t="s">
        <v>27</v>
      </c>
      <c r="D111" s="494"/>
      <c r="E111" s="495">
        <f>E114+E117+E120+E123+E126+E129+E135+E141+E132+E138</f>
        <v>10853167.999999998</v>
      </c>
      <c r="F111" s="496"/>
      <c r="G111" s="290">
        <f t="shared" ref="G111:J112" si="6">G114+G117+G120+G123+G126+G129+G132+G135+G141+G138</f>
        <v>10853167.999999998</v>
      </c>
      <c r="H111" s="290">
        <f t="shared" si="6"/>
        <v>10155835.999999998</v>
      </c>
      <c r="I111" s="290">
        <f t="shared" si="6"/>
        <v>8264157</v>
      </c>
      <c r="J111" s="290">
        <f t="shared" si="6"/>
        <v>1891679</v>
      </c>
      <c r="K111" s="290">
        <f>K114+K117+K120+K123+K126+K129+K132+K135+K141</f>
        <v>282746</v>
      </c>
      <c r="L111" s="290">
        <f>L114+L117+L120+L123+L126+L129+L132+L135+L141+L138</f>
        <v>414586</v>
      </c>
      <c r="M111" s="290"/>
      <c r="N111" s="290"/>
      <c r="O111" s="290"/>
      <c r="P111" s="290"/>
      <c r="Q111" s="290"/>
      <c r="R111" s="291"/>
      <c r="S111" s="291"/>
    </row>
    <row r="112" spans="1:19" ht="21.75" customHeight="1">
      <c r="A112" s="209"/>
      <c r="B112" s="167"/>
      <c r="C112" s="493" t="s">
        <v>215</v>
      </c>
      <c r="D112" s="494"/>
      <c r="E112" s="495">
        <f>E115+E118+E121+E124+E127+E130+E136+E142+E133+E139</f>
        <v>5865696.7800000012</v>
      </c>
      <c r="F112" s="496"/>
      <c r="G112" s="289">
        <f>G115+G118+G121+G124+G127+G130+G133+G136+G142+G139</f>
        <v>5865696.7800000012</v>
      </c>
      <c r="H112" s="289">
        <f t="shared" si="6"/>
        <v>5523906.9500000011</v>
      </c>
      <c r="I112" s="290">
        <f>I115+I118+I121+I124+I127+I130+I133+I136+I142+I139</f>
        <v>4731189.1099999994</v>
      </c>
      <c r="J112" s="290">
        <f t="shared" si="6"/>
        <v>792717.84</v>
      </c>
      <c r="K112" s="290">
        <f>K115+K118+K121+K124+K127+K130+K133+K136+K142</f>
        <v>123162.68</v>
      </c>
      <c r="L112" s="290">
        <f>L115+L118+L121+L124+L127+L130+L133+L136+L142+L139</f>
        <v>218627.15</v>
      </c>
      <c r="M112" s="290"/>
      <c r="N112" s="290"/>
      <c r="O112" s="290"/>
      <c r="P112" s="290"/>
      <c r="Q112" s="290"/>
      <c r="R112" s="291"/>
      <c r="S112" s="291"/>
    </row>
    <row r="113" spans="1:22" ht="31.8" customHeight="1">
      <c r="A113" s="209"/>
      <c r="B113" s="167"/>
      <c r="C113" s="493" t="s">
        <v>216</v>
      </c>
      <c r="D113" s="494"/>
      <c r="E113" s="497">
        <f>E112*100/E111</f>
        <v>54.04594105610456</v>
      </c>
      <c r="F113" s="512"/>
      <c r="G113" s="334">
        <f t="shared" ref="G113:L113" si="7">G112*100/G111</f>
        <v>54.04594105610456</v>
      </c>
      <c r="H113" s="334">
        <f t="shared" si="7"/>
        <v>54.391454824595456</v>
      </c>
      <c r="I113" s="334">
        <f t="shared" si="7"/>
        <v>57.24950663449399</v>
      </c>
      <c r="J113" s="334">
        <f t="shared" si="7"/>
        <v>41.9055156821004</v>
      </c>
      <c r="K113" s="334">
        <f>K112*100/K111</f>
        <v>43.559477410821017</v>
      </c>
      <c r="L113" s="334">
        <f t="shared" si="7"/>
        <v>52.733847742084876</v>
      </c>
      <c r="M113" s="290"/>
      <c r="N113" s="290"/>
      <c r="O113" s="290"/>
      <c r="P113" s="290"/>
      <c r="Q113" s="290"/>
      <c r="R113" s="291"/>
      <c r="S113" s="291"/>
    </row>
    <row r="114" spans="1:22" ht="21.75" customHeight="1">
      <c r="A114" s="209"/>
      <c r="B114" s="167">
        <v>80101</v>
      </c>
      <c r="C114" s="493" t="s">
        <v>30</v>
      </c>
      <c r="D114" s="494"/>
      <c r="E114" s="495">
        <f>G114+P114</f>
        <v>6098353.9000000004</v>
      </c>
      <c r="F114" s="496"/>
      <c r="G114" s="336">
        <f>H114+L114</f>
        <v>6098353.9000000004</v>
      </c>
      <c r="H114" s="336">
        <f>I114+J114</f>
        <v>5816049.9000000004</v>
      </c>
      <c r="I114" s="290">
        <v>5044906.9000000004</v>
      </c>
      <c r="J114" s="290">
        <v>771143</v>
      </c>
      <c r="K114" s="290"/>
      <c r="L114" s="290">
        <v>282304</v>
      </c>
      <c r="M114" s="290"/>
      <c r="N114" s="290"/>
      <c r="O114" s="290"/>
      <c r="P114" s="290"/>
      <c r="Q114" s="290"/>
      <c r="R114" s="291"/>
      <c r="S114" s="291"/>
    </row>
    <row r="115" spans="1:22" ht="21.75" customHeight="1">
      <c r="A115" s="209"/>
      <c r="B115" s="167"/>
      <c r="C115" s="493" t="s">
        <v>215</v>
      </c>
      <c r="D115" s="494"/>
      <c r="E115" s="497">
        <f>G115+P115</f>
        <v>3093338.26</v>
      </c>
      <c r="F115" s="498"/>
      <c r="G115" s="290">
        <f>H115+L115</f>
        <v>3093338.26</v>
      </c>
      <c r="H115" s="290">
        <f>I115+J115</f>
        <v>2958626.8</v>
      </c>
      <c r="I115" s="290">
        <v>2684133.4</v>
      </c>
      <c r="J115" s="290">
        <v>274493.40000000002</v>
      </c>
      <c r="K115" s="290"/>
      <c r="L115" s="290">
        <v>134711.46</v>
      </c>
      <c r="M115" s="290"/>
      <c r="N115" s="290"/>
      <c r="O115" s="290"/>
      <c r="P115" s="290"/>
      <c r="Q115" s="290"/>
      <c r="R115" s="291"/>
      <c r="S115" s="291"/>
    </row>
    <row r="116" spans="1:22" ht="21.75" customHeight="1">
      <c r="A116" s="209"/>
      <c r="B116" s="167"/>
      <c r="C116" s="493" t="s">
        <v>216</v>
      </c>
      <c r="D116" s="494"/>
      <c r="E116" s="497">
        <f>E115*100/E114</f>
        <v>50.72415131565257</v>
      </c>
      <c r="F116" s="498"/>
      <c r="G116" s="290">
        <f>G115*100/G114</f>
        <v>50.72415131565257</v>
      </c>
      <c r="H116" s="290">
        <f>H115*100/H114</f>
        <v>50.870038099226072</v>
      </c>
      <c r="I116" s="290">
        <f>I115*100/I114</f>
        <v>53.204815335640781</v>
      </c>
      <c r="J116" s="290">
        <f>J115*100/J114</f>
        <v>35.595654761827575</v>
      </c>
      <c r="K116" s="290"/>
      <c r="L116" s="290">
        <f>L115*100/L114</f>
        <v>47.718579970528225</v>
      </c>
      <c r="M116" s="290"/>
      <c r="N116" s="290"/>
      <c r="O116" s="290"/>
      <c r="P116" s="290"/>
      <c r="Q116" s="290"/>
      <c r="R116" s="291"/>
      <c r="S116" s="291"/>
    </row>
    <row r="117" spans="1:22" ht="21.75" customHeight="1">
      <c r="A117" s="209"/>
      <c r="B117" s="167">
        <v>80103</v>
      </c>
      <c r="C117" s="493" t="s">
        <v>28</v>
      </c>
      <c r="D117" s="494"/>
      <c r="E117" s="495">
        <f>G117+P117</f>
        <v>711190.39</v>
      </c>
      <c r="F117" s="496"/>
      <c r="G117" s="290">
        <f>H117+L117</f>
        <v>711190.39</v>
      </c>
      <c r="H117" s="290">
        <f>I117+J117</f>
        <v>676316.39</v>
      </c>
      <c r="I117" s="290">
        <v>577796.39</v>
      </c>
      <c r="J117" s="290">
        <v>98520</v>
      </c>
      <c r="K117" s="290"/>
      <c r="L117" s="290">
        <v>34874</v>
      </c>
      <c r="M117" s="290"/>
      <c r="N117" s="290"/>
      <c r="O117" s="290"/>
      <c r="P117" s="290"/>
      <c r="Q117" s="290"/>
      <c r="R117" s="291"/>
      <c r="S117" s="291"/>
    </row>
    <row r="118" spans="1:22" ht="21.75" customHeight="1">
      <c r="A118" s="209"/>
      <c r="B118" s="167"/>
      <c r="C118" s="493" t="s">
        <v>215</v>
      </c>
      <c r="D118" s="494"/>
      <c r="E118" s="497">
        <f>G118+P118</f>
        <v>390289.33</v>
      </c>
      <c r="F118" s="498"/>
      <c r="G118" s="340">
        <f>H118+L118</f>
        <v>390289.33</v>
      </c>
      <c r="H118" s="340">
        <f>I118+J118</f>
        <v>370234.64</v>
      </c>
      <c r="I118" s="340">
        <v>322101.27</v>
      </c>
      <c r="J118" s="340">
        <v>48133.37</v>
      </c>
      <c r="K118" s="340"/>
      <c r="L118" s="340">
        <v>20054.689999999999</v>
      </c>
      <c r="M118" s="290"/>
      <c r="N118" s="290"/>
      <c r="O118" s="290"/>
      <c r="P118" s="290"/>
      <c r="Q118" s="290"/>
      <c r="R118" s="291"/>
      <c r="S118" s="291"/>
    </row>
    <row r="119" spans="1:22" ht="21.75" customHeight="1">
      <c r="A119" s="209"/>
      <c r="B119" s="167"/>
      <c r="C119" s="493" t="s">
        <v>216</v>
      </c>
      <c r="D119" s="494"/>
      <c r="E119" s="497">
        <f>E118*100/E117</f>
        <v>54.878318870422305</v>
      </c>
      <c r="F119" s="512"/>
      <c r="G119" s="334">
        <f>G118*100/G117</f>
        <v>54.878318870422305</v>
      </c>
      <c r="H119" s="334">
        <f>H118*100/H117</f>
        <v>54.742816450152866</v>
      </c>
      <c r="I119" s="334">
        <f>I118*100/I117</f>
        <v>55.746500943005195</v>
      </c>
      <c r="J119" s="334">
        <f>J118*100/J117</f>
        <v>48.856445391798623</v>
      </c>
      <c r="K119" s="334"/>
      <c r="L119" s="334">
        <f>L118*100/L117</f>
        <v>57.506136376670291</v>
      </c>
      <c r="M119" s="383"/>
      <c r="N119" s="290"/>
      <c r="O119" s="290"/>
      <c r="P119" s="290"/>
      <c r="Q119" s="290"/>
      <c r="R119" s="291"/>
      <c r="S119" s="291"/>
      <c r="V119" s="394">
        <f>E114+E123+E132+E135+E138</f>
        <v>8628478.6099999994</v>
      </c>
    </row>
    <row r="120" spans="1:22" ht="21.75" customHeight="1">
      <c r="A120" s="209"/>
      <c r="B120" s="167">
        <v>80104</v>
      </c>
      <c r="C120" s="493" t="s">
        <v>222</v>
      </c>
      <c r="D120" s="494"/>
      <c r="E120" s="495">
        <f>G120</f>
        <v>315608</v>
      </c>
      <c r="F120" s="496"/>
      <c r="G120" s="336">
        <f>H120+K120</f>
        <v>315608</v>
      </c>
      <c r="H120" s="336">
        <f>J120</f>
        <v>39360</v>
      </c>
      <c r="I120" s="336"/>
      <c r="J120" s="336">
        <v>39360</v>
      </c>
      <c r="K120" s="336">
        <v>276248</v>
      </c>
      <c r="L120" s="336"/>
      <c r="M120" s="290"/>
      <c r="N120" s="290"/>
      <c r="O120" s="290"/>
      <c r="P120" s="290"/>
      <c r="Q120" s="382"/>
      <c r="R120" s="291"/>
      <c r="S120" s="291"/>
    </row>
    <row r="121" spans="1:22" ht="21.75" customHeight="1">
      <c r="A121" s="209"/>
      <c r="B121" s="167"/>
      <c r="C121" s="493" t="s">
        <v>215</v>
      </c>
      <c r="D121" s="494"/>
      <c r="E121" s="497">
        <f>G121</f>
        <v>138663.03999999998</v>
      </c>
      <c r="F121" s="498"/>
      <c r="G121" s="290">
        <f>H121+K121</f>
        <v>138663.03999999998</v>
      </c>
      <c r="H121" s="290">
        <f>J121</f>
        <v>20553.11</v>
      </c>
      <c r="I121" s="290"/>
      <c r="J121" s="290">
        <v>20553.11</v>
      </c>
      <c r="K121" s="290">
        <v>118109.93</v>
      </c>
      <c r="L121" s="290"/>
      <c r="M121" s="290"/>
      <c r="N121" s="290"/>
      <c r="O121" s="290"/>
      <c r="P121" s="290"/>
      <c r="Q121" s="382"/>
      <c r="R121" s="291"/>
      <c r="S121" s="291"/>
    </row>
    <row r="122" spans="1:22" ht="21.75" customHeight="1">
      <c r="A122" s="209"/>
      <c r="B122" s="167"/>
      <c r="C122" s="493" t="s">
        <v>216</v>
      </c>
      <c r="D122" s="494"/>
      <c r="E122" s="497">
        <f>E121*100/E120</f>
        <v>43.935210767787886</v>
      </c>
      <c r="F122" s="498"/>
      <c r="G122" s="290">
        <f>G121*100/G120</f>
        <v>43.935210767787886</v>
      </c>
      <c r="H122" s="290">
        <f>H121*100/H120</f>
        <v>52.218267276422765</v>
      </c>
      <c r="I122" s="290"/>
      <c r="J122" s="290">
        <f>J121*100/J120</f>
        <v>52.218267276422765</v>
      </c>
      <c r="K122" s="290">
        <f>K121*100/K120</f>
        <v>42.755035330572532</v>
      </c>
      <c r="L122" s="290"/>
      <c r="M122" s="290"/>
      <c r="N122" s="290"/>
      <c r="O122" s="290"/>
      <c r="P122" s="290"/>
      <c r="Q122" s="382"/>
      <c r="R122" s="291"/>
      <c r="S122" s="291"/>
      <c r="V122" s="394">
        <f>E115+E124+E133+E136+E139</f>
        <v>4667334.5600000005</v>
      </c>
    </row>
    <row r="123" spans="1:22" ht="21.75" customHeight="1">
      <c r="A123" s="209"/>
      <c r="B123" s="167">
        <v>80110</v>
      </c>
      <c r="C123" s="493" t="s">
        <v>31</v>
      </c>
      <c r="D123" s="494"/>
      <c r="E123" s="495">
        <f>G123+P123</f>
        <v>1884607.71</v>
      </c>
      <c r="F123" s="496"/>
      <c r="G123" s="290">
        <f>H123+L123</f>
        <v>1884607.71</v>
      </c>
      <c r="H123" s="290">
        <f>I123+J123</f>
        <v>1821048.71</v>
      </c>
      <c r="I123" s="290">
        <v>1392149.71</v>
      </c>
      <c r="J123" s="290">
        <v>428899</v>
      </c>
      <c r="K123" s="290"/>
      <c r="L123" s="290">
        <v>63559</v>
      </c>
      <c r="M123" s="290"/>
      <c r="N123" s="290"/>
      <c r="O123" s="290"/>
      <c r="P123" s="290"/>
      <c r="Q123" s="382"/>
      <c r="R123" s="291"/>
      <c r="S123" s="291"/>
    </row>
    <row r="124" spans="1:22" ht="21.75" customHeight="1">
      <c r="A124" s="209"/>
      <c r="B124" s="167"/>
      <c r="C124" s="493" t="s">
        <v>215</v>
      </c>
      <c r="D124" s="494"/>
      <c r="E124" s="497">
        <f>G124+P124</f>
        <v>1208925.05</v>
      </c>
      <c r="F124" s="498"/>
      <c r="G124" s="290">
        <f>H124+L124</f>
        <v>1208925.05</v>
      </c>
      <c r="H124" s="290">
        <f>I124+J124</f>
        <v>1162839.05</v>
      </c>
      <c r="I124" s="290">
        <v>998682.72</v>
      </c>
      <c r="J124" s="290">
        <v>164156.32999999999</v>
      </c>
      <c r="K124" s="290"/>
      <c r="L124" s="290">
        <v>46086</v>
      </c>
      <c r="M124" s="290"/>
      <c r="N124" s="290"/>
      <c r="O124" s="290"/>
      <c r="P124" s="290"/>
      <c r="Q124" s="382"/>
      <c r="R124" s="291"/>
      <c r="S124" s="291"/>
    </row>
    <row r="125" spans="1:22" ht="21.75" customHeight="1">
      <c r="A125" s="209"/>
      <c r="B125" s="167"/>
      <c r="C125" s="493" t="s">
        <v>216</v>
      </c>
      <c r="D125" s="494"/>
      <c r="E125" s="497">
        <f>E124*100/E123</f>
        <v>64.147304692922006</v>
      </c>
      <c r="F125" s="498"/>
      <c r="G125" s="290">
        <f>G124*100/G123</f>
        <v>64.147304692922006</v>
      </c>
      <c r="H125" s="290">
        <f>H124*100/H123</f>
        <v>63.855461065618613</v>
      </c>
      <c r="I125" s="290">
        <f>I124*100/I123</f>
        <v>71.736732969617179</v>
      </c>
      <c r="J125" s="290">
        <f>J124*100/J123</f>
        <v>38.273889657005491</v>
      </c>
      <c r="K125" s="290"/>
      <c r="L125" s="290">
        <f>L124*100/L123</f>
        <v>72.509007378970722</v>
      </c>
      <c r="M125" s="290"/>
      <c r="N125" s="290"/>
      <c r="O125" s="290"/>
      <c r="P125" s="290"/>
      <c r="Q125" s="382"/>
      <c r="R125" s="291"/>
      <c r="S125" s="291"/>
    </row>
    <row r="126" spans="1:22" ht="21.75" customHeight="1">
      <c r="A126" s="209"/>
      <c r="B126" s="167">
        <v>80113</v>
      </c>
      <c r="C126" s="493" t="s">
        <v>29</v>
      </c>
      <c r="D126" s="494"/>
      <c r="E126" s="495">
        <f>G126+P126</f>
        <v>1079376</v>
      </c>
      <c r="F126" s="496"/>
      <c r="G126" s="290">
        <f>H126</f>
        <v>1079376</v>
      </c>
      <c r="H126" s="290">
        <f>I126+J126</f>
        <v>1079376</v>
      </c>
      <c r="I126" s="290">
        <v>707626</v>
      </c>
      <c r="J126" s="290">
        <v>371750</v>
      </c>
      <c r="K126" s="290"/>
      <c r="L126" s="290"/>
      <c r="M126" s="290"/>
      <c r="N126" s="290"/>
      <c r="O126" s="290"/>
      <c r="P126" s="290"/>
      <c r="Q126" s="382"/>
      <c r="R126" s="291"/>
      <c r="S126" s="291"/>
    </row>
    <row r="127" spans="1:22" ht="21.75" customHeight="1">
      <c r="A127" s="209"/>
      <c r="B127" s="167"/>
      <c r="C127" s="493" t="s">
        <v>215</v>
      </c>
      <c r="D127" s="494"/>
      <c r="E127" s="497">
        <f>G127</f>
        <v>596561.57000000007</v>
      </c>
      <c r="F127" s="498"/>
      <c r="G127" s="290">
        <f>H127</f>
        <v>596561.57000000007</v>
      </c>
      <c r="H127" s="290">
        <f>I127+J127</f>
        <v>596561.57000000007</v>
      </c>
      <c r="I127" s="290">
        <v>411656.83</v>
      </c>
      <c r="J127" s="290">
        <v>184904.74</v>
      </c>
      <c r="K127" s="290"/>
      <c r="L127" s="290"/>
      <c r="M127" s="290"/>
      <c r="N127" s="290"/>
      <c r="O127" s="290"/>
      <c r="P127" s="290"/>
      <c r="Q127" s="382"/>
      <c r="R127" s="291"/>
      <c r="S127" s="291"/>
    </row>
    <row r="128" spans="1:22" ht="21.75" customHeight="1">
      <c r="A128" s="209"/>
      <c r="B128" s="167"/>
      <c r="C128" s="493" t="s">
        <v>216</v>
      </c>
      <c r="D128" s="494"/>
      <c r="E128" s="497">
        <f>E127*100/E126</f>
        <v>55.269115674241419</v>
      </c>
      <c r="F128" s="498"/>
      <c r="G128" s="290">
        <f>G127*100/G126</f>
        <v>55.269115674241419</v>
      </c>
      <c r="H128" s="290">
        <f>H127*100/H126</f>
        <v>55.269115674241419</v>
      </c>
      <c r="I128" s="290">
        <f>I127*100/I126</f>
        <v>58.174350575021265</v>
      </c>
      <c r="J128" s="290">
        <f>J127*100/J126</f>
        <v>49.739002017484871</v>
      </c>
      <c r="K128" s="290"/>
      <c r="L128" s="290"/>
      <c r="M128" s="290"/>
      <c r="N128" s="290"/>
      <c r="O128" s="290"/>
      <c r="P128" s="290"/>
      <c r="Q128" s="382"/>
      <c r="R128" s="291"/>
      <c r="S128" s="291"/>
    </row>
    <row r="129" spans="1:19" ht="21.75" customHeight="1">
      <c r="A129" s="209"/>
      <c r="B129" s="167">
        <v>80146</v>
      </c>
      <c r="C129" s="493" t="s">
        <v>32</v>
      </c>
      <c r="D129" s="494"/>
      <c r="E129" s="495">
        <f>G129</f>
        <v>54517</v>
      </c>
      <c r="F129" s="496"/>
      <c r="G129" s="290">
        <f>H129</f>
        <v>54517</v>
      </c>
      <c r="H129" s="290">
        <f>J129</f>
        <v>54517</v>
      </c>
      <c r="I129" s="290"/>
      <c r="J129" s="290">
        <v>54517</v>
      </c>
      <c r="K129" s="290"/>
      <c r="L129" s="290"/>
      <c r="M129" s="290"/>
      <c r="N129" s="290"/>
      <c r="O129" s="290"/>
      <c r="P129" s="290"/>
      <c r="Q129" s="382"/>
      <c r="R129" s="291"/>
      <c r="S129" s="291"/>
    </row>
    <row r="130" spans="1:19" ht="21.75" customHeight="1">
      <c r="A130" s="209"/>
      <c r="B130" s="167"/>
      <c r="C130" s="493" t="s">
        <v>215</v>
      </c>
      <c r="D130" s="494"/>
      <c r="E130" s="497">
        <f>G130</f>
        <v>11905.53</v>
      </c>
      <c r="F130" s="498"/>
      <c r="G130" s="290">
        <f>H130</f>
        <v>11905.53</v>
      </c>
      <c r="H130" s="290">
        <f>J130</f>
        <v>11905.53</v>
      </c>
      <c r="I130" s="290"/>
      <c r="J130" s="290">
        <v>11905.53</v>
      </c>
      <c r="K130" s="290"/>
      <c r="L130" s="290"/>
      <c r="M130" s="290"/>
      <c r="N130" s="290"/>
      <c r="O130" s="290"/>
      <c r="P130" s="290"/>
      <c r="Q130" s="382"/>
      <c r="R130" s="291"/>
      <c r="S130" s="291"/>
    </row>
    <row r="131" spans="1:19" ht="21.75" customHeight="1">
      <c r="A131" s="209"/>
      <c r="B131" s="167"/>
      <c r="C131" s="493" t="s">
        <v>216</v>
      </c>
      <c r="D131" s="494"/>
      <c r="E131" s="497">
        <f>E130*100/E129</f>
        <v>21.838197259570411</v>
      </c>
      <c r="F131" s="498"/>
      <c r="G131" s="290">
        <f>G130*100/G129</f>
        <v>21.838197259570411</v>
      </c>
      <c r="H131" s="290">
        <f>H130*100/H129</f>
        <v>21.838197259570411</v>
      </c>
      <c r="I131" s="290"/>
      <c r="J131" s="290">
        <f>J130*100/J129</f>
        <v>21.838197259570411</v>
      </c>
      <c r="K131" s="290"/>
      <c r="L131" s="290"/>
      <c r="M131" s="290"/>
      <c r="N131" s="290"/>
      <c r="O131" s="290"/>
      <c r="P131" s="290"/>
      <c r="Q131" s="382"/>
      <c r="R131" s="291"/>
      <c r="S131" s="291"/>
    </row>
    <row r="132" spans="1:19" ht="121.5" customHeight="1">
      <c r="A132" s="209"/>
      <c r="B132" s="167">
        <v>80149</v>
      </c>
      <c r="C132" s="493" t="s">
        <v>268</v>
      </c>
      <c r="D132" s="494"/>
      <c r="E132" s="495">
        <f>G132</f>
        <v>74183.61</v>
      </c>
      <c r="F132" s="496"/>
      <c r="G132" s="290">
        <f>H132+L132</f>
        <v>74183.61</v>
      </c>
      <c r="H132" s="290">
        <f>I132+J132</f>
        <v>69188.61</v>
      </c>
      <c r="I132" s="290">
        <v>62138.61</v>
      </c>
      <c r="J132" s="290">
        <v>7050</v>
      </c>
      <c r="K132" s="290"/>
      <c r="L132" s="290">
        <v>4995</v>
      </c>
      <c r="M132" s="290"/>
      <c r="N132" s="290"/>
      <c r="O132" s="290"/>
      <c r="P132" s="290"/>
      <c r="Q132" s="382"/>
      <c r="R132" s="291"/>
      <c r="S132" s="291"/>
    </row>
    <row r="133" spans="1:19" ht="21.75" customHeight="1">
      <c r="A133" s="209"/>
      <c r="B133" s="167"/>
      <c r="C133" s="493" t="s">
        <v>215</v>
      </c>
      <c r="D133" s="494"/>
      <c r="E133" s="497">
        <f>G133</f>
        <v>34794.229999999996</v>
      </c>
      <c r="F133" s="498"/>
      <c r="G133" s="290">
        <f>H133+L133</f>
        <v>34794.229999999996</v>
      </c>
      <c r="H133" s="290">
        <f>I133+J133</f>
        <v>32379.23</v>
      </c>
      <c r="I133" s="290">
        <v>29714.18</v>
      </c>
      <c r="J133" s="290">
        <v>2665.05</v>
      </c>
      <c r="K133" s="290"/>
      <c r="L133" s="290">
        <v>2415</v>
      </c>
      <c r="M133" s="290"/>
      <c r="N133" s="290"/>
      <c r="O133" s="290"/>
      <c r="P133" s="290"/>
      <c r="Q133" s="382"/>
      <c r="R133" s="291"/>
      <c r="S133" s="291"/>
    </row>
    <row r="134" spans="1:19" ht="21.75" customHeight="1">
      <c r="A134" s="209"/>
      <c r="B134" s="167"/>
      <c r="C134" s="493" t="s">
        <v>216</v>
      </c>
      <c r="D134" s="494"/>
      <c r="E134" s="497">
        <f>E133*100/E132</f>
        <v>46.902853608768829</v>
      </c>
      <c r="F134" s="498"/>
      <c r="G134" s="290">
        <f>G133*100/G132</f>
        <v>46.902853608768829</v>
      </c>
      <c r="H134" s="290">
        <f>H133*100/H132</f>
        <v>46.798497613985887</v>
      </c>
      <c r="I134" s="290">
        <f>I133*100/I132</f>
        <v>47.819190033378604</v>
      </c>
      <c r="J134" s="290">
        <f>J133*100/J132</f>
        <v>37.802127659574467</v>
      </c>
      <c r="K134" s="290"/>
      <c r="L134" s="290">
        <f>L133*100/L132</f>
        <v>48.348348348348345</v>
      </c>
      <c r="M134" s="290"/>
      <c r="N134" s="290"/>
      <c r="O134" s="290"/>
      <c r="P134" s="290"/>
      <c r="Q134" s="382"/>
      <c r="R134" s="291"/>
      <c r="S134" s="291"/>
    </row>
    <row r="135" spans="1:19" ht="92.4" customHeight="1">
      <c r="A135" s="209"/>
      <c r="B135" s="167">
        <v>80150</v>
      </c>
      <c r="C135" s="542" t="s">
        <v>223</v>
      </c>
      <c r="D135" s="543"/>
      <c r="E135" s="497">
        <f>G135</f>
        <v>324254.09999999998</v>
      </c>
      <c r="F135" s="498"/>
      <c r="G135" s="290">
        <f>H135+L135</f>
        <v>324254.09999999998</v>
      </c>
      <c r="H135" s="290">
        <f>I135+J135</f>
        <v>306749.09999999998</v>
      </c>
      <c r="I135" s="290">
        <v>266109.09999999998</v>
      </c>
      <c r="J135" s="290">
        <v>40640</v>
      </c>
      <c r="K135" s="290"/>
      <c r="L135" s="290">
        <v>17505</v>
      </c>
      <c r="M135" s="290"/>
      <c r="N135" s="290"/>
      <c r="O135" s="290"/>
      <c r="P135" s="290"/>
      <c r="Q135" s="382"/>
      <c r="R135" s="291"/>
      <c r="S135" s="291"/>
    </row>
    <row r="136" spans="1:19" ht="20.399999999999999" customHeight="1">
      <c r="A136" s="209"/>
      <c r="B136" s="167"/>
      <c r="C136" s="510" t="s">
        <v>215</v>
      </c>
      <c r="D136" s="511"/>
      <c r="E136" s="497">
        <f>G136</f>
        <v>191266.37</v>
      </c>
      <c r="F136" s="498"/>
      <c r="G136" s="290">
        <f>H136+L136</f>
        <v>191266.37</v>
      </c>
      <c r="H136" s="290">
        <f>I136+J136</f>
        <v>181855.37</v>
      </c>
      <c r="I136" s="290">
        <v>162024.78</v>
      </c>
      <c r="J136" s="290">
        <v>19830.59</v>
      </c>
      <c r="K136" s="290"/>
      <c r="L136" s="290">
        <v>9411</v>
      </c>
      <c r="M136" s="290"/>
      <c r="N136" s="290"/>
      <c r="O136" s="290"/>
      <c r="P136" s="290"/>
      <c r="Q136" s="382"/>
      <c r="R136" s="291"/>
      <c r="S136" s="291"/>
    </row>
    <row r="137" spans="1:19" ht="20.399999999999999" customHeight="1">
      <c r="A137" s="209"/>
      <c r="B137" s="167"/>
      <c r="C137" s="510" t="s">
        <v>221</v>
      </c>
      <c r="D137" s="511"/>
      <c r="E137" s="497">
        <f>E136*100/E135</f>
        <v>58.986569483624116</v>
      </c>
      <c r="F137" s="498"/>
      <c r="G137" s="290">
        <f>G136*100/G135</f>
        <v>58.986569483624116</v>
      </c>
      <c r="H137" s="290">
        <f>H136*100/H135</f>
        <v>59.284728137751671</v>
      </c>
      <c r="I137" s="290">
        <f>I136*100/I135</f>
        <v>60.88659876719737</v>
      </c>
      <c r="J137" s="290">
        <f>J136*100/J135</f>
        <v>48.795743110236224</v>
      </c>
      <c r="K137" s="290"/>
      <c r="L137" s="290">
        <f>L136*100/L135</f>
        <v>53.761782347900599</v>
      </c>
      <c r="M137" s="290"/>
      <c r="N137" s="290"/>
      <c r="O137" s="290"/>
      <c r="P137" s="290"/>
      <c r="Q137" s="382"/>
      <c r="R137" s="291"/>
      <c r="S137" s="291"/>
    </row>
    <row r="138" spans="1:19" ht="102" customHeight="1">
      <c r="A138" s="209"/>
      <c r="B138" s="167">
        <v>80152</v>
      </c>
      <c r="C138" s="544" t="s">
        <v>398</v>
      </c>
      <c r="D138" s="545"/>
      <c r="E138" s="497">
        <f>G138</f>
        <v>247079.29</v>
      </c>
      <c r="F138" s="498"/>
      <c r="G138" s="290">
        <f>H138+L138</f>
        <v>247079.29</v>
      </c>
      <c r="H138" s="290">
        <f>I138+J138</f>
        <v>235730.29</v>
      </c>
      <c r="I138" s="290">
        <v>213430.29</v>
      </c>
      <c r="J138" s="290">
        <v>22300</v>
      </c>
      <c r="K138" s="290"/>
      <c r="L138" s="290">
        <v>11349</v>
      </c>
      <c r="M138" s="290"/>
      <c r="N138" s="290"/>
      <c r="O138" s="290"/>
      <c r="P138" s="290"/>
      <c r="Q138" s="382"/>
      <c r="R138" s="291"/>
      <c r="S138" s="291"/>
    </row>
    <row r="139" spans="1:19" ht="21.75" customHeight="1">
      <c r="A139" s="209"/>
      <c r="B139" s="167"/>
      <c r="C139" s="493" t="s">
        <v>228</v>
      </c>
      <c r="D139" s="494"/>
      <c r="E139" s="497">
        <f>G139</f>
        <v>139010.65</v>
      </c>
      <c r="F139" s="498"/>
      <c r="G139" s="290">
        <f>H139+L139</f>
        <v>139010.65</v>
      </c>
      <c r="H139" s="290">
        <f>I139+J139</f>
        <v>133061.65</v>
      </c>
      <c r="I139" s="290">
        <v>122875.93</v>
      </c>
      <c r="J139" s="290">
        <v>10185.719999999999</v>
      </c>
      <c r="K139" s="290"/>
      <c r="L139" s="290">
        <v>5949</v>
      </c>
      <c r="M139" s="290"/>
      <c r="N139" s="290"/>
      <c r="O139" s="290"/>
      <c r="P139" s="290"/>
      <c r="Q139" s="382"/>
      <c r="R139" s="291"/>
      <c r="S139" s="291"/>
    </row>
    <row r="140" spans="1:19" ht="21.75" customHeight="1">
      <c r="A140" s="209"/>
      <c r="B140" s="167"/>
      <c r="C140" s="493" t="s">
        <v>216</v>
      </c>
      <c r="D140" s="494"/>
      <c r="E140" s="497">
        <f>E139*100/E138</f>
        <v>56.26155474220441</v>
      </c>
      <c r="F140" s="498"/>
      <c r="G140" s="290">
        <f>G139*100/G138</f>
        <v>56.26155474220441</v>
      </c>
      <c r="H140" s="290">
        <f>H139*100/H138</f>
        <v>56.446564419023112</v>
      </c>
      <c r="I140" s="290">
        <f>I139*100/I138</f>
        <v>57.571926646400563</v>
      </c>
      <c r="J140" s="290">
        <f>J139*100/J138</f>
        <v>45.675874439461879</v>
      </c>
      <c r="K140" s="290"/>
      <c r="L140" s="290">
        <f>L139*100/L138</f>
        <v>52.418715305313242</v>
      </c>
      <c r="M140" s="290"/>
      <c r="N140" s="290"/>
      <c r="O140" s="290"/>
      <c r="P140" s="290"/>
      <c r="Q140" s="382"/>
      <c r="R140" s="291"/>
      <c r="S140" s="291"/>
    </row>
    <row r="141" spans="1:19" ht="21.75" customHeight="1">
      <c r="A141" s="209"/>
      <c r="B141" s="167">
        <v>80195</v>
      </c>
      <c r="C141" s="493" t="s">
        <v>10</v>
      </c>
      <c r="D141" s="494"/>
      <c r="E141" s="495">
        <f>G141</f>
        <v>63998</v>
      </c>
      <c r="F141" s="496"/>
      <c r="G141" s="290">
        <f>H141+K141</f>
        <v>63998</v>
      </c>
      <c r="H141" s="290">
        <f>I141+J141</f>
        <v>57500</v>
      </c>
      <c r="I141" s="290"/>
      <c r="J141" s="290">
        <v>57500</v>
      </c>
      <c r="K141" s="290">
        <v>6498</v>
      </c>
      <c r="L141" s="290"/>
      <c r="M141" s="290"/>
      <c r="N141" s="290"/>
      <c r="O141" s="290"/>
      <c r="P141" s="290"/>
      <c r="Q141" s="382"/>
      <c r="R141" s="291"/>
      <c r="S141" s="291"/>
    </row>
    <row r="142" spans="1:19" ht="21.75" customHeight="1">
      <c r="A142" s="209"/>
      <c r="B142" s="167"/>
      <c r="C142" s="493" t="s">
        <v>215</v>
      </c>
      <c r="D142" s="494"/>
      <c r="E142" s="497">
        <f>G142</f>
        <v>60942.75</v>
      </c>
      <c r="F142" s="498"/>
      <c r="G142" s="290">
        <f>H142+K142</f>
        <v>60942.75</v>
      </c>
      <c r="H142" s="290">
        <f>I142+J142</f>
        <v>55890</v>
      </c>
      <c r="I142" s="290"/>
      <c r="J142" s="290">
        <v>55890</v>
      </c>
      <c r="K142" s="290">
        <v>5052.75</v>
      </c>
      <c r="L142" s="290"/>
      <c r="M142" s="290"/>
      <c r="N142" s="290"/>
      <c r="O142" s="290"/>
      <c r="P142" s="290"/>
      <c r="Q142" s="382"/>
      <c r="R142" s="291"/>
      <c r="S142" s="291"/>
    </row>
    <row r="143" spans="1:19" ht="21.75" customHeight="1">
      <c r="A143" s="210"/>
      <c r="B143" s="167"/>
      <c r="C143" s="493" t="s">
        <v>216</v>
      </c>
      <c r="D143" s="494"/>
      <c r="E143" s="497">
        <f>E142*100/E141</f>
        <v>95.226022688209</v>
      </c>
      <c r="F143" s="498"/>
      <c r="G143" s="290">
        <f>G142*100/G141</f>
        <v>95.226022688209</v>
      </c>
      <c r="H143" s="290">
        <f>H142*100/H141</f>
        <v>97.2</v>
      </c>
      <c r="I143" s="290"/>
      <c r="J143" s="290">
        <f>J142*100/J141</f>
        <v>97.2</v>
      </c>
      <c r="K143" s="290">
        <f>K142*100/K141</f>
        <v>77.758541089566023</v>
      </c>
      <c r="L143" s="290"/>
      <c r="M143" s="290"/>
      <c r="N143" s="290"/>
      <c r="O143" s="290"/>
      <c r="P143" s="290"/>
      <c r="Q143" s="382"/>
      <c r="R143" s="291"/>
      <c r="S143" s="291"/>
    </row>
    <row r="144" spans="1:19" ht="21.75" customHeight="1">
      <c r="A144" s="362">
        <v>851</v>
      </c>
      <c r="B144" s="167"/>
      <c r="C144" s="493" t="s">
        <v>33</v>
      </c>
      <c r="D144" s="494"/>
      <c r="E144" s="495">
        <f>E147+E150+E153</f>
        <v>263779</v>
      </c>
      <c r="F144" s="496"/>
      <c r="G144" s="289">
        <f>G147+G150+G153</f>
        <v>263779</v>
      </c>
      <c r="H144" s="289">
        <f>H147+H150+H153</f>
        <v>263779</v>
      </c>
      <c r="I144" s="289">
        <f>I147+I150+I153</f>
        <v>164178</v>
      </c>
      <c r="J144" s="290">
        <f>J147+J150+J153</f>
        <v>99601</v>
      </c>
      <c r="K144" s="290"/>
      <c r="L144" s="290"/>
      <c r="M144" s="290"/>
      <c r="N144" s="290"/>
      <c r="O144" s="290"/>
      <c r="P144" s="290"/>
      <c r="Q144" s="382"/>
      <c r="R144" s="291"/>
      <c r="S144" s="291"/>
    </row>
    <row r="145" spans="1:19" ht="21.75" customHeight="1">
      <c r="A145" s="355"/>
      <c r="B145" s="167"/>
      <c r="C145" s="493" t="s">
        <v>215</v>
      </c>
      <c r="D145" s="494"/>
      <c r="E145" s="495">
        <f>G145+P145</f>
        <v>113140.72</v>
      </c>
      <c r="F145" s="539"/>
      <c r="G145" s="363">
        <f>H145+L145</f>
        <v>113140.72</v>
      </c>
      <c r="H145" s="291">
        <f>I145+J145</f>
        <v>113140.72</v>
      </c>
      <c r="I145" s="383">
        <f>I151+I154</f>
        <v>66953.279999999999</v>
      </c>
      <c r="J145" s="290">
        <f>J148+J151+J154</f>
        <v>46187.44</v>
      </c>
      <c r="K145" s="290"/>
      <c r="L145" s="290"/>
      <c r="M145" s="290"/>
      <c r="N145" s="290"/>
      <c r="O145" s="290"/>
      <c r="P145" s="290"/>
      <c r="Q145" s="382"/>
      <c r="R145" s="291"/>
      <c r="S145" s="291"/>
    </row>
    <row r="146" spans="1:19" ht="21.75" customHeight="1">
      <c r="A146" s="355"/>
      <c r="B146" s="167"/>
      <c r="C146" s="493" t="s">
        <v>216</v>
      </c>
      <c r="D146" s="494"/>
      <c r="E146" s="497">
        <f>E145*100/E144</f>
        <v>42.892239336717481</v>
      </c>
      <c r="F146" s="498"/>
      <c r="G146" s="337">
        <f>G145*100/G144</f>
        <v>42.892239336717481</v>
      </c>
      <c r="H146" s="291">
        <f>H145*100/H144</f>
        <v>42.892239336717481</v>
      </c>
      <c r="I146" s="383">
        <f>I145*100/I144</f>
        <v>40.780908526111901</v>
      </c>
      <c r="J146" s="290">
        <f>J145*100/J144</f>
        <v>46.372466139898194</v>
      </c>
      <c r="K146" s="290"/>
      <c r="L146" s="290"/>
      <c r="M146" s="290"/>
      <c r="N146" s="290"/>
      <c r="O146" s="290"/>
      <c r="P146" s="290"/>
      <c r="Q146" s="382"/>
      <c r="R146" s="291"/>
      <c r="S146" s="291"/>
    </row>
    <row r="147" spans="1:19" ht="21.75" customHeight="1">
      <c r="A147" s="355"/>
      <c r="B147" s="348">
        <v>85153</v>
      </c>
      <c r="C147" s="527" t="s">
        <v>224</v>
      </c>
      <c r="D147" s="528"/>
      <c r="E147" s="540">
        <f>G147</f>
        <v>3500</v>
      </c>
      <c r="F147" s="541"/>
      <c r="G147" s="289">
        <f>H147</f>
        <v>3500</v>
      </c>
      <c r="H147" s="364">
        <f>J147</f>
        <v>3500</v>
      </c>
      <c r="I147" s="289"/>
      <c r="J147" s="289">
        <v>3500</v>
      </c>
      <c r="K147" s="289"/>
      <c r="L147" s="289"/>
      <c r="M147" s="289"/>
      <c r="N147" s="289"/>
      <c r="O147" s="289"/>
      <c r="P147" s="289"/>
      <c r="Q147" s="346"/>
      <c r="R147" s="333"/>
      <c r="S147" s="333"/>
    </row>
    <row r="148" spans="1:19" s="366" customFormat="1" ht="21.75" customHeight="1">
      <c r="A148" s="355"/>
      <c r="B148" s="356"/>
      <c r="C148" s="519" t="s">
        <v>215</v>
      </c>
      <c r="D148" s="520"/>
      <c r="E148" s="535">
        <f>G148</f>
        <v>1619</v>
      </c>
      <c r="F148" s="536"/>
      <c r="G148" s="365">
        <f>H148</f>
        <v>1619</v>
      </c>
      <c r="H148" s="365">
        <f>J148</f>
        <v>1619</v>
      </c>
      <c r="I148" s="365"/>
      <c r="J148" s="365">
        <v>1619</v>
      </c>
      <c r="K148" s="365"/>
      <c r="L148" s="357"/>
      <c r="M148" s="357"/>
      <c r="N148" s="357"/>
      <c r="O148" s="357"/>
      <c r="P148" s="357"/>
      <c r="Q148" s="357"/>
      <c r="R148" s="357"/>
      <c r="S148" s="357"/>
    </row>
    <row r="149" spans="1:19" ht="21.75" customHeight="1">
      <c r="A149" s="355"/>
      <c r="B149" s="367"/>
      <c r="C149" s="523" t="s">
        <v>216</v>
      </c>
      <c r="D149" s="524"/>
      <c r="E149" s="537">
        <f>E148*100/E147</f>
        <v>46.25714285714286</v>
      </c>
      <c r="F149" s="538"/>
      <c r="G149" s="336">
        <f>G148*100/G147</f>
        <v>46.25714285714286</v>
      </c>
      <c r="H149" s="336">
        <f>H148*100/H147</f>
        <v>46.25714285714286</v>
      </c>
      <c r="I149" s="336"/>
      <c r="J149" s="336">
        <v>0</v>
      </c>
      <c r="K149" s="336"/>
      <c r="L149" s="336"/>
      <c r="M149" s="336"/>
      <c r="N149" s="336"/>
      <c r="O149" s="336"/>
      <c r="P149" s="336"/>
      <c r="Q149" s="337"/>
      <c r="R149" s="338"/>
      <c r="S149" s="338"/>
    </row>
    <row r="150" spans="1:19" ht="21.75" customHeight="1">
      <c r="A150" s="355"/>
      <c r="B150" s="167">
        <v>85154</v>
      </c>
      <c r="C150" s="493" t="s">
        <v>34</v>
      </c>
      <c r="D150" s="494"/>
      <c r="E150" s="495">
        <f>G150</f>
        <v>98500</v>
      </c>
      <c r="F150" s="496"/>
      <c r="G150" s="290">
        <f>H150+L150</f>
        <v>98500</v>
      </c>
      <c r="H150" s="290">
        <f>I150+J150</f>
        <v>98500</v>
      </c>
      <c r="I150" s="290">
        <v>39120</v>
      </c>
      <c r="J150" s="290">
        <v>59380</v>
      </c>
      <c r="K150" s="290"/>
      <c r="L150" s="290"/>
      <c r="M150" s="290"/>
      <c r="N150" s="290"/>
      <c r="O150" s="290"/>
      <c r="P150" s="290"/>
      <c r="Q150" s="382"/>
      <c r="R150" s="291"/>
      <c r="S150" s="291"/>
    </row>
    <row r="151" spans="1:19" ht="21.75" customHeight="1">
      <c r="A151" s="355"/>
      <c r="B151" s="167"/>
      <c r="C151" s="493" t="s">
        <v>215</v>
      </c>
      <c r="D151" s="494"/>
      <c r="E151" s="497">
        <f>G151</f>
        <v>55386.66</v>
      </c>
      <c r="F151" s="498"/>
      <c r="G151" s="290">
        <f>H151+L151</f>
        <v>55386.66</v>
      </c>
      <c r="H151" s="290">
        <f>I151+J151</f>
        <v>55386.66</v>
      </c>
      <c r="I151" s="290">
        <v>20439.7</v>
      </c>
      <c r="J151" s="290">
        <v>34946.959999999999</v>
      </c>
      <c r="K151" s="290"/>
      <c r="L151" s="290"/>
      <c r="M151" s="290"/>
      <c r="N151" s="290"/>
      <c r="O151" s="290"/>
      <c r="P151" s="290"/>
      <c r="Q151" s="382"/>
      <c r="R151" s="390"/>
      <c r="S151" s="390"/>
    </row>
    <row r="152" spans="1:19" ht="21.75" customHeight="1">
      <c r="A152" s="355"/>
      <c r="B152" s="167"/>
      <c r="C152" s="493" t="s">
        <v>216</v>
      </c>
      <c r="D152" s="494"/>
      <c r="E152" s="497">
        <f>E151*100/E150</f>
        <v>56.230111675126906</v>
      </c>
      <c r="F152" s="498"/>
      <c r="G152" s="290">
        <f>G151*100/G150</f>
        <v>56.230111675126906</v>
      </c>
      <c r="H152" s="290">
        <f>H151*100/H150</f>
        <v>56.230111675126906</v>
      </c>
      <c r="I152" s="290">
        <f>I151*100/I150</f>
        <v>52.248721881390594</v>
      </c>
      <c r="J152" s="290">
        <f>J151*100/J150</f>
        <v>58.853081845739304</v>
      </c>
      <c r="K152" s="290"/>
      <c r="L152" s="290"/>
      <c r="M152" s="290"/>
      <c r="N152" s="290"/>
      <c r="O152" s="290"/>
      <c r="P152" s="290"/>
      <c r="Q152" s="382"/>
      <c r="R152" s="390"/>
      <c r="S152" s="390"/>
    </row>
    <row r="153" spans="1:19" ht="21.75" customHeight="1">
      <c r="A153" s="355"/>
      <c r="B153" s="167">
        <v>85195</v>
      </c>
      <c r="C153" s="493" t="s">
        <v>10</v>
      </c>
      <c r="D153" s="494"/>
      <c r="E153" s="497">
        <f>G153+P153</f>
        <v>161779</v>
      </c>
      <c r="F153" s="498"/>
      <c r="G153" s="290">
        <f>H153</f>
        <v>161779</v>
      </c>
      <c r="H153" s="290">
        <f>I153+J153</f>
        <v>161779</v>
      </c>
      <c r="I153" s="290">
        <v>125058</v>
      </c>
      <c r="J153" s="290">
        <v>36721</v>
      </c>
      <c r="K153" s="290"/>
      <c r="L153" s="290"/>
      <c r="M153" s="290"/>
      <c r="N153" s="290"/>
      <c r="O153" s="290"/>
      <c r="P153" s="290"/>
      <c r="Q153" s="382"/>
      <c r="R153" s="390"/>
      <c r="S153" s="390"/>
    </row>
    <row r="154" spans="1:19" ht="21.75" customHeight="1">
      <c r="A154" s="355"/>
      <c r="B154" s="167"/>
      <c r="C154" s="493" t="s">
        <v>215</v>
      </c>
      <c r="D154" s="494"/>
      <c r="E154" s="497">
        <f>G154+P154</f>
        <v>56135.06</v>
      </c>
      <c r="F154" s="498"/>
      <c r="G154" s="290">
        <f>H154</f>
        <v>56135.06</v>
      </c>
      <c r="H154" s="290">
        <f>I154+J154</f>
        <v>56135.06</v>
      </c>
      <c r="I154" s="290">
        <v>46513.58</v>
      </c>
      <c r="J154" s="290">
        <v>9621.48</v>
      </c>
      <c r="K154" s="290"/>
      <c r="L154" s="290"/>
      <c r="M154" s="290"/>
      <c r="N154" s="290"/>
      <c r="O154" s="290"/>
      <c r="P154" s="290"/>
      <c r="Q154" s="382"/>
      <c r="R154" s="390"/>
      <c r="S154" s="390"/>
    </row>
    <row r="155" spans="1:19" ht="21.75" customHeight="1">
      <c r="A155" s="368"/>
      <c r="B155" s="167"/>
      <c r="C155" s="493" t="s">
        <v>216</v>
      </c>
      <c r="D155" s="494"/>
      <c r="E155" s="497">
        <f>E154*100/E153</f>
        <v>34.698607359422425</v>
      </c>
      <c r="F155" s="498"/>
      <c r="G155" s="290">
        <f>G154*100/G153</f>
        <v>34.698607359422425</v>
      </c>
      <c r="H155" s="290">
        <f>H154*100/H153</f>
        <v>34.698607359422425</v>
      </c>
      <c r="I155" s="290">
        <f>I154*100/I153</f>
        <v>37.193606166738633</v>
      </c>
      <c r="J155" s="290">
        <f>J154*100/J153</f>
        <v>26.201574031208299</v>
      </c>
      <c r="K155" s="290"/>
      <c r="L155" s="290"/>
      <c r="M155" s="290"/>
      <c r="N155" s="290"/>
      <c r="O155" s="290"/>
      <c r="P155" s="290"/>
      <c r="Q155" s="382"/>
      <c r="R155" s="390"/>
      <c r="S155" s="390"/>
    </row>
    <row r="156" spans="1:19" ht="21.75" customHeight="1">
      <c r="A156" s="362">
        <v>852</v>
      </c>
      <c r="B156" s="167"/>
      <c r="C156" s="493" t="s">
        <v>36</v>
      </c>
      <c r="D156" s="494"/>
      <c r="E156" s="495">
        <f>E159+E162+E165+E168+E171+E174+E177+E183+E180</f>
        <v>1407200</v>
      </c>
      <c r="F156" s="496"/>
      <c r="G156" s="290">
        <f>G159+G162+G165+G168+G171+G174+G177+G183+G180</f>
        <v>1407200</v>
      </c>
      <c r="H156" s="290">
        <f>H159+H162+H165+H171+H174+H177+H183</f>
        <v>919500</v>
      </c>
      <c r="I156" s="290">
        <f>I159+I162+I165+I168+I171+I174+I177+I183</f>
        <v>575500</v>
      </c>
      <c r="J156" s="290">
        <f>J159+J162+J165+J168+J171+J174+J177+J183</f>
        <v>344000</v>
      </c>
      <c r="K156" s="290"/>
      <c r="L156" s="290">
        <f>L159+L162+L165+L168+L171+L177+L183+L174+L180</f>
        <v>487700</v>
      </c>
      <c r="M156" s="290"/>
      <c r="N156" s="290"/>
      <c r="O156" s="290"/>
      <c r="P156" s="290"/>
      <c r="Q156" s="382"/>
      <c r="R156" s="291"/>
      <c r="S156" s="291"/>
    </row>
    <row r="157" spans="1:19" ht="21.75" customHeight="1">
      <c r="A157" s="355"/>
      <c r="B157" s="167"/>
      <c r="C157" s="493" t="s">
        <v>215</v>
      </c>
      <c r="D157" s="494"/>
      <c r="E157" s="495">
        <f>E160+E163+E166+E169+E172+E175+E178+E184+E181</f>
        <v>647256.94999999995</v>
      </c>
      <c r="F157" s="496"/>
      <c r="G157" s="290">
        <f>G160+G163+G166+G169+G172+G175+G178+G184+G181</f>
        <v>647256.94999999995</v>
      </c>
      <c r="H157" s="290">
        <f>H160+H163+H166+H172+H175+H178+H184+H181</f>
        <v>445598.17</v>
      </c>
      <c r="I157" s="290">
        <f>I160+I163+I166+I169+I172+I175+I178+I184+I181</f>
        <v>271663.53999999998</v>
      </c>
      <c r="J157" s="290">
        <f>J160+J163+J166+J169+J172+J175+J178+J184</f>
        <v>173934.63</v>
      </c>
      <c r="K157" s="290"/>
      <c r="L157" s="290">
        <f>L160+L163+L166+L172+L175+L184+L169+L181</f>
        <v>201658.78</v>
      </c>
      <c r="M157" s="290"/>
      <c r="N157" s="290"/>
      <c r="O157" s="290"/>
      <c r="P157" s="290"/>
      <c r="Q157" s="382"/>
      <c r="R157" s="390"/>
      <c r="S157" s="390"/>
    </row>
    <row r="158" spans="1:19" ht="21.75" customHeight="1">
      <c r="A158" s="355"/>
      <c r="B158" s="167"/>
      <c r="C158" s="493" t="s">
        <v>216</v>
      </c>
      <c r="D158" s="494"/>
      <c r="E158" s="497">
        <f>E157*100/E156</f>
        <v>45.996087976122794</v>
      </c>
      <c r="F158" s="498"/>
      <c r="G158" s="290">
        <f>G157*100/G156</f>
        <v>45.996087976122794</v>
      </c>
      <c r="H158" s="290">
        <f>H157*100/H156</f>
        <v>48.460921152800438</v>
      </c>
      <c r="I158" s="290">
        <f>I157*100/I156</f>
        <v>47.204785403996517</v>
      </c>
      <c r="J158" s="290">
        <f>J157*100/J156</f>
        <v>50.562392441860467</v>
      </c>
      <c r="K158" s="290"/>
      <c r="L158" s="290">
        <f>L157*100/L156</f>
        <v>41.348939922083247</v>
      </c>
      <c r="M158" s="290"/>
      <c r="N158" s="290"/>
      <c r="O158" s="290"/>
      <c r="P158" s="290"/>
      <c r="Q158" s="382"/>
      <c r="R158" s="390"/>
      <c r="S158" s="390"/>
    </row>
    <row r="159" spans="1:19" ht="21.75" customHeight="1">
      <c r="A159" s="355"/>
      <c r="B159" s="167">
        <v>85202</v>
      </c>
      <c r="C159" s="493" t="s">
        <v>225</v>
      </c>
      <c r="D159" s="494"/>
      <c r="E159" s="497">
        <f>G159</f>
        <v>185000</v>
      </c>
      <c r="F159" s="498"/>
      <c r="G159" s="290">
        <f>H159</f>
        <v>185000</v>
      </c>
      <c r="H159" s="290">
        <f>I159+J159</f>
        <v>185000</v>
      </c>
      <c r="I159" s="290"/>
      <c r="J159" s="290">
        <v>185000</v>
      </c>
      <c r="K159" s="290"/>
      <c r="L159" s="290"/>
      <c r="M159" s="290"/>
      <c r="N159" s="290"/>
      <c r="O159" s="290"/>
      <c r="P159" s="290"/>
      <c r="Q159" s="382"/>
      <c r="R159" s="390"/>
      <c r="S159" s="390"/>
    </row>
    <row r="160" spans="1:19" ht="21.75" customHeight="1">
      <c r="A160" s="369"/>
      <c r="B160" s="370"/>
      <c r="C160" s="531" t="s">
        <v>215</v>
      </c>
      <c r="D160" s="532"/>
      <c r="E160" s="533">
        <f>G160</f>
        <v>102300.81</v>
      </c>
      <c r="F160" s="534"/>
      <c r="G160" s="371">
        <f>H160</f>
        <v>102300.81</v>
      </c>
      <c r="H160" s="371">
        <f>I160+J160</f>
        <v>102300.81</v>
      </c>
      <c r="I160" s="371"/>
      <c r="J160" s="371">
        <v>102300.81</v>
      </c>
      <c r="K160" s="371"/>
      <c r="L160" s="371"/>
      <c r="M160" s="371"/>
      <c r="N160" s="371"/>
      <c r="O160" s="371"/>
      <c r="P160" s="371"/>
      <c r="Q160" s="372"/>
      <c r="R160" s="373"/>
      <c r="S160" s="373"/>
    </row>
    <row r="161" spans="1:19" ht="21.75" customHeight="1">
      <c r="A161" s="369"/>
      <c r="B161" s="370"/>
      <c r="C161" s="531" t="s">
        <v>216</v>
      </c>
      <c r="D161" s="532"/>
      <c r="E161" s="533">
        <f>E160*100/E159</f>
        <v>55.297735135135134</v>
      </c>
      <c r="F161" s="534"/>
      <c r="G161" s="371">
        <f>G160*100/G159</f>
        <v>55.297735135135134</v>
      </c>
      <c r="H161" s="371">
        <f>H160*100/H159</f>
        <v>55.297735135135134</v>
      </c>
      <c r="I161" s="371"/>
      <c r="J161" s="371">
        <f>J160*100/J159</f>
        <v>55.297735135135134</v>
      </c>
      <c r="K161" s="371"/>
      <c r="L161" s="371"/>
      <c r="M161" s="371"/>
      <c r="N161" s="371"/>
      <c r="O161" s="371"/>
      <c r="P161" s="371"/>
      <c r="Q161" s="372"/>
      <c r="R161" s="373"/>
      <c r="S161" s="373"/>
    </row>
    <row r="162" spans="1:19" ht="108.6" customHeight="1">
      <c r="A162" s="355"/>
      <c r="B162" s="167">
        <v>85213</v>
      </c>
      <c r="C162" s="493" t="s">
        <v>227</v>
      </c>
      <c r="D162" s="494"/>
      <c r="E162" s="495">
        <f>G162</f>
        <v>72300</v>
      </c>
      <c r="F162" s="496"/>
      <c r="G162" s="290">
        <f>H162</f>
        <v>72300</v>
      </c>
      <c r="H162" s="290">
        <f>J162</f>
        <v>72300</v>
      </c>
      <c r="I162" s="290"/>
      <c r="J162" s="290">
        <v>72300</v>
      </c>
      <c r="K162" s="290"/>
      <c r="L162" s="290"/>
      <c r="M162" s="290"/>
      <c r="N162" s="290"/>
      <c r="O162" s="290"/>
      <c r="P162" s="290"/>
      <c r="Q162" s="382"/>
      <c r="R162" s="291"/>
      <c r="S162" s="291"/>
    </row>
    <row r="163" spans="1:19" ht="21.75" customHeight="1">
      <c r="A163" s="355"/>
      <c r="B163" s="167"/>
      <c r="C163" s="493" t="s">
        <v>215</v>
      </c>
      <c r="D163" s="494"/>
      <c r="E163" s="497">
        <f>G163</f>
        <v>36920.879999999997</v>
      </c>
      <c r="F163" s="498"/>
      <c r="G163" s="290">
        <f>H163</f>
        <v>36920.879999999997</v>
      </c>
      <c r="H163" s="290">
        <f>J163</f>
        <v>36920.879999999997</v>
      </c>
      <c r="I163" s="290"/>
      <c r="J163" s="290">
        <v>36920.879999999997</v>
      </c>
      <c r="K163" s="290"/>
      <c r="L163" s="290"/>
      <c r="M163" s="290"/>
      <c r="N163" s="290"/>
      <c r="O163" s="290"/>
      <c r="P163" s="290"/>
      <c r="Q163" s="382"/>
      <c r="R163" s="390"/>
      <c r="S163" s="390"/>
    </row>
    <row r="164" spans="1:19" ht="21.75" customHeight="1">
      <c r="A164" s="355"/>
      <c r="B164" s="167"/>
      <c r="C164" s="493" t="s">
        <v>216</v>
      </c>
      <c r="D164" s="494"/>
      <c r="E164" s="497">
        <f>E163*100/E162</f>
        <v>51.066224066390035</v>
      </c>
      <c r="F164" s="498"/>
      <c r="G164" s="290">
        <f>G163*100/G162</f>
        <v>51.066224066390035</v>
      </c>
      <c r="H164" s="290">
        <f>H163*100/H162</f>
        <v>51.066224066390035</v>
      </c>
      <c r="I164" s="290"/>
      <c r="J164" s="290">
        <f>J163*100/J162</f>
        <v>51.066224066390035</v>
      </c>
      <c r="K164" s="290"/>
      <c r="L164" s="290"/>
      <c r="M164" s="290"/>
      <c r="N164" s="290"/>
      <c r="O164" s="290"/>
      <c r="P164" s="290"/>
      <c r="Q164" s="382"/>
      <c r="R164" s="390"/>
      <c r="S164" s="390"/>
    </row>
    <row r="165" spans="1:19" ht="45.75" customHeight="1">
      <c r="A165" s="355"/>
      <c r="B165" s="167">
        <v>85214</v>
      </c>
      <c r="C165" s="493" t="s">
        <v>37</v>
      </c>
      <c r="D165" s="494"/>
      <c r="E165" s="495">
        <f>G165</f>
        <v>126000</v>
      </c>
      <c r="F165" s="496"/>
      <c r="G165" s="290">
        <f>L165</f>
        <v>126000</v>
      </c>
      <c r="H165" s="290"/>
      <c r="I165" s="290"/>
      <c r="J165" s="290"/>
      <c r="K165" s="290"/>
      <c r="L165" s="290">
        <v>126000</v>
      </c>
      <c r="M165" s="290"/>
      <c r="N165" s="290"/>
      <c r="O165" s="290"/>
      <c r="P165" s="290"/>
      <c r="Q165" s="382"/>
      <c r="R165" s="291"/>
      <c r="S165" s="291"/>
    </row>
    <row r="166" spans="1:19" ht="21.75" customHeight="1">
      <c r="A166" s="355"/>
      <c r="B166" s="167"/>
      <c r="C166" s="493" t="s">
        <v>215</v>
      </c>
      <c r="D166" s="494"/>
      <c r="E166" s="497">
        <f>G166</f>
        <v>28995.7</v>
      </c>
      <c r="F166" s="498"/>
      <c r="G166" s="290">
        <f>L166</f>
        <v>28995.7</v>
      </c>
      <c r="H166" s="290"/>
      <c r="I166" s="290"/>
      <c r="J166" s="290"/>
      <c r="K166" s="290"/>
      <c r="L166" s="290">
        <v>28995.7</v>
      </c>
      <c r="M166" s="290"/>
      <c r="N166" s="290"/>
      <c r="O166" s="290"/>
      <c r="P166" s="290"/>
      <c r="Q166" s="382"/>
      <c r="R166" s="390"/>
      <c r="S166" s="390"/>
    </row>
    <row r="167" spans="1:19" ht="21.75" customHeight="1">
      <c r="A167" s="355"/>
      <c r="B167" s="167"/>
      <c r="C167" s="493" t="s">
        <v>216</v>
      </c>
      <c r="D167" s="494"/>
      <c r="E167" s="497">
        <f>E166*100/E165</f>
        <v>23.012460317460317</v>
      </c>
      <c r="F167" s="498"/>
      <c r="G167" s="290">
        <f>G166*100/G165</f>
        <v>23.012460317460317</v>
      </c>
      <c r="H167" s="290"/>
      <c r="I167" s="290"/>
      <c r="J167" s="290"/>
      <c r="K167" s="290"/>
      <c r="L167" s="290">
        <f>L166*100/L165</f>
        <v>23.012460317460317</v>
      </c>
      <c r="M167" s="290"/>
      <c r="N167" s="290"/>
      <c r="O167" s="290"/>
      <c r="P167" s="290"/>
      <c r="Q167" s="382"/>
      <c r="R167" s="390"/>
      <c r="S167" s="390"/>
    </row>
    <row r="168" spans="1:19" ht="21.75" customHeight="1">
      <c r="A168" s="355"/>
      <c r="B168" s="348">
        <v>85215</v>
      </c>
      <c r="C168" s="527" t="s">
        <v>38</v>
      </c>
      <c r="D168" s="528"/>
      <c r="E168" s="529">
        <f>G168</f>
        <v>10000</v>
      </c>
      <c r="F168" s="530"/>
      <c r="G168" s="289">
        <f>L168</f>
        <v>10000</v>
      </c>
      <c r="H168" s="289"/>
      <c r="I168" s="289"/>
      <c r="J168" s="289"/>
      <c r="K168" s="289"/>
      <c r="L168" s="289">
        <v>10000</v>
      </c>
      <c r="M168" s="289"/>
      <c r="N168" s="289"/>
      <c r="O168" s="289"/>
      <c r="P168" s="289"/>
      <c r="Q168" s="346"/>
      <c r="R168" s="291"/>
      <c r="S168" s="291"/>
    </row>
    <row r="169" spans="1:19" ht="21.75" customHeight="1">
      <c r="A169" s="355"/>
      <c r="B169" s="356"/>
      <c r="C169" s="519" t="s">
        <v>215</v>
      </c>
      <c r="D169" s="520"/>
      <c r="E169" s="521">
        <f>G169</f>
        <v>299.5</v>
      </c>
      <c r="F169" s="522"/>
      <c r="G169" s="357">
        <f>L169</f>
        <v>299.5</v>
      </c>
      <c r="H169" s="357"/>
      <c r="I169" s="357"/>
      <c r="J169" s="357"/>
      <c r="K169" s="357"/>
      <c r="L169" s="357">
        <v>299.5</v>
      </c>
      <c r="M169" s="357"/>
      <c r="N169" s="357"/>
      <c r="O169" s="357"/>
      <c r="P169" s="357"/>
      <c r="Q169" s="387"/>
      <c r="R169" s="374"/>
      <c r="S169" s="374"/>
    </row>
    <row r="170" spans="1:19" ht="21.75" customHeight="1">
      <c r="A170" s="355"/>
      <c r="B170" s="356"/>
      <c r="C170" s="519" t="s">
        <v>216</v>
      </c>
      <c r="D170" s="520"/>
      <c r="E170" s="521">
        <f>E169*100/E168</f>
        <v>2.9950000000000001</v>
      </c>
      <c r="F170" s="522"/>
      <c r="G170" s="357">
        <f>G169*100/G168</f>
        <v>2.9950000000000001</v>
      </c>
      <c r="H170" s="357"/>
      <c r="I170" s="357"/>
      <c r="J170" s="357"/>
      <c r="K170" s="357"/>
      <c r="L170" s="357">
        <f>L169*100/L168</f>
        <v>2.9950000000000001</v>
      </c>
      <c r="M170" s="357"/>
      <c r="N170" s="357"/>
      <c r="O170" s="357"/>
      <c r="P170" s="357"/>
      <c r="Q170" s="387"/>
      <c r="R170" s="374"/>
      <c r="S170" s="390"/>
    </row>
    <row r="171" spans="1:19" ht="21.75" customHeight="1">
      <c r="A171" s="355"/>
      <c r="B171" s="167">
        <v>85216</v>
      </c>
      <c r="C171" s="523" t="s">
        <v>39</v>
      </c>
      <c r="D171" s="524"/>
      <c r="E171" s="525">
        <f t="shared" ref="E171:E185" si="8">G171</f>
        <v>186000</v>
      </c>
      <c r="F171" s="526"/>
      <c r="G171" s="290">
        <f>L171</f>
        <v>186000</v>
      </c>
      <c r="H171" s="290"/>
      <c r="I171" s="290"/>
      <c r="J171" s="290"/>
      <c r="K171" s="290"/>
      <c r="L171" s="290">
        <v>186000</v>
      </c>
      <c r="M171" s="290"/>
      <c r="N171" s="290"/>
      <c r="O171" s="290"/>
      <c r="P171" s="290"/>
      <c r="Q171" s="382"/>
      <c r="R171" s="291"/>
      <c r="S171" s="291"/>
    </row>
    <row r="172" spans="1:19" ht="21.75" customHeight="1">
      <c r="A172" s="355"/>
      <c r="B172" s="167"/>
      <c r="C172" s="493" t="s">
        <v>228</v>
      </c>
      <c r="D172" s="494"/>
      <c r="E172" s="517">
        <f t="shared" si="8"/>
        <v>126462.77</v>
      </c>
      <c r="F172" s="518"/>
      <c r="G172" s="290">
        <f>L172</f>
        <v>126462.77</v>
      </c>
      <c r="H172" s="290"/>
      <c r="I172" s="290"/>
      <c r="J172" s="290"/>
      <c r="K172" s="290"/>
      <c r="L172" s="290">
        <v>126462.77</v>
      </c>
      <c r="M172" s="290"/>
      <c r="N172" s="290"/>
      <c r="O172" s="290"/>
      <c r="P172" s="290"/>
      <c r="Q172" s="382"/>
      <c r="R172" s="390"/>
      <c r="S172" s="390"/>
    </row>
    <row r="173" spans="1:19" ht="21.75" customHeight="1">
      <c r="A173" s="355"/>
      <c r="B173" s="167"/>
      <c r="C173" s="493" t="s">
        <v>216</v>
      </c>
      <c r="D173" s="494"/>
      <c r="E173" s="517">
        <f t="shared" si="8"/>
        <v>67.990736559139791</v>
      </c>
      <c r="F173" s="518"/>
      <c r="G173" s="290">
        <f>L173</f>
        <v>67.990736559139791</v>
      </c>
      <c r="H173" s="290"/>
      <c r="I173" s="290"/>
      <c r="J173" s="290"/>
      <c r="K173" s="290"/>
      <c r="L173" s="290">
        <f>L172*100/L171</f>
        <v>67.990736559139791</v>
      </c>
      <c r="M173" s="290"/>
      <c r="N173" s="290"/>
      <c r="O173" s="290"/>
      <c r="P173" s="290"/>
      <c r="Q173" s="382"/>
      <c r="R173" s="390"/>
      <c r="S173" s="390"/>
    </row>
    <row r="174" spans="1:19" ht="21.75" customHeight="1">
      <c r="A174" s="355"/>
      <c r="B174" s="167">
        <v>85219</v>
      </c>
      <c r="C174" s="493" t="s">
        <v>76</v>
      </c>
      <c r="D174" s="494"/>
      <c r="E174" s="495">
        <f t="shared" si="8"/>
        <v>492800</v>
      </c>
      <c r="F174" s="496"/>
      <c r="G174" s="290">
        <f>H174+L174</f>
        <v>492800</v>
      </c>
      <c r="H174" s="290">
        <f>I174+J174</f>
        <v>490200</v>
      </c>
      <c r="I174" s="290">
        <v>403500</v>
      </c>
      <c r="J174" s="290">
        <v>86700</v>
      </c>
      <c r="K174" s="290"/>
      <c r="L174" s="290">
        <v>2600</v>
      </c>
      <c r="M174" s="290"/>
      <c r="N174" s="290"/>
      <c r="O174" s="290"/>
      <c r="P174" s="290"/>
      <c r="Q174" s="382"/>
      <c r="R174" s="291"/>
      <c r="S174" s="291"/>
    </row>
    <row r="175" spans="1:19" ht="21.75" customHeight="1">
      <c r="A175" s="355"/>
      <c r="B175" s="167"/>
      <c r="C175" s="493" t="s">
        <v>228</v>
      </c>
      <c r="D175" s="494"/>
      <c r="E175" s="497">
        <f t="shared" si="8"/>
        <v>252176.74</v>
      </c>
      <c r="F175" s="498"/>
      <c r="G175" s="290">
        <f>H175+L175</f>
        <v>252176.74</v>
      </c>
      <c r="H175" s="290">
        <f>I175+J175</f>
        <v>252176.74</v>
      </c>
      <c r="I175" s="290">
        <v>217463.8</v>
      </c>
      <c r="J175" s="290">
        <v>34712.94</v>
      </c>
      <c r="K175" s="290"/>
      <c r="L175" s="347">
        <v>0</v>
      </c>
      <c r="M175" s="290"/>
      <c r="N175" s="290"/>
      <c r="O175" s="290"/>
      <c r="P175" s="290"/>
      <c r="Q175" s="382"/>
      <c r="R175" s="390"/>
      <c r="S175" s="390"/>
    </row>
    <row r="176" spans="1:19" ht="21.75" customHeight="1">
      <c r="A176" s="355"/>
      <c r="B176" s="167"/>
      <c r="C176" s="493" t="s">
        <v>216</v>
      </c>
      <c r="D176" s="494"/>
      <c r="E176" s="495">
        <f t="shared" si="8"/>
        <v>51.172228084415586</v>
      </c>
      <c r="F176" s="496"/>
      <c r="G176" s="290">
        <f>G175*100/G174</f>
        <v>51.172228084415586</v>
      </c>
      <c r="H176" s="290">
        <f>H175*100/H174</f>
        <v>51.443643410852715</v>
      </c>
      <c r="I176" s="290">
        <f>I175*100/I174</f>
        <v>53.89437422552664</v>
      </c>
      <c r="J176" s="290">
        <f>J175*100/J174</f>
        <v>40.037993079584773</v>
      </c>
      <c r="K176" s="290"/>
      <c r="L176" s="347">
        <f>L175/L174*100</f>
        <v>0</v>
      </c>
      <c r="M176" s="290"/>
      <c r="N176" s="290"/>
      <c r="O176" s="290"/>
      <c r="P176" s="290"/>
      <c r="Q176" s="382"/>
      <c r="R176" s="390"/>
      <c r="S176" s="390"/>
    </row>
    <row r="177" spans="1:19" ht="38.25" customHeight="1">
      <c r="A177" s="360"/>
      <c r="B177" s="167">
        <v>85228</v>
      </c>
      <c r="C177" s="493" t="s">
        <v>40</v>
      </c>
      <c r="D177" s="494"/>
      <c r="E177" s="495">
        <f t="shared" si="8"/>
        <v>172000</v>
      </c>
      <c r="F177" s="496"/>
      <c r="G177" s="290">
        <f>I177</f>
        <v>172000</v>
      </c>
      <c r="H177" s="290">
        <f>I177</f>
        <v>172000</v>
      </c>
      <c r="I177" s="290">
        <v>172000</v>
      </c>
      <c r="J177" s="290"/>
      <c r="K177" s="290"/>
      <c r="L177" s="290"/>
      <c r="M177" s="290"/>
      <c r="N177" s="290"/>
      <c r="O177" s="290"/>
      <c r="P177" s="290"/>
      <c r="Q177" s="382"/>
      <c r="R177" s="291"/>
      <c r="S177" s="291"/>
    </row>
    <row r="178" spans="1:19" ht="21.75" customHeight="1">
      <c r="A178" s="355"/>
      <c r="B178" s="167"/>
      <c r="C178" s="493" t="s">
        <v>228</v>
      </c>
      <c r="D178" s="494"/>
      <c r="E178" s="495">
        <f t="shared" si="8"/>
        <v>54199.74</v>
      </c>
      <c r="F178" s="496"/>
      <c r="G178" s="290">
        <f>H178</f>
        <v>54199.74</v>
      </c>
      <c r="H178" s="290">
        <f>I178</f>
        <v>54199.74</v>
      </c>
      <c r="I178" s="290">
        <v>54199.74</v>
      </c>
      <c r="J178" s="290"/>
      <c r="K178" s="290"/>
      <c r="L178" s="290"/>
      <c r="M178" s="290"/>
      <c r="N178" s="290"/>
      <c r="O178" s="290"/>
      <c r="P178" s="290"/>
      <c r="Q178" s="382"/>
      <c r="R178" s="390"/>
      <c r="S178" s="390"/>
    </row>
    <row r="179" spans="1:19" ht="21.75" customHeight="1">
      <c r="A179" s="355"/>
      <c r="B179" s="167"/>
      <c r="C179" s="493" t="s">
        <v>216</v>
      </c>
      <c r="D179" s="494"/>
      <c r="E179" s="495">
        <f t="shared" si="8"/>
        <v>31.511476744186048</v>
      </c>
      <c r="F179" s="496"/>
      <c r="G179" s="290">
        <f>H179</f>
        <v>31.511476744186048</v>
      </c>
      <c r="H179" s="290">
        <f>I179</f>
        <v>31.511476744186048</v>
      </c>
      <c r="I179" s="290">
        <f>I178*100/I177</f>
        <v>31.511476744186048</v>
      </c>
      <c r="J179" s="290"/>
      <c r="K179" s="290"/>
      <c r="L179" s="290"/>
      <c r="M179" s="290"/>
      <c r="N179" s="290"/>
      <c r="O179" s="290"/>
      <c r="P179" s="290"/>
      <c r="Q179" s="382"/>
      <c r="R179" s="390"/>
      <c r="S179" s="390"/>
    </row>
    <row r="180" spans="1:19" ht="21.75" customHeight="1">
      <c r="A180" s="355"/>
      <c r="B180" s="167">
        <v>85230</v>
      </c>
      <c r="C180" s="493" t="s">
        <v>281</v>
      </c>
      <c r="D180" s="494"/>
      <c r="E180" s="497">
        <f>G180</f>
        <v>133100</v>
      </c>
      <c r="F180" s="498"/>
      <c r="G180" s="290">
        <f>L180</f>
        <v>133100</v>
      </c>
      <c r="H180" s="290"/>
      <c r="I180" s="290"/>
      <c r="J180" s="290"/>
      <c r="K180" s="290"/>
      <c r="L180" s="290">
        <v>133100</v>
      </c>
      <c r="M180" s="290"/>
      <c r="N180" s="290"/>
      <c r="O180" s="290"/>
      <c r="P180" s="290"/>
      <c r="Q180" s="382"/>
      <c r="R180" s="390"/>
      <c r="S180" s="390"/>
    </row>
    <row r="181" spans="1:19" ht="21.75" customHeight="1">
      <c r="A181" s="355"/>
      <c r="B181" s="167"/>
      <c r="C181" s="493" t="s">
        <v>228</v>
      </c>
      <c r="D181" s="494"/>
      <c r="E181" s="497">
        <f>G181</f>
        <v>43341.21</v>
      </c>
      <c r="F181" s="498"/>
      <c r="G181" s="290">
        <f>L181</f>
        <v>43341.21</v>
      </c>
      <c r="H181" s="290"/>
      <c r="I181" s="290"/>
      <c r="J181" s="290"/>
      <c r="K181" s="290"/>
      <c r="L181" s="290">
        <v>43341.21</v>
      </c>
      <c r="M181" s="290"/>
      <c r="N181" s="290"/>
      <c r="O181" s="290"/>
      <c r="P181" s="290"/>
      <c r="Q181" s="382"/>
      <c r="R181" s="390"/>
      <c r="S181" s="390"/>
    </row>
    <row r="182" spans="1:19" ht="21.75" customHeight="1">
      <c r="A182" s="355"/>
      <c r="B182" s="167"/>
      <c r="C182" s="493" t="s">
        <v>216</v>
      </c>
      <c r="D182" s="494"/>
      <c r="E182" s="497">
        <f>E181*100/E180</f>
        <v>32.562892561983475</v>
      </c>
      <c r="F182" s="498"/>
      <c r="G182" s="290">
        <f>G181*100/G180</f>
        <v>32.562892561983475</v>
      </c>
      <c r="H182" s="290"/>
      <c r="I182" s="290"/>
      <c r="J182" s="290"/>
      <c r="K182" s="290"/>
      <c r="L182" s="290">
        <f>L181*100/L180</f>
        <v>32.562892561983475</v>
      </c>
      <c r="M182" s="290"/>
      <c r="N182" s="290"/>
      <c r="O182" s="290"/>
      <c r="P182" s="290"/>
      <c r="Q182" s="382"/>
      <c r="R182" s="390"/>
      <c r="S182" s="390"/>
    </row>
    <row r="183" spans="1:19" ht="21.75" customHeight="1">
      <c r="A183" s="355"/>
      <c r="B183" s="167">
        <v>85295</v>
      </c>
      <c r="C183" s="493" t="s">
        <v>10</v>
      </c>
      <c r="D183" s="494"/>
      <c r="E183" s="495">
        <f t="shared" si="8"/>
        <v>30000</v>
      </c>
      <c r="F183" s="496"/>
      <c r="G183" s="290">
        <f>H183+L183</f>
        <v>30000</v>
      </c>
      <c r="H183" s="290">
        <f>I183+J183</f>
        <v>0</v>
      </c>
      <c r="I183" s="290"/>
      <c r="J183" s="290">
        <v>0</v>
      </c>
      <c r="K183" s="290"/>
      <c r="L183" s="290">
        <v>30000</v>
      </c>
      <c r="M183" s="290"/>
      <c r="N183" s="290"/>
      <c r="O183" s="290"/>
      <c r="P183" s="290"/>
      <c r="Q183" s="382"/>
      <c r="R183" s="291"/>
      <c r="S183" s="291"/>
    </row>
    <row r="184" spans="1:19" ht="21.75" customHeight="1">
      <c r="A184" s="355"/>
      <c r="B184" s="167"/>
      <c r="C184" s="493" t="s">
        <v>228</v>
      </c>
      <c r="D184" s="494"/>
      <c r="E184" s="495">
        <f t="shared" si="8"/>
        <v>2559.6</v>
      </c>
      <c r="F184" s="496"/>
      <c r="G184" s="290">
        <f>H184+L184</f>
        <v>2559.6</v>
      </c>
      <c r="H184" s="290">
        <f>J184+I184</f>
        <v>0</v>
      </c>
      <c r="I184" s="290"/>
      <c r="J184" s="290">
        <v>0</v>
      </c>
      <c r="K184" s="290"/>
      <c r="L184" s="290">
        <v>2559.6</v>
      </c>
      <c r="M184" s="290"/>
      <c r="N184" s="290"/>
      <c r="O184" s="290"/>
      <c r="P184" s="290"/>
      <c r="Q184" s="382"/>
      <c r="R184" s="390"/>
      <c r="S184" s="390"/>
    </row>
    <row r="185" spans="1:19" ht="21.75" customHeight="1">
      <c r="A185" s="358"/>
      <c r="B185" s="167"/>
      <c r="C185" s="493" t="s">
        <v>216</v>
      </c>
      <c r="D185" s="494"/>
      <c r="E185" s="495">
        <f t="shared" si="8"/>
        <v>8.532</v>
      </c>
      <c r="F185" s="496"/>
      <c r="G185" s="290">
        <f>G184*100/G183</f>
        <v>8.532</v>
      </c>
      <c r="H185" s="290"/>
      <c r="I185" s="290"/>
      <c r="J185" s="290"/>
      <c r="K185" s="290"/>
      <c r="L185" s="290">
        <f>L184*100/L183</f>
        <v>8.532</v>
      </c>
      <c r="M185" s="290"/>
      <c r="N185" s="290"/>
      <c r="O185" s="290"/>
      <c r="P185" s="290"/>
      <c r="Q185" s="382"/>
      <c r="R185" s="390"/>
      <c r="S185" s="390"/>
    </row>
    <row r="186" spans="1:19" ht="21.75" customHeight="1">
      <c r="A186" s="354">
        <v>854</v>
      </c>
      <c r="B186" s="167"/>
      <c r="C186" s="493" t="s">
        <v>42</v>
      </c>
      <c r="D186" s="494"/>
      <c r="E186" s="495">
        <f>E189+E192</f>
        <v>139908</v>
      </c>
      <c r="F186" s="496"/>
      <c r="G186" s="290">
        <f>G189+G192</f>
        <v>139908</v>
      </c>
      <c r="H186" s="290"/>
      <c r="I186" s="290"/>
      <c r="J186" s="290"/>
      <c r="K186" s="290"/>
      <c r="L186" s="290">
        <f>L189+L192</f>
        <v>139908</v>
      </c>
      <c r="M186" s="290"/>
      <c r="N186" s="290"/>
      <c r="O186" s="290"/>
      <c r="P186" s="290"/>
      <c r="Q186" s="382"/>
      <c r="R186" s="291"/>
      <c r="S186" s="291"/>
    </row>
    <row r="187" spans="1:19" ht="21.75" customHeight="1">
      <c r="A187" s="375"/>
      <c r="B187" s="167"/>
      <c r="C187" s="493" t="s">
        <v>228</v>
      </c>
      <c r="D187" s="494"/>
      <c r="E187" s="497">
        <f>E190+E193</f>
        <v>17600</v>
      </c>
      <c r="F187" s="498"/>
      <c r="G187" s="290">
        <f>G190+G193</f>
        <v>17600</v>
      </c>
      <c r="H187" s="290"/>
      <c r="I187" s="290"/>
      <c r="J187" s="290"/>
      <c r="K187" s="290"/>
      <c r="L187" s="290">
        <f>L190+L193</f>
        <v>17600</v>
      </c>
      <c r="M187" s="290"/>
      <c r="N187" s="290"/>
      <c r="O187" s="290"/>
      <c r="P187" s="290"/>
      <c r="Q187" s="382"/>
      <c r="R187" s="390"/>
      <c r="S187" s="390"/>
    </row>
    <row r="188" spans="1:19" ht="21.75" customHeight="1">
      <c r="A188" s="375"/>
      <c r="B188" s="167"/>
      <c r="C188" s="493" t="s">
        <v>216</v>
      </c>
      <c r="D188" s="494"/>
      <c r="E188" s="497">
        <f>E187*100/E186</f>
        <v>12.579695228292879</v>
      </c>
      <c r="F188" s="498"/>
      <c r="G188" s="290">
        <f>G187*100/G186</f>
        <v>12.579695228292879</v>
      </c>
      <c r="H188" s="290"/>
      <c r="I188" s="290"/>
      <c r="J188" s="290"/>
      <c r="K188" s="290"/>
      <c r="L188" s="290">
        <f>L187*100/L186</f>
        <v>12.579695228292879</v>
      </c>
      <c r="M188" s="290"/>
      <c r="N188" s="290"/>
      <c r="O188" s="290"/>
      <c r="P188" s="290"/>
      <c r="Q188" s="382"/>
      <c r="R188" s="390"/>
      <c r="S188" s="390"/>
    </row>
    <row r="189" spans="1:19" ht="33" customHeight="1">
      <c r="A189" s="375"/>
      <c r="B189" s="167">
        <v>85415</v>
      </c>
      <c r="C189" s="493" t="s">
        <v>311</v>
      </c>
      <c r="D189" s="494"/>
      <c r="E189" s="495">
        <f>G189</f>
        <v>122308</v>
      </c>
      <c r="F189" s="496"/>
      <c r="G189" s="290">
        <f>L189</f>
        <v>122308</v>
      </c>
      <c r="H189" s="290"/>
      <c r="I189" s="290"/>
      <c r="J189" s="290"/>
      <c r="K189" s="290"/>
      <c r="L189" s="290">
        <v>122308</v>
      </c>
      <c r="M189" s="290"/>
      <c r="N189" s="290"/>
      <c r="O189" s="290"/>
      <c r="P189" s="290"/>
      <c r="Q189" s="382"/>
      <c r="R189" s="291"/>
      <c r="S189" s="291"/>
    </row>
    <row r="190" spans="1:19" ht="21.75" customHeight="1">
      <c r="A190" s="375"/>
      <c r="B190" s="167"/>
      <c r="C190" s="493" t="s">
        <v>228</v>
      </c>
      <c r="D190" s="494"/>
      <c r="E190" s="497">
        <f>G190</f>
        <v>0</v>
      </c>
      <c r="F190" s="498"/>
      <c r="G190" s="290">
        <f>L190</f>
        <v>0</v>
      </c>
      <c r="H190" s="290"/>
      <c r="I190" s="290"/>
      <c r="J190" s="290"/>
      <c r="K190" s="290"/>
      <c r="L190" s="290">
        <v>0</v>
      </c>
      <c r="M190" s="290"/>
      <c r="N190" s="290"/>
      <c r="O190" s="290"/>
      <c r="P190" s="290"/>
      <c r="Q190" s="382"/>
      <c r="R190" s="390"/>
      <c r="S190" s="390"/>
    </row>
    <row r="191" spans="1:19" ht="21.75" customHeight="1">
      <c r="A191" s="375"/>
      <c r="B191" s="167"/>
      <c r="C191" s="493" t="s">
        <v>216</v>
      </c>
      <c r="D191" s="494"/>
      <c r="E191" s="497">
        <f>E190*100/E189</f>
        <v>0</v>
      </c>
      <c r="F191" s="498"/>
      <c r="G191" s="290">
        <f>G190*100/G189</f>
        <v>0</v>
      </c>
      <c r="H191" s="290"/>
      <c r="I191" s="290"/>
      <c r="J191" s="290"/>
      <c r="K191" s="290"/>
      <c r="L191" s="290">
        <f>L190*100/L189</f>
        <v>0</v>
      </c>
      <c r="M191" s="290"/>
      <c r="N191" s="290"/>
      <c r="O191" s="290"/>
      <c r="P191" s="290"/>
      <c r="Q191" s="382"/>
      <c r="R191" s="390"/>
      <c r="S191" s="390"/>
    </row>
    <row r="192" spans="1:19" ht="42.6" customHeight="1">
      <c r="A192" s="375"/>
      <c r="B192" s="376">
        <v>85416</v>
      </c>
      <c r="C192" s="493" t="s">
        <v>312</v>
      </c>
      <c r="D192" s="494"/>
      <c r="E192" s="497">
        <f>G192</f>
        <v>17600</v>
      </c>
      <c r="F192" s="498"/>
      <c r="G192" s="347">
        <f>L192</f>
        <v>17600</v>
      </c>
      <c r="H192" s="347"/>
      <c r="I192" s="347"/>
      <c r="J192" s="347"/>
      <c r="K192" s="347"/>
      <c r="L192" s="347">
        <v>17600</v>
      </c>
      <c r="M192" s="347"/>
      <c r="N192" s="347"/>
      <c r="O192" s="347"/>
      <c r="P192" s="347"/>
      <c r="Q192" s="384"/>
      <c r="R192" s="390"/>
      <c r="S192" s="390"/>
    </row>
    <row r="193" spans="1:19" ht="21.75" customHeight="1">
      <c r="A193" s="375"/>
      <c r="B193" s="376"/>
      <c r="C193" s="493" t="s">
        <v>228</v>
      </c>
      <c r="D193" s="494"/>
      <c r="E193" s="497">
        <f>G193</f>
        <v>17600</v>
      </c>
      <c r="F193" s="498"/>
      <c r="G193" s="347">
        <f>L193</f>
        <v>17600</v>
      </c>
      <c r="H193" s="347"/>
      <c r="I193" s="347"/>
      <c r="J193" s="347"/>
      <c r="K193" s="347"/>
      <c r="L193" s="347">
        <v>17600</v>
      </c>
      <c r="M193" s="347"/>
      <c r="N193" s="347"/>
      <c r="O193" s="347"/>
      <c r="P193" s="347"/>
      <c r="Q193" s="384"/>
      <c r="R193" s="390"/>
      <c r="S193" s="390"/>
    </row>
    <row r="194" spans="1:19" ht="21.75" customHeight="1">
      <c r="A194" s="377"/>
      <c r="B194" s="378"/>
      <c r="C194" s="527" t="s">
        <v>216</v>
      </c>
      <c r="D194" s="528"/>
      <c r="E194" s="497">
        <f>E193*100/E192</f>
        <v>100</v>
      </c>
      <c r="F194" s="498"/>
      <c r="G194" s="347">
        <f>G193*100/G192</f>
        <v>100</v>
      </c>
      <c r="H194" s="347"/>
      <c r="I194" s="347"/>
      <c r="J194" s="347"/>
      <c r="K194" s="347"/>
      <c r="L194" s="347">
        <f>L193*100/L192</f>
        <v>100</v>
      </c>
      <c r="M194" s="347"/>
      <c r="N194" s="347"/>
      <c r="O194" s="347"/>
      <c r="P194" s="347"/>
      <c r="Q194" s="384"/>
      <c r="R194" s="390"/>
      <c r="S194" s="390"/>
    </row>
    <row r="195" spans="1:19" ht="21.75" customHeight="1">
      <c r="A195" s="349">
        <v>855</v>
      </c>
      <c r="B195" s="344"/>
      <c r="C195" s="599" t="s">
        <v>283</v>
      </c>
      <c r="D195" s="600"/>
      <c r="E195" s="602">
        <f>E198+E201+E204+E207+E210</f>
        <v>9264404</v>
      </c>
      <c r="F195" s="498"/>
      <c r="G195" s="290">
        <f t="shared" ref="G195:J196" si="9">G198+G201+G204+G207+G210</f>
        <v>9264404</v>
      </c>
      <c r="H195" s="290">
        <f t="shared" si="9"/>
        <v>465390</v>
      </c>
      <c r="I195" s="290">
        <f>I198+I201+I204+I207+I210</f>
        <v>335809</v>
      </c>
      <c r="J195" s="290">
        <f t="shared" si="9"/>
        <v>129581</v>
      </c>
      <c r="K195" s="290"/>
      <c r="L195" s="290">
        <f>L198+L201+L207+L210</f>
        <v>8799014</v>
      </c>
      <c r="M195" s="290"/>
      <c r="N195" s="290"/>
      <c r="O195" s="290"/>
      <c r="P195" s="290"/>
      <c r="Q195" s="382"/>
      <c r="R195" s="390"/>
      <c r="S195" s="390"/>
    </row>
    <row r="196" spans="1:19" ht="21.75" customHeight="1">
      <c r="A196" s="209"/>
      <c r="B196" s="367"/>
      <c r="C196" s="513" t="s">
        <v>302</v>
      </c>
      <c r="D196" s="514"/>
      <c r="E196" s="497">
        <f>E199+E202+E205+E208+E211</f>
        <v>4583270.43</v>
      </c>
      <c r="F196" s="498"/>
      <c r="G196" s="290">
        <f>G199+G202+G205+G208+G211</f>
        <v>4583270.43</v>
      </c>
      <c r="H196" s="290">
        <f t="shared" si="9"/>
        <v>221748.77999999997</v>
      </c>
      <c r="I196" s="290">
        <f>I199+I202+I205+I208+I211</f>
        <v>143238.72</v>
      </c>
      <c r="J196" s="290">
        <f t="shared" si="9"/>
        <v>78510.06</v>
      </c>
      <c r="K196" s="290"/>
      <c r="L196" s="290">
        <f>L199+L202+L208</f>
        <v>4361521.6500000004</v>
      </c>
      <c r="M196" s="290"/>
      <c r="N196" s="290"/>
      <c r="O196" s="290"/>
      <c r="P196" s="290"/>
      <c r="Q196" s="382"/>
      <c r="R196" s="390"/>
      <c r="S196" s="390"/>
    </row>
    <row r="197" spans="1:19" ht="20.399999999999999" customHeight="1">
      <c r="A197" s="209"/>
      <c r="B197" s="167"/>
      <c r="C197" s="515" t="s">
        <v>216</v>
      </c>
      <c r="D197" s="516"/>
      <c r="E197" s="497">
        <f>E196*100/E195</f>
        <v>49.471832510758382</v>
      </c>
      <c r="F197" s="498"/>
      <c r="G197" s="290">
        <f>G196*100/G195</f>
        <v>49.471832510758382</v>
      </c>
      <c r="H197" s="290">
        <f>H196*100/H195</f>
        <v>47.647946883259195</v>
      </c>
      <c r="I197" s="290">
        <f>I196*100/I195</f>
        <v>42.654818661798821</v>
      </c>
      <c r="J197" s="290">
        <f>J196*100/J195</f>
        <v>60.587632446114789</v>
      </c>
      <c r="K197" s="290"/>
      <c r="L197" s="290">
        <f>L196*100/L195</f>
        <v>49.568299925423467</v>
      </c>
      <c r="M197" s="290"/>
      <c r="N197" s="290"/>
      <c r="O197" s="290"/>
      <c r="P197" s="290"/>
      <c r="Q197" s="382"/>
      <c r="R197" s="390"/>
      <c r="S197" s="390"/>
    </row>
    <row r="198" spans="1:19" ht="21.75" customHeight="1">
      <c r="A198" s="209"/>
      <c r="B198" s="167">
        <v>85501</v>
      </c>
      <c r="C198" s="515" t="s">
        <v>263</v>
      </c>
      <c r="D198" s="516"/>
      <c r="E198" s="497">
        <f>G198</f>
        <v>5697000</v>
      </c>
      <c r="F198" s="498"/>
      <c r="G198" s="290">
        <f>H198+L198</f>
        <v>5697000</v>
      </c>
      <c r="H198" s="290">
        <f>I198+J198</f>
        <v>85455</v>
      </c>
      <c r="I198" s="290">
        <v>60528</v>
      </c>
      <c r="J198" s="290">
        <v>24927</v>
      </c>
      <c r="K198" s="290"/>
      <c r="L198" s="290">
        <v>5611545</v>
      </c>
      <c r="M198" s="290"/>
      <c r="N198" s="290"/>
      <c r="O198" s="290"/>
      <c r="P198" s="290"/>
      <c r="Q198" s="382"/>
      <c r="R198" s="390"/>
      <c r="S198" s="390"/>
    </row>
    <row r="199" spans="1:19" ht="21.75" customHeight="1">
      <c r="A199" s="209"/>
      <c r="B199" s="167"/>
      <c r="C199" s="515" t="s">
        <v>313</v>
      </c>
      <c r="D199" s="516"/>
      <c r="E199" s="497">
        <f>G199</f>
        <v>2805983.27</v>
      </c>
      <c r="F199" s="498"/>
      <c r="G199" s="290">
        <f>H199+L199</f>
        <v>2805983.27</v>
      </c>
      <c r="H199" s="290">
        <f>I199+J199</f>
        <v>39221.770000000004</v>
      </c>
      <c r="I199" s="290">
        <v>30978.880000000001</v>
      </c>
      <c r="J199" s="290">
        <v>8242.89</v>
      </c>
      <c r="K199" s="290"/>
      <c r="L199" s="290">
        <v>2766761.5</v>
      </c>
      <c r="M199" s="290"/>
      <c r="N199" s="290"/>
      <c r="O199" s="290"/>
      <c r="P199" s="290"/>
      <c r="Q199" s="382"/>
      <c r="R199" s="390"/>
      <c r="S199" s="390"/>
    </row>
    <row r="200" spans="1:19" ht="21.75" customHeight="1">
      <c r="A200" s="209"/>
      <c r="B200" s="167"/>
      <c r="C200" s="515" t="s">
        <v>216</v>
      </c>
      <c r="D200" s="516"/>
      <c r="E200" s="497">
        <f>E199*100/E198</f>
        <v>49.253699666491137</v>
      </c>
      <c r="F200" s="498"/>
      <c r="G200" s="290">
        <f>G199*100/G198</f>
        <v>49.253699666491137</v>
      </c>
      <c r="H200" s="290">
        <f>H199*100/H198</f>
        <v>45.897571821426489</v>
      </c>
      <c r="I200" s="290">
        <f>I199*100/I198</f>
        <v>51.181073222310339</v>
      </c>
      <c r="J200" s="290">
        <f>J199*100/J198</f>
        <v>33.068118907209048</v>
      </c>
      <c r="K200" s="290"/>
      <c r="L200" s="290">
        <f>L199*100/L198</f>
        <v>49.304808212355063</v>
      </c>
      <c r="M200" s="290"/>
      <c r="N200" s="290"/>
      <c r="O200" s="290"/>
      <c r="P200" s="290"/>
      <c r="Q200" s="382"/>
      <c r="R200" s="390"/>
      <c r="S200" s="390"/>
    </row>
    <row r="201" spans="1:19" ht="72.599999999999994" customHeight="1">
      <c r="A201" s="209"/>
      <c r="B201" s="167">
        <v>85502</v>
      </c>
      <c r="C201" s="515" t="s">
        <v>314</v>
      </c>
      <c r="D201" s="516"/>
      <c r="E201" s="497">
        <f>G201</f>
        <v>3422000</v>
      </c>
      <c r="F201" s="498"/>
      <c r="G201" s="290">
        <f>H201+L201</f>
        <v>3422000</v>
      </c>
      <c r="H201" s="290">
        <f>I201+J201</f>
        <v>235381</v>
      </c>
      <c r="I201" s="290">
        <v>223181</v>
      </c>
      <c r="J201" s="290">
        <v>12200</v>
      </c>
      <c r="K201" s="290"/>
      <c r="L201" s="290">
        <v>3186619</v>
      </c>
      <c r="M201" s="290"/>
      <c r="N201" s="290"/>
      <c r="O201" s="290"/>
      <c r="P201" s="290"/>
      <c r="Q201" s="382"/>
      <c r="R201" s="390"/>
      <c r="S201" s="390"/>
    </row>
    <row r="202" spans="1:19" ht="21.75" customHeight="1">
      <c r="A202" s="209"/>
      <c r="B202" s="167"/>
      <c r="C202" s="515" t="s">
        <v>302</v>
      </c>
      <c r="D202" s="516"/>
      <c r="E202" s="497">
        <f>G202</f>
        <v>1710591.94</v>
      </c>
      <c r="F202" s="498"/>
      <c r="G202" s="290">
        <f>H202+L202</f>
        <v>1710591.94</v>
      </c>
      <c r="H202" s="290">
        <f>I202+J202</f>
        <v>115831.79000000001</v>
      </c>
      <c r="I202" s="290">
        <v>106303.91</v>
      </c>
      <c r="J202" s="290">
        <v>9527.8799999999992</v>
      </c>
      <c r="K202" s="290"/>
      <c r="L202" s="290">
        <v>1594760.15</v>
      </c>
      <c r="M202" s="290"/>
      <c r="N202" s="290"/>
      <c r="O202" s="290"/>
      <c r="P202" s="290"/>
      <c r="Q202" s="382"/>
      <c r="R202" s="390"/>
      <c r="S202" s="390"/>
    </row>
    <row r="203" spans="1:19" ht="21.75" customHeight="1">
      <c r="A203" s="209"/>
      <c r="B203" s="167"/>
      <c r="C203" s="515" t="s">
        <v>216</v>
      </c>
      <c r="D203" s="516"/>
      <c r="E203" s="497">
        <f>E202*100/E201</f>
        <v>49.98807539450614</v>
      </c>
      <c r="F203" s="498"/>
      <c r="G203" s="290">
        <f>G202*100/G201</f>
        <v>49.98807539450614</v>
      </c>
      <c r="H203" s="290">
        <f>H202*100/H201</f>
        <v>49.210339832017027</v>
      </c>
      <c r="I203" s="290">
        <f>I202*100/I201</f>
        <v>47.631254452663981</v>
      </c>
      <c r="J203" s="290">
        <f>J202*100/J201</f>
        <v>78.097377049180324</v>
      </c>
      <c r="K203" s="290"/>
      <c r="L203" s="290">
        <f>L202*100/L201</f>
        <v>50.045523170482568</v>
      </c>
      <c r="M203" s="290"/>
      <c r="N203" s="290"/>
      <c r="O203" s="290"/>
      <c r="P203" s="290"/>
      <c r="Q203" s="382"/>
      <c r="R203" s="390"/>
      <c r="S203" s="390"/>
    </row>
    <row r="204" spans="1:19" ht="21.75" customHeight="1">
      <c r="A204" s="209"/>
      <c r="B204" s="167">
        <v>85503</v>
      </c>
      <c r="C204" s="515" t="s">
        <v>289</v>
      </c>
      <c r="D204" s="516"/>
      <c r="E204" s="497">
        <f>G204</f>
        <v>204</v>
      </c>
      <c r="F204" s="498"/>
      <c r="G204" s="290">
        <f>H204</f>
        <v>204</v>
      </c>
      <c r="H204" s="290">
        <f>J204</f>
        <v>204</v>
      </c>
      <c r="I204" s="290"/>
      <c r="J204" s="290">
        <v>204</v>
      </c>
      <c r="K204" s="290"/>
      <c r="L204" s="290"/>
      <c r="M204" s="290"/>
      <c r="N204" s="290"/>
      <c r="O204" s="290"/>
      <c r="P204" s="290"/>
      <c r="Q204" s="382"/>
      <c r="R204" s="390"/>
      <c r="S204" s="390"/>
    </row>
    <row r="205" spans="1:19" ht="21.75" customHeight="1">
      <c r="A205" s="209"/>
      <c r="B205" s="167"/>
      <c r="C205" s="515" t="s">
        <v>313</v>
      </c>
      <c r="D205" s="516"/>
      <c r="E205" s="497">
        <f>G205</f>
        <v>26.8</v>
      </c>
      <c r="F205" s="498"/>
      <c r="G205" s="290">
        <f>H205</f>
        <v>26.8</v>
      </c>
      <c r="H205" s="290">
        <f>J205</f>
        <v>26.8</v>
      </c>
      <c r="I205" s="290"/>
      <c r="J205" s="290">
        <v>26.8</v>
      </c>
      <c r="K205" s="290"/>
      <c r="L205" s="290"/>
      <c r="M205" s="290"/>
      <c r="N205" s="290"/>
      <c r="O205" s="290"/>
      <c r="P205" s="290"/>
      <c r="Q205" s="382"/>
      <c r="R205" s="390"/>
      <c r="S205" s="390"/>
    </row>
    <row r="206" spans="1:19" ht="21.75" customHeight="1">
      <c r="A206" s="209"/>
      <c r="B206" s="167"/>
      <c r="C206" s="515" t="s">
        <v>216</v>
      </c>
      <c r="D206" s="516"/>
      <c r="E206" s="497">
        <f>E205*100/E204</f>
        <v>13.137254901960784</v>
      </c>
      <c r="F206" s="498"/>
      <c r="G206" s="290">
        <f>G205*100/G204</f>
        <v>13.137254901960784</v>
      </c>
      <c r="H206" s="290">
        <f>H205*100/H204</f>
        <v>13.137254901960784</v>
      </c>
      <c r="I206" s="290"/>
      <c r="J206" s="290">
        <f>J205*100/J204</f>
        <v>13.137254901960784</v>
      </c>
      <c r="K206" s="290"/>
      <c r="L206" s="290"/>
      <c r="M206" s="290"/>
      <c r="N206" s="290"/>
      <c r="O206" s="290"/>
      <c r="P206" s="290"/>
      <c r="Q206" s="382"/>
      <c r="R206" s="390"/>
      <c r="S206" s="390"/>
    </row>
    <row r="207" spans="1:19" ht="21.75" customHeight="1">
      <c r="A207" s="209"/>
      <c r="B207" s="167">
        <v>85504</v>
      </c>
      <c r="C207" s="493" t="s">
        <v>226</v>
      </c>
      <c r="D207" s="494"/>
      <c r="E207" s="497">
        <f>G207</f>
        <v>65200</v>
      </c>
      <c r="F207" s="498"/>
      <c r="G207" s="290">
        <f>H207+L207</f>
        <v>65200</v>
      </c>
      <c r="H207" s="290">
        <f>I207+J207</f>
        <v>64350</v>
      </c>
      <c r="I207" s="290">
        <v>52100</v>
      </c>
      <c r="J207" s="290">
        <v>12250</v>
      </c>
      <c r="K207" s="290"/>
      <c r="L207" s="290">
        <v>850</v>
      </c>
      <c r="M207" s="290"/>
      <c r="N207" s="290"/>
      <c r="O207" s="290"/>
      <c r="P207" s="290"/>
      <c r="Q207" s="382"/>
      <c r="R207" s="390"/>
      <c r="S207" s="390"/>
    </row>
    <row r="208" spans="1:19" ht="21.75" customHeight="1">
      <c r="A208" s="209"/>
      <c r="B208" s="167"/>
      <c r="C208" s="493" t="s">
        <v>313</v>
      </c>
      <c r="D208" s="494"/>
      <c r="E208" s="497">
        <f>G208</f>
        <v>7367.3600000000006</v>
      </c>
      <c r="F208" s="498"/>
      <c r="G208" s="290">
        <f>H208+L208</f>
        <v>7367.3600000000006</v>
      </c>
      <c r="H208" s="290">
        <f>I208+J208</f>
        <v>7367.3600000000006</v>
      </c>
      <c r="I208" s="290">
        <v>5955.93</v>
      </c>
      <c r="J208" s="290">
        <v>1411.43</v>
      </c>
      <c r="K208" s="290"/>
      <c r="L208" s="290">
        <v>0</v>
      </c>
      <c r="M208" s="290"/>
      <c r="N208" s="290"/>
      <c r="O208" s="290"/>
      <c r="P208" s="290"/>
      <c r="Q208" s="382"/>
      <c r="R208" s="390"/>
      <c r="S208" s="390"/>
    </row>
    <row r="209" spans="1:19" ht="21.75" customHeight="1">
      <c r="A209" s="209"/>
      <c r="B209" s="167"/>
      <c r="C209" s="493" t="s">
        <v>216</v>
      </c>
      <c r="D209" s="494"/>
      <c r="E209" s="497">
        <f>E208*100/E207</f>
        <v>11.29963190184049</v>
      </c>
      <c r="F209" s="498"/>
      <c r="G209" s="290">
        <f>G208*100/G207</f>
        <v>11.29963190184049</v>
      </c>
      <c r="H209" s="290">
        <f>H208*100/H207</f>
        <v>11.448888888888888</v>
      </c>
      <c r="I209" s="290">
        <f>I208*100/I207</f>
        <v>11.43172744721689</v>
      </c>
      <c r="J209" s="290">
        <f>J208*100/J207</f>
        <v>11.521877551020408</v>
      </c>
      <c r="K209" s="290"/>
      <c r="L209" s="290">
        <f>L208*100/L207</f>
        <v>0</v>
      </c>
      <c r="M209" s="290"/>
      <c r="N209" s="290"/>
      <c r="O209" s="290"/>
      <c r="P209" s="290"/>
      <c r="Q209" s="382"/>
      <c r="R209" s="390"/>
      <c r="S209" s="390"/>
    </row>
    <row r="210" spans="1:19" ht="21.75" customHeight="1">
      <c r="A210" s="209"/>
      <c r="B210" s="167">
        <v>85508</v>
      </c>
      <c r="C210" s="515" t="s">
        <v>88</v>
      </c>
      <c r="D210" s="516"/>
      <c r="E210" s="497">
        <f>G210</f>
        <v>80000</v>
      </c>
      <c r="F210" s="498"/>
      <c r="G210" s="290">
        <f>H210</f>
        <v>80000</v>
      </c>
      <c r="H210" s="290">
        <f>J210</f>
        <v>80000</v>
      </c>
      <c r="I210" s="290"/>
      <c r="J210" s="290">
        <v>80000</v>
      </c>
      <c r="K210" s="290"/>
      <c r="L210" s="290"/>
      <c r="M210" s="290"/>
      <c r="N210" s="290"/>
      <c r="O210" s="290"/>
      <c r="P210" s="290"/>
      <c r="Q210" s="382"/>
      <c r="R210" s="390"/>
      <c r="S210" s="390"/>
    </row>
    <row r="211" spans="1:19" ht="21.75" customHeight="1">
      <c r="A211" s="209"/>
      <c r="B211" s="167"/>
      <c r="C211" s="515" t="s">
        <v>313</v>
      </c>
      <c r="D211" s="516"/>
      <c r="E211" s="497">
        <f>G211</f>
        <v>59301.06</v>
      </c>
      <c r="F211" s="498"/>
      <c r="G211" s="290">
        <f>H211</f>
        <v>59301.06</v>
      </c>
      <c r="H211" s="290">
        <f>J211</f>
        <v>59301.06</v>
      </c>
      <c r="I211" s="290"/>
      <c r="J211" s="290">
        <v>59301.06</v>
      </c>
      <c r="K211" s="290"/>
      <c r="L211" s="290"/>
      <c r="M211" s="290"/>
      <c r="N211" s="290"/>
      <c r="O211" s="290"/>
      <c r="P211" s="290"/>
      <c r="Q211" s="382"/>
      <c r="R211" s="390"/>
      <c r="S211" s="390"/>
    </row>
    <row r="212" spans="1:19" ht="21.75" customHeight="1">
      <c r="A212" s="209"/>
      <c r="B212" s="167"/>
      <c r="C212" s="515" t="s">
        <v>216</v>
      </c>
      <c r="D212" s="516"/>
      <c r="E212" s="497">
        <f>E211*100/E210</f>
        <v>74.126324999999994</v>
      </c>
      <c r="F212" s="498"/>
      <c r="G212" s="290">
        <f>G211*100/G210</f>
        <v>74.126324999999994</v>
      </c>
      <c r="H212" s="290">
        <f>H211*100/H210</f>
        <v>74.126324999999994</v>
      </c>
      <c r="I212" s="290"/>
      <c r="J212" s="290">
        <f>J211*100/J210</f>
        <v>74.126324999999994</v>
      </c>
      <c r="K212" s="290"/>
      <c r="L212" s="290"/>
      <c r="M212" s="290"/>
      <c r="N212" s="290"/>
      <c r="O212" s="290"/>
      <c r="P212" s="290"/>
      <c r="Q212" s="382"/>
      <c r="R212" s="390"/>
      <c r="S212" s="390"/>
    </row>
    <row r="213" spans="1:19" ht="20.25" customHeight="1">
      <c r="A213" s="166">
        <v>900</v>
      </c>
      <c r="B213" s="167"/>
      <c r="C213" s="493" t="s">
        <v>44</v>
      </c>
      <c r="D213" s="494"/>
      <c r="E213" s="495">
        <f>E216+E219+E222+E225+E228+E231</f>
        <v>850152</v>
      </c>
      <c r="F213" s="496"/>
      <c r="G213" s="290">
        <f>H213+L213+M213</f>
        <v>849545</v>
      </c>
      <c r="H213" s="290">
        <f>I213+J213</f>
        <v>848523</v>
      </c>
      <c r="I213" s="290">
        <f>I216+I219+I225+I228+I231</f>
        <v>247002</v>
      </c>
      <c r="J213" s="290">
        <f>J216+J219+J222+J225+J228+J231</f>
        <v>601521</v>
      </c>
      <c r="K213" s="290"/>
      <c r="L213" s="290">
        <f>L216</f>
        <v>1022</v>
      </c>
      <c r="M213" s="290">
        <f>M231</f>
        <v>0</v>
      </c>
      <c r="N213" s="290"/>
      <c r="O213" s="290"/>
      <c r="P213" s="290">
        <f>Q213</f>
        <v>607</v>
      </c>
      <c r="Q213" s="290">
        <f>Q228+Q231</f>
        <v>607</v>
      </c>
      <c r="R213" s="291">
        <f>R231</f>
        <v>607</v>
      </c>
      <c r="S213" s="291"/>
    </row>
    <row r="214" spans="1:19" ht="21.75" customHeight="1">
      <c r="A214" s="209"/>
      <c r="B214" s="167"/>
      <c r="C214" s="493" t="s">
        <v>228</v>
      </c>
      <c r="D214" s="494"/>
      <c r="E214" s="495">
        <f>E217+E220+E223+E226+E229+E232</f>
        <v>682555.62000000011</v>
      </c>
      <c r="F214" s="496"/>
      <c r="G214" s="290">
        <f>H214+L214+M214</f>
        <v>681949.29</v>
      </c>
      <c r="H214" s="290">
        <f>I214+J214</f>
        <v>680928.62</v>
      </c>
      <c r="I214" s="290">
        <f>I217+I220+I226+I229+I232</f>
        <v>148106.97</v>
      </c>
      <c r="J214" s="290">
        <f>J217+J220+J226+J229+J232+J223</f>
        <v>532821.65</v>
      </c>
      <c r="K214" s="290"/>
      <c r="L214" s="290">
        <f>L217</f>
        <v>1020.67</v>
      </c>
      <c r="M214" s="290">
        <f>M232</f>
        <v>0</v>
      </c>
      <c r="N214" s="290"/>
      <c r="O214" s="290"/>
      <c r="P214" s="290">
        <f>P229+P232</f>
        <v>606.33000000000004</v>
      </c>
      <c r="Q214" s="290">
        <f>Q232+Q229</f>
        <v>606.33000000000004</v>
      </c>
      <c r="R214" s="390">
        <f>R232</f>
        <v>606.33000000000004</v>
      </c>
      <c r="S214" s="390"/>
    </row>
    <row r="215" spans="1:19" ht="18.600000000000001" customHeight="1">
      <c r="A215" s="209"/>
      <c r="B215" s="167"/>
      <c r="C215" s="493" t="s">
        <v>216</v>
      </c>
      <c r="D215" s="494"/>
      <c r="E215" s="497">
        <f>E214*100/E213</f>
        <v>80.286304096208696</v>
      </c>
      <c r="F215" s="498"/>
      <c r="G215" s="290">
        <f>G214*100/G213</f>
        <v>80.272297523968717</v>
      </c>
      <c r="H215" s="290">
        <f>H214*100/H213</f>
        <v>80.248693317682608</v>
      </c>
      <c r="I215" s="290">
        <f>I214*100/I213</f>
        <v>59.961850511331889</v>
      </c>
      <c r="J215" s="290">
        <f>J214*100/J213</f>
        <v>88.579060415180848</v>
      </c>
      <c r="K215" s="290"/>
      <c r="L215" s="290">
        <f>L214*100/L213</f>
        <v>99.869863013698634</v>
      </c>
      <c r="M215" s="290">
        <v>0</v>
      </c>
      <c r="N215" s="290"/>
      <c r="O215" s="290"/>
      <c r="P215" s="290">
        <f>Q215</f>
        <v>99.88962108731468</v>
      </c>
      <c r="Q215" s="290">
        <f>R215</f>
        <v>99.88962108731468</v>
      </c>
      <c r="R215" s="390">
        <f>R214*100/R213</f>
        <v>99.88962108731468</v>
      </c>
      <c r="S215" s="390"/>
    </row>
    <row r="216" spans="1:19" ht="21.75" customHeight="1">
      <c r="A216" s="209"/>
      <c r="B216" s="167">
        <v>90001</v>
      </c>
      <c r="C216" s="493" t="s">
        <v>45</v>
      </c>
      <c r="D216" s="494"/>
      <c r="E216" s="495">
        <f>G216</f>
        <v>375145</v>
      </c>
      <c r="F216" s="496"/>
      <c r="G216" s="290">
        <f>H216+L216</f>
        <v>375145</v>
      </c>
      <c r="H216" s="290">
        <f>I216+J216</f>
        <v>374123</v>
      </c>
      <c r="I216" s="290">
        <v>247002</v>
      </c>
      <c r="J216" s="290">
        <v>127121</v>
      </c>
      <c r="K216" s="290"/>
      <c r="L216" s="290">
        <v>1022</v>
      </c>
      <c r="M216" s="290"/>
      <c r="N216" s="290"/>
      <c r="O216" s="290"/>
      <c r="P216" s="290"/>
      <c r="Q216" s="382"/>
      <c r="R216" s="291"/>
      <c r="S216" s="291"/>
    </row>
    <row r="217" spans="1:19" ht="21.75" customHeight="1">
      <c r="A217" s="209"/>
      <c r="B217" s="167"/>
      <c r="C217" s="493" t="s">
        <v>228</v>
      </c>
      <c r="D217" s="494"/>
      <c r="E217" s="495">
        <f>G217</f>
        <v>241356.01</v>
      </c>
      <c r="F217" s="496"/>
      <c r="G217" s="290">
        <f>H217+L217</f>
        <v>241356.01</v>
      </c>
      <c r="H217" s="290">
        <f>I217+J217</f>
        <v>240335.34</v>
      </c>
      <c r="I217" s="290">
        <v>148106.97</v>
      </c>
      <c r="J217" s="290">
        <v>92228.37</v>
      </c>
      <c r="K217" s="290"/>
      <c r="L217" s="290">
        <v>1020.67</v>
      </c>
      <c r="M217" s="290"/>
      <c r="N217" s="290"/>
      <c r="O217" s="290"/>
      <c r="P217" s="290"/>
      <c r="Q217" s="382"/>
      <c r="R217" s="390"/>
      <c r="S217" s="390"/>
    </row>
    <row r="218" spans="1:19" ht="21.75" customHeight="1">
      <c r="A218" s="209"/>
      <c r="B218" s="167"/>
      <c r="C218" s="493" t="s">
        <v>216</v>
      </c>
      <c r="D218" s="494"/>
      <c r="E218" s="497">
        <f>E217*100/E216</f>
        <v>64.336725799357581</v>
      </c>
      <c r="F218" s="498"/>
      <c r="G218" s="290">
        <f>G217*100/G216</f>
        <v>64.336725799357581</v>
      </c>
      <c r="H218" s="290">
        <f>H217*100/H216</f>
        <v>64.239659149531036</v>
      </c>
      <c r="I218" s="290">
        <f>I217*100/I216</f>
        <v>59.961850511331889</v>
      </c>
      <c r="J218" s="290">
        <f>J217*100/J216</f>
        <v>72.551639776276147</v>
      </c>
      <c r="K218" s="290"/>
      <c r="L218" s="290">
        <f>L217*100/L216</f>
        <v>99.869863013698634</v>
      </c>
      <c r="M218" s="290"/>
      <c r="N218" s="290"/>
      <c r="O218" s="290"/>
      <c r="P218" s="290"/>
      <c r="Q218" s="382"/>
      <c r="R218" s="390"/>
      <c r="S218" s="390"/>
    </row>
    <row r="219" spans="1:19" ht="21.75" customHeight="1">
      <c r="A219" s="209"/>
      <c r="B219" s="167">
        <v>90002</v>
      </c>
      <c r="C219" s="493" t="s">
        <v>89</v>
      </c>
      <c r="D219" s="494"/>
      <c r="E219" s="495">
        <f>G219</f>
        <v>12000</v>
      </c>
      <c r="F219" s="496"/>
      <c r="G219" s="290">
        <f>H219</f>
        <v>12000</v>
      </c>
      <c r="H219" s="290">
        <f>J219</f>
        <v>12000</v>
      </c>
      <c r="I219" s="290"/>
      <c r="J219" s="290">
        <v>12000</v>
      </c>
      <c r="K219" s="290"/>
      <c r="L219" s="290"/>
      <c r="M219" s="290"/>
      <c r="N219" s="290"/>
      <c r="O219" s="290"/>
      <c r="P219" s="290"/>
      <c r="Q219" s="382"/>
      <c r="R219" s="291"/>
      <c r="S219" s="291"/>
    </row>
    <row r="220" spans="1:19" ht="21.75" customHeight="1">
      <c r="A220" s="209"/>
      <c r="B220" s="167"/>
      <c r="C220" s="493" t="s">
        <v>228</v>
      </c>
      <c r="D220" s="494"/>
      <c r="E220" s="495">
        <f>G220</f>
        <v>7705.68</v>
      </c>
      <c r="F220" s="496"/>
      <c r="G220" s="290">
        <f>H220</f>
        <v>7705.68</v>
      </c>
      <c r="H220" s="290">
        <f>J220</f>
        <v>7705.68</v>
      </c>
      <c r="I220" s="290"/>
      <c r="J220" s="290">
        <v>7705.68</v>
      </c>
      <c r="K220" s="290"/>
      <c r="L220" s="290"/>
      <c r="M220" s="290"/>
      <c r="N220" s="290"/>
      <c r="O220" s="290"/>
      <c r="P220" s="290"/>
      <c r="Q220" s="382"/>
      <c r="R220" s="390"/>
      <c r="S220" s="390"/>
    </row>
    <row r="221" spans="1:19" ht="21.75" customHeight="1">
      <c r="A221" s="209"/>
      <c r="B221" s="167"/>
      <c r="C221" s="493" t="s">
        <v>216</v>
      </c>
      <c r="D221" s="494"/>
      <c r="E221" s="497">
        <f>E220*100/E219</f>
        <v>64.213999999999999</v>
      </c>
      <c r="F221" s="498"/>
      <c r="G221" s="290">
        <f>G220*100/G219</f>
        <v>64.213999999999999</v>
      </c>
      <c r="H221" s="290">
        <f>H220*100/H219</f>
        <v>64.213999999999999</v>
      </c>
      <c r="I221" s="290"/>
      <c r="J221" s="290">
        <f>J220*100/J219</f>
        <v>64.213999999999999</v>
      </c>
      <c r="K221" s="290"/>
      <c r="L221" s="290"/>
      <c r="M221" s="290"/>
      <c r="N221" s="290"/>
      <c r="O221" s="290"/>
      <c r="P221" s="290"/>
      <c r="Q221" s="382"/>
      <c r="R221" s="390"/>
      <c r="S221" s="390"/>
    </row>
    <row r="222" spans="1:19" ht="21.75" customHeight="1">
      <c r="A222" s="209"/>
      <c r="B222" s="167">
        <v>90003</v>
      </c>
      <c r="C222" s="493" t="s">
        <v>241</v>
      </c>
      <c r="D222" s="494"/>
      <c r="E222" s="497">
        <f>G222</f>
        <v>44000</v>
      </c>
      <c r="F222" s="498"/>
      <c r="G222" s="290">
        <f t="shared" ref="G222:G230" si="10">H222</f>
        <v>44000</v>
      </c>
      <c r="H222" s="290">
        <f>J222</f>
        <v>44000</v>
      </c>
      <c r="I222" s="290"/>
      <c r="J222" s="290">
        <v>44000</v>
      </c>
      <c r="K222" s="290"/>
      <c r="L222" s="290"/>
      <c r="M222" s="290"/>
      <c r="N222" s="290"/>
      <c r="O222" s="290"/>
      <c r="P222" s="290"/>
      <c r="Q222" s="382"/>
      <c r="R222" s="390"/>
      <c r="S222" s="390"/>
    </row>
    <row r="223" spans="1:19" ht="21.75" customHeight="1">
      <c r="A223" s="209"/>
      <c r="B223" s="167"/>
      <c r="C223" s="493" t="s">
        <v>228</v>
      </c>
      <c r="D223" s="494"/>
      <c r="E223" s="497">
        <f>G223</f>
        <v>43986.83</v>
      </c>
      <c r="F223" s="498"/>
      <c r="G223" s="290">
        <f t="shared" si="10"/>
        <v>43986.83</v>
      </c>
      <c r="H223" s="290">
        <f>J223</f>
        <v>43986.83</v>
      </c>
      <c r="I223" s="290"/>
      <c r="J223" s="290">
        <v>43986.83</v>
      </c>
      <c r="K223" s="290"/>
      <c r="L223" s="290"/>
      <c r="M223" s="290"/>
      <c r="N223" s="290"/>
      <c r="O223" s="290"/>
      <c r="P223" s="290"/>
      <c r="Q223" s="382"/>
      <c r="R223" s="390"/>
      <c r="S223" s="390"/>
    </row>
    <row r="224" spans="1:19" ht="21.75" customHeight="1">
      <c r="A224" s="209"/>
      <c r="B224" s="167"/>
      <c r="C224" s="493" t="s">
        <v>216</v>
      </c>
      <c r="D224" s="494"/>
      <c r="E224" s="497">
        <f>E223*100/E222</f>
        <v>99.970068181818178</v>
      </c>
      <c r="F224" s="498"/>
      <c r="G224" s="290">
        <f t="shared" si="10"/>
        <v>99.970068181818178</v>
      </c>
      <c r="H224" s="290">
        <f>H223*100/H222</f>
        <v>99.970068181818178</v>
      </c>
      <c r="I224" s="290"/>
      <c r="J224" s="290">
        <f>J223*100/J222</f>
        <v>99.970068181818178</v>
      </c>
      <c r="K224" s="290"/>
      <c r="L224" s="290"/>
      <c r="M224" s="290"/>
      <c r="N224" s="290"/>
      <c r="O224" s="290"/>
      <c r="P224" s="290"/>
      <c r="Q224" s="382"/>
      <c r="R224" s="390"/>
      <c r="S224" s="390"/>
    </row>
    <row r="225" spans="1:19" ht="21.75" customHeight="1">
      <c r="A225" s="209"/>
      <c r="B225" s="167">
        <v>90013</v>
      </c>
      <c r="C225" s="493" t="s">
        <v>156</v>
      </c>
      <c r="D225" s="494"/>
      <c r="E225" s="495">
        <f>G225</f>
        <v>31000</v>
      </c>
      <c r="F225" s="496"/>
      <c r="G225" s="290">
        <f t="shared" si="10"/>
        <v>31000</v>
      </c>
      <c r="H225" s="290">
        <f>J225</f>
        <v>31000</v>
      </c>
      <c r="I225" s="290"/>
      <c r="J225" s="290">
        <v>31000</v>
      </c>
      <c r="K225" s="290"/>
      <c r="L225" s="290"/>
      <c r="M225" s="290"/>
      <c r="N225" s="290"/>
      <c r="O225" s="290"/>
      <c r="P225" s="290"/>
      <c r="Q225" s="382"/>
      <c r="R225" s="291"/>
      <c r="S225" s="291"/>
    </row>
    <row r="226" spans="1:19" ht="21.75" customHeight="1">
      <c r="A226" s="209"/>
      <c r="B226" s="167"/>
      <c r="C226" s="493" t="s">
        <v>228</v>
      </c>
      <c r="D226" s="494"/>
      <c r="E226" s="497">
        <f>G226</f>
        <v>12272.77</v>
      </c>
      <c r="F226" s="498"/>
      <c r="G226" s="290">
        <f t="shared" si="10"/>
        <v>12272.77</v>
      </c>
      <c r="H226" s="290">
        <f>J226</f>
        <v>12272.77</v>
      </c>
      <c r="I226" s="290"/>
      <c r="J226" s="290">
        <v>12272.77</v>
      </c>
      <c r="K226" s="290"/>
      <c r="L226" s="290"/>
      <c r="M226" s="290"/>
      <c r="N226" s="290"/>
      <c r="O226" s="290"/>
      <c r="P226" s="290"/>
      <c r="Q226" s="382"/>
      <c r="R226" s="390"/>
      <c r="S226" s="390"/>
    </row>
    <row r="227" spans="1:19" ht="21.75" customHeight="1">
      <c r="A227" s="209"/>
      <c r="B227" s="167"/>
      <c r="C227" s="493" t="s">
        <v>216</v>
      </c>
      <c r="D227" s="494"/>
      <c r="E227" s="497">
        <f>E226*100/E225</f>
        <v>39.589580645161291</v>
      </c>
      <c r="F227" s="498"/>
      <c r="G227" s="290">
        <f t="shared" si="10"/>
        <v>39.589580645161291</v>
      </c>
      <c r="H227" s="290">
        <f>H226*100/H225</f>
        <v>39.589580645161291</v>
      </c>
      <c r="I227" s="290"/>
      <c r="J227" s="290">
        <f>J226*100/J225</f>
        <v>39.589580645161291</v>
      </c>
      <c r="K227" s="290"/>
      <c r="L227" s="290"/>
      <c r="M227" s="290"/>
      <c r="N227" s="290"/>
      <c r="O227" s="290"/>
      <c r="P227" s="290"/>
      <c r="Q227" s="382"/>
      <c r="R227" s="390"/>
      <c r="S227" s="390"/>
    </row>
    <row r="228" spans="1:19" ht="29.25" customHeight="1">
      <c r="A228" s="209"/>
      <c r="B228" s="167">
        <v>90015</v>
      </c>
      <c r="C228" s="493" t="s">
        <v>46</v>
      </c>
      <c r="D228" s="494"/>
      <c r="E228" s="497">
        <f>G228+P228</f>
        <v>363000</v>
      </c>
      <c r="F228" s="498"/>
      <c r="G228" s="290">
        <f t="shared" si="10"/>
        <v>363000</v>
      </c>
      <c r="H228" s="290">
        <f>J228</f>
        <v>363000</v>
      </c>
      <c r="I228" s="290"/>
      <c r="J228" s="290">
        <v>363000</v>
      </c>
      <c r="K228" s="290"/>
      <c r="L228" s="290"/>
      <c r="M228" s="290"/>
      <c r="N228" s="290"/>
      <c r="O228" s="290"/>
      <c r="P228" s="290"/>
      <c r="Q228" s="382"/>
      <c r="R228" s="390"/>
      <c r="S228" s="390"/>
    </row>
    <row r="229" spans="1:19" ht="21.75" customHeight="1">
      <c r="A229" s="209"/>
      <c r="B229" s="167"/>
      <c r="C229" s="493" t="s">
        <v>228</v>
      </c>
      <c r="D229" s="494"/>
      <c r="E229" s="497">
        <f>G229+P229</f>
        <v>362876.81</v>
      </c>
      <c r="F229" s="498"/>
      <c r="G229" s="290">
        <f t="shared" si="10"/>
        <v>362876.81</v>
      </c>
      <c r="H229" s="290">
        <f>J229</f>
        <v>362876.81</v>
      </c>
      <c r="I229" s="290"/>
      <c r="J229" s="290">
        <v>362876.81</v>
      </c>
      <c r="K229" s="290"/>
      <c r="L229" s="290"/>
      <c r="M229" s="290"/>
      <c r="N229" s="290"/>
      <c r="O229" s="290"/>
      <c r="P229" s="290"/>
      <c r="Q229" s="382"/>
      <c r="R229" s="390"/>
      <c r="S229" s="390"/>
    </row>
    <row r="230" spans="1:19" ht="21.75" customHeight="1">
      <c r="A230" s="209"/>
      <c r="B230" s="167"/>
      <c r="C230" s="493" t="s">
        <v>216</v>
      </c>
      <c r="D230" s="494"/>
      <c r="E230" s="497">
        <f>E229*100/E228</f>
        <v>99.966063360881549</v>
      </c>
      <c r="F230" s="498"/>
      <c r="G230" s="290">
        <f t="shared" si="10"/>
        <v>99.966063360881549</v>
      </c>
      <c r="H230" s="290">
        <f>H229*100/H228</f>
        <v>99.966063360881549</v>
      </c>
      <c r="I230" s="290"/>
      <c r="J230" s="290">
        <f>J229*100/J228</f>
        <v>99.966063360881549</v>
      </c>
      <c r="K230" s="290"/>
      <c r="L230" s="290"/>
      <c r="M230" s="290"/>
      <c r="N230" s="290"/>
      <c r="O230" s="290"/>
      <c r="P230" s="290"/>
      <c r="Q230" s="382"/>
      <c r="R230" s="390"/>
      <c r="S230" s="390"/>
    </row>
    <row r="231" spans="1:19" ht="21.75" customHeight="1">
      <c r="A231" s="209"/>
      <c r="B231" s="167">
        <v>90095</v>
      </c>
      <c r="C231" s="493" t="s">
        <v>10</v>
      </c>
      <c r="D231" s="494"/>
      <c r="E231" s="495">
        <f>G231+P231</f>
        <v>25007</v>
      </c>
      <c r="F231" s="496"/>
      <c r="G231" s="290">
        <f>H231+M231</f>
        <v>24400</v>
      </c>
      <c r="H231" s="290">
        <f>J231</f>
        <v>24400</v>
      </c>
      <c r="I231" s="290"/>
      <c r="J231" s="290">
        <v>24400</v>
      </c>
      <c r="K231" s="290"/>
      <c r="L231" s="290"/>
      <c r="M231" s="290">
        <v>0</v>
      </c>
      <c r="N231" s="290"/>
      <c r="O231" s="290"/>
      <c r="P231" s="290">
        <f>Q231</f>
        <v>607</v>
      </c>
      <c r="Q231" s="382">
        <f>R231</f>
        <v>607</v>
      </c>
      <c r="R231" s="291">
        <v>607</v>
      </c>
      <c r="S231" s="291"/>
    </row>
    <row r="232" spans="1:19" ht="21.75" customHeight="1">
      <c r="A232" s="209"/>
      <c r="B232" s="167"/>
      <c r="C232" s="493" t="s">
        <v>228</v>
      </c>
      <c r="D232" s="494"/>
      <c r="E232" s="495">
        <f>G232+P232</f>
        <v>14357.52</v>
      </c>
      <c r="F232" s="496"/>
      <c r="G232" s="290">
        <f>H232+M232</f>
        <v>13751.19</v>
      </c>
      <c r="H232" s="290">
        <f>J232</f>
        <v>13751.19</v>
      </c>
      <c r="I232" s="290"/>
      <c r="J232" s="290">
        <v>13751.19</v>
      </c>
      <c r="K232" s="290"/>
      <c r="L232" s="290"/>
      <c r="M232" s="290"/>
      <c r="N232" s="290"/>
      <c r="O232" s="290"/>
      <c r="P232" s="290">
        <f>Q232</f>
        <v>606.33000000000004</v>
      </c>
      <c r="Q232" s="382">
        <f>R232</f>
        <v>606.33000000000004</v>
      </c>
      <c r="R232" s="390">
        <v>606.33000000000004</v>
      </c>
      <c r="S232" s="390"/>
    </row>
    <row r="233" spans="1:19" ht="21.75" customHeight="1">
      <c r="A233" s="210"/>
      <c r="B233" s="167"/>
      <c r="C233" s="493" t="s">
        <v>216</v>
      </c>
      <c r="D233" s="494"/>
      <c r="E233" s="497">
        <f>E232*100/E231</f>
        <v>57.414004078857921</v>
      </c>
      <c r="F233" s="498"/>
      <c r="G233" s="290">
        <f>G232*100/G231</f>
        <v>56.357336065573769</v>
      </c>
      <c r="H233" s="290">
        <f>H232*100/H231</f>
        <v>56.357336065573769</v>
      </c>
      <c r="I233" s="290"/>
      <c r="J233" s="290">
        <f>J232*100/J231</f>
        <v>56.357336065573769</v>
      </c>
      <c r="K233" s="290"/>
      <c r="L233" s="290"/>
      <c r="M233" s="290"/>
      <c r="N233" s="290"/>
      <c r="O233" s="290"/>
      <c r="P233" s="290">
        <f>R233</f>
        <v>99.88962108731468</v>
      </c>
      <c r="Q233" s="382">
        <f>R233</f>
        <v>99.88962108731468</v>
      </c>
      <c r="R233" s="390">
        <f>R232*100/R231</f>
        <v>99.88962108731468</v>
      </c>
      <c r="S233" s="390"/>
    </row>
    <row r="234" spans="1:19" ht="21.75" customHeight="1">
      <c r="A234" s="166">
        <v>921</v>
      </c>
      <c r="B234" s="167"/>
      <c r="C234" s="493" t="s">
        <v>47</v>
      </c>
      <c r="D234" s="494"/>
      <c r="E234" s="495">
        <f>E237+E243+E240+E249+E246</f>
        <v>563040</v>
      </c>
      <c r="F234" s="496"/>
      <c r="G234" s="290">
        <f>G237+G240+G243</f>
        <v>533040</v>
      </c>
      <c r="H234" s="290">
        <f>H237+H240+H243</f>
        <v>63040</v>
      </c>
      <c r="I234" s="290">
        <f>I237+I240+I243</f>
        <v>37240</v>
      </c>
      <c r="J234" s="290">
        <f>J237+J240+J243</f>
        <v>25800</v>
      </c>
      <c r="K234" s="290">
        <f>K237+K240+K243</f>
        <v>470000</v>
      </c>
      <c r="L234" s="290"/>
      <c r="M234" s="290"/>
      <c r="N234" s="290"/>
      <c r="O234" s="290"/>
      <c r="P234" s="290">
        <f>P240+P249+P246</f>
        <v>30000</v>
      </c>
      <c r="Q234" s="290">
        <f>Q240+Q249+Q246</f>
        <v>30000</v>
      </c>
      <c r="R234" s="290"/>
      <c r="S234" s="291"/>
    </row>
    <row r="235" spans="1:19" ht="21.75" customHeight="1">
      <c r="A235" s="209"/>
      <c r="B235" s="167"/>
      <c r="C235" s="493" t="s">
        <v>228</v>
      </c>
      <c r="D235" s="494"/>
      <c r="E235" s="495">
        <f>E238+E244+E241+E250</f>
        <v>312795.91000000003</v>
      </c>
      <c r="F235" s="496"/>
      <c r="G235" s="290">
        <f>H235+K235</f>
        <v>302795.91000000003</v>
      </c>
      <c r="H235" s="290">
        <f>I235+J235</f>
        <v>36795.910000000003</v>
      </c>
      <c r="I235" s="290">
        <f>I238+I241+I244</f>
        <v>18703.900000000001</v>
      </c>
      <c r="J235" s="290">
        <f>J238+J241</f>
        <v>18092.010000000002</v>
      </c>
      <c r="K235" s="290">
        <f>K238+K241+K244</f>
        <v>266000</v>
      </c>
      <c r="L235" s="290"/>
      <c r="M235" s="290"/>
      <c r="N235" s="290"/>
      <c r="O235" s="290"/>
      <c r="P235" s="290">
        <f>P241+P250</f>
        <v>10000</v>
      </c>
      <c r="Q235" s="290">
        <f>Q250+Q241</f>
        <v>10000</v>
      </c>
      <c r="R235" s="290"/>
      <c r="S235" s="390"/>
    </row>
    <row r="236" spans="1:19" ht="21.75" customHeight="1">
      <c r="A236" s="209"/>
      <c r="B236" s="167"/>
      <c r="C236" s="493" t="s">
        <v>216</v>
      </c>
      <c r="D236" s="494"/>
      <c r="E236" s="497">
        <f>E235*100/E234</f>
        <v>55.554829141801655</v>
      </c>
      <c r="F236" s="498"/>
      <c r="G236" s="290">
        <f>G235*100/G234</f>
        <v>56.805476136875285</v>
      </c>
      <c r="H236" s="290">
        <f>H235*100/H234</f>
        <v>58.36914657360407</v>
      </c>
      <c r="I236" s="290">
        <f>I235*100/I234</f>
        <v>50.225295381310424</v>
      </c>
      <c r="J236" s="290">
        <f>J235*100/J234</f>
        <v>70.124069767441867</v>
      </c>
      <c r="K236" s="290">
        <f>K235*100/K234</f>
        <v>56.595744680851062</v>
      </c>
      <c r="L236" s="290"/>
      <c r="M236" s="290"/>
      <c r="N236" s="290"/>
      <c r="O236" s="290"/>
      <c r="P236" s="290">
        <f>Q236</f>
        <v>33.333333333333336</v>
      </c>
      <c r="Q236" s="290">
        <f>Q235*100/Q234</f>
        <v>33.333333333333336</v>
      </c>
      <c r="R236" s="290"/>
      <c r="S236" s="390"/>
    </row>
    <row r="237" spans="1:19" ht="21.75" customHeight="1">
      <c r="A237" s="209"/>
      <c r="B237" s="167">
        <v>92108</v>
      </c>
      <c r="C237" s="493" t="s">
        <v>229</v>
      </c>
      <c r="D237" s="494"/>
      <c r="E237" s="495">
        <f>G237</f>
        <v>47400</v>
      </c>
      <c r="F237" s="496"/>
      <c r="G237" s="289">
        <f>H237</f>
        <v>47400</v>
      </c>
      <c r="H237" s="289">
        <f>I237+J237</f>
        <v>47400</v>
      </c>
      <c r="I237" s="290">
        <v>32400</v>
      </c>
      <c r="J237" s="290">
        <v>15000</v>
      </c>
      <c r="K237" s="290"/>
      <c r="L237" s="290"/>
      <c r="M237" s="290"/>
      <c r="N237" s="290"/>
      <c r="O237" s="290"/>
      <c r="P237" s="290"/>
      <c r="Q237" s="382"/>
      <c r="R237" s="291"/>
      <c r="S237" s="291"/>
    </row>
    <row r="238" spans="1:19" ht="21.75" customHeight="1">
      <c r="A238" s="209"/>
      <c r="B238" s="167"/>
      <c r="C238" s="493" t="s">
        <v>228</v>
      </c>
      <c r="D238" s="494"/>
      <c r="E238" s="497">
        <f>G238</f>
        <v>24323.03</v>
      </c>
      <c r="F238" s="512"/>
      <c r="G238" s="334">
        <f>H238</f>
        <v>24323.03</v>
      </c>
      <c r="H238" s="334">
        <f>I238+J238</f>
        <v>24323.03</v>
      </c>
      <c r="I238" s="383">
        <v>15000</v>
      </c>
      <c r="J238" s="290">
        <v>9323.0300000000007</v>
      </c>
      <c r="K238" s="290"/>
      <c r="L238" s="290"/>
      <c r="M238" s="290"/>
      <c r="N238" s="290"/>
      <c r="O238" s="290"/>
      <c r="P238" s="290"/>
      <c r="Q238" s="382"/>
      <c r="R238" s="390"/>
      <c r="S238" s="390"/>
    </row>
    <row r="239" spans="1:19" ht="21.75" customHeight="1">
      <c r="A239" s="209"/>
      <c r="B239" s="167"/>
      <c r="C239" s="493" t="s">
        <v>216</v>
      </c>
      <c r="D239" s="494"/>
      <c r="E239" s="497">
        <f>E238*100/E237</f>
        <v>51.314409282700424</v>
      </c>
      <c r="F239" s="498"/>
      <c r="G239" s="336">
        <f>G238*100/G237</f>
        <v>51.314409282700424</v>
      </c>
      <c r="H239" s="336">
        <f>H238*100/H237</f>
        <v>51.314409282700424</v>
      </c>
      <c r="I239" s="290">
        <f>I238*100/I237</f>
        <v>46.296296296296298</v>
      </c>
      <c r="J239" s="290">
        <f>J238*100/J237</f>
        <v>62.153533333333343</v>
      </c>
      <c r="K239" s="290"/>
      <c r="L239" s="290"/>
      <c r="M239" s="290"/>
      <c r="N239" s="290"/>
      <c r="O239" s="290"/>
      <c r="P239" s="290"/>
      <c r="Q239" s="382"/>
      <c r="R239" s="390"/>
      <c r="S239" s="390"/>
    </row>
    <row r="240" spans="1:19" ht="21.75" customHeight="1">
      <c r="A240" s="209"/>
      <c r="B240" s="167">
        <v>92109</v>
      </c>
      <c r="C240" s="493" t="s">
        <v>48</v>
      </c>
      <c r="D240" s="494"/>
      <c r="E240" s="497">
        <f>G240+P240</f>
        <v>275640</v>
      </c>
      <c r="F240" s="498"/>
      <c r="G240" s="336">
        <f>H240+K240</f>
        <v>275640</v>
      </c>
      <c r="H240" s="336">
        <f>I240+J240</f>
        <v>15640</v>
      </c>
      <c r="I240" s="290">
        <v>4840</v>
      </c>
      <c r="J240" s="290">
        <v>10800</v>
      </c>
      <c r="K240" s="290">
        <v>260000</v>
      </c>
      <c r="L240" s="290"/>
      <c r="M240" s="290"/>
      <c r="N240" s="290"/>
      <c r="O240" s="290"/>
      <c r="P240" s="290"/>
      <c r="Q240" s="382"/>
      <c r="R240" s="390"/>
      <c r="S240" s="390"/>
    </row>
    <row r="241" spans="1:19" ht="21.75" customHeight="1">
      <c r="A241" s="209"/>
      <c r="B241" s="167"/>
      <c r="C241" s="493" t="s">
        <v>228</v>
      </c>
      <c r="D241" s="494"/>
      <c r="E241" s="497">
        <f>G241+P241</f>
        <v>140472.88</v>
      </c>
      <c r="F241" s="498"/>
      <c r="G241" s="336">
        <f>H241+K241</f>
        <v>140472.88</v>
      </c>
      <c r="H241" s="336">
        <f>I241+J241</f>
        <v>12472.88</v>
      </c>
      <c r="I241" s="290">
        <v>3703.9</v>
      </c>
      <c r="J241" s="290">
        <v>8768.98</v>
      </c>
      <c r="K241" s="290">
        <v>128000</v>
      </c>
      <c r="L241" s="290"/>
      <c r="M241" s="290"/>
      <c r="N241" s="290"/>
      <c r="O241" s="290"/>
      <c r="P241" s="290"/>
      <c r="Q241" s="382"/>
      <c r="R241" s="390"/>
      <c r="S241" s="390"/>
    </row>
    <row r="242" spans="1:19" ht="21.75" customHeight="1">
      <c r="A242" s="209"/>
      <c r="B242" s="167"/>
      <c r="C242" s="493" t="s">
        <v>216</v>
      </c>
      <c r="D242" s="494"/>
      <c r="E242" s="497">
        <f>E241*100/E240</f>
        <v>50.962443767232621</v>
      </c>
      <c r="F242" s="498"/>
      <c r="G242" s="336">
        <f>G241*100/G240</f>
        <v>50.962443767232621</v>
      </c>
      <c r="H242" s="336">
        <f>H241*100/H240</f>
        <v>79.749872122762142</v>
      </c>
      <c r="I242" s="290">
        <f>I241*100/I240</f>
        <v>76.526859504132233</v>
      </c>
      <c r="J242" s="290">
        <f>J241*100/J240</f>
        <v>81.194259259259255</v>
      </c>
      <c r="K242" s="290">
        <f>K241*100/K240</f>
        <v>49.230769230769234</v>
      </c>
      <c r="L242" s="290"/>
      <c r="M242" s="290"/>
      <c r="N242" s="290"/>
      <c r="O242" s="290"/>
      <c r="P242" s="290"/>
      <c r="Q242" s="382"/>
      <c r="R242" s="390"/>
      <c r="S242" s="390"/>
    </row>
    <row r="243" spans="1:19" ht="21.75" customHeight="1">
      <c r="A243" s="209"/>
      <c r="B243" s="167">
        <v>92116</v>
      </c>
      <c r="C243" s="493" t="s">
        <v>49</v>
      </c>
      <c r="D243" s="494"/>
      <c r="E243" s="495">
        <f>G243</f>
        <v>210000</v>
      </c>
      <c r="F243" s="496"/>
      <c r="G243" s="290">
        <f>H243+K243</f>
        <v>210000</v>
      </c>
      <c r="H243" s="290">
        <f>I243+J243</f>
        <v>0</v>
      </c>
      <c r="I243" s="290"/>
      <c r="J243" s="290"/>
      <c r="K243" s="290">
        <v>210000</v>
      </c>
      <c r="L243" s="290"/>
      <c r="M243" s="290"/>
      <c r="N243" s="290"/>
      <c r="O243" s="290"/>
      <c r="P243" s="290"/>
      <c r="Q243" s="382"/>
      <c r="R243" s="291"/>
      <c r="S243" s="291"/>
    </row>
    <row r="244" spans="1:19" ht="21.75" customHeight="1">
      <c r="A244" s="209"/>
      <c r="B244" s="167"/>
      <c r="C244" s="493" t="s">
        <v>228</v>
      </c>
      <c r="D244" s="494"/>
      <c r="E244" s="495">
        <f>G244</f>
        <v>138000</v>
      </c>
      <c r="F244" s="496"/>
      <c r="G244" s="290">
        <f>H244+K244</f>
        <v>138000</v>
      </c>
      <c r="H244" s="290">
        <f>I244+J244</f>
        <v>0</v>
      </c>
      <c r="I244" s="290"/>
      <c r="J244" s="290"/>
      <c r="K244" s="290">
        <v>138000</v>
      </c>
      <c r="L244" s="290"/>
      <c r="M244" s="290"/>
      <c r="N244" s="290"/>
      <c r="O244" s="290"/>
      <c r="P244" s="290"/>
      <c r="Q244" s="382"/>
      <c r="R244" s="390"/>
      <c r="S244" s="390"/>
    </row>
    <row r="245" spans="1:19" ht="21.75" customHeight="1">
      <c r="A245" s="209"/>
      <c r="B245" s="167"/>
      <c r="C245" s="493" t="s">
        <v>216</v>
      </c>
      <c r="D245" s="494"/>
      <c r="E245" s="497">
        <f>E244*100/E243</f>
        <v>65.714285714285708</v>
      </c>
      <c r="F245" s="498"/>
      <c r="G245" s="290">
        <f>G244*100/G243</f>
        <v>65.714285714285708</v>
      </c>
      <c r="H245" s="290"/>
      <c r="I245" s="290"/>
      <c r="J245" s="290"/>
      <c r="K245" s="290">
        <f>K244*100/K243</f>
        <v>65.714285714285708</v>
      </c>
      <c r="L245" s="290"/>
      <c r="M245" s="290"/>
      <c r="N245" s="290"/>
      <c r="O245" s="290"/>
      <c r="P245" s="290"/>
      <c r="Q245" s="382"/>
      <c r="R245" s="390"/>
      <c r="S245" s="390"/>
    </row>
    <row r="246" spans="1:19" ht="21.75" customHeight="1">
      <c r="A246" s="209"/>
      <c r="B246" s="167">
        <v>92120</v>
      </c>
      <c r="C246" s="493" t="s">
        <v>347</v>
      </c>
      <c r="D246" s="494"/>
      <c r="E246" s="497">
        <f>P246</f>
        <v>20000</v>
      </c>
      <c r="F246" s="498"/>
      <c r="G246" s="290"/>
      <c r="H246" s="290"/>
      <c r="I246" s="290"/>
      <c r="J246" s="290"/>
      <c r="K246" s="290"/>
      <c r="L246" s="290"/>
      <c r="M246" s="290"/>
      <c r="N246" s="290"/>
      <c r="O246" s="290"/>
      <c r="P246" s="290">
        <f>Q246</f>
        <v>20000</v>
      </c>
      <c r="Q246" s="382">
        <v>20000</v>
      </c>
      <c r="R246" s="390"/>
      <c r="S246" s="390"/>
    </row>
    <row r="247" spans="1:19" ht="21.75" customHeight="1">
      <c r="A247" s="209"/>
      <c r="B247" s="167"/>
      <c r="C247" s="493" t="s">
        <v>228</v>
      </c>
      <c r="D247" s="494"/>
      <c r="E247" s="497">
        <f>P247</f>
        <v>0</v>
      </c>
      <c r="F247" s="498"/>
      <c r="G247" s="290"/>
      <c r="H247" s="290"/>
      <c r="I247" s="290"/>
      <c r="J247" s="290"/>
      <c r="K247" s="290"/>
      <c r="L247" s="290"/>
      <c r="M247" s="290"/>
      <c r="N247" s="290"/>
      <c r="O247" s="290"/>
      <c r="P247" s="290">
        <f>Q247</f>
        <v>0</v>
      </c>
      <c r="Q247" s="382">
        <v>0</v>
      </c>
      <c r="R247" s="390"/>
      <c r="S247" s="390"/>
    </row>
    <row r="248" spans="1:19" ht="21.75" customHeight="1">
      <c r="A248" s="209"/>
      <c r="B248" s="167"/>
      <c r="C248" s="493" t="s">
        <v>216</v>
      </c>
      <c r="D248" s="494"/>
      <c r="E248" s="497">
        <f>E247*100/E246</f>
        <v>0</v>
      </c>
      <c r="F248" s="498"/>
      <c r="G248" s="290"/>
      <c r="H248" s="290"/>
      <c r="I248" s="290"/>
      <c r="J248" s="290"/>
      <c r="K248" s="290"/>
      <c r="L248" s="290"/>
      <c r="M248" s="290"/>
      <c r="N248" s="290"/>
      <c r="O248" s="290"/>
      <c r="P248" s="290">
        <f>P247*100/P246</f>
        <v>0</v>
      </c>
      <c r="Q248" s="382">
        <f>Q247*100/Q246</f>
        <v>0</v>
      </c>
      <c r="R248" s="390"/>
      <c r="S248" s="390"/>
    </row>
    <row r="249" spans="1:19" ht="21.75" customHeight="1">
      <c r="A249" s="209"/>
      <c r="B249" s="167">
        <v>92195</v>
      </c>
      <c r="C249" s="510" t="s">
        <v>10</v>
      </c>
      <c r="D249" s="511"/>
      <c r="E249" s="497">
        <f>G249+P249</f>
        <v>10000</v>
      </c>
      <c r="F249" s="498"/>
      <c r="G249" s="290"/>
      <c r="H249" s="290"/>
      <c r="I249" s="290"/>
      <c r="J249" s="290"/>
      <c r="K249" s="290"/>
      <c r="L249" s="290"/>
      <c r="M249" s="290"/>
      <c r="N249" s="290"/>
      <c r="O249" s="290"/>
      <c r="P249" s="290">
        <f>Q249</f>
        <v>10000</v>
      </c>
      <c r="Q249" s="382">
        <v>10000</v>
      </c>
      <c r="R249" s="390"/>
      <c r="S249" s="390"/>
    </row>
    <row r="250" spans="1:19" ht="21.75" customHeight="1">
      <c r="A250" s="209"/>
      <c r="B250" s="167"/>
      <c r="C250" s="493" t="s">
        <v>228</v>
      </c>
      <c r="D250" s="494"/>
      <c r="E250" s="497">
        <f>P250</f>
        <v>10000</v>
      </c>
      <c r="F250" s="498"/>
      <c r="G250" s="290"/>
      <c r="H250" s="290"/>
      <c r="I250" s="290"/>
      <c r="J250" s="290"/>
      <c r="K250" s="290"/>
      <c r="L250" s="290"/>
      <c r="M250" s="290"/>
      <c r="N250" s="290"/>
      <c r="O250" s="290"/>
      <c r="P250" s="290">
        <f>Q250</f>
        <v>10000</v>
      </c>
      <c r="Q250" s="382">
        <v>10000</v>
      </c>
      <c r="R250" s="390"/>
      <c r="S250" s="390"/>
    </row>
    <row r="251" spans="1:19" ht="21.75" customHeight="1">
      <c r="A251" s="209"/>
      <c r="B251" s="167"/>
      <c r="C251" s="493" t="s">
        <v>216</v>
      </c>
      <c r="D251" s="494"/>
      <c r="E251" s="497">
        <f>E250*100/E249</f>
        <v>100</v>
      </c>
      <c r="F251" s="498"/>
      <c r="G251" s="290"/>
      <c r="H251" s="290"/>
      <c r="I251" s="290"/>
      <c r="J251" s="290"/>
      <c r="K251" s="290"/>
      <c r="L251" s="290"/>
      <c r="M251" s="290"/>
      <c r="N251" s="290"/>
      <c r="O251" s="290"/>
      <c r="P251" s="290">
        <f>Q251</f>
        <v>100</v>
      </c>
      <c r="Q251" s="382">
        <f>Q250*100/Q249</f>
        <v>100</v>
      </c>
      <c r="R251" s="390"/>
      <c r="S251" s="390"/>
    </row>
    <row r="252" spans="1:19" ht="21.75" customHeight="1">
      <c r="A252" s="166">
        <v>926</v>
      </c>
      <c r="B252" s="167"/>
      <c r="C252" s="493" t="s">
        <v>200</v>
      </c>
      <c r="D252" s="494"/>
      <c r="E252" s="495">
        <f>E255+E258</f>
        <v>142300</v>
      </c>
      <c r="F252" s="496"/>
      <c r="G252" s="290">
        <f>G255+G258</f>
        <v>142300</v>
      </c>
      <c r="H252" s="290">
        <f t="shared" ref="G252:K253" si="11">H255+H258</f>
        <v>22800</v>
      </c>
      <c r="I252" s="290">
        <f t="shared" si="11"/>
        <v>21500</v>
      </c>
      <c r="J252" s="290">
        <f t="shared" si="11"/>
        <v>1300</v>
      </c>
      <c r="K252" s="290">
        <f t="shared" si="11"/>
        <v>119500</v>
      </c>
      <c r="L252" s="290"/>
      <c r="M252" s="290"/>
      <c r="N252" s="290"/>
      <c r="O252" s="290"/>
      <c r="P252" s="290"/>
      <c r="Q252" s="382"/>
      <c r="R252" s="291"/>
      <c r="S252" s="291"/>
    </row>
    <row r="253" spans="1:19" ht="21.75" customHeight="1">
      <c r="A253" s="209"/>
      <c r="B253" s="167"/>
      <c r="C253" s="493" t="s">
        <v>228</v>
      </c>
      <c r="D253" s="494"/>
      <c r="E253" s="495">
        <f>E256+E259</f>
        <v>70141.89</v>
      </c>
      <c r="F253" s="496"/>
      <c r="G253" s="290">
        <f t="shared" si="11"/>
        <v>70141.89</v>
      </c>
      <c r="H253" s="290">
        <f t="shared" si="11"/>
        <v>8141.8899999999994</v>
      </c>
      <c r="I253" s="290">
        <f>I256+I259</f>
        <v>6942.29</v>
      </c>
      <c r="J253" s="290">
        <f>J256+J259</f>
        <v>1199.5999999999999</v>
      </c>
      <c r="K253" s="290">
        <f t="shared" si="11"/>
        <v>62000</v>
      </c>
      <c r="L253" s="290"/>
      <c r="M253" s="290"/>
      <c r="N253" s="290"/>
      <c r="O253" s="290"/>
      <c r="P253" s="290"/>
      <c r="Q253" s="382"/>
      <c r="R253" s="390"/>
      <c r="S253" s="390"/>
    </row>
    <row r="254" spans="1:19" ht="21.75" customHeight="1">
      <c r="A254" s="209"/>
      <c r="B254" s="167"/>
      <c r="C254" s="493" t="s">
        <v>216</v>
      </c>
      <c r="D254" s="494"/>
      <c r="E254" s="497">
        <f>E253*100/E252</f>
        <v>49.291560084328886</v>
      </c>
      <c r="F254" s="498"/>
      <c r="G254" s="290">
        <f>G253*100/G252</f>
        <v>49.291560084328886</v>
      </c>
      <c r="H254" s="290">
        <f>H253*100/H252</f>
        <v>35.710043859649126</v>
      </c>
      <c r="I254" s="290">
        <f>I253*100/I252</f>
        <v>32.289720930232555</v>
      </c>
      <c r="J254" s="290">
        <f>J253*100/J252</f>
        <v>92.276923076923069</v>
      </c>
      <c r="K254" s="290">
        <f>K253*100/K252</f>
        <v>51.88284518828452</v>
      </c>
      <c r="L254" s="290"/>
      <c r="M254" s="290"/>
      <c r="N254" s="290"/>
      <c r="O254" s="290"/>
      <c r="P254" s="290"/>
      <c r="Q254" s="382"/>
      <c r="R254" s="390"/>
      <c r="S254" s="390"/>
    </row>
    <row r="255" spans="1:19" ht="21.75" customHeight="1">
      <c r="A255" s="209"/>
      <c r="B255" s="167">
        <v>92601</v>
      </c>
      <c r="C255" s="493" t="s">
        <v>50</v>
      </c>
      <c r="D255" s="494"/>
      <c r="E255" s="497">
        <f>G255+P255</f>
        <v>22800</v>
      </c>
      <c r="F255" s="498"/>
      <c r="G255" s="290">
        <f>H255</f>
        <v>22800</v>
      </c>
      <c r="H255" s="290">
        <f>I255+J255</f>
        <v>22800</v>
      </c>
      <c r="I255" s="290">
        <v>21500</v>
      </c>
      <c r="J255" s="290">
        <v>1300</v>
      </c>
      <c r="K255" s="290"/>
      <c r="L255" s="290"/>
      <c r="M255" s="290"/>
      <c r="N255" s="290"/>
      <c r="O255" s="290"/>
      <c r="P255" s="290"/>
      <c r="Q255" s="382"/>
      <c r="R255" s="390"/>
      <c r="S255" s="390"/>
    </row>
    <row r="256" spans="1:19" ht="21.75" customHeight="1">
      <c r="A256" s="209"/>
      <c r="B256" s="167"/>
      <c r="C256" s="493" t="s">
        <v>230</v>
      </c>
      <c r="D256" s="494"/>
      <c r="E256" s="497">
        <f>G256+P256</f>
        <v>8141.8899999999994</v>
      </c>
      <c r="F256" s="498"/>
      <c r="G256" s="290">
        <f>H256</f>
        <v>8141.8899999999994</v>
      </c>
      <c r="H256" s="290">
        <f>I256+J256</f>
        <v>8141.8899999999994</v>
      </c>
      <c r="I256" s="290">
        <v>6942.29</v>
      </c>
      <c r="J256" s="290">
        <v>1199.5999999999999</v>
      </c>
      <c r="K256" s="290"/>
      <c r="L256" s="290"/>
      <c r="M256" s="290"/>
      <c r="N256" s="290"/>
      <c r="O256" s="290"/>
      <c r="P256" s="290"/>
      <c r="Q256" s="382"/>
      <c r="R256" s="390"/>
      <c r="S256" s="390"/>
    </row>
    <row r="257" spans="1:24" ht="21.75" customHeight="1">
      <c r="A257" s="209"/>
      <c r="B257" s="167"/>
      <c r="C257" s="493" t="s">
        <v>216</v>
      </c>
      <c r="D257" s="494"/>
      <c r="E257" s="497">
        <f>E256*100/E255</f>
        <v>35.710043859649126</v>
      </c>
      <c r="F257" s="498"/>
      <c r="G257" s="290">
        <f>G256*100/G255</f>
        <v>35.710043859649126</v>
      </c>
      <c r="H257" s="290">
        <f>H256*100/H255</f>
        <v>35.710043859649126</v>
      </c>
      <c r="I257" s="290">
        <f>I256*100/I255</f>
        <v>32.289720930232555</v>
      </c>
      <c r="J257" s="290">
        <f>J256*100/J255</f>
        <v>92.276923076923069</v>
      </c>
      <c r="K257" s="290"/>
      <c r="L257" s="290"/>
      <c r="M257" s="290"/>
      <c r="N257" s="290"/>
      <c r="O257" s="290"/>
      <c r="P257" s="290"/>
      <c r="Q257" s="382"/>
      <c r="R257" s="390"/>
      <c r="S257" s="390"/>
    </row>
    <row r="258" spans="1:24" ht="21.75" customHeight="1">
      <c r="A258" s="209"/>
      <c r="B258" s="167">
        <v>92605</v>
      </c>
      <c r="C258" s="493" t="s">
        <v>231</v>
      </c>
      <c r="D258" s="494"/>
      <c r="E258" s="495">
        <f>G258</f>
        <v>119500</v>
      </c>
      <c r="F258" s="496"/>
      <c r="G258" s="290">
        <f>H258+K258</f>
        <v>119500</v>
      </c>
      <c r="H258" s="290"/>
      <c r="I258" s="290"/>
      <c r="J258" s="290"/>
      <c r="K258" s="290">
        <v>119500</v>
      </c>
      <c r="L258" s="290"/>
      <c r="M258" s="290"/>
      <c r="N258" s="290"/>
      <c r="O258" s="290"/>
      <c r="P258" s="290"/>
      <c r="Q258" s="382"/>
      <c r="R258" s="291"/>
      <c r="S258" s="291"/>
    </row>
    <row r="259" spans="1:24" ht="18" customHeight="1">
      <c r="A259" s="209"/>
      <c r="B259" s="167"/>
      <c r="C259" s="493" t="s">
        <v>228</v>
      </c>
      <c r="D259" s="494"/>
      <c r="E259" s="495">
        <f>G259</f>
        <v>62000</v>
      </c>
      <c r="F259" s="496"/>
      <c r="G259" s="290">
        <f>H259+K259</f>
        <v>62000</v>
      </c>
      <c r="H259" s="290"/>
      <c r="I259" s="290"/>
      <c r="J259" s="290"/>
      <c r="K259" s="290">
        <v>62000</v>
      </c>
      <c r="L259" s="290"/>
      <c r="M259" s="290"/>
      <c r="N259" s="290"/>
      <c r="O259" s="290"/>
      <c r="P259" s="290"/>
      <c r="Q259" s="382"/>
      <c r="R259" s="390"/>
      <c r="S259" s="390"/>
    </row>
    <row r="260" spans="1:24" ht="22.5" customHeight="1">
      <c r="A260" s="210"/>
      <c r="B260" s="167"/>
      <c r="C260" s="493" t="s">
        <v>216</v>
      </c>
      <c r="D260" s="494"/>
      <c r="E260" s="497">
        <f>E259*100/E258</f>
        <v>51.88284518828452</v>
      </c>
      <c r="F260" s="498"/>
      <c r="G260" s="289">
        <f>G259*100/G258</f>
        <v>51.88284518828452</v>
      </c>
      <c r="H260" s="289"/>
      <c r="I260" s="289"/>
      <c r="J260" s="289"/>
      <c r="K260" s="289">
        <f>K259*100/K258</f>
        <v>51.88284518828452</v>
      </c>
      <c r="L260" s="289"/>
      <c r="M260" s="289"/>
      <c r="N260" s="289"/>
      <c r="O260" s="290"/>
      <c r="P260" s="290"/>
      <c r="Q260" s="382"/>
      <c r="R260" s="390"/>
      <c r="S260" s="390"/>
      <c r="W260" s="601"/>
      <c r="X260" s="601"/>
    </row>
    <row r="261" spans="1:24" s="303" customFormat="1" ht="24.75" customHeight="1">
      <c r="A261" s="499" t="s">
        <v>232</v>
      </c>
      <c r="B261" s="500"/>
      <c r="C261" s="500"/>
      <c r="D261" s="501"/>
      <c r="E261" s="502">
        <f>E252+E234+E213+E186+E156+E144+E111+E105+E99+E90+E63+E54+E45+E30+E24+E12+E84+E195</f>
        <v>35231823</v>
      </c>
      <c r="F261" s="503"/>
      <c r="G261" s="301">
        <f>G252+G234+G213+G186+G156+G144+G111+G105+G99+G90+G84+G63+G54+G45+G30+G24+G12+G195</f>
        <v>29877882</v>
      </c>
      <c r="H261" s="301">
        <f>H252+H234+H213+H186+H156+H144+H111+H105+H99+H90+H84+H63+H54+H45+H30+H24+H12+H195</f>
        <v>18294140</v>
      </c>
      <c r="I261" s="301">
        <f>I252+I234+I213+I186+I156+I144+I111+I105+I99+I90+I84+I63+I54+I45+I30+I24+I12+I195</f>
        <v>12930312</v>
      </c>
      <c r="J261" s="301">
        <f>J252+J234+J213+J186+J156+J144+J111+J105+J99+J90+J84+J63+J54+J45+J30+J24+J12+J195</f>
        <v>5363828</v>
      </c>
      <c r="K261" s="301">
        <f>K252+K234+K213+K186+K156+K144+K111+K105+K99+K90+K84+K63+K54+K45+K30+K24</f>
        <v>961286</v>
      </c>
      <c r="L261" s="301">
        <f>L252+L234+L213+L186+L156+L144+L111+L105+L99+L90+L84+L63+L54+L45+L30+L24+L195</f>
        <v>10042456</v>
      </c>
      <c r="M261" s="301">
        <f>M213</f>
        <v>0</v>
      </c>
      <c r="N261" s="301"/>
      <c r="O261" s="395">
        <f>O99</f>
        <v>580000</v>
      </c>
      <c r="P261" s="396">
        <f>P252+P234+P213+P144+P111+P63+P30+P12+P90+P45+P24+P54</f>
        <v>5353941</v>
      </c>
      <c r="Q261" s="302">
        <f>Q252+Q234+Q213+Q144+Q111+Q63+Q30+Q12+Q90+Q45+Q24+Q54</f>
        <v>5353941</v>
      </c>
      <c r="R261" s="292">
        <f>R90+R54+R213+R45</f>
        <v>1017557</v>
      </c>
      <c r="S261" s="292"/>
    </row>
    <row r="262" spans="1:24" ht="24.75" customHeight="1">
      <c r="A262" s="504"/>
      <c r="B262" s="505"/>
      <c r="C262" s="489" t="s">
        <v>228</v>
      </c>
      <c r="D262" s="490"/>
      <c r="E262" s="508">
        <f>E253+E235+E214+E187+E157+E145+E112+E106+E100+E91+E64+E55+E46+E31+E25+E13+E85+E196</f>
        <v>17546165.399999999</v>
      </c>
      <c r="F262" s="509"/>
      <c r="G262" s="301">
        <f>H262+K262+L262+M262+O262</f>
        <v>16159608.669999998</v>
      </c>
      <c r="H262" s="301">
        <f>I262+J262</f>
        <v>10456114</v>
      </c>
      <c r="I262" s="301">
        <f>I253+I235+I214+I187+I157+I145+I112+I106+I100+I91+I85+I64+I55+I46+I31+I25+I13+I196</f>
        <v>7186609.0699999994</v>
      </c>
      <c r="J262" s="301">
        <f>J253+J235+J214+J187+J157+J145+J112+J106+J100+J91+J85+J64+J55+J46+J31+J25+J13+J196</f>
        <v>3269504.93</v>
      </c>
      <c r="K262" s="301">
        <f>K253+K235+K112+K34</f>
        <v>488889.94</v>
      </c>
      <c r="L262" s="301">
        <f>L253+L235+L214+L187+L157+L145+L112+L106+L100+L91+L85+L64+L55+L46+L31+L25+L196</f>
        <v>4917292.46</v>
      </c>
      <c r="M262" s="301">
        <f>M214</f>
        <v>0</v>
      </c>
      <c r="N262" s="304"/>
      <c r="O262" s="395">
        <f>O100</f>
        <v>297312.27</v>
      </c>
      <c r="P262" s="396">
        <f>Q262</f>
        <v>1386556.73</v>
      </c>
      <c r="Q262" s="302">
        <f>Q253+Q235+Q214+Q145+Q112+Q64+Q31+Q13+Q91+Q46+Q25+Q55</f>
        <v>1386556.73</v>
      </c>
      <c r="R262" s="292">
        <f>R46+R55+R214</f>
        <v>1004456.33</v>
      </c>
      <c r="S262" s="304"/>
    </row>
    <row r="263" spans="1:24" ht="24.75" customHeight="1">
      <c r="A263" s="506"/>
      <c r="B263" s="507"/>
      <c r="C263" s="489" t="s">
        <v>216</v>
      </c>
      <c r="D263" s="490"/>
      <c r="E263" s="491">
        <f>E262*100/E261</f>
        <v>49.802036641703147</v>
      </c>
      <c r="F263" s="492"/>
      <c r="G263" s="304">
        <f t="shared" ref="G263:L263" si="12">G262*100/G261</f>
        <v>54.0855227622895</v>
      </c>
      <c r="H263" s="304">
        <f t="shared" si="12"/>
        <v>57.155537237607234</v>
      </c>
      <c r="I263" s="304">
        <f>I262*100/I261</f>
        <v>55.579548815218061</v>
      </c>
      <c r="J263" s="304">
        <f t="shared" si="12"/>
        <v>60.954693737383074</v>
      </c>
      <c r="K263" s="304">
        <f t="shared" si="12"/>
        <v>50.857907012065091</v>
      </c>
      <c r="L263" s="304">
        <f t="shared" si="12"/>
        <v>48.965038631984051</v>
      </c>
      <c r="M263" s="304">
        <v>0</v>
      </c>
      <c r="N263" s="304"/>
      <c r="O263" s="304">
        <f>O262*100/O261</f>
        <v>51.260736206896553</v>
      </c>
      <c r="P263" s="304">
        <f>P262*100/P261</f>
        <v>25.897870932832468</v>
      </c>
      <c r="Q263" s="304">
        <f>Q262*100/Q261</f>
        <v>25.897870932832468</v>
      </c>
      <c r="R263" s="304">
        <f>R262*100/R261</f>
        <v>98.712536988099927</v>
      </c>
      <c r="S263" s="304"/>
    </row>
  </sheetData>
  <mergeCells count="531">
    <mergeCell ref="W260:X260"/>
    <mergeCell ref="C36:D36"/>
    <mergeCell ref="C37:D37"/>
    <mergeCell ref="C38:D38"/>
    <mergeCell ref="E36:F36"/>
    <mergeCell ref="E37:F37"/>
    <mergeCell ref="E38:F38"/>
    <mergeCell ref="C211:D211"/>
    <mergeCell ref="C212:D212"/>
    <mergeCell ref="E195:F195"/>
    <mergeCell ref="E196:F196"/>
    <mergeCell ref="E197:F197"/>
    <mergeCell ref="E198:F198"/>
    <mergeCell ref="E199:F199"/>
    <mergeCell ref="E200:F200"/>
    <mergeCell ref="E201:F201"/>
    <mergeCell ref="E202:F202"/>
    <mergeCell ref="E203:F203"/>
    <mergeCell ref="E204:F204"/>
    <mergeCell ref="E205:F205"/>
    <mergeCell ref="E206:F206"/>
    <mergeCell ref="E210:F210"/>
    <mergeCell ref="E211:F211"/>
    <mergeCell ref="E212:F212"/>
    <mergeCell ref="C207:D207"/>
    <mergeCell ref="C208:D208"/>
    <mergeCell ref="C209:D209"/>
    <mergeCell ref="E207:F207"/>
    <mergeCell ref="E208:F208"/>
    <mergeCell ref="E209:F209"/>
    <mergeCell ref="C192:D192"/>
    <mergeCell ref="C193:D193"/>
    <mergeCell ref="C194:D194"/>
    <mergeCell ref="E192:F192"/>
    <mergeCell ref="E193:F193"/>
    <mergeCell ref="E194:F194"/>
    <mergeCell ref="C195:D195"/>
    <mergeCell ref="C11:D11"/>
    <mergeCell ref="E11:F11"/>
    <mergeCell ref="C12:D12"/>
    <mergeCell ref="E12:F12"/>
    <mergeCell ref="C16:D16"/>
    <mergeCell ref="E16:F16"/>
    <mergeCell ref="C17:D17"/>
    <mergeCell ref="E17:F17"/>
    <mergeCell ref="C18:D18"/>
    <mergeCell ref="E18:F18"/>
    <mergeCell ref="C13:D13"/>
    <mergeCell ref="E13:F13"/>
    <mergeCell ref="C14:D14"/>
    <mergeCell ref="E14:F14"/>
    <mergeCell ref="C15:D15"/>
    <mergeCell ref="E15:F15"/>
    <mergeCell ref="O1:S1"/>
    <mergeCell ref="A3:S3"/>
    <mergeCell ref="B4:K4"/>
    <mergeCell ref="A5:A10"/>
    <mergeCell ref="B5:B10"/>
    <mergeCell ref="C5:D10"/>
    <mergeCell ref="E5:F10"/>
    <mergeCell ref="G5:S5"/>
    <mergeCell ref="G6:G10"/>
    <mergeCell ref="H6:O7"/>
    <mergeCell ref="P6:P10"/>
    <mergeCell ref="O8:O10"/>
    <mergeCell ref="R9:R10"/>
    <mergeCell ref="Q6:S6"/>
    <mergeCell ref="Q7:Q10"/>
    <mergeCell ref="R7:R8"/>
    <mergeCell ref="S7:S10"/>
    <mergeCell ref="H8:H10"/>
    <mergeCell ref="I8:J9"/>
    <mergeCell ref="K8:K10"/>
    <mergeCell ref="L8:L10"/>
    <mergeCell ref="M8:M10"/>
    <mergeCell ref="N8:N10"/>
    <mergeCell ref="E24:F24"/>
    <mergeCell ref="C22:D22"/>
    <mergeCell ref="E22:F22"/>
    <mergeCell ref="C23:D23"/>
    <mergeCell ref="E23:F23"/>
    <mergeCell ref="C19:D19"/>
    <mergeCell ref="E19:F19"/>
    <mergeCell ref="C20:D20"/>
    <mergeCell ref="E20:F20"/>
    <mergeCell ref="C21:D21"/>
    <mergeCell ref="E21:F21"/>
    <mergeCell ref="C24:D24"/>
    <mergeCell ref="C28:D28"/>
    <mergeCell ref="E28:F28"/>
    <mergeCell ref="C29:D29"/>
    <mergeCell ref="E29:F29"/>
    <mergeCell ref="C30:D30"/>
    <mergeCell ref="E30:F30"/>
    <mergeCell ref="C25:D25"/>
    <mergeCell ref="E25:F25"/>
    <mergeCell ref="C26:D26"/>
    <mergeCell ref="E26:F26"/>
    <mergeCell ref="C27:D27"/>
    <mergeCell ref="E27:F27"/>
    <mergeCell ref="C45:D45"/>
    <mergeCell ref="E45:F45"/>
    <mergeCell ref="C43:D43"/>
    <mergeCell ref="E43:F43"/>
    <mergeCell ref="C44:D44"/>
    <mergeCell ref="E44:F44"/>
    <mergeCell ref="C31:D31"/>
    <mergeCell ref="E31:F31"/>
    <mergeCell ref="C32:D32"/>
    <mergeCell ref="E32:F32"/>
    <mergeCell ref="C42:D42"/>
    <mergeCell ref="E42:F42"/>
    <mergeCell ref="C39:D39"/>
    <mergeCell ref="C40:D40"/>
    <mergeCell ref="C41:D41"/>
    <mergeCell ref="E39:F39"/>
    <mergeCell ref="E40:F40"/>
    <mergeCell ref="E41:F41"/>
    <mergeCell ref="C33:D33"/>
    <mergeCell ref="C34:D34"/>
    <mergeCell ref="C35:D35"/>
    <mergeCell ref="E33:F33"/>
    <mergeCell ref="E34:F34"/>
    <mergeCell ref="E35:F35"/>
    <mergeCell ref="C49:D49"/>
    <mergeCell ref="E49:F49"/>
    <mergeCell ref="C50:D50"/>
    <mergeCell ref="E50:F50"/>
    <mergeCell ref="C51:D51"/>
    <mergeCell ref="E51:F51"/>
    <mergeCell ref="C46:D46"/>
    <mergeCell ref="E46:F46"/>
    <mergeCell ref="C47:D47"/>
    <mergeCell ref="E47:F47"/>
    <mergeCell ref="C48:D48"/>
    <mergeCell ref="E48:F48"/>
    <mergeCell ref="C55:D55"/>
    <mergeCell ref="E55:F55"/>
    <mergeCell ref="C56:D56"/>
    <mergeCell ref="E56:F56"/>
    <mergeCell ref="C57:D57"/>
    <mergeCell ref="E57:F57"/>
    <mergeCell ref="C52:D52"/>
    <mergeCell ref="E52:F52"/>
    <mergeCell ref="C53:D53"/>
    <mergeCell ref="E53:F53"/>
    <mergeCell ref="C54:D54"/>
    <mergeCell ref="E54:F54"/>
    <mergeCell ref="C64:D64"/>
    <mergeCell ref="E64:F64"/>
    <mergeCell ref="C65:D65"/>
    <mergeCell ref="E65:F65"/>
    <mergeCell ref="C66:D66"/>
    <mergeCell ref="E66:F66"/>
    <mergeCell ref="C58:D58"/>
    <mergeCell ref="E58:F58"/>
    <mergeCell ref="C59:D59"/>
    <mergeCell ref="E59:F59"/>
    <mergeCell ref="C63:D63"/>
    <mergeCell ref="E63:F63"/>
    <mergeCell ref="C60:D60"/>
    <mergeCell ref="E60:F60"/>
    <mergeCell ref="C61:D61"/>
    <mergeCell ref="C62:D62"/>
    <mergeCell ref="E62:F62"/>
    <mergeCell ref="E61:F61"/>
    <mergeCell ref="C70:D70"/>
    <mergeCell ref="E70:F70"/>
    <mergeCell ref="C71:D71"/>
    <mergeCell ref="E71:F71"/>
    <mergeCell ref="C72:D72"/>
    <mergeCell ref="E72:F72"/>
    <mergeCell ref="C67:D67"/>
    <mergeCell ref="E67:F67"/>
    <mergeCell ref="C68:D68"/>
    <mergeCell ref="E68:F68"/>
    <mergeCell ref="C69:D69"/>
    <mergeCell ref="E69:F69"/>
    <mergeCell ref="C76:D76"/>
    <mergeCell ref="E76:F76"/>
    <mergeCell ref="C77:D77"/>
    <mergeCell ref="E77:F77"/>
    <mergeCell ref="C81:D81"/>
    <mergeCell ref="E81:F81"/>
    <mergeCell ref="C73:D73"/>
    <mergeCell ref="E73:F73"/>
    <mergeCell ref="C74:D74"/>
    <mergeCell ref="E74:F74"/>
    <mergeCell ref="C75:D75"/>
    <mergeCell ref="E75:F75"/>
    <mergeCell ref="C78:D78"/>
    <mergeCell ref="C79:D79"/>
    <mergeCell ref="C80:D80"/>
    <mergeCell ref="E78:F78"/>
    <mergeCell ref="E79:F79"/>
    <mergeCell ref="E80:F80"/>
    <mergeCell ref="C85:D85"/>
    <mergeCell ref="E85:F85"/>
    <mergeCell ref="C86:D86"/>
    <mergeCell ref="E86:F86"/>
    <mergeCell ref="C87:D87"/>
    <mergeCell ref="E87:F87"/>
    <mergeCell ref="C82:D82"/>
    <mergeCell ref="E82:F82"/>
    <mergeCell ref="C83:D83"/>
    <mergeCell ref="E83:F83"/>
    <mergeCell ref="C84:D84"/>
    <mergeCell ref="E84:F84"/>
    <mergeCell ref="C90:D90"/>
    <mergeCell ref="E90:F90"/>
    <mergeCell ref="C88:D88"/>
    <mergeCell ref="E88:F88"/>
    <mergeCell ref="C89:D89"/>
    <mergeCell ref="E89:F89"/>
    <mergeCell ref="C94:D94"/>
    <mergeCell ref="E94:F94"/>
    <mergeCell ref="C95:D95"/>
    <mergeCell ref="E95:F95"/>
    <mergeCell ref="C96:D96"/>
    <mergeCell ref="E96:F96"/>
    <mergeCell ref="C91:D91"/>
    <mergeCell ref="E91:F91"/>
    <mergeCell ref="C92:D92"/>
    <mergeCell ref="E92:F92"/>
    <mergeCell ref="C93:D93"/>
    <mergeCell ref="E93:F93"/>
    <mergeCell ref="C99:D99"/>
    <mergeCell ref="E99:F99"/>
    <mergeCell ref="C97:D97"/>
    <mergeCell ref="E97:F97"/>
    <mergeCell ref="C98:D98"/>
    <mergeCell ref="E98:F98"/>
    <mergeCell ref="C103:D103"/>
    <mergeCell ref="E103:F103"/>
    <mergeCell ref="C104:D104"/>
    <mergeCell ref="E104:F104"/>
    <mergeCell ref="C105:D105"/>
    <mergeCell ref="E105:F105"/>
    <mergeCell ref="C100:D100"/>
    <mergeCell ref="E100:F100"/>
    <mergeCell ref="C101:D101"/>
    <mergeCell ref="E101:F101"/>
    <mergeCell ref="C102:D102"/>
    <mergeCell ref="E102:F102"/>
    <mergeCell ref="C109:D109"/>
    <mergeCell ref="E109:F109"/>
    <mergeCell ref="C110:D110"/>
    <mergeCell ref="E110:F110"/>
    <mergeCell ref="C111:D111"/>
    <mergeCell ref="E111:F111"/>
    <mergeCell ref="C106:D106"/>
    <mergeCell ref="E106:F106"/>
    <mergeCell ref="C107:D107"/>
    <mergeCell ref="E107:F107"/>
    <mergeCell ref="C108:D108"/>
    <mergeCell ref="E108:F108"/>
    <mergeCell ref="C115:D115"/>
    <mergeCell ref="E115:F115"/>
    <mergeCell ref="C116:D116"/>
    <mergeCell ref="E116:F116"/>
    <mergeCell ref="C117:D117"/>
    <mergeCell ref="E117:F117"/>
    <mergeCell ref="C112:D112"/>
    <mergeCell ref="E112:F112"/>
    <mergeCell ref="C113:D113"/>
    <mergeCell ref="E113:F113"/>
    <mergeCell ref="C114:D114"/>
    <mergeCell ref="E114:F114"/>
    <mergeCell ref="C121:D121"/>
    <mergeCell ref="E121:F121"/>
    <mergeCell ref="C122:D122"/>
    <mergeCell ref="E122:F122"/>
    <mergeCell ref="C123:D123"/>
    <mergeCell ref="E123:F123"/>
    <mergeCell ref="C118:D118"/>
    <mergeCell ref="E118:F118"/>
    <mergeCell ref="C119:D119"/>
    <mergeCell ref="E119:F119"/>
    <mergeCell ref="C120:D120"/>
    <mergeCell ref="E120:F120"/>
    <mergeCell ref="C127:D127"/>
    <mergeCell ref="E127:F127"/>
    <mergeCell ref="C128:D128"/>
    <mergeCell ref="E128:F128"/>
    <mergeCell ref="C124:D124"/>
    <mergeCell ref="E124:F124"/>
    <mergeCell ref="C125:D125"/>
    <mergeCell ref="E125:F125"/>
    <mergeCell ref="C126:D126"/>
    <mergeCell ref="E126:F126"/>
    <mergeCell ref="C130:D130"/>
    <mergeCell ref="E130:F130"/>
    <mergeCell ref="C131:D131"/>
    <mergeCell ref="E131:F131"/>
    <mergeCell ref="C132:D132"/>
    <mergeCell ref="E132:F132"/>
    <mergeCell ref="C129:D129"/>
    <mergeCell ref="E129:F129"/>
    <mergeCell ref="C136:D136"/>
    <mergeCell ref="E136:F136"/>
    <mergeCell ref="C137:D137"/>
    <mergeCell ref="E137:F137"/>
    <mergeCell ref="C141:D141"/>
    <mergeCell ref="E141:F141"/>
    <mergeCell ref="C133:D133"/>
    <mergeCell ref="E133:F133"/>
    <mergeCell ref="C134:D134"/>
    <mergeCell ref="E134:F134"/>
    <mergeCell ref="C135:D135"/>
    <mergeCell ref="E135:F135"/>
    <mergeCell ref="C138:D138"/>
    <mergeCell ref="C139:D139"/>
    <mergeCell ref="C140:D140"/>
    <mergeCell ref="E138:F138"/>
    <mergeCell ref="E139:F139"/>
    <mergeCell ref="E140:F140"/>
    <mergeCell ref="C145:D145"/>
    <mergeCell ref="E145:F145"/>
    <mergeCell ref="C146:D146"/>
    <mergeCell ref="E146:F146"/>
    <mergeCell ref="C147:D147"/>
    <mergeCell ref="E147:F147"/>
    <mergeCell ref="C142:D142"/>
    <mergeCell ref="E142:F142"/>
    <mergeCell ref="C143:D143"/>
    <mergeCell ref="E143:F143"/>
    <mergeCell ref="C144:D144"/>
    <mergeCell ref="E144:F144"/>
    <mergeCell ref="C151:D151"/>
    <mergeCell ref="E151:F151"/>
    <mergeCell ref="C152:D152"/>
    <mergeCell ref="E152:F152"/>
    <mergeCell ref="C153:D153"/>
    <mergeCell ref="E153:F153"/>
    <mergeCell ref="C148:D148"/>
    <mergeCell ref="E148:F148"/>
    <mergeCell ref="C149:D149"/>
    <mergeCell ref="E149:F149"/>
    <mergeCell ref="C150:D150"/>
    <mergeCell ref="E150:F150"/>
    <mergeCell ref="C157:D157"/>
    <mergeCell ref="E157:F157"/>
    <mergeCell ref="C158:D158"/>
    <mergeCell ref="E158:F158"/>
    <mergeCell ref="C159:D159"/>
    <mergeCell ref="E159:F159"/>
    <mergeCell ref="C154:D154"/>
    <mergeCell ref="E154:F154"/>
    <mergeCell ref="C155:D155"/>
    <mergeCell ref="E155:F155"/>
    <mergeCell ref="C156:D156"/>
    <mergeCell ref="E156:F156"/>
    <mergeCell ref="C160:D160"/>
    <mergeCell ref="E160:F160"/>
    <mergeCell ref="C161:D161"/>
    <mergeCell ref="E161:F161"/>
    <mergeCell ref="C162:D162"/>
    <mergeCell ref="E162:F162"/>
    <mergeCell ref="C166:D166"/>
    <mergeCell ref="E166:F166"/>
    <mergeCell ref="C167:D167"/>
    <mergeCell ref="E167:F167"/>
    <mergeCell ref="C168:D168"/>
    <mergeCell ref="E168:F168"/>
    <mergeCell ref="C163:D163"/>
    <mergeCell ref="E163:F163"/>
    <mergeCell ref="C164:D164"/>
    <mergeCell ref="E164:F164"/>
    <mergeCell ref="C165:D165"/>
    <mergeCell ref="E165:F165"/>
    <mergeCell ref="C172:D172"/>
    <mergeCell ref="E172:F172"/>
    <mergeCell ref="C173:D173"/>
    <mergeCell ref="E173:F173"/>
    <mergeCell ref="C174:D174"/>
    <mergeCell ref="E174:F174"/>
    <mergeCell ref="C169:D169"/>
    <mergeCell ref="E169:F169"/>
    <mergeCell ref="C170:D170"/>
    <mergeCell ref="E170:F170"/>
    <mergeCell ref="C171:D171"/>
    <mergeCell ref="E171:F171"/>
    <mergeCell ref="C178:D178"/>
    <mergeCell ref="E178:F178"/>
    <mergeCell ref="C179:D179"/>
    <mergeCell ref="E179:F179"/>
    <mergeCell ref="C183:D183"/>
    <mergeCell ref="E183:F183"/>
    <mergeCell ref="C175:D175"/>
    <mergeCell ref="E175:F175"/>
    <mergeCell ref="C176:D176"/>
    <mergeCell ref="E176:F176"/>
    <mergeCell ref="C177:D177"/>
    <mergeCell ref="E177:F177"/>
    <mergeCell ref="C180:D180"/>
    <mergeCell ref="C181:D181"/>
    <mergeCell ref="C182:D182"/>
    <mergeCell ref="E180:F180"/>
    <mergeCell ref="E181:F181"/>
    <mergeCell ref="E182:F182"/>
    <mergeCell ref="C187:D187"/>
    <mergeCell ref="E187:F187"/>
    <mergeCell ref="C188:D188"/>
    <mergeCell ref="E188:F188"/>
    <mergeCell ref="C189:D189"/>
    <mergeCell ref="E189:F189"/>
    <mergeCell ref="C184:D184"/>
    <mergeCell ref="E184:F184"/>
    <mergeCell ref="C185:D185"/>
    <mergeCell ref="E185:F185"/>
    <mergeCell ref="C186:D186"/>
    <mergeCell ref="E186:F186"/>
    <mergeCell ref="C214:D214"/>
    <mergeCell ref="E214:F214"/>
    <mergeCell ref="C215:D215"/>
    <mergeCell ref="E215:F215"/>
    <mergeCell ref="C216:D216"/>
    <mergeCell ref="E216:F216"/>
    <mergeCell ref="C190:D190"/>
    <mergeCell ref="E190:F190"/>
    <mergeCell ref="C191:D191"/>
    <mergeCell ref="E191:F191"/>
    <mergeCell ref="C213:D213"/>
    <mergeCell ref="E213:F213"/>
    <mergeCell ref="C196:D196"/>
    <mergeCell ref="C197:D197"/>
    <mergeCell ref="C198:D198"/>
    <mergeCell ref="C199:D199"/>
    <mergeCell ref="C200:D200"/>
    <mergeCell ref="C201:D201"/>
    <mergeCell ref="C202:D202"/>
    <mergeCell ref="C203:D203"/>
    <mergeCell ref="C204:D204"/>
    <mergeCell ref="C205:D205"/>
    <mergeCell ref="C206:D206"/>
    <mergeCell ref="C210:D210"/>
    <mergeCell ref="C220:D220"/>
    <mergeCell ref="E220:F220"/>
    <mergeCell ref="C221:D221"/>
    <mergeCell ref="E221:F221"/>
    <mergeCell ref="C222:D222"/>
    <mergeCell ref="E222:F222"/>
    <mergeCell ref="C217:D217"/>
    <mergeCell ref="E217:F217"/>
    <mergeCell ref="C218:D218"/>
    <mergeCell ref="E218:F218"/>
    <mergeCell ref="C219:D219"/>
    <mergeCell ref="E219:F219"/>
    <mergeCell ref="C226:D226"/>
    <mergeCell ref="E226:F226"/>
    <mergeCell ref="C227:D227"/>
    <mergeCell ref="E227:F227"/>
    <mergeCell ref="C228:D228"/>
    <mergeCell ref="E228:F228"/>
    <mergeCell ref="C223:D223"/>
    <mergeCell ref="E223:F223"/>
    <mergeCell ref="C224:D224"/>
    <mergeCell ref="E224:F224"/>
    <mergeCell ref="C225:D225"/>
    <mergeCell ref="E225:F225"/>
    <mergeCell ref="C231:D231"/>
    <mergeCell ref="E231:F231"/>
    <mergeCell ref="C229:D229"/>
    <mergeCell ref="E229:F229"/>
    <mergeCell ref="C230:D230"/>
    <mergeCell ref="E230:F230"/>
    <mergeCell ref="C235:D235"/>
    <mergeCell ref="E235:F235"/>
    <mergeCell ref="C236:D236"/>
    <mergeCell ref="E236:F236"/>
    <mergeCell ref="C237:D237"/>
    <mergeCell ref="E237:F237"/>
    <mergeCell ref="C232:D232"/>
    <mergeCell ref="E232:F232"/>
    <mergeCell ref="C233:D233"/>
    <mergeCell ref="E233:F233"/>
    <mergeCell ref="C234:D234"/>
    <mergeCell ref="E234:F234"/>
    <mergeCell ref="C241:D241"/>
    <mergeCell ref="E241:F241"/>
    <mergeCell ref="C242:D242"/>
    <mergeCell ref="E242:F242"/>
    <mergeCell ref="C243:D243"/>
    <mergeCell ref="E243:F243"/>
    <mergeCell ref="C238:D238"/>
    <mergeCell ref="E238:F238"/>
    <mergeCell ref="C239:D239"/>
    <mergeCell ref="E239:F239"/>
    <mergeCell ref="C240:D240"/>
    <mergeCell ref="E240:F240"/>
    <mergeCell ref="C252:D252"/>
    <mergeCell ref="E252:F252"/>
    <mergeCell ref="C244:D244"/>
    <mergeCell ref="E244:F244"/>
    <mergeCell ref="C245:D245"/>
    <mergeCell ref="E245:F245"/>
    <mergeCell ref="C253:D253"/>
    <mergeCell ref="E253:F253"/>
    <mergeCell ref="C262:D262"/>
    <mergeCell ref="E262:F262"/>
    <mergeCell ref="C249:D249"/>
    <mergeCell ref="E249:F249"/>
    <mergeCell ref="C250:D250"/>
    <mergeCell ref="C251:D251"/>
    <mergeCell ref="E250:F250"/>
    <mergeCell ref="E251:F251"/>
    <mergeCell ref="C246:D246"/>
    <mergeCell ref="C247:D247"/>
    <mergeCell ref="C248:D248"/>
    <mergeCell ref="E246:F246"/>
    <mergeCell ref="E247:F247"/>
    <mergeCell ref="E248:F248"/>
    <mergeCell ref="C263:D263"/>
    <mergeCell ref="E263:F263"/>
    <mergeCell ref="C259:D259"/>
    <mergeCell ref="E259:F259"/>
    <mergeCell ref="C260:D260"/>
    <mergeCell ref="E260:F260"/>
    <mergeCell ref="A261:D261"/>
    <mergeCell ref="E261:F261"/>
    <mergeCell ref="C254:D254"/>
    <mergeCell ref="E254:F254"/>
    <mergeCell ref="C255:D255"/>
    <mergeCell ref="E255:F255"/>
    <mergeCell ref="A262:B263"/>
    <mergeCell ref="C256:D256"/>
    <mergeCell ref="E256:F256"/>
    <mergeCell ref="C257:D257"/>
    <mergeCell ref="E257:F257"/>
    <mergeCell ref="C258:D258"/>
    <mergeCell ref="E258:F258"/>
  </mergeCells>
  <pageMargins left="0" right="0" top="0.82677165354330717" bottom="0.74803149606299213" header="0.31496062992125984" footer="0.31496062992125984"/>
  <pageSetup paperSize="9" orientation="landscape" horizontalDpi="300" verticalDpi="300" r:id="rId1"/>
  <headerFooter>
    <oddHeader xml:space="preserve">&amp;C
</oddHeader>
    <oddFooter>&amp;CStrona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33"/>
  <sheetViews>
    <sheetView zoomScaleNormal="100" workbookViewId="0">
      <selection activeCell="F8" sqref="F8:F10"/>
    </sheetView>
  </sheetViews>
  <sheetFormatPr defaultRowHeight="13.2"/>
  <cols>
    <col min="1" max="1" width="3.69921875" style="156" customWidth="1"/>
    <col min="2" max="2" width="7.09765625" style="156" customWidth="1"/>
    <col min="3" max="3" width="20.69921875" style="156" customWidth="1"/>
    <col min="4" max="4" width="8.69921875" style="156" customWidth="1"/>
    <col min="5" max="5" width="18" style="156" customWidth="1"/>
    <col min="6" max="6" width="17" style="156" customWidth="1"/>
    <col min="7" max="7" width="9.3984375" style="156" customWidth="1"/>
    <col min="8" max="247" width="9" style="156"/>
    <col min="248" max="248" width="6.5" style="156" customWidth="1"/>
    <col min="249" max="249" width="24.59765625" style="156" customWidth="1"/>
    <col min="250" max="250" width="9" style="156"/>
    <col min="251" max="251" width="12.8984375" style="156" customWidth="1"/>
    <col min="252" max="252" width="0" style="156" hidden="1" customWidth="1"/>
    <col min="253" max="254" width="17.19921875" style="156" customWidth="1"/>
    <col min="255" max="503" width="9" style="156"/>
    <col min="504" max="504" width="6.5" style="156" customWidth="1"/>
    <col min="505" max="505" width="24.59765625" style="156" customWidth="1"/>
    <col min="506" max="506" width="9" style="156"/>
    <col min="507" max="507" width="12.8984375" style="156" customWidth="1"/>
    <col min="508" max="508" width="0" style="156" hidden="1" customWidth="1"/>
    <col min="509" max="510" width="17.19921875" style="156" customWidth="1"/>
    <col min="511" max="759" width="9" style="156"/>
    <col min="760" max="760" width="6.5" style="156" customWidth="1"/>
    <col min="761" max="761" width="24.59765625" style="156" customWidth="1"/>
    <col min="762" max="762" width="9" style="156"/>
    <col min="763" max="763" width="12.8984375" style="156" customWidth="1"/>
    <col min="764" max="764" width="0" style="156" hidden="1" customWidth="1"/>
    <col min="765" max="766" width="17.19921875" style="156" customWidth="1"/>
    <col min="767" max="1015" width="9" style="156"/>
    <col min="1016" max="1016" width="6.5" style="156" customWidth="1"/>
    <col min="1017" max="1017" width="24.59765625" style="156" customWidth="1"/>
    <col min="1018" max="1018" width="9" style="156"/>
    <col min="1019" max="1019" width="12.8984375" style="156" customWidth="1"/>
    <col min="1020" max="1020" width="0" style="156" hidden="1" customWidth="1"/>
    <col min="1021" max="1022" width="17.19921875" style="156" customWidth="1"/>
    <col min="1023" max="1271" width="9" style="156"/>
    <col min="1272" max="1272" width="6.5" style="156" customWidth="1"/>
    <col min="1273" max="1273" width="24.59765625" style="156" customWidth="1"/>
    <col min="1274" max="1274" width="9" style="156"/>
    <col min="1275" max="1275" width="12.8984375" style="156" customWidth="1"/>
    <col min="1276" max="1276" width="0" style="156" hidden="1" customWidth="1"/>
    <col min="1277" max="1278" width="17.19921875" style="156" customWidth="1"/>
    <col min="1279" max="1527" width="9" style="156"/>
    <col min="1528" max="1528" width="6.5" style="156" customWidth="1"/>
    <col min="1529" max="1529" width="24.59765625" style="156" customWidth="1"/>
    <col min="1530" max="1530" width="9" style="156"/>
    <col min="1531" max="1531" width="12.8984375" style="156" customWidth="1"/>
    <col min="1532" max="1532" width="0" style="156" hidden="1" customWidth="1"/>
    <col min="1533" max="1534" width="17.19921875" style="156" customWidth="1"/>
    <col min="1535" max="1783" width="9" style="156"/>
    <col min="1784" max="1784" width="6.5" style="156" customWidth="1"/>
    <col min="1785" max="1785" width="24.59765625" style="156" customWidth="1"/>
    <col min="1786" max="1786" width="9" style="156"/>
    <col min="1787" max="1787" width="12.8984375" style="156" customWidth="1"/>
    <col min="1788" max="1788" width="0" style="156" hidden="1" customWidth="1"/>
    <col min="1789" max="1790" width="17.19921875" style="156" customWidth="1"/>
    <col min="1791" max="2039" width="9" style="156"/>
    <col min="2040" max="2040" width="6.5" style="156" customWidth="1"/>
    <col min="2041" max="2041" width="24.59765625" style="156" customWidth="1"/>
    <col min="2042" max="2042" width="9" style="156"/>
    <col min="2043" max="2043" width="12.8984375" style="156" customWidth="1"/>
    <col min="2044" max="2044" width="0" style="156" hidden="1" customWidth="1"/>
    <col min="2045" max="2046" width="17.19921875" style="156" customWidth="1"/>
    <col min="2047" max="2295" width="9" style="156"/>
    <col min="2296" max="2296" width="6.5" style="156" customWidth="1"/>
    <col min="2297" max="2297" width="24.59765625" style="156" customWidth="1"/>
    <col min="2298" max="2298" width="9" style="156"/>
    <col min="2299" max="2299" width="12.8984375" style="156" customWidth="1"/>
    <col min="2300" max="2300" width="0" style="156" hidden="1" customWidth="1"/>
    <col min="2301" max="2302" width="17.19921875" style="156" customWidth="1"/>
    <col min="2303" max="2551" width="9" style="156"/>
    <col min="2552" max="2552" width="6.5" style="156" customWidth="1"/>
    <col min="2553" max="2553" width="24.59765625" style="156" customWidth="1"/>
    <col min="2554" max="2554" width="9" style="156"/>
    <col min="2555" max="2555" width="12.8984375" style="156" customWidth="1"/>
    <col min="2556" max="2556" width="0" style="156" hidden="1" customWidth="1"/>
    <col min="2557" max="2558" width="17.19921875" style="156" customWidth="1"/>
    <col min="2559" max="2807" width="9" style="156"/>
    <col min="2808" max="2808" width="6.5" style="156" customWidth="1"/>
    <col min="2809" max="2809" width="24.59765625" style="156" customWidth="1"/>
    <col min="2810" max="2810" width="9" style="156"/>
    <col min="2811" max="2811" width="12.8984375" style="156" customWidth="1"/>
    <col min="2812" max="2812" width="0" style="156" hidden="1" customWidth="1"/>
    <col min="2813" max="2814" width="17.19921875" style="156" customWidth="1"/>
    <col min="2815" max="3063" width="9" style="156"/>
    <col min="3064" max="3064" width="6.5" style="156" customWidth="1"/>
    <col min="3065" max="3065" width="24.59765625" style="156" customWidth="1"/>
    <col min="3066" max="3066" width="9" style="156"/>
    <col min="3067" max="3067" width="12.8984375" style="156" customWidth="1"/>
    <col min="3068" max="3068" width="0" style="156" hidden="1" customWidth="1"/>
    <col min="3069" max="3070" width="17.19921875" style="156" customWidth="1"/>
    <col min="3071" max="3319" width="9" style="156"/>
    <col min="3320" max="3320" width="6.5" style="156" customWidth="1"/>
    <col min="3321" max="3321" width="24.59765625" style="156" customWidth="1"/>
    <col min="3322" max="3322" width="9" style="156"/>
    <col min="3323" max="3323" width="12.8984375" style="156" customWidth="1"/>
    <col min="3324" max="3324" width="0" style="156" hidden="1" customWidth="1"/>
    <col min="3325" max="3326" width="17.19921875" style="156" customWidth="1"/>
    <col min="3327" max="3575" width="9" style="156"/>
    <col min="3576" max="3576" width="6.5" style="156" customWidth="1"/>
    <col min="3577" max="3577" width="24.59765625" style="156" customWidth="1"/>
    <col min="3578" max="3578" width="9" style="156"/>
    <col min="3579" max="3579" width="12.8984375" style="156" customWidth="1"/>
    <col min="3580" max="3580" width="0" style="156" hidden="1" customWidth="1"/>
    <col min="3581" max="3582" width="17.19921875" style="156" customWidth="1"/>
    <col min="3583" max="3831" width="9" style="156"/>
    <col min="3832" max="3832" width="6.5" style="156" customWidth="1"/>
    <col min="3833" max="3833" width="24.59765625" style="156" customWidth="1"/>
    <col min="3834" max="3834" width="9" style="156"/>
    <col min="3835" max="3835" width="12.8984375" style="156" customWidth="1"/>
    <col min="3836" max="3836" width="0" style="156" hidden="1" customWidth="1"/>
    <col min="3837" max="3838" width="17.19921875" style="156" customWidth="1"/>
    <col min="3839" max="4087" width="9" style="156"/>
    <col min="4088" max="4088" width="6.5" style="156" customWidth="1"/>
    <col min="4089" max="4089" width="24.59765625" style="156" customWidth="1"/>
    <col min="4090" max="4090" width="9" style="156"/>
    <col min="4091" max="4091" width="12.8984375" style="156" customWidth="1"/>
    <col min="4092" max="4092" width="0" style="156" hidden="1" customWidth="1"/>
    <col min="4093" max="4094" width="17.19921875" style="156" customWidth="1"/>
    <col min="4095" max="4343" width="9" style="156"/>
    <col min="4344" max="4344" width="6.5" style="156" customWidth="1"/>
    <col min="4345" max="4345" width="24.59765625" style="156" customWidth="1"/>
    <col min="4346" max="4346" width="9" style="156"/>
    <col min="4347" max="4347" width="12.8984375" style="156" customWidth="1"/>
    <col min="4348" max="4348" width="0" style="156" hidden="1" customWidth="1"/>
    <col min="4349" max="4350" width="17.19921875" style="156" customWidth="1"/>
    <col min="4351" max="4599" width="9" style="156"/>
    <col min="4600" max="4600" width="6.5" style="156" customWidth="1"/>
    <col min="4601" max="4601" width="24.59765625" style="156" customWidth="1"/>
    <col min="4602" max="4602" width="9" style="156"/>
    <col min="4603" max="4603" width="12.8984375" style="156" customWidth="1"/>
    <col min="4604" max="4604" width="0" style="156" hidden="1" customWidth="1"/>
    <col min="4605" max="4606" width="17.19921875" style="156" customWidth="1"/>
    <col min="4607" max="4855" width="9" style="156"/>
    <col min="4856" max="4856" width="6.5" style="156" customWidth="1"/>
    <col min="4857" max="4857" width="24.59765625" style="156" customWidth="1"/>
    <col min="4858" max="4858" width="9" style="156"/>
    <col min="4859" max="4859" width="12.8984375" style="156" customWidth="1"/>
    <col min="4860" max="4860" width="0" style="156" hidden="1" customWidth="1"/>
    <col min="4861" max="4862" width="17.19921875" style="156" customWidth="1"/>
    <col min="4863" max="5111" width="9" style="156"/>
    <col min="5112" max="5112" width="6.5" style="156" customWidth="1"/>
    <col min="5113" max="5113" width="24.59765625" style="156" customWidth="1"/>
    <col min="5114" max="5114" width="9" style="156"/>
    <col min="5115" max="5115" width="12.8984375" style="156" customWidth="1"/>
    <col min="5116" max="5116" width="0" style="156" hidden="1" customWidth="1"/>
    <col min="5117" max="5118" width="17.19921875" style="156" customWidth="1"/>
    <col min="5119" max="5367" width="9" style="156"/>
    <col min="5368" max="5368" width="6.5" style="156" customWidth="1"/>
    <col min="5369" max="5369" width="24.59765625" style="156" customWidth="1"/>
    <col min="5370" max="5370" width="9" style="156"/>
    <col min="5371" max="5371" width="12.8984375" style="156" customWidth="1"/>
    <col min="5372" max="5372" width="0" style="156" hidden="1" customWidth="1"/>
    <col min="5373" max="5374" width="17.19921875" style="156" customWidth="1"/>
    <col min="5375" max="5623" width="9" style="156"/>
    <col min="5624" max="5624" width="6.5" style="156" customWidth="1"/>
    <col min="5625" max="5625" width="24.59765625" style="156" customWidth="1"/>
    <col min="5626" max="5626" width="9" style="156"/>
    <col min="5627" max="5627" width="12.8984375" style="156" customWidth="1"/>
    <col min="5628" max="5628" width="0" style="156" hidden="1" customWidth="1"/>
    <col min="5629" max="5630" width="17.19921875" style="156" customWidth="1"/>
    <col min="5631" max="5879" width="9" style="156"/>
    <col min="5880" max="5880" width="6.5" style="156" customWidth="1"/>
    <col min="5881" max="5881" width="24.59765625" style="156" customWidth="1"/>
    <col min="5882" max="5882" width="9" style="156"/>
    <col min="5883" max="5883" width="12.8984375" style="156" customWidth="1"/>
    <col min="5884" max="5884" width="0" style="156" hidden="1" customWidth="1"/>
    <col min="5885" max="5886" width="17.19921875" style="156" customWidth="1"/>
    <col min="5887" max="6135" width="9" style="156"/>
    <col min="6136" max="6136" width="6.5" style="156" customWidth="1"/>
    <col min="6137" max="6137" width="24.59765625" style="156" customWidth="1"/>
    <col min="6138" max="6138" width="9" style="156"/>
    <col min="6139" max="6139" width="12.8984375" style="156" customWidth="1"/>
    <col min="6140" max="6140" width="0" style="156" hidden="1" customWidth="1"/>
    <col min="6141" max="6142" width="17.19921875" style="156" customWidth="1"/>
    <col min="6143" max="6391" width="9" style="156"/>
    <col min="6392" max="6392" width="6.5" style="156" customWidth="1"/>
    <col min="6393" max="6393" width="24.59765625" style="156" customWidth="1"/>
    <col min="6394" max="6394" width="9" style="156"/>
    <col min="6395" max="6395" width="12.8984375" style="156" customWidth="1"/>
    <col min="6396" max="6396" width="0" style="156" hidden="1" customWidth="1"/>
    <col min="6397" max="6398" width="17.19921875" style="156" customWidth="1"/>
    <col min="6399" max="6647" width="9" style="156"/>
    <col min="6648" max="6648" width="6.5" style="156" customWidth="1"/>
    <col min="6649" max="6649" width="24.59765625" style="156" customWidth="1"/>
    <col min="6650" max="6650" width="9" style="156"/>
    <col min="6651" max="6651" width="12.8984375" style="156" customWidth="1"/>
    <col min="6652" max="6652" width="0" style="156" hidden="1" customWidth="1"/>
    <col min="6653" max="6654" width="17.19921875" style="156" customWidth="1"/>
    <col min="6655" max="6903" width="9" style="156"/>
    <col min="6904" max="6904" width="6.5" style="156" customWidth="1"/>
    <col min="6905" max="6905" width="24.59765625" style="156" customWidth="1"/>
    <col min="6906" max="6906" width="9" style="156"/>
    <col min="6907" max="6907" width="12.8984375" style="156" customWidth="1"/>
    <col min="6908" max="6908" width="0" style="156" hidden="1" customWidth="1"/>
    <col min="6909" max="6910" width="17.19921875" style="156" customWidth="1"/>
    <col min="6911" max="7159" width="9" style="156"/>
    <col min="7160" max="7160" width="6.5" style="156" customWidth="1"/>
    <col min="7161" max="7161" width="24.59765625" style="156" customWidth="1"/>
    <col min="7162" max="7162" width="9" style="156"/>
    <col min="7163" max="7163" width="12.8984375" style="156" customWidth="1"/>
    <col min="7164" max="7164" width="0" style="156" hidden="1" customWidth="1"/>
    <col min="7165" max="7166" width="17.19921875" style="156" customWidth="1"/>
    <col min="7167" max="7415" width="9" style="156"/>
    <col min="7416" max="7416" width="6.5" style="156" customWidth="1"/>
    <col min="7417" max="7417" width="24.59765625" style="156" customWidth="1"/>
    <col min="7418" max="7418" width="9" style="156"/>
    <col min="7419" max="7419" width="12.8984375" style="156" customWidth="1"/>
    <col min="7420" max="7420" width="0" style="156" hidden="1" customWidth="1"/>
    <col min="7421" max="7422" width="17.19921875" style="156" customWidth="1"/>
    <col min="7423" max="7671" width="9" style="156"/>
    <col min="7672" max="7672" width="6.5" style="156" customWidth="1"/>
    <col min="7673" max="7673" width="24.59765625" style="156" customWidth="1"/>
    <col min="7674" max="7674" width="9" style="156"/>
    <col min="7675" max="7675" width="12.8984375" style="156" customWidth="1"/>
    <col min="7676" max="7676" width="0" style="156" hidden="1" customWidth="1"/>
    <col min="7677" max="7678" width="17.19921875" style="156" customWidth="1"/>
    <col min="7679" max="7927" width="9" style="156"/>
    <col min="7928" max="7928" width="6.5" style="156" customWidth="1"/>
    <col min="7929" max="7929" width="24.59765625" style="156" customWidth="1"/>
    <col min="7930" max="7930" width="9" style="156"/>
    <col min="7931" max="7931" width="12.8984375" style="156" customWidth="1"/>
    <col min="7932" max="7932" width="0" style="156" hidden="1" customWidth="1"/>
    <col min="7933" max="7934" width="17.19921875" style="156" customWidth="1"/>
    <col min="7935" max="8183" width="9" style="156"/>
    <col min="8184" max="8184" width="6.5" style="156" customWidth="1"/>
    <col min="8185" max="8185" width="24.59765625" style="156" customWidth="1"/>
    <col min="8186" max="8186" width="9" style="156"/>
    <col min="8187" max="8187" width="12.8984375" style="156" customWidth="1"/>
    <col min="8188" max="8188" width="0" style="156" hidden="1" customWidth="1"/>
    <col min="8189" max="8190" width="17.19921875" style="156" customWidth="1"/>
    <col min="8191" max="8439" width="9" style="156"/>
    <col min="8440" max="8440" width="6.5" style="156" customWidth="1"/>
    <col min="8441" max="8441" width="24.59765625" style="156" customWidth="1"/>
    <col min="8442" max="8442" width="9" style="156"/>
    <col min="8443" max="8443" width="12.8984375" style="156" customWidth="1"/>
    <col min="8444" max="8444" width="0" style="156" hidden="1" customWidth="1"/>
    <col min="8445" max="8446" width="17.19921875" style="156" customWidth="1"/>
    <col min="8447" max="8695" width="9" style="156"/>
    <col min="8696" max="8696" width="6.5" style="156" customWidth="1"/>
    <col min="8697" max="8697" width="24.59765625" style="156" customWidth="1"/>
    <col min="8698" max="8698" width="9" style="156"/>
    <col min="8699" max="8699" width="12.8984375" style="156" customWidth="1"/>
    <col min="8700" max="8700" width="0" style="156" hidden="1" customWidth="1"/>
    <col min="8701" max="8702" width="17.19921875" style="156" customWidth="1"/>
    <col min="8703" max="8951" width="9" style="156"/>
    <col min="8952" max="8952" width="6.5" style="156" customWidth="1"/>
    <col min="8953" max="8953" width="24.59765625" style="156" customWidth="1"/>
    <col min="8954" max="8954" width="9" style="156"/>
    <col min="8955" max="8955" width="12.8984375" style="156" customWidth="1"/>
    <col min="8956" max="8956" width="0" style="156" hidden="1" customWidth="1"/>
    <col min="8957" max="8958" width="17.19921875" style="156" customWidth="1"/>
    <col min="8959" max="9207" width="9" style="156"/>
    <col min="9208" max="9208" width="6.5" style="156" customWidth="1"/>
    <col min="9209" max="9209" width="24.59765625" style="156" customWidth="1"/>
    <col min="9210" max="9210" width="9" style="156"/>
    <col min="9211" max="9211" width="12.8984375" style="156" customWidth="1"/>
    <col min="9212" max="9212" width="0" style="156" hidden="1" customWidth="1"/>
    <col min="9213" max="9214" width="17.19921875" style="156" customWidth="1"/>
    <col min="9215" max="9463" width="9" style="156"/>
    <col min="9464" max="9464" width="6.5" style="156" customWidth="1"/>
    <col min="9465" max="9465" width="24.59765625" style="156" customWidth="1"/>
    <col min="9466" max="9466" width="9" style="156"/>
    <col min="9467" max="9467" width="12.8984375" style="156" customWidth="1"/>
    <col min="9468" max="9468" width="0" style="156" hidden="1" customWidth="1"/>
    <col min="9469" max="9470" width="17.19921875" style="156" customWidth="1"/>
    <col min="9471" max="9719" width="9" style="156"/>
    <col min="9720" max="9720" width="6.5" style="156" customWidth="1"/>
    <col min="9721" max="9721" width="24.59765625" style="156" customWidth="1"/>
    <col min="9722" max="9722" width="9" style="156"/>
    <col min="9723" max="9723" width="12.8984375" style="156" customWidth="1"/>
    <col min="9724" max="9724" width="0" style="156" hidden="1" customWidth="1"/>
    <col min="9725" max="9726" width="17.19921875" style="156" customWidth="1"/>
    <col min="9727" max="9975" width="9" style="156"/>
    <col min="9976" max="9976" width="6.5" style="156" customWidth="1"/>
    <col min="9977" max="9977" width="24.59765625" style="156" customWidth="1"/>
    <col min="9978" max="9978" width="9" style="156"/>
    <col min="9979" max="9979" width="12.8984375" style="156" customWidth="1"/>
    <col min="9980" max="9980" width="0" style="156" hidden="1" customWidth="1"/>
    <col min="9981" max="9982" width="17.19921875" style="156" customWidth="1"/>
    <col min="9983" max="10231" width="9" style="156"/>
    <col min="10232" max="10232" width="6.5" style="156" customWidth="1"/>
    <col min="10233" max="10233" width="24.59765625" style="156" customWidth="1"/>
    <col min="10234" max="10234" width="9" style="156"/>
    <col min="10235" max="10235" width="12.8984375" style="156" customWidth="1"/>
    <col min="10236" max="10236" width="0" style="156" hidden="1" customWidth="1"/>
    <col min="10237" max="10238" width="17.19921875" style="156" customWidth="1"/>
    <col min="10239" max="10487" width="9" style="156"/>
    <col min="10488" max="10488" width="6.5" style="156" customWidth="1"/>
    <col min="10489" max="10489" width="24.59765625" style="156" customWidth="1"/>
    <col min="10490" max="10490" width="9" style="156"/>
    <col min="10491" max="10491" width="12.8984375" style="156" customWidth="1"/>
    <col min="10492" max="10492" width="0" style="156" hidden="1" customWidth="1"/>
    <col min="10493" max="10494" width="17.19921875" style="156" customWidth="1"/>
    <col min="10495" max="10743" width="9" style="156"/>
    <col min="10744" max="10744" width="6.5" style="156" customWidth="1"/>
    <col min="10745" max="10745" width="24.59765625" style="156" customWidth="1"/>
    <col min="10746" max="10746" width="9" style="156"/>
    <col min="10747" max="10747" width="12.8984375" style="156" customWidth="1"/>
    <col min="10748" max="10748" width="0" style="156" hidden="1" customWidth="1"/>
    <col min="10749" max="10750" width="17.19921875" style="156" customWidth="1"/>
    <col min="10751" max="10999" width="9" style="156"/>
    <col min="11000" max="11000" width="6.5" style="156" customWidth="1"/>
    <col min="11001" max="11001" width="24.59765625" style="156" customWidth="1"/>
    <col min="11002" max="11002" width="9" style="156"/>
    <col min="11003" max="11003" width="12.8984375" style="156" customWidth="1"/>
    <col min="11004" max="11004" width="0" style="156" hidden="1" customWidth="1"/>
    <col min="11005" max="11006" width="17.19921875" style="156" customWidth="1"/>
    <col min="11007" max="11255" width="9" style="156"/>
    <col min="11256" max="11256" width="6.5" style="156" customWidth="1"/>
    <col min="11257" max="11257" width="24.59765625" style="156" customWidth="1"/>
    <col min="11258" max="11258" width="9" style="156"/>
    <col min="11259" max="11259" width="12.8984375" style="156" customWidth="1"/>
    <col min="11260" max="11260" width="0" style="156" hidden="1" customWidth="1"/>
    <col min="11261" max="11262" width="17.19921875" style="156" customWidth="1"/>
    <col min="11263" max="11511" width="9" style="156"/>
    <col min="11512" max="11512" width="6.5" style="156" customWidth="1"/>
    <col min="11513" max="11513" width="24.59765625" style="156" customWidth="1"/>
    <col min="11514" max="11514" width="9" style="156"/>
    <col min="11515" max="11515" width="12.8984375" style="156" customWidth="1"/>
    <col min="11516" max="11516" width="0" style="156" hidden="1" customWidth="1"/>
    <col min="11517" max="11518" width="17.19921875" style="156" customWidth="1"/>
    <col min="11519" max="11767" width="9" style="156"/>
    <col min="11768" max="11768" width="6.5" style="156" customWidth="1"/>
    <col min="11769" max="11769" width="24.59765625" style="156" customWidth="1"/>
    <col min="11770" max="11770" width="9" style="156"/>
    <col min="11771" max="11771" width="12.8984375" style="156" customWidth="1"/>
    <col min="11772" max="11772" width="0" style="156" hidden="1" customWidth="1"/>
    <col min="11773" max="11774" width="17.19921875" style="156" customWidth="1"/>
    <col min="11775" max="12023" width="9" style="156"/>
    <col min="12024" max="12024" width="6.5" style="156" customWidth="1"/>
    <col min="12025" max="12025" width="24.59765625" style="156" customWidth="1"/>
    <col min="12026" max="12026" width="9" style="156"/>
    <col min="12027" max="12027" width="12.8984375" style="156" customWidth="1"/>
    <col min="12028" max="12028" width="0" style="156" hidden="1" customWidth="1"/>
    <col min="12029" max="12030" width="17.19921875" style="156" customWidth="1"/>
    <col min="12031" max="12279" width="9" style="156"/>
    <col min="12280" max="12280" width="6.5" style="156" customWidth="1"/>
    <col min="12281" max="12281" width="24.59765625" style="156" customWidth="1"/>
    <col min="12282" max="12282" width="9" style="156"/>
    <col min="12283" max="12283" width="12.8984375" style="156" customWidth="1"/>
    <col min="12284" max="12284" width="0" style="156" hidden="1" customWidth="1"/>
    <col min="12285" max="12286" width="17.19921875" style="156" customWidth="1"/>
    <col min="12287" max="12535" width="9" style="156"/>
    <col min="12536" max="12536" width="6.5" style="156" customWidth="1"/>
    <col min="12537" max="12537" width="24.59765625" style="156" customWidth="1"/>
    <col min="12538" max="12538" width="9" style="156"/>
    <col min="12539" max="12539" width="12.8984375" style="156" customWidth="1"/>
    <col min="12540" max="12540" width="0" style="156" hidden="1" customWidth="1"/>
    <col min="12541" max="12542" width="17.19921875" style="156" customWidth="1"/>
    <col min="12543" max="12791" width="9" style="156"/>
    <col min="12792" max="12792" width="6.5" style="156" customWidth="1"/>
    <col min="12793" max="12793" width="24.59765625" style="156" customWidth="1"/>
    <col min="12794" max="12794" width="9" style="156"/>
    <col min="12795" max="12795" width="12.8984375" style="156" customWidth="1"/>
    <col min="12796" max="12796" width="0" style="156" hidden="1" customWidth="1"/>
    <col min="12797" max="12798" width="17.19921875" style="156" customWidth="1"/>
    <col min="12799" max="13047" width="9" style="156"/>
    <col min="13048" max="13048" width="6.5" style="156" customWidth="1"/>
    <col min="13049" max="13049" width="24.59765625" style="156" customWidth="1"/>
    <col min="13050" max="13050" width="9" style="156"/>
    <col min="13051" max="13051" width="12.8984375" style="156" customWidth="1"/>
    <col min="13052" max="13052" width="0" style="156" hidden="1" customWidth="1"/>
    <col min="13053" max="13054" width="17.19921875" style="156" customWidth="1"/>
    <col min="13055" max="13303" width="9" style="156"/>
    <col min="13304" max="13304" width="6.5" style="156" customWidth="1"/>
    <col min="13305" max="13305" width="24.59765625" style="156" customWidth="1"/>
    <col min="13306" max="13306" width="9" style="156"/>
    <col min="13307" max="13307" width="12.8984375" style="156" customWidth="1"/>
    <col min="13308" max="13308" width="0" style="156" hidden="1" customWidth="1"/>
    <col min="13309" max="13310" width="17.19921875" style="156" customWidth="1"/>
    <col min="13311" max="13559" width="9" style="156"/>
    <col min="13560" max="13560" width="6.5" style="156" customWidth="1"/>
    <col min="13561" max="13561" width="24.59765625" style="156" customWidth="1"/>
    <col min="13562" max="13562" width="9" style="156"/>
    <col min="13563" max="13563" width="12.8984375" style="156" customWidth="1"/>
    <col min="13564" max="13564" width="0" style="156" hidden="1" customWidth="1"/>
    <col min="13565" max="13566" width="17.19921875" style="156" customWidth="1"/>
    <col min="13567" max="13815" width="9" style="156"/>
    <col min="13816" max="13816" width="6.5" style="156" customWidth="1"/>
    <col min="13817" max="13817" width="24.59765625" style="156" customWidth="1"/>
    <col min="13818" max="13818" width="9" style="156"/>
    <col min="13819" max="13819" width="12.8984375" style="156" customWidth="1"/>
    <col min="13820" max="13820" width="0" style="156" hidden="1" customWidth="1"/>
    <col min="13821" max="13822" width="17.19921875" style="156" customWidth="1"/>
    <col min="13823" max="14071" width="9" style="156"/>
    <col min="14072" max="14072" width="6.5" style="156" customWidth="1"/>
    <col min="14073" max="14073" width="24.59765625" style="156" customWidth="1"/>
    <col min="14074" max="14074" width="9" style="156"/>
    <col min="14075" max="14075" width="12.8984375" style="156" customWidth="1"/>
    <col min="14076" max="14076" width="0" style="156" hidden="1" customWidth="1"/>
    <col min="14077" max="14078" width="17.19921875" style="156" customWidth="1"/>
    <col min="14079" max="14327" width="9" style="156"/>
    <col min="14328" max="14328" width="6.5" style="156" customWidth="1"/>
    <col min="14329" max="14329" width="24.59765625" style="156" customWidth="1"/>
    <col min="14330" max="14330" width="9" style="156"/>
    <col min="14331" max="14331" width="12.8984375" style="156" customWidth="1"/>
    <col min="14332" max="14332" width="0" style="156" hidden="1" customWidth="1"/>
    <col min="14333" max="14334" width="17.19921875" style="156" customWidth="1"/>
    <col min="14335" max="14583" width="9" style="156"/>
    <col min="14584" max="14584" width="6.5" style="156" customWidth="1"/>
    <col min="14585" max="14585" width="24.59765625" style="156" customWidth="1"/>
    <col min="14586" max="14586" width="9" style="156"/>
    <col min="14587" max="14587" width="12.8984375" style="156" customWidth="1"/>
    <col min="14588" max="14588" width="0" style="156" hidden="1" customWidth="1"/>
    <col min="14589" max="14590" width="17.19921875" style="156" customWidth="1"/>
    <col min="14591" max="14839" width="9" style="156"/>
    <col min="14840" max="14840" width="6.5" style="156" customWidth="1"/>
    <col min="14841" max="14841" width="24.59765625" style="156" customWidth="1"/>
    <col min="14842" max="14842" width="9" style="156"/>
    <col min="14843" max="14843" width="12.8984375" style="156" customWidth="1"/>
    <col min="14844" max="14844" width="0" style="156" hidden="1" customWidth="1"/>
    <col min="14845" max="14846" width="17.19921875" style="156" customWidth="1"/>
    <col min="14847" max="15095" width="9" style="156"/>
    <col min="15096" max="15096" width="6.5" style="156" customWidth="1"/>
    <col min="15097" max="15097" width="24.59765625" style="156" customWidth="1"/>
    <col min="15098" max="15098" width="9" style="156"/>
    <col min="15099" max="15099" width="12.8984375" style="156" customWidth="1"/>
    <col min="15100" max="15100" width="0" style="156" hidden="1" customWidth="1"/>
    <col min="15101" max="15102" width="17.19921875" style="156" customWidth="1"/>
    <col min="15103" max="15351" width="9" style="156"/>
    <col min="15352" max="15352" width="6.5" style="156" customWidth="1"/>
    <col min="15353" max="15353" width="24.59765625" style="156" customWidth="1"/>
    <col min="15354" max="15354" width="9" style="156"/>
    <col min="15355" max="15355" width="12.8984375" style="156" customWidth="1"/>
    <col min="15356" max="15356" width="0" style="156" hidden="1" customWidth="1"/>
    <col min="15357" max="15358" width="17.19921875" style="156" customWidth="1"/>
    <col min="15359" max="15607" width="9" style="156"/>
    <col min="15608" max="15608" width="6.5" style="156" customWidth="1"/>
    <col min="15609" max="15609" width="24.59765625" style="156" customWidth="1"/>
    <col min="15610" max="15610" width="9" style="156"/>
    <col min="15611" max="15611" width="12.8984375" style="156" customWidth="1"/>
    <col min="15612" max="15612" width="0" style="156" hidden="1" customWidth="1"/>
    <col min="15613" max="15614" width="17.19921875" style="156" customWidth="1"/>
    <col min="15615" max="15863" width="9" style="156"/>
    <col min="15864" max="15864" width="6.5" style="156" customWidth="1"/>
    <col min="15865" max="15865" width="24.59765625" style="156" customWidth="1"/>
    <col min="15866" max="15866" width="9" style="156"/>
    <col min="15867" max="15867" width="12.8984375" style="156" customWidth="1"/>
    <col min="15868" max="15868" width="0" style="156" hidden="1" customWidth="1"/>
    <col min="15869" max="15870" width="17.19921875" style="156" customWidth="1"/>
    <col min="15871" max="16119" width="9" style="156"/>
    <col min="16120" max="16120" width="6.5" style="156" customWidth="1"/>
    <col min="16121" max="16121" width="24.59765625" style="156" customWidth="1"/>
    <col min="16122" max="16122" width="9" style="156"/>
    <col min="16123" max="16123" width="12.8984375" style="156" customWidth="1"/>
    <col min="16124" max="16124" width="0" style="156" hidden="1" customWidth="1"/>
    <col min="16125" max="16126" width="17.19921875" style="156" customWidth="1"/>
    <col min="16127" max="16384" width="9" style="156"/>
  </cols>
  <sheetData>
    <row r="1" spans="2:7">
      <c r="B1" s="211"/>
      <c r="C1" s="211"/>
      <c r="D1" s="212"/>
      <c r="E1" s="605"/>
      <c r="F1" s="605"/>
      <c r="G1" s="211"/>
    </row>
    <row r="2" spans="2:7">
      <c r="B2" s="211"/>
      <c r="C2" s="211"/>
      <c r="D2" s="212"/>
      <c r="E2" s="254"/>
      <c r="F2" s="606" t="s">
        <v>158</v>
      </c>
      <c r="G2" s="606"/>
    </row>
    <row r="3" spans="2:7">
      <c r="B3" s="211"/>
      <c r="C3" s="211"/>
      <c r="D3" s="254"/>
      <c r="E3" s="254"/>
      <c r="F3" s="254"/>
      <c r="G3" s="211"/>
    </row>
    <row r="4" spans="2:7">
      <c r="B4" s="211"/>
      <c r="C4" s="211"/>
      <c r="D4" s="211"/>
      <c r="E4" s="213"/>
      <c r="F4" s="211"/>
      <c r="G4" s="211"/>
    </row>
    <row r="5" spans="2:7">
      <c r="B5" s="211"/>
      <c r="C5" s="606" t="s">
        <v>331</v>
      </c>
      <c r="D5" s="606"/>
      <c r="E5" s="607"/>
      <c r="F5" s="211"/>
      <c r="G5" s="211"/>
    </row>
    <row r="6" spans="2:7">
      <c r="B6" s="214"/>
      <c r="C6" s="608"/>
      <c r="D6" s="608"/>
      <c r="E6" s="211"/>
      <c r="F6" s="211"/>
      <c r="G6" s="211"/>
    </row>
    <row r="7" spans="2:7">
      <c r="B7" s="215"/>
      <c r="C7" s="214"/>
      <c r="D7" s="214"/>
      <c r="E7" s="211"/>
      <c r="F7" s="211"/>
      <c r="G7" s="211"/>
    </row>
    <row r="8" spans="2:7" s="216" customFormat="1" ht="14.25" customHeight="1">
      <c r="B8" s="617" t="s">
        <v>159</v>
      </c>
      <c r="C8" s="617" t="s">
        <v>160</v>
      </c>
      <c r="D8" s="618" t="s">
        <v>161</v>
      </c>
      <c r="E8" s="609" t="s">
        <v>329</v>
      </c>
      <c r="F8" s="609" t="s">
        <v>330</v>
      </c>
      <c r="G8" s="612" t="s">
        <v>233</v>
      </c>
    </row>
    <row r="9" spans="2:7" s="150" customFormat="1" ht="14.25" customHeight="1">
      <c r="B9" s="617"/>
      <c r="C9" s="617"/>
      <c r="D9" s="619"/>
      <c r="E9" s="610"/>
      <c r="F9" s="610"/>
      <c r="G9" s="613"/>
    </row>
    <row r="10" spans="2:7" s="150" customFormat="1" ht="44.25" customHeight="1">
      <c r="B10" s="617"/>
      <c r="C10" s="617"/>
      <c r="D10" s="619"/>
      <c r="E10" s="611"/>
      <c r="F10" s="611"/>
      <c r="G10" s="614"/>
    </row>
    <row r="11" spans="2:7" s="219" customFormat="1">
      <c r="B11" s="217">
        <v>1</v>
      </c>
      <c r="C11" s="217">
        <v>2</v>
      </c>
      <c r="D11" s="217">
        <v>3</v>
      </c>
      <c r="E11" s="218">
        <v>5</v>
      </c>
      <c r="F11" s="218">
        <v>6</v>
      </c>
      <c r="G11" s="218">
        <v>7</v>
      </c>
    </row>
    <row r="12" spans="2:7" s="222" customFormat="1">
      <c r="B12" s="220" t="s">
        <v>162</v>
      </c>
      <c r="C12" s="221" t="s">
        <v>163</v>
      </c>
      <c r="D12" s="220"/>
      <c r="E12" s="136">
        <f>E13+E14</f>
        <v>33629025</v>
      </c>
      <c r="F12" s="136">
        <f>F13+F14</f>
        <v>17002801.219999999</v>
      </c>
      <c r="G12" s="148">
        <f>F12*100/E12</f>
        <v>50.559899432112587</v>
      </c>
    </row>
    <row r="13" spans="2:7">
      <c r="B13" s="223"/>
      <c r="C13" s="224" t="s">
        <v>164</v>
      </c>
      <c r="D13" s="223"/>
      <c r="E13" s="137">
        <v>31034108</v>
      </c>
      <c r="F13" s="137">
        <v>16421415.220000001</v>
      </c>
      <c r="G13" s="148">
        <f>F13*100/E13</f>
        <v>52.914088009231648</v>
      </c>
    </row>
    <row r="14" spans="2:7">
      <c r="B14" s="223"/>
      <c r="C14" s="224" t="s">
        <v>353</v>
      </c>
      <c r="D14" s="223"/>
      <c r="E14" s="137">
        <v>2594917</v>
      </c>
      <c r="F14" s="137">
        <v>581386</v>
      </c>
      <c r="G14" s="148">
        <f t="shared" ref="G14:G30" si="0">F14*100/E14</f>
        <v>22.404801386711021</v>
      </c>
    </row>
    <row r="15" spans="2:7" ht="26.4">
      <c r="B15" s="223"/>
      <c r="C15" s="398" t="s">
        <v>354</v>
      </c>
      <c r="D15" s="223"/>
      <c r="E15" s="137">
        <v>80000</v>
      </c>
      <c r="F15" s="137">
        <v>50900</v>
      </c>
      <c r="G15" s="148">
        <f t="shared" si="0"/>
        <v>63.625</v>
      </c>
    </row>
    <row r="16" spans="2:7" s="222" customFormat="1">
      <c r="B16" s="220" t="s">
        <v>165</v>
      </c>
      <c r="C16" s="221" t="s">
        <v>166</v>
      </c>
      <c r="D16" s="220"/>
      <c r="E16" s="138">
        <f>E17+E18</f>
        <v>35231823</v>
      </c>
      <c r="F16" s="138">
        <f>F17+F18</f>
        <v>17546165.399999999</v>
      </c>
      <c r="G16" s="148">
        <f t="shared" si="0"/>
        <v>49.802036641703147</v>
      </c>
    </row>
    <row r="17" spans="2:7">
      <c r="B17" s="223"/>
      <c r="C17" s="224" t="s">
        <v>85</v>
      </c>
      <c r="D17" s="223"/>
      <c r="E17" s="137">
        <v>29877882</v>
      </c>
      <c r="F17" s="137">
        <v>16159608.67</v>
      </c>
      <c r="G17" s="148">
        <f t="shared" si="0"/>
        <v>54.085522762289507</v>
      </c>
    </row>
    <row r="18" spans="2:7">
      <c r="B18" s="223"/>
      <c r="C18" s="224" t="s">
        <v>86</v>
      </c>
      <c r="D18" s="223"/>
      <c r="E18" s="137">
        <v>5353941</v>
      </c>
      <c r="F18" s="137">
        <v>1386556.73</v>
      </c>
      <c r="G18" s="148">
        <f t="shared" si="0"/>
        <v>25.897870932832468</v>
      </c>
    </row>
    <row r="19" spans="2:7">
      <c r="B19" s="399" t="s">
        <v>167</v>
      </c>
      <c r="C19" s="224" t="s">
        <v>168</v>
      </c>
      <c r="D19" s="225"/>
      <c r="E19" s="139">
        <f>E12-E16</f>
        <v>-1602798</v>
      </c>
      <c r="F19" s="139">
        <f>F12-F16</f>
        <v>-543364.1799999997</v>
      </c>
      <c r="G19" s="148">
        <f t="shared" si="0"/>
        <v>33.900976916617047</v>
      </c>
    </row>
    <row r="20" spans="2:7">
      <c r="B20" s="620" t="s">
        <v>355</v>
      </c>
      <c r="C20" s="621"/>
      <c r="D20" s="225"/>
      <c r="E20" s="139">
        <f>E13-E17</f>
        <v>1156226</v>
      </c>
      <c r="F20" s="139">
        <f>F13-F17</f>
        <v>261806.55000000075</v>
      </c>
      <c r="G20" s="148">
        <f t="shared" si="0"/>
        <v>22.643198648015243</v>
      </c>
    </row>
    <row r="21" spans="2:7" ht="27.6" customHeight="1">
      <c r="B21" s="615" t="s">
        <v>372</v>
      </c>
      <c r="C21" s="616"/>
      <c r="D21" s="225"/>
      <c r="E21" s="140">
        <f>E22</f>
        <v>2112477</v>
      </c>
      <c r="F21" s="140">
        <f>F22</f>
        <v>738364.18</v>
      </c>
      <c r="G21" s="149">
        <f t="shared" si="0"/>
        <v>34.952531080811767</v>
      </c>
    </row>
    <row r="22" spans="2:7" ht="34.200000000000003">
      <c r="B22" s="403" t="s">
        <v>162</v>
      </c>
      <c r="C22" s="402" t="s">
        <v>362</v>
      </c>
      <c r="D22" s="223"/>
      <c r="E22" s="141">
        <v>2112477</v>
      </c>
      <c r="F22" s="141">
        <v>738364.18</v>
      </c>
      <c r="G22" s="149">
        <f t="shared" si="0"/>
        <v>34.952531080811767</v>
      </c>
    </row>
    <row r="23" spans="2:7">
      <c r="B23" s="403" t="s">
        <v>356</v>
      </c>
      <c r="C23" s="230" t="s">
        <v>363</v>
      </c>
      <c r="D23" s="223"/>
      <c r="E23" s="142"/>
      <c r="F23" s="142"/>
      <c r="G23" s="149"/>
    </row>
    <row r="24" spans="2:7">
      <c r="B24" s="404" t="s">
        <v>357</v>
      </c>
      <c r="C24" s="229" t="s">
        <v>364</v>
      </c>
      <c r="D24" s="223"/>
      <c r="E24" s="142"/>
      <c r="F24" s="141"/>
      <c r="G24" s="148"/>
    </row>
    <row r="25" spans="2:7">
      <c r="B25" s="403" t="s">
        <v>358</v>
      </c>
      <c r="C25" s="229" t="s">
        <v>365</v>
      </c>
      <c r="D25" s="223"/>
      <c r="E25" s="142"/>
      <c r="F25" s="141"/>
      <c r="G25" s="148"/>
    </row>
    <row r="26" spans="2:7">
      <c r="B26" s="404" t="s">
        <v>369</v>
      </c>
      <c r="C26" s="229" t="s">
        <v>366</v>
      </c>
      <c r="D26" s="223"/>
      <c r="E26" s="142"/>
      <c r="F26" s="141"/>
      <c r="G26" s="148"/>
    </row>
    <row r="27" spans="2:7" ht="16.8">
      <c r="B27" s="403" t="s">
        <v>370</v>
      </c>
      <c r="C27" s="229" t="s">
        <v>367</v>
      </c>
      <c r="D27" s="223"/>
      <c r="E27" s="142"/>
      <c r="F27" s="141"/>
      <c r="G27" s="148"/>
    </row>
    <row r="28" spans="2:7">
      <c r="B28" s="403" t="s">
        <v>371</v>
      </c>
      <c r="C28" s="231" t="s">
        <v>368</v>
      </c>
      <c r="D28" s="223"/>
      <c r="E28" s="142"/>
      <c r="F28" s="141"/>
      <c r="G28" s="148"/>
    </row>
    <row r="29" spans="2:7" ht="34.200000000000003" customHeight="1">
      <c r="B29" s="603" t="s">
        <v>373</v>
      </c>
      <c r="C29" s="604"/>
      <c r="D29" s="223"/>
      <c r="E29" s="143">
        <f>E30</f>
        <v>509679</v>
      </c>
      <c r="F29" s="401">
        <f>F30</f>
        <v>195000</v>
      </c>
      <c r="G29" s="148">
        <f t="shared" si="0"/>
        <v>38.259375018393932</v>
      </c>
    </row>
    <row r="30" spans="2:7" ht="39" customHeight="1">
      <c r="B30" s="223" t="s">
        <v>162</v>
      </c>
      <c r="C30" s="228" t="s">
        <v>361</v>
      </c>
      <c r="D30" s="223"/>
      <c r="E30" s="144">
        <v>509679</v>
      </c>
      <c r="F30" s="146">
        <v>195000</v>
      </c>
      <c r="G30" s="149">
        <f t="shared" si="0"/>
        <v>38.259375018393932</v>
      </c>
    </row>
    <row r="31" spans="2:7">
      <c r="B31" s="400" t="s">
        <v>356</v>
      </c>
      <c r="C31" s="231" t="s">
        <v>169</v>
      </c>
      <c r="D31" s="226"/>
      <c r="E31" s="144"/>
      <c r="F31" s="145"/>
      <c r="G31" s="148"/>
    </row>
    <row r="32" spans="2:7">
      <c r="B32" s="400" t="s">
        <v>357</v>
      </c>
      <c r="C32" s="231" t="s">
        <v>359</v>
      </c>
      <c r="D32" s="226"/>
      <c r="E32" s="144"/>
      <c r="F32" s="145"/>
      <c r="G32" s="148"/>
    </row>
    <row r="33" spans="2:7" ht="13.2" customHeight="1">
      <c r="B33" s="400" t="s">
        <v>358</v>
      </c>
      <c r="C33" s="231" t="s">
        <v>360</v>
      </c>
      <c r="D33" s="227"/>
      <c r="E33" s="147"/>
      <c r="F33" s="137"/>
      <c r="G33" s="148"/>
    </row>
  </sheetData>
  <mergeCells count="13">
    <mergeCell ref="B29:C29"/>
    <mergeCell ref="E1:F1"/>
    <mergeCell ref="C5:E5"/>
    <mergeCell ref="C6:D6"/>
    <mergeCell ref="E8:E10"/>
    <mergeCell ref="F8:F10"/>
    <mergeCell ref="F2:G2"/>
    <mergeCell ref="G8:G10"/>
    <mergeCell ref="B21:C21"/>
    <mergeCell ref="B8:B10"/>
    <mergeCell ref="C8:C10"/>
    <mergeCell ref="D8:D10"/>
    <mergeCell ref="B20:C20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4"/>
  <sheetViews>
    <sheetView topLeftCell="A6" zoomScaleNormal="100" workbookViewId="0">
      <selection activeCell="J21" sqref="J21"/>
    </sheetView>
  </sheetViews>
  <sheetFormatPr defaultRowHeight="13.8"/>
  <cols>
    <col min="1" max="1" width="5.5" customWidth="1"/>
    <col min="2" max="2" width="7" customWidth="1"/>
    <col min="3" max="3" width="36.8984375" customWidth="1"/>
    <col min="4" max="4" width="13.8984375" customWidth="1"/>
    <col min="5" max="6" width="13.09765625" customWidth="1"/>
    <col min="7" max="7" width="12.19921875" customWidth="1"/>
    <col min="8" max="8" width="13" customWidth="1"/>
    <col min="9" max="10" width="6.3984375" customWidth="1"/>
  </cols>
  <sheetData>
    <row r="1" spans="1:10">
      <c r="A1" s="66"/>
      <c r="B1" s="66"/>
      <c r="C1" s="66"/>
      <c r="D1" s="66"/>
      <c r="E1" s="633" t="s">
        <v>170</v>
      </c>
      <c r="F1" s="633"/>
      <c r="G1" s="633"/>
      <c r="H1" s="634"/>
      <c r="I1" s="634"/>
      <c r="J1" s="635"/>
    </row>
    <row r="2" spans="1:10" ht="27.6" customHeight="1">
      <c r="A2" s="636" t="s">
        <v>332</v>
      </c>
      <c r="B2" s="636"/>
      <c r="C2" s="636"/>
      <c r="D2" s="636"/>
      <c r="E2" s="636"/>
      <c r="F2" s="636"/>
      <c r="G2" s="636"/>
      <c r="H2" s="636"/>
      <c r="I2" s="636"/>
    </row>
    <row r="3" spans="1:10">
      <c r="A3" s="66"/>
      <c r="B3" s="66"/>
      <c r="C3" s="66"/>
      <c r="D3" s="66"/>
      <c r="E3" s="66"/>
      <c r="F3" s="66"/>
      <c r="G3" s="66"/>
      <c r="H3" s="66"/>
      <c r="I3" s="67"/>
    </row>
    <row r="4" spans="1:10" s="112" customFormat="1">
      <c r="A4" s="637" t="s">
        <v>0</v>
      </c>
      <c r="B4" s="637" t="s">
        <v>1</v>
      </c>
      <c r="C4" s="637" t="s">
        <v>171</v>
      </c>
      <c r="D4" s="638" t="s">
        <v>172</v>
      </c>
      <c r="E4" s="640" t="s">
        <v>333</v>
      </c>
      <c r="F4" s="630" t="s">
        <v>254</v>
      </c>
      <c r="G4" s="630" t="s">
        <v>334</v>
      </c>
      <c r="H4" s="642" t="s">
        <v>52</v>
      </c>
      <c r="I4" s="643"/>
      <c r="J4" s="625" t="s">
        <v>240</v>
      </c>
    </row>
    <row r="5" spans="1:10" s="112" customFormat="1" ht="42.75" customHeight="1">
      <c r="A5" s="637"/>
      <c r="B5" s="637"/>
      <c r="C5" s="637"/>
      <c r="D5" s="639"/>
      <c r="E5" s="641"/>
      <c r="F5" s="631"/>
      <c r="G5" s="631"/>
      <c r="H5" s="168" t="s">
        <v>173</v>
      </c>
      <c r="I5" s="170" t="s">
        <v>174</v>
      </c>
      <c r="J5" s="626"/>
    </row>
    <row r="6" spans="1:10">
      <c r="A6" s="68">
        <v>1</v>
      </c>
      <c r="B6" s="68">
        <v>2</v>
      </c>
      <c r="C6" s="68">
        <v>3</v>
      </c>
      <c r="D6" s="68">
        <v>4</v>
      </c>
      <c r="E6" s="68">
        <v>5</v>
      </c>
      <c r="F6" s="169">
        <v>6</v>
      </c>
      <c r="G6" s="169">
        <v>7</v>
      </c>
      <c r="H6" s="68">
        <v>8</v>
      </c>
      <c r="I6" s="69">
        <v>9</v>
      </c>
      <c r="J6" s="70">
        <v>10</v>
      </c>
    </row>
    <row r="7" spans="1:10" ht="18.600000000000001" customHeight="1">
      <c r="A7" s="622" t="s">
        <v>4</v>
      </c>
      <c r="B7" s="72"/>
      <c r="C7" s="73" t="s">
        <v>5</v>
      </c>
      <c r="D7" s="74">
        <f>D8</f>
        <v>809100</v>
      </c>
      <c r="E7" s="316">
        <f>E8</f>
        <v>590903.84</v>
      </c>
      <c r="F7" s="74">
        <f>F8</f>
        <v>809100</v>
      </c>
      <c r="G7" s="74">
        <f>G8</f>
        <v>590903.84</v>
      </c>
      <c r="H7" s="74">
        <f>H8</f>
        <v>590903.84</v>
      </c>
      <c r="I7" s="283">
        <v>0</v>
      </c>
      <c r="J7" s="75">
        <f>E7*100/D7</f>
        <v>73.032238289457425</v>
      </c>
    </row>
    <row r="8" spans="1:10" ht="25.2" customHeight="1">
      <c r="A8" s="623"/>
      <c r="B8" s="76" t="s">
        <v>9</v>
      </c>
      <c r="C8" s="77" t="s">
        <v>193</v>
      </c>
      <c r="D8" s="78">
        <v>809100</v>
      </c>
      <c r="E8" s="255">
        <v>590903.84</v>
      </c>
      <c r="F8" s="78">
        <f>D8</f>
        <v>809100</v>
      </c>
      <c r="G8" s="78">
        <f>H8</f>
        <v>590903.84</v>
      </c>
      <c r="H8" s="78">
        <v>590903.84</v>
      </c>
      <c r="I8" s="284">
        <v>0</v>
      </c>
      <c r="J8" s="75">
        <f t="shared" ref="J8:J32" si="0">E8*100/D8</f>
        <v>73.032238289457425</v>
      </c>
    </row>
    <row r="9" spans="1:10" ht="13.5" hidden="1" customHeight="1">
      <c r="A9" s="76"/>
      <c r="B9" s="79">
        <v>4110</v>
      </c>
      <c r="C9" s="80" t="s">
        <v>175</v>
      </c>
      <c r="D9" s="78"/>
      <c r="E9" s="81"/>
      <c r="F9" s="78">
        <v>2299</v>
      </c>
      <c r="G9" s="78">
        <v>2109.9</v>
      </c>
      <c r="H9" s="78">
        <v>2235.46</v>
      </c>
      <c r="I9" s="284"/>
      <c r="J9" s="75" t="e">
        <f t="shared" si="0"/>
        <v>#DIV/0!</v>
      </c>
    </row>
    <row r="10" spans="1:10" ht="12.75" hidden="1" customHeight="1">
      <c r="A10" s="76"/>
      <c r="B10" s="79">
        <v>4120</v>
      </c>
      <c r="C10" s="80" t="s">
        <v>176</v>
      </c>
      <c r="D10" s="78"/>
      <c r="E10" s="81"/>
      <c r="F10" s="78">
        <v>328</v>
      </c>
      <c r="G10" s="78">
        <f t="shared" ref="G10:G13" si="1">H10</f>
        <v>65.91</v>
      </c>
      <c r="H10" s="78">
        <v>65.91</v>
      </c>
      <c r="I10" s="284"/>
      <c r="J10" s="75" t="e">
        <f t="shared" si="0"/>
        <v>#DIV/0!</v>
      </c>
    </row>
    <row r="11" spans="1:10" ht="13.5" hidden="1" customHeight="1">
      <c r="A11" s="76"/>
      <c r="B11" s="79">
        <v>4170</v>
      </c>
      <c r="C11" s="80" t="s">
        <v>177</v>
      </c>
      <c r="D11" s="78"/>
      <c r="E11" s="81"/>
      <c r="F11" s="78">
        <v>13374</v>
      </c>
      <c r="G11" s="78">
        <f t="shared" si="1"/>
        <v>8291.83</v>
      </c>
      <c r="H11" s="78">
        <v>8291.83</v>
      </c>
      <c r="I11" s="284"/>
      <c r="J11" s="75" t="e">
        <f t="shared" si="0"/>
        <v>#DIV/0!</v>
      </c>
    </row>
    <row r="12" spans="1:10" ht="13.5" hidden="1" customHeight="1">
      <c r="A12" s="76"/>
      <c r="B12" s="79">
        <v>4210</v>
      </c>
      <c r="C12" s="80" t="s">
        <v>178</v>
      </c>
      <c r="D12" s="78"/>
      <c r="E12" s="81"/>
      <c r="F12" s="78">
        <v>190</v>
      </c>
      <c r="G12" s="78">
        <f t="shared" si="1"/>
        <v>98.09</v>
      </c>
      <c r="H12" s="78">
        <v>98.09</v>
      </c>
      <c r="I12" s="284"/>
      <c r="J12" s="75" t="e">
        <f t="shared" si="0"/>
        <v>#DIV/0!</v>
      </c>
    </row>
    <row r="13" spans="1:10" ht="11.25" hidden="1" customHeight="1">
      <c r="A13" s="76"/>
      <c r="B13" s="79">
        <v>4430</v>
      </c>
      <c r="C13" s="80" t="s">
        <v>179</v>
      </c>
      <c r="D13" s="78"/>
      <c r="E13" s="81"/>
      <c r="F13" s="78">
        <v>809539</v>
      </c>
      <c r="G13" s="78">
        <f t="shared" si="1"/>
        <v>534564.51</v>
      </c>
      <c r="H13" s="78">
        <v>534564.51</v>
      </c>
      <c r="I13" s="284"/>
      <c r="J13" s="75" t="e">
        <f t="shared" si="0"/>
        <v>#DIV/0!</v>
      </c>
    </row>
    <row r="14" spans="1:10">
      <c r="A14" s="622">
        <v>750</v>
      </c>
      <c r="B14" s="71"/>
      <c r="C14" s="74" t="s">
        <v>17</v>
      </c>
      <c r="D14" s="82">
        <f>D15</f>
        <v>59840</v>
      </c>
      <c r="E14" s="82">
        <f>E15</f>
        <v>32358.66</v>
      </c>
      <c r="F14" s="82">
        <f>D14</f>
        <v>59840</v>
      </c>
      <c r="G14" s="82">
        <f>G15</f>
        <v>32358.660000000003</v>
      </c>
      <c r="H14" s="82">
        <f>H15</f>
        <v>32358.660000000003</v>
      </c>
      <c r="I14" s="285">
        <v>0</v>
      </c>
      <c r="J14" s="75">
        <f t="shared" si="0"/>
        <v>54.07530080213904</v>
      </c>
    </row>
    <row r="15" spans="1:10" s="130" customFormat="1" ht="29.4" customHeight="1">
      <c r="A15" s="623"/>
      <c r="B15" s="76">
        <v>75011</v>
      </c>
      <c r="C15" s="83" t="s">
        <v>194</v>
      </c>
      <c r="D15" s="84">
        <v>59840</v>
      </c>
      <c r="E15" s="84">
        <v>32358.66</v>
      </c>
      <c r="F15" s="84">
        <f>F16+F17+F18+F19</f>
        <v>59840</v>
      </c>
      <c r="G15" s="84">
        <f>H15</f>
        <v>32358.660000000003</v>
      </c>
      <c r="H15" s="84">
        <f>H16+H17+H18+H19</f>
        <v>32358.660000000003</v>
      </c>
      <c r="I15" s="286">
        <v>0</v>
      </c>
      <c r="J15" s="407">
        <f t="shared" si="0"/>
        <v>54.07530080213904</v>
      </c>
    </row>
    <row r="16" spans="1:10" s="130" customFormat="1" ht="14.25" hidden="1" customHeight="1">
      <c r="A16" s="79"/>
      <c r="B16" s="79">
        <v>4010</v>
      </c>
      <c r="C16" s="85" t="s">
        <v>180</v>
      </c>
      <c r="D16" s="86"/>
      <c r="E16" s="87"/>
      <c r="F16" s="205">
        <f>G16</f>
        <v>45681</v>
      </c>
      <c r="G16" s="86">
        <v>45681</v>
      </c>
      <c r="H16" s="86">
        <v>23464.74</v>
      </c>
      <c r="I16" s="287"/>
      <c r="J16" s="75"/>
    </row>
    <row r="17" spans="1:10" s="130" customFormat="1" ht="13.5" hidden="1" customHeight="1">
      <c r="A17" s="79"/>
      <c r="B17" s="79">
        <v>4040</v>
      </c>
      <c r="C17" s="85" t="s">
        <v>181</v>
      </c>
      <c r="D17" s="86"/>
      <c r="E17" s="87"/>
      <c r="F17" s="205">
        <v>4340</v>
      </c>
      <c r="G17" s="86">
        <v>4340</v>
      </c>
      <c r="H17" s="86">
        <v>4340</v>
      </c>
      <c r="I17" s="287"/>
      <c r="J17" s="75"/>
    </row>
    <row r="18" spans="1:10" s="130" customFormat="1" ht="15" hidden="1" customHeight="1">
      <c r="A18" s="79"/>
      <c r="B18" s="79">
        <v>4110</v>
      </c>
      <c r="C18" s="85" t="s">
        <v>175</v>
      </c>
      <c r="D18" s="86"/>
      <c r="E18" s="87"/>
      <c r="F18" s="205">
        <f>G18</f>
        <v>8594</v>
      </c>
      <c r="G18" s="86">
        <v>8594</v>
      </c>
      <c r="H18" s="86">
        <v>3955.34</v>
      </c>
      <c r="I18" s="287"/>
      <c r="J18" s="75"/>
    </row>
    <row r="19" spans="1:10" s="130" customFormat="1" ht="15" hidden="1" customHeight="1">
      <c r="A19" s="79"/>
      <c r="B19" s="79">
        <v>4120</v>
      </c>
      <c r="C19" s="85" t="s">
        <v>235</v>
      </c>
      <c r="D19" s="86"/>
      <c r="E19" s="87"/>
      <c r="F19" s="205">
        <v>1225</v>
      </c>
      <c r="G19" s="86">
        <v>1225</v>
      </c>
      <c r="H19" s="86">
        <v>598.58000000000004</v>
      </c>
      <c r="I19" s="287"/>
      <c r="J19" s="75"/>
    </row>
    <row r="20" spans="1:10" s="65" customFormat="1" ht="30" customHeight="1">
      <c r="A20" s="622">
        <v>751</v>
      </c>
      <c r="B20" s="204"/>
      <c r="C20" s="88" t="s">
        <v>269</v>
      </c>
      <c r="D20" s="205">
        <f>D21</f>
        <v>1518</v>
      </c>
      <c r="E20" s="205">
        <f>E21</f>
        <v>768</v>
      </c>
      <c r="F20" s="205">
        <f>F21</f>
        <v>1518</v>
      </c>
      <c r="G20" s="205">
        <f>G21</f>
        <v>766.85</v>
      </c>
      <c r="H20" s="205">
        <f>H21</f>
        <v>766.85</v>
      </c>
      <c r="I20" s="288">
        <v>0</v>
      </c>
      <c r="J20" s="75">
        <f t="shared" si="0"/>
        <v>50.59288537549407</v>
      </c>
    </row>
    <row r="21" spans="1:10" s="130" customFormat="1" ht="15" customHeight="1">
      <c r="A21" s="623"/>
      <c r="B21" s="79">
        <v>75101</v>
      </c>
      <c r="C21" s="85" t="s">
        <v>195</v>
      </c>
      <c r="D21" s="86">
        <v>1518</v>
      </c>
      <c r="E21" s="86">
        <v>768</v>
      </c>
      <c r="F21" s="86">
        <f>D21</f>
        <v>1518</v>
      </c>
      <c r="G21" s="86">
        <f>H21</f>
        <v>766.85</v>
      </c>
      <c r="H21" s="86">
        <v>766.85</v>
      </c>
      <c r="I21" s="86">
        <v>0</v>
      </c>
      <c r="J21" s="75">
        <f t="shared" si="0"/>
        <v>50.59288537549407</v>
      </c>
    </row>
    <row r="22" spans="1:10" s="65" customFormat="1" ht="22.2" customHeight="1">
      <c r="A22" s="391">
        <v>801</v>
      </c>
      <c r="B22" s="204"/>
      <c r="C22" s="405" t="s">
        <v>27</v>
      </c>
      <c r="D22" s="205">
        <f>F22</f>
        <v>100942</v>
      </c>
      <c r="E22" s="205">
        <f>E23+E24+E25</f>
        <v>0</v>
      </c>
      <c r="F22" s="205">
        <f>F23+F24+F25</f>
        <v>100942</v>
      </c>
      <c r="G22" s="205"/>
      <c r="H22" s="205"/>
      <c r="I22" s="205"/>
      <c r="J22" s="406">
        <v>0</v>
      </c>
    </row>
    <row r="23" spans="1:10" s="130" customFormat="1" ht="15" customHeight="1">
      <c r="A23" s="391"/>
      <c r="B23" s="79">
        <v>80101</v>
      </c>
      <c r="C23" s="85" t="s">
        <v>374</v>
      </c>
      <c r="D23" s="86">
        <f>F23</f>
        <v>70627</v>
      </c>
      <c r="E23" s="86">
        <v>0</v>
      </c>
      <c r="F23" s="86">
        <v>70627</v>
      </c>
      <c r="G23" s="86">
        <v>0</v>
      </c>
      <c r="H23" s="86">
        <v>0</v>
      </c>
      <c r="I23" s="86">
        <v>0</v>
      </c>
      <c r="J23" s="75">
        <v>0</v>
      </c>
    </row>
    <row r="24" spans="1:10" s="130" customFormat="1" ht="15" customHeight="1">
      <c r="A24" s="391"/>
      <c r="B24" s="79">
        <v>80110</v>
      </c>
      <c r="C24" s="85" t="s">
        <v>374</v>
      </c>
      <c r="D24" s="86">
        <f t="shared" ref="D24" si="2">F24</f>
        <v>26575</v>
      </c>
      <c r="E24" s="86">
        <v>0</v>
      </c>
      <c r="F24" s="86">
        <v>26575</v>
      </c>
      <c r="G24" s="86">
        <v>0</v>
      </c>
      <c r="H24" s="86">
        <v>0</v>
      </c>
      <c r="I24" s="86">
        <v>0</v>
      </c>
      <c r="J24" s="75">
        <v>0</v>
      </c>
    </row>
    <row r="25" spans="1:10" s="130" customFormat="1" ht="15" customHeight="1">
      <c r="A25" s="391"/>
      <c r="B25" s="79">
        <v>80150</v>
      </c>
      <c r="C25" s="85" t="s">
        <v>374</v>
      </c>
      <c r="D25" s="86">
        <f>F25</f>
        <v>3740</v>
      </c>
      <c r="E25" s="86">
        <v>0</v>
      </c>
      <c r="F25" s="86">
        <v>3740</v>
      </c>
      <c r="G25" s="86">
        <v>0</v>
      </c>
      <c r="H25" s="86">
        <v>0</v>
      </c>
      <c r="I25" s="86">
        <v>0</v>
      </c>
      <c r="J25" s="75"/>
    </row>
    <row r="26" spans="1:10" ht="16.5" customHeight="1">
      <c r="A26" s="624">
        <v>852</v>
      </c>
      <c r="B26" s="232"/>
      <c r="C26" s="89" t="s">
        <v>36</v>
      </c>
      <c r="D26" s="90">
        <f>D27</f>
        <v>49200</v>
      </c>
      <c r="E26" s="90">
        <f>E27</f>
        <v>26000</v>
      </c>
      <c r="F26" s="90">
        <f>D26</f>
        <v>49200</v>
      </c>
      <c r="G26" s="90">
        <f>G27</f>
        <v>25813.7</v>
      </c>
      <c r="H26" s="90">
        <f>H27</f>
        <v>25813.7</v>
      </c>
      <c r="I26" s="91">
        <v>0</v>
      </c>
      <c r="J26" s="75">
        <f t="shared" si="0"/>
        <v>52.845528455284551</v>
      </c>
    </row>
    <row r="27" spans="1:10" ht="21.75" customHeight="1">
      <c r="A27" s="624"/>
      <c r="B27" s="233">
        <v>85213</v>
      </c>
      <c r="C27" s="83" t="s">
        <v>196</v>
      </c>
      <c r="D27" s="84">
        <f>F27</f>
        <v>49200</v>
      </c>
      <c r="E27" s="84">
        <v>26000</v>
      </c>
      <c r="F27" s="84">
        <v>49200</v>
      </c>
      <c r="G27" s="84">
        <f>H27</f>
        <v>25813.7</v>
      </c>
      <c r="H27" s="84">
        <v>25813.7</v>
      </c>
      <c r="I27" s="286">
        <v>0</v>
      </c>
      <c r="J27" s="75">
        <f t="shared" si="0"/>
        <v>52.845528455284551</v>
      </c>
    </row>
    <row r="28" spans="1:10" s="65" customFormat="1" ht="21.75" customHeight="1">
      <c r="A28" s="622">
        <v>855</v>
      </c>
      <c r="B28" s="282"/>
      <c r="C28" s="88" t="s">
        <v>283</v>
      </c>
      <c r="D28" s="82">
        <f>D29+D30+D31</f>
        <v>9119204</v>
      </c>
      <c r="E28" s="82">
        <f>E29+E30+E31</f>
        <v>4520542</v>
      </c>
      <c r="F28" s="82">
        <f>F29+F30+F31</f>
        <v>9119204</v>
      </c>
      <c r="G28" s="82">
        <f>G29+G30+G31</f>
        <v>4516602.01</v>
      </c>
      <c r="H28" s="82">
        <f>H29+H30+H31</f>
        <v>4516602.01</v>
      </c>
      <c r="I28" s="285">
        <v>0</v>
      </c>
      <c r="J28" s="75">
        <f t="shared" si="0"/>
        <v>49.571673141647011</v>
      </c>
    </row>
    <row r="29" spans="1:10" s="130" customFormat="1" ht="21.75" customHeight="1">
      <c r="A29" s="632"/>
      <c r="B29" s="76">
        <v>85501</v>
      </c>
      <c r="C29" s="83" t="s">
        <v>270</v>
      </c>
      <c r="D29" s="84">
        <v>5697000</v>
      </c>
      <c r="E29" s="84">
        <v>2808000</v>
      </c>
      <c r="F29" s="84">
        <f>D29</f>
        <v>5697000</v>
      </c>
      <c r="G29" s="84">
        <f>H29</f>
        <v>2805983.27</v>
      </c>
      <c r="H29" s="84">
        <v>2805983.27</v>
      </c>
      <c r="I29" s="84">
        <v>0</v>
      </c>
      <c r="J29" s="75">
        <f>E29*100/D29+0.01</f>
        <v>49.29909952606635</v>
      </c>
    </row>
    <row r="30" spans="1:10" ht="21.75" customHeight="1">
      <c r="A30" s="632"/>
      <c r="B30" s="76">
        <v>85502</v>
      </c>
      <c r="C30" s="83" t="s">
        <v>309</v>
      </c>
      <c r="D30" s="84">
        <f>F30</f>
        <v>3422000</v>
      </c>
      <c r="E30" s="84">
        <v>1712500</v>
      </c>
      <c r="F30" s="84">
        <v>3422000</v>
      </c>
      <c r="G30" s="84">
        <f>H30</f>
        <v>1710591.94</v>
      </c>
      <c r="H30" s="84">
        <v>1710591.94</v>
      </c>
      <c r="I30" s="84">
        <v>0</v>
      </c>
      <c r="J30" s="75">
        <f t="shared" si="0"/>
        <v>50.043834015195792</v>
      </c>
    </row>
    <row r="31" spans="1:10" ht="11.4" customHeight="1">
      <c r="A31" s="623"/>
      <c r="B31" s="76">
        <v>85503</v>
      </c>
      <c r="C31" s="83" t="s">
        <v>289</v>
      </c>
      <c r="D31" s="84">
        <f>F31</f>
        <v>204</v>
      </c>
      <c r="E31" s="84">
        <v>42</v>
      </c>
      <c r="F31" s="84">
        <v>204</v>
      </c>
      <c r="G31" s="84">
        <f>H31</f>
        <v>26.8</v>
      </c>
      <c r="H31" s="84">
        <v>26.8</v>
      </c>
      <c r="I31" s="84">
        <v>0</v>
      </c>
      <c r="J31" s="75">
        <f t="shared" si="0"/>
        <v>20.588235294117649</v>
      </c>
    </row>
    <row r="32" spans="1:10">
      <c r="A32" s="627" t="s">
        <v>182</v>
      </c>
      <c r="B32" s="628"/>
      <c r="C32" s="629"/>
      <c r="D32" s="92">
        <f>D28+D26+D20+D14+D7+D22</f>
        <v>10139804</v>
      </c>
      <c r="E32" s="92">
        <f>E28+E26+E20+E14+E7+E22</f>
        <v>5170572.5</v>
      </c>
      <c r="F32" s="92">
        <f>F28+F26+F14+F7+F20+F22</f>
        <v>10139804</v>
      </c>
      <c r="G32" s="92">
        <f>G28+G26+G20+G14+G7</f>
        <v>5166445.0599999996</v>
      </c>
      <c r="H32" s="92">
        <f>H28+H26+H20+H14+H7</f>
        <v>5166445.0599999996</v>
      </c>
      <c r="I32" s="84">
        <v>0</v>
      </c>
      <c r="J32" s="75">
        <f t="shared" si="0"/>
        <v>50.992824910619575</v>
      </c>
    </row>
    <row r="33" spans="1:9">
      <c r="A33" s="64"/>
      <c r="B33" s="64"/>
      <c r="C33" s="64"/>
      <c r="I33" s="64"/>
    </row>
    <row r="34" spans="1:9">
      <c r="A34" s="93"/>
      <c r="B34" s="66"/>
      <c r="C34" s="66"/>
      <c r="D34" s="66"/>
      <c r="E34" s="66"/>
      <c r="F34" s="66"/>
      <c r="G34" s="66"/>
      <c r="H34" s="66"/>
      <c r="I34" s="66"/>
    </row>
  </sheetData>
  <mergeCells count="17">
    <mergeCell ref="E1:J1"/>
    <mergeCell ref="A2:I2"/>
    <mergeCell ref="A4:A5"/>
    <mergeCell ref="B4:B5"/>
    <mergeCell ref="C4:C5"/>
    <mergeCell ref="D4:D5"/>
    <mergeCell ref="E4:E5"/>
    <mergeCell ref="G4:G5"/>
    <mergeCell ref="H4:I4"/>
    <mergeCell ref="A14:A15"/>
    <mergeCell ref="A26:A27"/>
    <mergeCell ref="J4:J5"/>
    <mergeCell ref="A32:C32"/>
    <mergeCell ref="A7:A8"/>
    <mergeCell ref="F4:F5"/>
    <mergeCell ref="A20:A21"/>
    <mergeCell ref="A28:A31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"/>
  <sheetViews>
    <sheetView zoomScale="98" zoomScaleNormal="98" workbookViewId="0">
      <selection activeCell="E10" sqref="E10"/>
    </sheetView>
  </sheetViews>
  <sheetFormatPr defaultRowHeight="13.8"/>
  <cols>
    <col min="1" max="1" width="4.3984375" customWidth="1"/>
    <col min="2" max="2" width="6" customWidth="1"/>
    <col min="3" max="3" width="7.19921875" customWidth="1"/>
    <col min="4" max="4" width="25.8984375" customWidth="1"/>
    <col min="5" max="5" width="14.5" customWidth="1"/>
    <col min="6" max="6" width="13.09765625" customWidth="1"/>
    <col min="7" max="7" width="9" customWidth="1"/>
  </cols>
  <sheetData>
    <row r="1" spans="1:7">
      <c r="A1" s="94"/>
      <c r="B1" s="94"/>
      <c r="C1" s="94"/>
      <c r="D1" s="647" t="s">
        <v>183</v>
      </c>
      <c r="E1" s="647"/>
      <c r="F1" s="648"/>
      <c r="G1" s="648"/>
    </row>
    <row r="2" spans="1:7">
      <c r="A2" s="94"/>
      <c r="B2" s="94"/>
      <c r="C2" s="94"/>
      <c r="D2" s="649"/>
      <c r="E2" s="649"/>
    </row>
    <row r="3" spans="1:7">
      <c r="A3" s="94"/>
      <c r="B3" s="94"/>
      <c r="C3" s="94"/>
      <c r="D3" s="95"/>
      <c r="E3" s="95"/>
    </row>
    <row r="4" spans="1:7" ht="35.25" customHeight="1">
      <c r="A4" s="650" t="s">
        <v>335</v>
      </c>
      <c r="B4" s="650"/>
      <c r="C4" s="650"/>
      <c r="D4" s="650"/>
      <c r="E4" s="650"/>
    </row>
    <row r="5" spans="1:7">
      <c r="A5" s="94"/>
      <c r="B5" s="94"/>
      <c r="C5" s="94"/>
      <c r="D5" s="96"/>
      <c r="E5" s="97"/>
    </row>
    <row r="6" spans="1:7" s="112" customFormat="1">
      <c r="A6" s="651" t="s">
        <v>159</v>
      </c>
      <c r="B6" s="651" t="s">
        <v>0</v>
      </c>
      <c r="C6" s="651" t="s">
        <v>1</v>
      </c>
      <c r="D6" s="652" t="s">
        <v>184</v>
      </c>
      <c r="E6" s="653" t="s">
        <v>336</v>
      </c>
      <c r="F6" s="654" t="s">
        <v>330</v>
      </c>
      <c r="G6" s="657" t="s">
        <v>2</v>
      </c>
    </row>
    <row r="7" spans="1:7" s="112" customFormat="1">
      <c r="A7" s="651"/>
      <c r="B7" s="651"/>
      <c r="C7" s="651"/>
      <c r="D7" s="652"/>
      <c r="E7" s="653"/>
      <c r="F7" s="655"/>
      <c r="G7" s="657"/>
    </row>
    <row r="8" spans="1:7" s="112" customFormat="1">
      <c r="A8" s="651"/>
      <c r="B8" s="651"/>
      <c r="C8" s="651"/>
      <c r="D8" s="652"/>
      <c r="E8" s="653"/>
      <c r="F8" s="656"/>
      <c r="G8" s="657"/>
    </row>
    <row r="9" spans="1:7">
      <c r="A9" s="98">
        <v>1</v>
      </c>
      <c r="B9" s="98">
        <v>2</v>
      </c>
      <c r="C9" s="98">
        <v>3</v>
      </c>
      <c r="D9" s="98">
        <v>4</v>
      </c>
      <c r="E9" s="99">
        <v>5</v>
      </c>
      <c r="F9" s="70">
        <v>6</v>
      </c>
      <c r="G9" s="70">
        <v>7</v>
      </c>
    </row>
    <row r="10" spans="1:7">
      <c r="A10" s="100">
        <v>1</v>
      </c>
      <c r="B10" s="100">
        <v>801</v>
      </c>
      <c r="C10" s="100">
        <v>80104</v>
      </c>
      <c r="D10" s="101" t="s">
        <v>185</v>
      </c>
      <c r="E10" s="102">
        <v>276248</v>
      </c>
      <c r="F10" s="103">
        <v>118109.93</v>
      </c>
      <c r="G10" s="103">
        <f>F10/E10*100</f>
        <v>42.755035330572525</v>
      </c>
    </row>
    <row r="11" spans="1:7">
      <c r="A11" s="646">
        <v>2</v>
      </c>
      <c r="B11" s="646">
        <v>921</v>
      </c>
      <c r="C11" s="128">
        <v>92109</v>
      </c>
      <c r="D11" s="127" t="s">
        <v>186</v>
      </c>
      <c r="E11" s="125">
        <v>260000</v>
      </c>
      <c r="F11" s="103">
        <v>128000</v>
      </c>
      <c r="G11" s="104">
        <f t="shared" ref="G11:G13" si="0">F11/E11*100</f>
        <v>49.230769230769234</v>
      </c>
    </row>
    <row r="12" spans="1:7">
      <c r="A12" s="646"/>
      <c r="B12" s="646"/>
      <c r="C12" s="129">
        <v>92116</v>
      </c>
      <c r="D12" s="126" t="s">
        <v>187</v>
      </c>
      <c r="E12" s="105">
        <v>210000</v>
      </c>
      <c r="F12" s="103">
        <v>138000</v>
      </c>
      <c r="G12" s="104">
        <f t="shared" si="0"/>
        <v>65.714285714285708</v>
      </c>
    </row>
    <row r="13" spans="1:7">
      <c r="A13" s="644" t="s">
        <v>182</v>
      </c>
      <c r="B13" s="644"/>
      <c r="C13" s="645"/>
      <c r="D13" s="645"/>
      <c r="E13" s="106">
        <f>SUM(E10:E12)</f>
        <v>746248</v>
      </c>
      <c r="F13" s="107">
        <f>SUM(F10:F12)</f>
        <v>384109.93</v>
      </c>
      <c r="G13" s="107">
        <f t="shared" si="0"/>
        <v>51.472155369260619</v>
      </c>
    </row>
    <row r="15" spans="1:7">
      <c r="A15" s="108"/>
      <c r="B15" s="94"/>
      <c r="C15" s="94"/>
      <c r="D15" s="94"/>
      <c r="E15" s="94"/>
    </row>
  </sheetData>
  <mergeCells count="13">
    <mergeCell ref="A13:D13"/>
    <mergeCell ref="B11:B12"/>
    <mergeCell ref="A11:A12"/>
    <mergeCell ref="D1:G1"/>
    <mergeCell ref="D2:E2"/>
    <mergeCell ref="A4:E4"/>
    <mergeCell ref="A6:A8"/>
    <mergeCell ref="B6:B8"/>
    <mergeCell ref="C6:C8"/>
    <mergeCell ref="D6:D8"/>
    <mergeCell ref="E6:E8"/>
    <mergeCell ref="F6:F8"/>
    <mergeCell ref="G6:G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E26" sqref="E26"/>
    </sheetView>
  </sheetViews>
  <sheetFormatPr defaultRowHeight="13.8"/>
  <sheetData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9"/>
  <sheetViews>
    <sheetView zoomScaleNormal="100" workbookViewId="0">
      <selection activeCell="I15" sqref="I15"/>
    </sheetView>
  </sheetViews>
  <sheetFormatPr defaultRowHeight="13.8"/>
  <cols>
    <col min="1" max="1" width="3.69921875" customWidth="1"/>
    <col min="2" max="2" width="5.69921875" customWidth="1"/>
    <col min="3" max="3" width="7.3984375" customWidth="1"/>
    <col min="4" max="4" width="22.8984375" customWidth="1"/>
    <col min="5" max="5" width="14.69921875" customWidth="1"/>
    <col min="6" max="6" width="16.3984375" customWidth="1"/>
    <col min="7" max="7" width="8.8984375" customWidth="1"/>
  </cols>
  <sheetData>
    <row r="1" spans="1:7">
      <c r="A1" s="94"/>
      <c r="B1" s="94"/>
      <c r="C1" s="94"/>
      <c r="D1" s="658" t="s">
        <v>188</v>
      </c>
      <c r="E1" s="658"/>
      <c r="F1" s="648"/>
      <c r="G1" s="648"/>
    </row>
    <row r="2" spans="1:7">
      <c r="A2" s="94"/>
      <c r="B2" s="94"/>
      <c r="C2" s="94"/>
      <c r="D2" s="109"/>
      <c r="E2" s="109"/>
      <c r="F2" s="110"/>
      <c r="G2" s="110"/>
    </row>
    <row r="3" spans="1:7">
      <c r="A3" s="94"/>
      <c r="B3" s="94"/>
      <c r="C3" s="94"/>
      <c r="D3" s="659"/>
      <c r="E3" s="659"/>
    </row>
    <row r="4" spans="1:7" ht="55.5" customHeight="1">
      <c r="A4" s="660" t="s">
        <v>337</v>
      </c>
      <c r="B4" s="660"/>
      <c r="C4" s="660"/>
      <c r="D4" s="660"/>
      <c r="E4" s="660"/>
      <c r="F4" s="661"/>
    </row>
    <row r="5" spans="1:7" ht="15.6">
      <c r="A5" s="111"/>
      <c r="B5" s="111"/>
      <c r="C5" s="111"/>
      <c r="D5" s="111"/>
      <c r="E5" s="111"/>
      <c r="F5" s="110"/>
    </row>
    <row r="6" spans="1:7">
      <c r="A6" s="94"/>
      <c r="B6" s="94"/>
      <c r="C6" s="94"/>
      <c r="D6" s="96"/>
      <c r="E6" s="97"/>
    </row>
    <row r="7" spans="1:7" s="112" customFormat="1">
      <c r="A7" s="651" t="s">
        <v>159</v>
      </c>
      <c r="B7" s="651" t="s">
        <v>0</v>
      </c>
      <c r="C7" s="651" t="s">
        <v>1</v>
      </c>
      <c r="D7" s="652" t="s">
        <v>184</v>
      </c>
      <c r="E7" s="653" t="s">
        <v>338</v>
      </c>
      <c r="F7" s="662" t="s">
        <v>330</v>
      </c>
      <c r="G7" s="665" t="s">
        <v>216</v>
      </c>
    </row>
    <row r="8" spans="1:7" s="112" customFormat="1">
      <c r="A8" s="651"/>
      <c r="B8" s="651"/>
      <c r="C8" s="651"/>
      <c r="D8" s="652"/>
      <c r="E8" s="653"/>
      <c r="F8" s="663"/>
      <c r="G8" s="665"/>
    </row>
    <row r="9" spans="1:7" s="112" customFormat="1">
      <c r="A9" s="651"/>
      <c r="B9" s="651"/>
      <c r="C9" s="651"/>
      <c r="D9" s="652"/>
      <c r="E9" s="653"/>
      <c r="F9" s="664"/>
      <c r="G9" s="665"/>
    </row>
    <row r="10" spans="1:7">
      <c r="A10" s="98">
        <v>1</v>
      </c>
      <c r="B10" s="98">
        <v>2</v>
      </c>
      <c r="C10" s="98">
        <v>3</v>
      </c>
      <c r="D10" s="98">
        <v>4</v>
      </c>
      <c r="E10" s="99">
        <v>5</v>
      </c>
      <c r="F10" s="70">
        <v>6</v>
      </c>
      <c r="G10" s="70">
        <v>7</v>
      </c>
    </row>
    <row r="11" spans="1:7">
      <c r="A11" s="666">
        <v>1</v>
      </c>
      <c r="B11" s="668">
        <v>600</v>
      </c>
      <c r="C11" s="392">
        <v>60004</v>
      </c>
      <c r="D11" s="101" t="s">
        <v>376</v>
      </c>
      <c r="E11" s="411">
        <v>89040</v>
      </c>
      <c r="F11" s="412">
        <v>37727.26</v>
      </c>
      <c r="G11" s="435">
        <f>F11*100/E11</f>
        <v>42.371136567834682</v>
      </c>
    </row>
    <row r="12" spans="1:7">
      <c r="A12" s="667"/>
      <c r="B12" s="669"/>
      <c r="C12" s="248">
        <v>60014</v>
      </c>
      <c r="D12" s="101" t="s">
        <v>296</v>
      </c>
      <c r="E12" s="411">
        <v>77500</v>
      </c>
      <c r="F12" s="305">
        <v>0</v>
      </c>
      <c r="G12" s="436">
        <f>F12*100/E12</f>
        <v>0</v>
      </c>
    </row>
    <row r="13" spans="1:7" ht="39.6">
      <c r="A13" s="100">
        <v>2</v>
      </c>
      <c r="B13" s="100">
        <v>710</v>
      </c>
      <c r="C13" s="100">
        <v>71095</v>
      </c>
      <c r="D13" s="114" t="s">
        <v>189</v>
      </c>
      <c r="E13" s="115">
        <v>20530</v>
      </c>
      <c r="F13" s="113">
        <v>20530</v>
      </c>
      <c r="G13" s="437">
        <f t="shared" ref="G13:G17" si="0">F13*100/E13</f>
        <v>100</v>
      </c>
    </row>
    <row r="14" spans="1:7">
      <c r="A14" s="666">
        <v>4</v>
      </c>
      <c r="B14" s="100">
        <v>801</v>
      </c>
      <c r="C14" s="100">
        <v>80195</v>
      </c>
      <c r="D14" s="114" t="s">
        <v>295</v>
      </c>
      <c r="E14" s="115">
        <v>3102</v>
      </c>
      <c r="F14" s="113">
        <v>1656.75</v>
      </c>
      <c r="G14" s="436">
        <f t="shared" si="0"/>
        <v>53.409090909090907</v>
      </c>
    </row>
    <row r="15" spans="1:7">
      <c r="A15" s="667"/>
      <c r="B15" s="100">
        <v>801</v>
      </c>
      <c r="C15" s="100">
        <v>80195</v>
      </c>
      <c r="D15" s="114" t="s">
        <v>294</v>
      </c>
      <c r="E15" s="115">
        <v>3396</v>
      </c>
      <c r="F15" s="113">
        <v>3396</v>
      </c>
      <c r="G15" s="436">
        <f t="shared" si="0"/>
        <v>100</v>
      </c>
    </row>
    <row r="16" spans="1:7">
      <c r="A16" s="249">
        <v>5</v>
      </c>
      <c r="B16" s="248">
        <v>900</v>
      </c>
      <c r="C16" s="248">
        <v>90095</v>
      </c>
      <c r="D16" s="114" t="s">
        <v>296</v>
      </c>
      <c r="E16" s="115">
        <v>607</v>
      </c>
      <c r="F16" s="256">
        <v>606.33000000000004</v>
      </c>
      <c r="G16" s="436">
        <f t="shared" si="0"/>
        <v>99.88962108731468</v>
      </c>
    </row>
    <row r="17" spans="1:7">
      <c r="A17" s="645" t="s">
        <v>182</v>
      </c>
      <c r="B17" s="645"/>
      <c r="C17" s="645"/>
      <c r="D17" s="645"/>
      <c r="E17" s="116">
        <f>E11+E12+E13+E14+E15+E16</f>
        <v>194175</v>
      </c>
      <c r="F17" s="116">
        <f>F11+F12+F13+F14+F16+F15</f>
        <v>63916.340000000004</v>
      </c>
      <c r="G17" s="436">
        <f t="shared" si="0"/>
        <v>32.916873953907555</v>
      </c>
    </row>
    <row r="19" spans="1:7">
      <c r="A19" s="108"/>
      <c r="B19" s="94"/>
      <c r="C19" s="94"/>
      <c r="D19" s="94"/>
      <c r="E19" s="94"/>
    </row>
  </sheetData>
  <mergeCells count="14">
    <mergeCell ref="A17:D17"/>
    <mergeCell ref="D1:G1"/>
    <mergeCell ref="D3:E3"/>
    <mergeCell ref="A4:F4"/>
    <mergeCell ref="A7:A9"/>
    <mergeCell ref="B7:B9"/>
    <mergeCell ref="C7:C9"/>
    <mergeCell ref="D7:D9"/>
    <mergeCell ref="E7:E9"/>
    <mergeCell ref="F7:F9"/>
    <mergeCell ref="G7:G9"/>
    <mergeCell ref="A14:A15"/>
    <mergeCell ref="B11:B12"/>
    <mergeCell ref="A11:A1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3"/>
  <sheetViews>
    <sheetView zoomScale="115" zoomScaleNormal="115" workbookViewId="0">
      <selection activeCell="E12" sqref="E12"/>
    </sheetView>
  </sheetViews>
  <sheetFormatPr defaultRowHeight="13.8"/>
  <cols>
    <col min="1" max="1" width="4.3984375" customWidth="1"/>
    <col min="2" max="2" width="6.5" customWidth="1"/>
    <col min="3" max="3" width="9" customWidth="1"/>
    <col min="4" max="4" width="28.8984375" customWidth="1"/>
    <col min="5" max="5" width="15.19921875" customWidth="1"/>
    <col min="6" max="6" width="16" customWidth="1"/>
    <col min="7" max="7" width="8.59765625" customWidth="1"/>
    <col min="257" max="257" width="3.59765625" customWidth="1"/>
    <col min="258" max="258" width="7.09765625" customWidth="1"/>
    <col min="259" max="259" width="8.5" customWidth="1"/>
    <col min="260" max="260" width="33.19921875" customWidth="1"/>
    <col min="261" max="261" width="12.5" customWidth="1"/>
    <col min="262" max="262" width="10.59765625" customWidth="1"/>
    <col min="513" max="513" width="3.59765625" customWidth="1"/>
    <col min="514" max="514" width="7.09765625" customWidth="1"/>
    <col min="515" max="515" width="8.5" customWidth="1"/>
    <col min="516" max="516" width="33.19921875" customWidth="1"/>
    <col min="517" max="517" width="12.5" customWidth="1"/>
    <col min="518" max="518" width="10.59765625" customWidth="1"/>
    <col min="769" max="769" width="3.59765625" customWidth="1"/>
    <col min="770" max="770" width="7.09765625" customWidth="1"/>
    <col min="771" max="771" width="8.5" customWidth="1"/>
    <col min="772" max="772" width="33.19921875" customWidth="1"/>
    <col min="773" max="773" width="12.5" customWidth="1"/>
    <col min="774" max="774" width="10.59765625" customWidth="1"/>
    <col min="1025" max="1025" width="3.59765625" customWidth="1"/>
    <col min="1026" max="1026" width="7.09765625" customWidth="1"/>
    <col min="1027" max="1027" width="8.5" customWidth="1"/>
    <col min="1028" max="1028" width="33.19921875" customWidth="1"/>
    <col min="1029" max="1029" width="12.5" customWidth="1"/>
    <col min="1030" max="1030" width="10.59765625" customWidth="1"/>
    <col min="1281" max="1281" width="3.59765625" customWidth="1"/>
    <col min="1282" max="1282" width="7.09765625" customWidth="1"/>
    <col min="1283" max="1283" width="8.5" customWidth="1"/>
    <col min="1284" max="1284" width="33.19921875" customWidth="1"/>
    <col min="1285" max="1285" width="12.5" customWidth="1"/>
    <col min="1286" max="1286" width="10.59765625" customWidth="1"/>
    <col min="1537" max="1537" width="3.59765625" customWidth="1"/>
    <col min="1538" max="1538" width="7.09765625" customWidth="1"/>
    <col min="1539" max="1539" width="8.5" customWidth="1"/>
    <col min="1540" max="1540" width="33.19921875" customWidth="1"/>
    <col min="1541" max="1541" width="12.5" customWidth="1"/>
    <col min="1542" max="1542" width="10.59765625" customWidth="1"/>
    <col min="1793" max="1793" width="3.59765625" customWidth="1"/>
    <col min="1794" max="1794" width="7.09765625" customWidth="1"/>
    <col min="1795" max="1795" width="8.5" customWidth="1"/>
    <col min="1796" max="1796" width="33.19921875" customWidth="1"/>
    <col min="1797" max="1797" width="12.5" customWidth="1"/>
    <col min="1798" max="1798" width="10.59765625" customWidth="1"/>
    <col min="2049" max="2049" width="3.59765625" customWidth="1"/>
    <col min="2050" max="2050" width="7.09765625" customWidth="1"/>
    <col min="2051" max="2051" width="8.5" customWidth="1"/>
    <col min="2052" max="2052" width="33.19921875" customWidth="1"/>
    <col min="2053" max="2053" width="12.5" customWidth="1"/>
    <col min="2054" max="2054" width="10.59765625" customWidth="1"/>
    <col min="2305" max="2305" width="3.59765625" customWidth="1"/>
    <col min="2306" max="2306" width="7.09765625" customWidth="1"/>
    <col min="2307" max="2307" width="8.5" customWidth="1"/>
    <col min="2308" max="2308" width="33.19921875" customWidth="1"/>
    <col min="2309" max="2309" width="12.5" customWidth="1"/>
    <col min="2310" max="2310" width="10.59765625" customWidth="1"/>
    <col min="2561" max="2561" width="3.59765625" customWidth="1"/>
    <col min="2562" max="2562" width="7.09765625" customWidth="1"/>
    <col min="2563" max="2563" width="8.5" customWidth="1"/>
    <col min="2564" max="2564" width="33.19921875" customWidth="1"/>
    <col min="2565" max="2565" width="12.5" customWidth="1"/>
    <col min="2566" max="2566" width="10.59765625" customWidth="1"/>
    <col min="2817" max="2817" width="3.59765625" customWidth="1"/>
    <col min="2818" max="2818" width="7.09765625" customWidth="1"/>
    <col min="2819" max="2819" width="8.5" customWidth="1"/>
    <col min="2820" max="2820" width="33.19921875" customWidth="1"/>
    <col min="2821" max="2821" width="12.5" customWidth="1"/>
    <col min="2822" max="2822" width="10.59765625" customWidth="1"/>
    <col min="3073" max="3073" width="3.59765625" customWidth="1"/>
    <col min="3074" max="3074" width="7.09765625" customWidth="1"/>
    <col min="3075" max="3075" width="8.5" customWidth="1"/>
    <col min="3076" max="3076" width="33.19921875" customWidth="1"/>
    <col min="3077" max="3077" width="12.5" customWidth="1"/>
    <col min="3078" max="3078" width="10.59765625" customWidth="1"/>
    <col min="3329" max="3329" width="3.59765625" customWidth="1"/>
    <col min="3330" max="3330" width="7.09765625" customWidth="1"/>
    <col min="3331" max="3331" width="8.5" customWidth="1"/>
    <col min="3332" max="3332" width="33.19921875" customWidth="1"/>
    <col min="3333" max="3333" width="12.5" customWidth="1"/>
    <col min="3334" max="3334" width="10.59765625" customWidth="1"/>
    <col min="3585" max="3585" width="3.59765625" customWidth="1"/>
    <col min="3586" max="3586" width="7.09765625" customWidth="1"/>
    <col min="3587" max="3587" width="8.5" customWidth="1"/>
    <col min="3588" max="3588" width="33.19921875" customWidth="1"/>
    <col min="3589" max="3589" width="12.5" customWidth="1"/>
    <col min="3590" max="3590" width="10.59765625" customWidth="1"/>
    <col min="3841" max="3841" width="3.59765625" customWidth="1"/>
    <col min="3842" max="3842" width="7.09765625" customWidth="1"/>
    <col min="3843" max="3843" width="8.5" customWidth="1"/>
    <col min="3844" max="3844" width="33.19921875" customWidth="1"/>
    <col min="3845" max="3845" width="12.5" customWidth="1"/>
    <col min="3846" max="3846" width="10.59765625" customWidth="1"/>
    <col min="4097" max="4097" width="3.59765625" customWidth="1"/>
    <col min="4098" max="4098" width="7.09765625" customWidth="1"/>
    <col min="4099" max="4099" width="8.5" customWidth="1"/>
    <col min="4100" max="4100" width="33.19921875" customWidth="1"/>
    <col min="4101" max="4101" width="12.5" customWidth="1"/>
    <col min="4102" max="4102" width="10.59765625" customWidth="1"/>
    <col min="4353" max="4353" width="3.59765625" customWidth="1"/>
    <col min="4354" max="4354" width="7.09765625" customWidth="1"/>
    <col min="4355" max="4355" width="8.5" customWidth="1"/>
    <col min="4356" max="4356" width="33.19921875" customWidth="1"/>
    <col min="4357" max="4357" width="12.5" customWidth="1"/>
    <col min="4358" max="4358" width="10.59765625" customWidth="1"/>
    <col min="4609" max="4609" width="3.59765625" customWidth="1"/>
    <col min="4610" max="4610" width="7.09765625" customWidth="1"/>
    <col min="4611" max="4611" width="8.5" customWidth="1"/>
    <col min="4612" max="4612" width="33.19921875" customWidth="1"/>
    <col min="4613" max="4613" width="12.5" customWidth="1"/>
    <col min="4614" max="4614" width="10.59765625" customWidth="1"/>
    <col min="4865" max="4865" width="3.59765625" customWidth="1"/>
    <col min="4866" max="4866" width="7.09765625" customWidth="1"/>
    <col min="4867" max="4867" width="8.5" customWidth="1"/>
    <col min="4868" max="4868" width="33.19921875" customWidth="1"/>
    <col min="4869" max="4869" width="12.5" customWidth="1"/>
    <col min="4870" max="4870" width="10.59765625" customWidth="1"/>
    <col min="5121" max="5121" width="3.59765625" customWidth="1"/>
    <col min="5122" max="5122" width="7.09765625" customWidth="1"/>
    <col min="5123" max="5123" width="8.5" customWidth="1"/>
    <col min="5124" max="5124" width="33.19921875" customWidth="1"/>
    <col min="5125" max="5125" width="12.5" customWidth="1"/>
    <col min="5126" max="5126" width="10.59765625" customWidth="1"/>
    <col min="5377" max="5377" width="3.59765625" customWidth="1"/>
    <col min="5378" max="5378" width="7.09765625" customWidth="1"/>
    <col min="5379" max="5379" width="8.5" customWidth="1"/>
    <col min="5380" max="5380" width="33.19921875" customWidth="1"/>
    <col min="5381" max="5381" width="12.5" customWidth="1"/>
    <col min="5382" max="5382" width="10.59765625" customWidth="1"/>
    <col min="5633" max="5633" width="3.59765625" customWidth="1"/>
    <col min="5634" max="5634" width="7.09765625" customWidth="1"/>
    <col min="5635" max="5635" width="8.5" customWidth="1"/>
    <col min="5636" max="5636" width="33.19921875" customWidth="1"/>
    <col min="5637" max="5637" width="12.5" customWidth="1"/>
    <col min="5638" max="5638" width="10.59765625" customWidth="1"/>
    <col min="5889" max="5889" width="3.59765625" customWidth="1"/>
    <col min="5890" max="5890" width="7.09765625" customWidth="1"/>
    <col min="5891" max="5891" width="8.5" customWidth="1"/>
    <col min="5892" max="5892" width="33.19921875" customWidth="1"/>
    <col min="5893" max="5893" width="12.5" customWidth="1"/>
    <col min="5894" max="5894" width="10.59765625" customWidth="1"/>
    <col min="6145" max="6145" width="3.59765625" customWidth="1"/>
    <col min="6146" max="6146" width="7.09765625" customWidth="1"/>
    <col min="6147" max="6147" width="8.5" customWidth="1"/>
    <col min="6148" max="6148" width="33.19921875" customWidth="1"/>
    <col min="6149" max="6149" width="12.5" customWidth="1"/>
    <col min="6150" max="6150" width="10.59765625" customWidth="1"/>
    <col min="6401" max="6401" width="3.59765625" customWidth="1"/>
    <col min="6402" max="6402" width="7.09765625" customWidth="1"/>
    <col min="6403" max="6403" width="8.5" customWidth="1"/>
    <col min="6404" max="6404" width="33.19921875" customWidth="1"/>
    <col min="6405" max="6405" width="12.5" customWidth="1"/>
    <col min="6406" max="6406" width="10.59765625" customWidth="1"/>
    <col min="6657" max="6657" width="3.59765625" customWidth="1"/>
    <col min="6658" max="6658" width="7.09765625" customWidth="1"/>
    <col min="6659" max="6659" width="8.5" customWidth="1"/>
    <col min="6660" max="6660" width="33.19921875" customWidth="1"/>
    <col min="6661" max="6661" width="12.5" customWidth="1"/>
    <col min="6662" max="6662" width="10.59765625" customWidth="1"/>
    <col min="6913" max="6913" width="3.59765625" customWidth="1"/>
    <col min="6914" max="6914" width="7.09765625" customWidth="1"/>
    <col min="6915" max="6915" width="8.5" customWidth="1"/>
    <col min="6916" max="6916" width="33.19921875" customWidth="1"/>
    <col min="6917" max="6917" width="12.5" customWidth="1"/>
    <col min="6918" max="6918" width="10.59765625" customWidth="1"/>
    <col min="7169" max="7169" width="3.59765625" customWidth="1"/>
    <col min="7170" max="7170" width="7.09765625" customWidth="1"/>
    <col min="7171" max="7171" width="8.5" customWidth="1"/>
    <col min="7172" max="7172" width="33.19921875" customWidth="1"/>
    <col min="7173" max="7173" width="12.5" customWidth="1"/>
    <col min="7174" max="7174" width="10.59765625" customWidth="1"/>
    <col min="7425" max="7425" width="3.59765625" customWidth="1"/>
    <col min="7426" max="7426" width="7.09765625" customWidth="1"/>
    <col min="7427" max="7427" width="8.5" customWidth="1"/>
    <col min="7428" max="7428" width="33.19921875" customWidth="1"/>
    <col min="7429" max="7429" width="12.5" customWidth="1"/>
    <col min="7430" max="7430" width="10.59765625" customWidth="1"/>
    <col min="7681" max="7681" width="3.59765625" customWidth="1"/>
    <col min="7682" max="7682" width="7.09765625" customWidth="1"/>
    <col min="7683" max="7683" width="8.5" customWidth="1"/>
    <col min="7684" max="7684" width="33.19921875" customWidth="1"/>
    <col min="7685" max="7685" width="12.5" customWidth="1"/>
    <col min="7686" max="7686" width="10.59765625" customWidth="1"/>
    <col min="7937" max="7937" width="3.59765625" customWidth="1"/>
    <col min="7938" max="7938" width="7.09765625" customWidth="1"/>
    <col min="7939" max="7939" width="8.5" customWidth="1"/>
    <col min="7940" max="7940" width="33.19921875" customWidth="1"/>
    <col min="7941" max="7941" width="12.5" customWidth="1"/>
    <col min="7942" max="7942" width="10.59765625" customWidth="1"/>
    <col min="8193" max="8193" width="3.59765625" customWidth="1"/>
    <col min="8194" max="8194" width="7.09765625" customWidth="1"/>
    <col min="8195" max="8195" width="8.5" customWidth="1"/>
    <col min="8196" max="8196" width="33.19921875" customWidth="1"/>
    <col min="8197" max="8197" width="12.5" customWidth="1"/>
    <col min="8198" max="8198" width="10.59765625" customWidth="1"/>
    <col min="8449" max="8449" width="3.59765625" customWidth="1"/>
    <col min="8450" max="8450" width="7.09765625" customWidth="1"/>
    <col min="8451" max="8451" width="8.5" customWidth="1"/>
    <col min="8452" max="8452" width="33.19921875" customWidth="1"/>
    <col min="8453" max="8453" width="12.5" customWidth="1"/>
    <col min="8454" max="8454" width="10.59765625" customWidth="1"/>
    <col min="8705" max="8705" width="3.59765625" customWidth="1"/>
    <col min="8706" max="8706" width="7.09765625" customWidth="1"/>
    <col min="8707" max="8707" width="8.5" customWidth="1"/>
    <col min="8708" max="8708" width="33.19921875" customWidth="1"/>
    <col min="8709" max="8709" width="12.5" customWidth="1"/>
    <col min="8710" max="8710" width="10.59765625" customWidth="1"/>
    <col min="8961" max="8961" width="3.59765625" customWidth="1"/>
    <col min="8962" max="8962" width="7.09765625" customWidth="1"/>
    <col min="8963" max="8963" width="8.5" customWidth="1"/>
    <col min="8964" max="8964" width="33.19921875" customWidth="1"/>
    <col min="8965" max="8965" width="12.5" customWidth="1"/>
    <col min="8966" max="8966" width="10.59765625" customWidth="1"/>
    <col min="9217" max="9217" width="3.59765625" customWidth="1"/>
    <col min="9218" max="9218" width="7.09765625" customWidth="1"/>
    <col min="9219" max="9219" width="8.5" customWidth="1"/>
    <col min="9220" max="9220" width="33.19921875" customWidth="1"/>
    <col min="9221" max="9221" width="12.5" customWidth="1"/>
    <col min="9222" max="9222" width="10.59765625" customWidth="1"/>
    <col min="9473" max="9473" width="3.59765625" customWidth="1"/>
    <col min="9474" max="9474" width="7.09765625" customWidth="1"/>
    <col min="9475" max="9475" width="8.5" customWidth="1"/>
    <col min="9476" max="9476" width="33.19921875" customWidth="1"/>
    <col min="9477" max="9477" width="12.5" customWidth="1"/>
    <col min="9478" max="9478" width="10.59765625" customWidth="1"/>
    <col min="9729" max="9729" width="3.59765625" customWidth="1"/>
    <col min="9730" max="9730" width="7.09765625" customWidth="1"/>
    <col min="9731" max="9731" width="8.5" customWidth="1"/>
    <col min="9732" max="9732" width="33.19921875" customWidth="1"/>
    <col min="9733" max="9733" width="12.5" customWidth="1"/>
    <col min="9734" max="9734" width="10.59765625" customWidth="1"/>
    <col min="9985" max="9985" width="3.59765625" customWidth="1"/>
    <col min="9986" max="9986" width="7.09765625" customWidth="1"/>
    <col min="9987" max="9987" width="8.5" customWidth="1"/>
    <col min="9988" max="9988" width="33.19921875" customWidth="1"/>
    <col min="9989" max="9989" width="12.5" customWidth="1"/>
    <col min="9990" max="9990" width="10.59765625" customWidth="1"/>
    <col min="10241" max="10241" width="3.59765625" customWidth="1"/>
    <col min="10242" max="10242" width="7.09765625" customWidth="1"/>
    <col min="10243" max="10243" width="8.5" customWidth="1"/>
    <col min="10244" max="10244" width="33.19921875" customWidth="1"/>
    <col min="10245" max="10245" width="12.5" customWidth="1"/>
    <col min="10246" max="10246" width="10.59765625" customWidth="1"/>
    <col min="10497" max="10497" width="3.59765625" customWidth="1"/>
    <col min="10498" max="10498" width="7.09765625" customWidth="1"/>
    <col min="10499" max="10499" width="8.5" customWidth="1"/>
    <col min="10500" max="10500" width="33.19921875" customWidth="1"/>
    <col min="10501" max="10501" width="12.5" customWidth="1"/>
    <col min="10502" max="10502" width="10.59765625" customWidth="1"/>
    <col min="10753" max="10753" width="3.59765625" customWidth="1"/>
    <col min="10754" max="10754" width="7.09765625" customWidth="1"/>
    <col min="10755" max="10755" width="8.5" customWidth="1"/>
    <col min="10756" max="10756" width="33.19921875" customWidth="1"/>
    <col min="10757" max="10757" width="12.5" customWidth="1"/>
    <col min="10758" max="10758" width="10.59765625" customWidth="1"/>
    <col min="11009" max="11009" width="3.59765625" customWidth="1"/>
    <col min="11010" max="11010" width="7.09765625" customWidth="1"/>
    <col min="11011" max="11011" width="8.5" customWidth="1"/>
    <col min="11012" max="11012" width="33.19921875" customWidth="1"/>
    <col min="11013" max="11013" width="12.5" customWidth="1"/>
    <col min="11014" max="11014" width="10.59765625" customWidth="1"/>
    <col min="11265" max="11265" width="3.59765625" customWidth="1"/>
    <col min="11266" max="11266" width="7.09765625" customWidth="1"/>
    <col min="11267" max="11267" width="8.5" customWidth="1"/>
    <col min="11268" max="11268" width="33.19921875" customWidth="1"/>
    <col min="11269" max="11269" width="12.5" customWidth="1"/>
    <col min="11270" max="11270" width="10.59765625" customWidth="1"/>
    <col min="11521" max="11521" width="3.59765625" customWidth="1"/>
    <col min="11522" max="11522" width="7.09765625" customWidth="1"/>
    <col min="11523" max="11523" width="8.5" customWidth="1"/>
    <col min="11524" max="11524" width="33.19921875" customWidth="1"/>
    <col min="11525" max="11525" width="12.5" customWidth="1"/>
    <col min="11526" max="11526" width="10.59765625" customWidth="1"/>
    <col min="11777" max="11777" width="3.59765625" customWidth="1"/>
    <col min="11778" max="11778" width="7.09765625" customWidth="1"/>
    <col min="11779" max="11779" width="8.5" customWidth="1"/>
    <col min="11780" max="11780" width="33.19921875" customWidth="1"/>
    <col min="11781" max="11781" width="12.5" customWidth="1"/>
    <col min="11782" max="11782" width="10.59765625" customWidth="1"/>
    <col min="12033" max="12033" width="3.59765625" customWidth="1"/>
    <col min="12034" max="12034" width="7.09765625" customWidth="1"/>
    <col min="12035" max="12035" width="8.5" customWidth="1"/>
    <col min="12036" max="12036" width="33.19921875" customWidth="1"/>
    <col min="12037" max="12037" width="12.5" customWidth="1"/>
    <col min="12038" max="12038" width="10.59765625" customWidth="1"/>
    <col min="12289" max="12289" width="3.59765625" customWidth="1"/>
    <col min="12290" max="12290" width="7.09765625" customWidth="1"/>
    <col min="12291" max="12291" width="8.5" customWidth="1"/>
    <col min="12292" max="12292" width="33.19921875" customWidth="1"/>
    <col min="12293" max="12293" width="12.5" customWidth="1"/>
    <col min="12294" max="12294" width="10.59765625" customWidth="1"/>
    <col min="12545" max="12545" width="3.59765625" customWidth="1"/>
    <col min="12546" max="12546" width="7.09765625" customWidth="1"/>
    <col min="12547" max="12547" width="8.5" customWidth="1"/>
    <col min="12548" max="12548" width="33.19921875" customWidth="1"/>
    <col min="12549" max="12549" width="12.5" customWidth="1"/>
    <col min="12550" max="12550" width="10.59765625" customWidth="1"/>
    <col min="12801" max="12801" width="3.59765625" customWidth="1"/>
    <col min="12802" max="12802" width="7.09765625" customWidth="1"/>
    <col min="12803" max="12803" width="8.5" customWidth="1"/>
    <col min="12804" max="12804" width="33.19921875" customWidth="1"/>
    <col min="12805" max="12805" width="12.5" customWidth="1"/>
    <col min="12806" max="12806" width="10.59765625" customWidth="1"/>
    <col min="13057" max="13057" width="3.59765625" customWidth="1"/>
    <col min="13058" max="13058" width="7.09765625" customWidth="1"/>
    <col min="13059" max="13059" width="8.5" customWidth="1"/>
    <col min="13060" max="13060" width="33.19921875" customWidth="1"/>
    <col min="13061" max="13061" width="12.5" customWidth="1"/>
    <col min="13062" max="13062" width="10.59765625" customWidth="1"/>
    <col min="13313" max="13313" width="3.59765625" customWidth="1"/>
    <col min="13314" max="13314" width="7.09765625" customWidth="1"/>
    <col min="13315" max="13315" width="8.5" customWidth="1"/>
    <col min="13316" max="13316" width="33.19921875" customWidth="1"/>
    <col min="13317" max="13317" width="12.5" customWidth="1"/>
    <col min="13318" max="13318" width="10.59765625" customWidth="1"/>
    <col min="13569" max="13569" width="3.59765625" customWidth="1"/>
    <col min="13570" max="13570" width="7.09765625" customWidth="1"/>
    <col min="13571" max="13571" width="8.5" customWidth="1"/>
    <col min="13572" max="13572" width="33.19921875" customWidth="1"/>
    <col min="13573" max="13573" width="12.5" customWidth="1"/>
    <col min="13574" max="13574" width="10.59765625" customWidth="1"/>
    <col min="13825" max="13825" width="3.59765625" customWidth="1"/>
    <col min="13826" max="13826" width="7.09765625" customWidth="1"/>
    <col min="13827" max="13827" width="8.5" customWidth="1"/>
    <col min="13828" max="13828" width="33.19921875" customWidth="1"/>
    <col min="13829" max="13829" width="12.5" customWidth="1"/>
    <col min="13830" max="13830" width="10.59765625" customWidth="1"/>
    <col min="14081" max="14081" width="3.59765625" customWidth="1"/>
    <col min="14082" max="14082" width="7.09765625" customWidth="1"/>
    <col min="14083" max="14083" width="8.5" customWidth="1"/>
    <col min="14084" max="14084" width="33.19921875" customWidth="1"/>
    <col min="14085" max="14085" width="12.5" customWidth="1"/>
    <col min="14086" max="14086" width="10.59765625" customWidth="1"/>
    <col min="14337" max="14337" width="3.59765625" customWidth="1"/>
    <col min="14338" max="14338" width="7.09765625" customWidth="1"/>
    <col min="14339" max="14339" width="8.5" customWidth="1"/>
    <col min="14340" max="14340" width="33.19921875" customWidth="1"/>
    <col min="14341" max="14341" width="12.5" customWidth="1"/>
    <col min="14342" max="14342" width="10.59765625" customWidth="1"/>
    <col min="14593" max="14593" width="3.59765625" customWidth="1"/>
    <col min="14594" max="14594" width="7.09765625" customWidth="1"/>
    <col min="14595" max="14595" width="8.5" customWidth="1"/>
    <col min="14596" max="14596" width="33.19921875" customWidth="1"/>
    <col min="14597" max="14597" width="12.5" customWidth="1"/>
    <col min="14598" max="14598" width="10.59765625" customWidth="1"/>
    <col min="14849" max="14849" width="3.59765625" customWidth="1"/>
    <col min="14850" max="14850" width="7.09765625" customWidth="1"/>
    <col min="14851" max="14851" width="8.5" customWidth="1"/>
    <col min="14852" max="14852" width="33.19921875" customWidth="1"/>
    <col min="14853" max="14853" width="12.5" customWidth="1"/>
    <col min="14854" max="14854" width="10.59765625" customWidth="1"/>
    <col min="15105" max="15105" width="3.59765625" customWidth="1"/>
    <col min="15106" max="15106" width="7.09765625" customWidth="1"/>
    <col min="15107" max="15107" width="8.5" customWidth="1"/>
    <col min="15108" max="15108" width="33.19921875" customWidth="1"/>
    <col min="15109" max="15109" width="12.5" customWidth="1"/>
    <col min="15110" max="15110" width="10.59765625" customWidth="1"/>
    <col min="15361" max="15361" width="3.59765625" customWidth="1"/>
    <col min="15362" max="15362" width="7.09765625" customWidth="1"/>
    <col min="15363" max="15363" width="8.5" customWidth="1"/>
    <col min="15364" max="15364" width="33.19921875" customWidth="1"/>
    <col min="15365" max="15365" width="12.5" customWidth="1"/>
    <col min="15366" max="15366" width="10.59765625" customWidth="1"/>
    <col min="15617" max="15617" width="3.59765625" customWidth="1"/>
    <col min="15618" max="15618" width="7.09765625" customWidth="1"/>
    <col min="15619" max="15619" width="8.5" customWidth="1"/>
    <col min="15620" max="15620" width="33.19921875" customWidth="1"/>
    <col min="15621" max="15621" width="12.5" customWidth="1"/>
    <col min="15622" max="15622" width="10.59765625" customWidth="1"/>
    <col min="15873" max="15873" width="3.59765625" customWidth="1"/>
    <col min="15874" max="15874" width="7.09765625" customWidth="1"/>
    <col min="15875" max="15875" width="8.5" customWidth="1"/>
    <col min="15876" max="15876" width="33.19921875" customWidth="1"/>
    <col min="15877" max="15877" width="12.5" customWidth="1"/>
    <col min="15878" max="15878" width="10.59765625" customWidth="1"/>
    <col min="16129" max="16129" width="3.59765625" customWidth="1"/>
    <col min="16130" max="16130" width="7.09765625" customWidth="1"/>
    <col min="16131" max="16131" width="8.5" customWidth="1"/>
    <col min="16132" max="16132" width="33.19921875" customWidth="1"/>
    <col min="16133" max="16133" width="12.5" customWidth="1"/>
    <col min="16134" max="16134" width="10.59765625" customWidth="1"/>
  </cols>
  <sheetData>
    <row r="1" spans="1:7">
      <c r="D1" s="673" t="s">
        <v>190</v>
      </c>
      <c r="E1" s="673"/>
      <c r="F1" s="673"/>
      <c r="G1" s="674"/>
    </row>
    <row r="2" spans="1:7">
      <c r="D2" s="675"/>
      <c r="E2" s="675"/>
      <c r="F2" s="675"/>
    </row>
    <row r="3" spans="1:7" ht="36" customHeight="1">
      <c r="A3" s="676" t="s">
        <v>339</v>
      </c>
      <c r="B3" s="676"/>
      <c r="C3" s="676"/>
      <c r="D3" s="676"/>
      <c r="E3" s="676"/>
    </row>
    <row r="4" spans="1:7">
      <c r="D4" s="1"/>
      <c r="E4" s="117"/>
    </row>
    <row r="5" spans="1:7" s="112" customFormat="1" ht="14.25" customHeight="1">
      <c r="A5" s="617" t="s">
        <v>159</v>
      </c>
      <c r="B5" s="617" t="s">
        <v>0</v>
      </c>
      <c r="C5" s="617" t="s">
        <v>1</v>
      </c>
      <c r="D5" s="677" t="s">
        <v>171</v>
      </c>
      <c r="E5" s="678" t="s">
        <v>340</v>
      </c>
      <c r="F5" s="609" t="s">
        <v>330</v>
      </c>
      <c r="G5" s="681" t="s">
        <v>216</v>
      </c>
    </row>
    <row r="6" spans="1:7" s="112" customFormat="1">
      <c r="A6" s="617"/>
      <c r="B6" s="617"/>
      <c r="C6" s="617"/>
      <c r="D6" s="677"/>
      <c r="E6" s="679"/>
      <c r="F6" s="610"/>
      <c r="G6" s="682"/>
    </row>
    <row r="7" spans="1:7" s="112" customFormat="1">
      <c r="A7" s="617"/>
      <c r="B7" s="617"/>
      <c r="C7" s="617"/>
      <c r="D7" s="677"/>
      <c r="E7" s="680"/>
      <c r="F7" s="611"/>
      <c r="G7" s="683"/>
    </row>
    <row r="8" spans="1:7">
      <c r="A8" s="118">
        <v>1</v>
      </c>
      <c r="B8" s="118">
        <v>2</v>
      </c>
      <c r="C8" s="118">
        <v>3</v>
      </c>
      <c r="D8" s="118">
        <v>4</v>
      </c>
      <c r="E8" s="118">
        <v>5</v>
      </c>
      <c r="F8" s="119">
        <v>6</v>
      </c>
      <c r="G8" s="118">
        <v>7</v>
      </c>
    </row>
    <row r="9" spans="1:7" ht="39.6">
      <c r="A9" s="408">
        <v>1</v>
      </c>
      <c r="B9" s="408">
        <v>921</v>
      </c>
      <c r="C9" s="408">
        <v>92120</v>
      </c>
      <c r="D9" s="398" t="s">
        <v>375</v>
      </c>
      <c r="E9" s="409">
        <v>20000</v>
      </c>
      <c r="F9" s="410">
        <v>0</v>
      </c>
      <c r="G9" s="223"/>
    </row>
    <row r="10" spans="1:7" ht="66">
      <c r="A10" s="163">
        <v>2</v>
      </c>
      <c r="B10" s="163">
        <v>926</v>
      </c>
      <c r="C10" s="163">
        <v>92605</v>
      </c>
      <c r="D10" s="120" t="s">
        <v>191</v>
      </c>
      <c r="E10" s="164">
        <v>119500</v>
      </c>
      <c r="F10" s="165">
        <v>62000</v>
      </c>
      <c r="G10" s="162">
        <f t="shared" ref="G10:G11" si="0">F10/E10*100</f>
        <v>51.88284518828452</v>
      </c>
    </row>
    <row r="11" spans="1:7" s="123" customFormat="1" ht="13.2">
      <c r="A11" s="670" t="s">
        <v>182</v>
      </c>
      <c r="B11" s="671"/>
      <c r="C11" s="671"/>
      <c r="D11" s="672"/>
      <c r="E11" s="121">
        <f>E10+E9</f>
        <v>139500</v>
      </c>
      <c r="F11" s="122">
        <f>F10</f>
        <v>62000</v>
      </c>
      <c r="G11" s="162">
        <f t="shared" si="0"/>
        <v>44.444444444444443</v>
      </c>
    </row>
    <row r="13" spans="1:7">
      <c r="A13" s="124"/>
    </row>
  </sheetData>
  <mergeCells count="11">
    <mergeCell ref="A11:D11"/>
    <mergeCell ref="D1:G1"/>
    <mergeCell ref="D2:F2"/>
    <mergeCell ref="A3:E3"/>
    <mergeCell ref="A5:A7"/>
    <mergeCell ref="B5:B7"/>
    <mergeCell ref="C5:C7"/>
    <mergeCell ref="D5:D7"/>
    <mergeCell ref="E5:E7"/>
    <mergeCell ref="F5:F7"/>
    <mergeCell ref="G5:G7"/>
  </mergeCell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36"/>
  <sheetViews>
    <sheetView tabSelected="1" topLeftCell="B6" workbookViewId="0">
      <selection activeCell="E11" sqref="E11"/>
    </sheetView>
  </sheetViews>
  <sheetFormatPr defaultRowHeight="13.8"/>
  <cols>
    <col min="1" max="1" width="6.09765625" customWidth="1"/>
    <col min="2" max="2" width="8.3984375" customWidth="1"/>
    <col min="3" max="3" width="58.5" customWidth="1"/>
    <col min="4" max="4" width="18.5" customWidth="1"/>
    <col min="5" max="5" width="14.796875" style="299" customWidth="1"/>
    <col min="6" max="6" width="6.59765625" customWidth="1"/>
  </cols>
  <sheetData>
    <row r="1" spans="1:10">
      <c r="D1" s="202"/>
      <c r="E1" s="293"/>
      <c r="F1" s="151"/>
    </row>
    <row r="2" spans="1:10">
      <c r="D2" s="685" t="s">
        <v>272</v>
      </c>
      <c r="E2" s="686"/>
      <c r="F2" s="151"/>
    </row>
    <row r="4" spans="1:10">
      <c r="B4" s="684" t="s">
        <v>341</v>
      </c>
      <c r="C4" s="684"/>
      <c r="D4" s="203"/>
      <c r="E4" s="294"/>
      <c r="F4" s="203"/>
      <c r="G4" s="203"/>
      <c r="H4" s="203"/>
      <c r="I4" s="203"/>
      <c r="J4" s="203"/>
    </row>
    <row r="5" spans="1:10">
      <c r="B5" s="203"/>
      <c r="C5" s="203"/>
      <c r="D5" s="203"/>
      <c r="E5" s="294"/>
      <c r="F5" s="203"/>
      <c r="G5" s="203"/>
      <c r="H5" s="203"/>
      <c r="I5" s="203"/>
      <c r="J5" s="203"/>
    </row>
    <row r="7" spans="1:10" ht="54" customHeight="1">
      <c r="A7" s="152" t="s">
        <v>0</v>
      </c>
      <c r="B7" s="152" t="s">
        <v>1</v>
      </c>
      <c r="C7" s="152" t="s">
        <v>160</v>
      </c>
      <c r="D7" s="206" t="s">
        <v>342</v>
      </c>
      <c r="E7" s="295" t="s">
        <v>343</v>
      </c>
      <c r="F7" s="300" t="s">
        <v>2</v>
      </c>
      <c r="G7" s="156"/>
      <c r="H7" s="156"/>
    </row>
    <row r="8" spans="1:10" s="112" customFormat="1">
      <c r="A8" s="687" t="s">
        <v>4</v>
      </c>
      <c r="B8" s="234"/>
      <c r="C8" s="269" t="s">
        <v>5</v>
      </c>
      <c r="D8" s="243">
        <f t="shared" ref="D8:E10" si="0">D9</f>
        <v>30000</v>
      </c>
      <c r="E8" s="296">
        <f t="shared" si="0"/>
        <v>12485</v>
      </c>
      <c r="F8" s="244">
        <f t="shared" ref="F8:F10" si="1">E8/D8*100</f>
        <v>41.616666666666667</v>
      </c>
      <c r="G8" s="237"/>
      <c r="H8" s="237"/>
    </row>
    <row r="9" spans="1:10" s="112" customFormat="1">
      <c r="A9" s="688"/>
      <c r="B9" s="238" t="s">
        <v>6</v>
      </c>
      <c r="C9" s="236" t="s">
        <v>7</v>
      </c>
      <c r="D9" s="235">
        <f t="shared" si="0"/>
        <v>30000</v>
      </c>
      <c r="E9" s="297">
        <f t="shared" si="0"/>
        <v>12485</v>
      </c>
      <c r="F9" s="240">
        <f t="shared" si="1"/>
        <v>41.616666666666667</v>
      </c>
      <c r="G9" s="237"/>
      <c r="H9" s="237"/>
    </row>
    <row r="10" spans="1:10" s="112" customFormat="1">
      <c r="A10" s="688"/>
      <c r="B10" s="238"/>
      <c r="C10" s="236" t="s">
        <v>236</v>
      </c>
      <c r="D10" s="235">
        <f t="shared" si="0"/>
        <v>30000</v>
      </c>
      <c r="E10" s="297">
        <f t="shared" si="0"/>
        <v>12485</v>
      </c>
      <c r="F10" s="240">
        <f t="shared" si="1"/>
        <v>41.616666666666667</v>
      </c>
      <c r="G10" s="237"/>
      <c r="H10" s="237"/>
    </row>
    <row r="11" spans="1:10" s="112" customFormat="1">
      <c r="A11" s="689"/>
      <c r="B11" s="238"/>
      <c r="C11" s="239" t="s">
        <v>237</v>
      </c>
      <c r="D11" s="235">
        <v>30000</v>
      </c>
      <c r="E11" s="297">
        <v>12485</v>
      </c>
      <c r="F11" s="240">
        <f>E11/D11*100</f>
        <v>41.616666666666667</v>
      </c>
      <c r="G11" s="237"/>
      <c r="H11" s="237"/>
    </row>
    <row r="12" spans="1:10" s="112" customFormat="1">
      <c r="A12" s="393" t="s">
        <v>55</v>
      </c>
      <c r="B12" s="413"/>
      <c r="C12" s="414" t="s">
        <v>378</v>
      </c>
      <c r="D12" s="243">
        <f>D13</f>
        <v>15000</v>
      </c>
      <c r="E12" s="296">
        <v>0</v>
      </c>
      <c r="F12" s="240">
        <f t="shared" ref="F12:F14" si="2">E12/D12*100</f>
        <v>0</v>
      </c>
      <c r="G12" s="237"/>
      <c r="H12" s="237"/>
    </row>
    <row r="13" spans="1:10" s="112" customFormat="1">
      <c r="A13" s="393"/>
      <c r="B13" s="238" t="s">
        <v>379</v>
      </c>
      <c r="C13" s="239" t="s">
        <v>11</v>
      </c>
      <c r="D13" s="235">
        <f>D14</f>
        <v>15000</v>
      </c>
      <c r="E13" s="297">
        <v>0</v>
      </c>
      <c r="F13" s="240">
        <f t="shared" si="2"/>
        <v>0</v>
      </c>
      <c r="G13" s="237"/>
      <c r="H13" s="237"/>
    </row>
    <row r="14" spans="1:10" s="112" customFormat="1">
      <c r="A14" s="393"/>
      <c r="B14" s="238"/>
      <c r="C14" s="239" t="s">
        <v>239</v>
      </c>
      <c r="D14" s="235">
        <f>D15</f>
        <v>15000</v>
      </c>
      <c r="E14" s="297">
        <v>0</v>
      </c>
      <c r="F14" s="240">
        <f t="shared" si="2"/>
        <v>0</v>
      </c>
      <c r="G14" s="237"/>
      <c r="H14" s="237"/>
    </row>
    <row r="15" spans="1:10" s="112" customFormat="1">
      <c r="A15" s="393"/>
      <c r="B15" s="238"/>
      <c r="C15" s="239" t="s">
        <v>380</v>
      </c>
      <c r="D15" s="235">
        <v>15000</v>
      </c>
      <c r="E15" s="297">
        <v>0</v>
      </c>
      <c r="F15" s="240">
        <f>E15/D15*100</f>
        <v>0</v>
      </c>
      <c r="G15" s="237"/>
      <c r="H15" s="237"/>
    </row>
    <row r="16" spans="1:10" s="112" customFormat="1">
      <c r="A16" s="690">
        <v>600</v>
      </c>
      <c r="B16" s="236"/>
      <c r="C16" s="269" t="s">
        <v>12</v>
      </c>
      <c r="D16" s="243">
        <f>D17+D21</f>
        <v>3033884</v>
      </c>
      <c r="E16" s="296">
        <f>E17+E21</f>
        <v>79615.399999999994</v>
      </c>
      <c r="F16" s="244">
        <f t="shared" ref="F16:F36" si="3">E16/D16*100</f>
        <v>2.6242071219598371</v>
      </c>
      <c r="G16" s="237"/>
      <c r="H16" s="237"/>
    </row>
    <row r="17" spans="1:8" s="112" customFormat="1">
      <c r="A17" s="691"/>
      <c r="B17" s="236">
        <v>60011</v>
      </c>
      <c r="C17" s="236" t="s">
        <v>327</v>
      </c>
      <c r="D17" s="235">
        <f>D18</f>
        <v>31290</v>
      </c>
      <c r="E17" s="297">
        <f>E18</f>
        <v>11180</v>
      </c>
      <c r="F17" s="240">
        <f t="shared" si="3"/>
        <v>35.730265260466602</v>
      </c>
      <c r="G17" s="237"/>
      <c r="H17" s="237"/>
    </row>
    <row r="18" spans="1:8">
      <c r="A18" s="691"/>
      <c r="B18" s="153"/>
      <c r="C18" s="153" t="s">
        <v>236</v>
      </c>
      <c r="D18" s="207">
        <f>D19+D20</f>
        <v>31290</v>
      </c>
      <c r="E18" s="273">
        <f>E19+E20</f>
        <v>11180</v>
      </c>
      <c r="F18" s="208">
        <f t="shared" si="3"/>
        <v>35.730265260466602</v>
      </c>
      <c r="G18" s="156"/>
      <c r="H18" s="156"/>
    </row>
    <row r="19" spans="1:8" ht="66">
      <c r="A19" s="691"/>
      <c r="B19" s="154"/>
      <c r="C19" s="155" t="s">
        <v>377</v>
      </c>
      <c r="D19" s="207">
        <v>15990</v>
      </c>
      <c r="E19" s="273">
        <v>11180</v>
      </c>
      <c r="F19" s="208">
        <f t="shared" si="3"/>
        <v>69.918699186991873</v>
      </c>
      <c r="G19" s="156"/>
      <c r="H19" s="156"/>
    </row>
    <row r="20" spans="1:8" ht="26.4">
      <c r="A20" s="691"/>
      <c r="B20" s="154"/>
      <c r="C20" s="155" t="s">
        <v>297</v>
      </c>
      <c r="D20" s="207">
        <v>15300</v>
      </c>
      <c r="E20" s="273">
        <v>0</v>
      </c>
      <c r="F20" s="208">
        <f t="shared" si="3"/>
        <v>0</v>
      </c>
      <c r="G20" s="156"/>
      <c r="H20" s="156"/>
    </row>
    <row r="21" spans="1:8">
      <c r="A21" s="691"/>
      <c r="B21" s="154">
        <v>60016</v>
      </c>
      <c r="C21" s="155" t="s">
        <v>13</v>
      </c>
      <c r="D21" s="207">
        <f>D22+D27</f>
        <v>3002594</v>
      </c>
      <c r="E21" s="273">
        <f>E22</f>
        <v>68435.399999999994</v>
      </c>
      <c r="F21" s="208">
        <f>E21*100/D21</f>
        <v>2.2792092437405786</v>
      </c>
      <c r="G21" s="156"/>
      <c r="H21" s="156"/>
    </row>
    <row r="22" spans="1:8">
      <c r="A22" s="691"/>
      <c r="B22" s="154"/>
      <c r="C22" s="155" t="s">
        <v>381</v>
      </c>
      <c r="D22" s="207">
        <f>D23+D24+D25</f>
        <v>2802594</v>
      </c>
      <c r="E22" s="273">
        <f>E23+E24</f>
        <v>68435.399999999994</v>
      </c>
      <c r="F22" s="208">
        <f>E22*100/D22</f>
        <v>2.4418592204222227</v>
      </c>
      <c r="G22" s="156"/>
      <c r="H22" s="156"/>
    </row>
    <row r="23" spans="1:8" ht="66">
      <c r="A23" s="691"/>
      <c r="B23" s="154"/>
      <c r="C23" s="155" t="s">
        <v>271</v>
      </c>
      <c r="D23" s="207">
        <v>57000</v>
      </c>
      <c r="E23" s="273">
        <v>57000</v>
      </c>
      <c r="F23" s="208">
        <f t="shared" si="3"/>
        <v>100</v>
      </c>
      <c r="G23" s="156"/>
      <c r="H23" s="156"/>
    </row>
    <row r="24" spans="1:8" ht="26.4">
      <c r="A24" s="691"/>
      <c r="B24" s="154"/>
      <c r="C24" s="155" t="s">
        <v>382</v>
      </c>
      <c r="D24" s="207">
        <v>2715594</v>
      </c>
      <c r="E24" s="273">
        <v>11435.4</v>
      </c>
      <c r="F24" s="208">
        <f t="shared" si="3"/>
        <v>0.42110123972876656</v>
      </c>
      <c r="G24" s="156"/>
      <c r="H24" s="156"/>
    </row>
    <row r="25" spans="1:8" ht="26.4">
      <c r="A25" s="691"/>
      <c r="B25" s="154"/>
      <c r="C25" s="155" t="s">
        <v>383</v>
      </c>
      <c r="D25" s="207">
        <v>30000</v>
      </c>
      <c r="E25" s="273">
        <v>0</v>
      </c>
      <c r="F25" s="208">
        <f t="shared" si="3"/>
        <v>0</v>
      </c>
      <c r="G25" s="156"/>
      <c r="H25" s="156"/>
    </row>
    <row r="26" spans="1:8">
      <c r="A26" s="691"/>
      <c r="B26" s="154"/>
      <c r="C26" s="155" t="s">
        <v>239</v>
      </c>
      <c r="D26" s="207">
        <f>D27</f>
        <v>200000</v>
      </c>
      <c r="E26" s="273">
        <f>E27</f>
        <v>0</v>
      </c>
      <c r="F26" s="208">
        <f t="shared" si="3"/>
        <v>0</v>
      </c>
      <c r="G26" s="156"/>
      <c r="H26" s="156"/>
    </row>
    <row r="27" spans="1:8" ht="39.6">
      <c r="A27" s="692"/>
      <c r="B27" s="154"/>
      <c r="C27" s="155" t="s">
        <v>384</v>
      </c>
      <c r="D27" s="207">
        <v>200000</v>
      </c>
      <c r="E27" s="273">
        <v>0</v>
      </c>
      <c r="F27" s="208">
        <f t="shared" si="3"/>
        <v>0</v>
      </c>
      <c r="G27" s="156"/>
      <c r="H27" s="156"/>
    </row>
    <row r="28" spans="1:8" s="280" customFormat="1">
      <c r="A28" s="690">
        <v>700</v>
      </c>
      <c r="B28" s="270"/>
      <c r="C28" s="271" t="s">
        <v>14</v>
      </c>
      <c r="D28" s="243">
        <f t="shared" ref="D28:E30" si="4">D29</f>
        <v>50000</v>
      </c>
      <c r="E28" s="296">
        <f t="shared" si="4"/>
        <v>0</v>
      </c>
      <c r="F28" s="244">
        <f t="shared" si="3"/>
        <v>0</v>
      </c>
      <c r="G28" s="279"/>
      <c r="H28" s="279"/>
    </row>
    <row r="29" spans="1:8" s="112" customFormat="1">
      <c r="A29" s="691"/>
      <c r="B29" s="241">
        <v>70004</v>
      </c>
      <c r="C29" s="242" t="s">
        <v>219</v>
      </c>
      <c r="D29" s="235">
        <f t="shared" si="4"/>
        <v>50000</v>
      </c>
      <c r="E29" s="297">
        <f t="shared" si="4"/>
        <v>0</v>
      </c>
      <c r="F29" s="240">
        <f t="shared" si="3"/>
        <v>0</v>
      </c>
      <c r="G29" s="237"/>
      <c r="H29" s="237"/>
    </row>
    <row r="30" spans="1:8" s="112" customFormat="1">
      <c r="A30" s="691"/>
      <c r="B30" s="241"/>
      <c r="C30" s="242" t="s">
        <v>385</v>
      </c>
      <c r="D30" s="235">
        <f t="shared" si="4"/>
        <v>50000</v>
      </c>
      <c r="E30" s="297">
        <f t="shared" si="4"/>
        <v>0</v>
      </c>
      <c r="F30" s="240">
        <f t="shared" si="3"/>
        <v>0</v>
      </c>
      <c r="G30" s="237"/>
      <c r="H30" s="237"/>
    </row>
    <row r="31" spans="1:8">
      <c r="A31" s="692"/>
      <c r="B31" s="268"/>
      <c r="C31" s="242" t="s">
        <v>386</v>
      </c>
      <c r="D31" s="235">
        <v>50000</v>
      </c>
      <c r="E31" s="298">
        <v>0</v>
      </c>
      <c r="F31" s="240">
        <f t="shared" si="3"/>
        <v>0</v>
      </c>
    </row>
    <row r="32" spans="1:8" s="277" customFormat="1">
      <c r="A32" s="696">
        <v>754</v>
      </c>
      <c r="B32" s="274"/>
      <c r="C32" s="274" t="s">
        <v>20</v>
      </c>
      <c r="D32" s="278">
        <f t="shared" ref="D32:E34" si="5">D33</f>
        <v>820000</v>
      </c>
      <c r="E32" s="275">
        <f t="shared" si="5"/>
        <v>0</v>
      </c>
      <c r="F32" s="240">
        <f t="shared" si="3"/>
        <v>0</v>
      </c>
    </row>
    <row r="33" spans="1:6">
      <c r="A33" s="697"/>
      <c r="B33" s="153">
        <v>75412</v>
      </c>
      <c r="C33" s="153" t="s">
        <v>21</v>
      </c>
      <c r="D33" s="207">
        <f t="shared" si="5"/>
        <v>820000</v>
      </c>
      <c r="E33" s="273">
        <f t="shared" si="5"/>
        <v>0</v>
      </c>
      <c r="F33" s="240">
        <f t="shared" si="3"/>
        <v>0</v>
      </c>
    </row>
    <row r="34" spans="1:6">
      <c r="A34" s="697"/>
      <c r="B34" s="268"/>
      <c r="C34" s="242" t="s">
        <v>387</v>
      </c>
      <c r="D34" s="207">
        <f t="shared" si="5"/>
        <v>820000</v>
      </c>
      <c r="E34" s="273">
        <f t="shared" si="5"/>
        <v>0</v>
      </c>
      <c r="F34" s="240">
        <f t="shared" si="3"/>
        <v>0</v>
      </c>
    </row>
    <row r="35" spans="1:6" ht="26.4">
      <c r="A35" s="698"/>
      <c r="B35" s="268"/>
      <c r="C35" s="272" t="s">
        <v>388</v>
      </c>
      <c r="D35" s="273">
        <v>820000</v>
      </c>
      <c r="E35" s="273">
        <v>0</v>
      </c>
      <c r="F35" s="240">
        <v>0.68</v>
      </c>
    </row>
    <row r="36" spans="1:6" s="276" customFormat="1">
      <c r="A36" s="693" t="s">
        <v>308</v>
      </c>
      <c r="B36" s="694"/>
      <c r="C36" s="695"/>
      <c r="D36" s="281">
        <f>D32+D16+D8+D28+D12</f>
        <v>3948884</v>
      </c>
      <c r="E36" s="281">
        <f>E32+E16+E8+E28</f>
        <v>92100.4</v>
      </c>
      <c r="F36" s="240">
        <f t="shared" si="3"/>
        <v>2.3323146488982709</v>
      </c>
    </row>
  </sheetData>
  <mergeCells count="7">
    <mergeCell ref="B4:C4"/>
    <mergeCell ref="D2:E2"/>
    <mergeCell ref="A8:A11"/>
    <mergeCell ref="A16:A27"/>
    <mergeCell ref="A36:C36"/>
    <mergeCell ref="A28:A31"/>
    <mergeCell ref="A32:A35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Załacznik Nr 1</vt:lpstr>
      <vt:lpstr>Załacznik nr 2</vt:lpstr>
      <vt:lpstr>Załacznik Nr 3</vt:lpstr>
      <vt:lpstr>Załacznik Nr 4</vt:lpstr>
      <vt:lpstr>Załacznik Nr 5</vt:lpstr>
      <vt:lpstr>Załacznik Nr 8</vt:lpstr>
      <vt:lpstr>Załącznik Nr 6</vt:lpstr>
      <vt:lpstr>Załącznik Nr 7</vt:lpstr>
      <vt:lpstr>Załącznik Nr 8</vt:lpstr>
      <vt:lpstr>Załącznik Nr 9</vt:lpstr>
      <vt:lpstr>Arkusz1</vt:lpstr>
      <vt:lpstr>Arkusz6</vt:lpstr>
      <vt:lpstr>Arkusz7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STAROZREBY</dc:creator>
  <cp:lastModifiedBy>Urszula Ziarko</cp:lastModifiedBy>
  <cp:lastPrinted>2018-08-21T11:52:11Z</cp:lastPrinted>
  <dcterms:created xsi:type="dcterms:W3CDTF">2012-06-20T09:23:42Z</dcterms:created>
  <dcterms:modified xsi:type="dcterms:W3CDTF">2018-08-23T13:16:47Z</dcterms:modified>
</cp:coreProperties>
</file>