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Podmioty Gospodarcze\Podmioty obsługiwane\Samorządy\Gościeradów\2021 - 2022\ZapytaniaOfertyAnalizy\Przetarg\SIWZ\"/>
    </mc:Choice>
  </mc:AlternateContent>
  <xr:revisionPtr revIDLastSave="0" documentId="13_ncr:1_{FFFA931F-4FA9-4CCD-ABC2-EA3D644942C9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Zakładka nr 1" sheetId="1" r:id="rId1"/>
    <sheet name="Zakładka nr 2" sheetId="2" r:id="rId2"/>
    <sheet name="Zakładka nr 3" sheetId="3" r:id="rId3"/>
    <sheet name="Zakładka nr 4" sheetId="5" r:id="rId4"/>
  </sheets>
  <calcPr calcId="191029"/>
</workbook>
</file>

<file path=xl/calcChain.xml><?xml version="1.0" encoding="utf-8"?>
<calcChain xmlns="http://schemas.openxmlformats.org/spreadsheetml/2006/main">
  <c r="D55" i="2" l="1"/>
  <c r="D54" i="2"/>
  <c r="D51" i="2"/>
  <c r="O72" i="1"/>
  <c r="O71" i="1"/>
  <c r="D47" i="2"/>
  <c r="D45" i="2"/>
  <c r="D43" i="2"/>
  <c r="D41" i="2"/>
  <c r="D40" i="2"/>
  <c r="O64" i="1"/>
  <c r="O63" i="1"/>
  <c r="N62" i="1"/>
  <c r="D36" i="2"/>
  <c r="D33" i="2"/>
  <c r="D35" i="2"/>
  <c r="O61" i="1"/>
  <c r="O60" i="1"/>
  <c r="D29" i="2"/>
  <c r="D28" i="2"/>
  <c r="D27" i="2"/>
  <c r="O58" i="1"/>
  <c r="O57" i="1"/>
  <c r="D23" i="2"/>
  <c r="D22" i="2"/>
  <c r="O53" i="1"/>
  <c r="D6" i="2" l="1"/>
  <c r="D3" i="2"/>
  <c r="O45" i="1"/>
  <c r="K44" i="1" l="1"/>
  <c r="N27" i="1"/>
  <c r="N28" i="1"/>
  <c r="N29" i="1"/>
  <c r="N30" i="1"/>
  <c r="K30" i="1" s="1"/>
  <c r="O46" i="1" l="1"/>
  <c r="K43" i="1" l="1"/>
  <c r="K42" i="1"/>
  <c r="K41" i="1"/>
  <c r="K40" i="1"/>
  <c r="K64" i="1"/>
  <c r="K63" i="1"/>
  <c r="O48" i="1"/>
  <c r="D12" i="2"/>
  <c r="D11" i="2"/>
  <c r="D9" i="2"/>
  <c r="O47" i="1"/>
  <c r="K69" i="1" l="1"/>
  <c r="K71" i="1"/>
  <c r="K60" i="1"/>
  <c r="K57" i="1"/>
  <c r="N56" i="1"/>
  <c r="K56" i="1" s="1"/>
  <c r="K53" i="1"/>
  <c r="K50" i="1"/>
  <c r="K47" i="1" l="1"/>
  <c r="C27" i="3"/>
  <c r="K28" i="1"/>
  <c r="C28" i="3"/>
  <c r="C26" i="3"/>
  <c r="C24" i="3"/>
  <c r="K45" i="1"/>
  <c r="K46" i="1"/>
  <c r="K27" i="1"/>
  <c r="K29" i="1"/>
  <c r="K38" i="1"/>
  <c r="N55" i="1" l="1"/>
  <c r="K39" i="1" l="1"/>
  <c r="N67" i="1" l="1"/>
  <c r="N59" i="1" l="1"/>
  <c r="K37" i="1" l="1"/>
  <c r="K31" i="1"/>
  <c r="K32" i="1"/>
  <c r="K33" i="1"/>
  <c r="K34" i="1"/>
  <c r="K35" i="1"/>
  <c r="K36" i="1"/>
  <c r="N26" i="1"/>
  <c r="K26" i="1" s="1"/>
  <c r="N25" i="1"/>
  <c r="K25" i="1" s="1"/>
  <c r="N24" i="1"/>
  <c r="K24" i="1" s="1"/>
  <c r="C23" i="3"/>
  <c r="C2" i="3"/>
  <c r="C3" i="3"/>
  <c r="C4" i="3"/>
  <c r="C5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K67" i="1"/>
  <c r="N3" i="1"/>
  <c r="K3" i="1" s="1"/>
  <c r="N4" i="1"/>
  <c r="K4" i="1" s="1"/>
  <c r="N5" i="1"/>
  <c r="K5" i="1" s="1"/>
  <c r="N6" i="1"/>
  <c r="K6" i="1" s="1"/>
  <c r="N7" i="1"/>
  <c r="K7" i="1" s="1"/>
  <c r="N8" i="1"/>
  <c r="K8" i="1" s="1"/>
  <c r="N9" i="1"/>
  <c r="K9" i="1" s="1"/>
  <c r="N10" i="1"/>
  <c r="K10" i="1" s="1"/>
  <c r="N11" i="1"/>
  <c r="K11" i="1" s="1"/>
  <c r="N12" i="1"/>
  <c r="K12" i="1" s="1"/>
  <c r="N13" i="1"/>
  <c r="K13" i="1" s="1"/>
  <c r="N14" i="1"/>
  <c r="K14" i="1" s="1"/>
  <c r="N15" i="1"/>
  <c r="K15" i="1" s="1"/>
  <c r="N16" i="1"/>
  <c r="K16" i="1" s="1"/>
  <c r="N17" i="1"/>
  <c r="K17" i="1" s="1"/>
  <c r="N18" i="1"/>
  <c r="K18" i="1" s="1"/>
  <c r="N19" i="1"/>
  <c r="K19" i="1" s="1"/>
  <c r="N20" i="1"/>
  <c r="K20" i="1" s="1"/>
  <c r="N21" i="1"/>
  <c r="K21" i="1" s="1"/>
  <c r="N22" i="1"/>
  <c r="K22" i="1" s="1"/>
  <c r="N23" i="1"/>
  <c r="K23" i="1" s="1"/>
  <c r="N48" i="1"/>
  <c r="K48" i="1" s="1"/>
  <c r="N49" i="1"/>
  <c r="K49" i="1" s="1"/>
  <c r="N51" i="1"/>
  <c r="K51" i="1" s="1"/>
  <c r="N52" i="1"/>
  <c r="K52" i="1" s="1"/>
  <c r="K54" i="1" l="1"/>
  <c r="K55" i="1"/>
  <c r="N58" i="1"/>
  <c r="K58" i="1" s="1"/>
  <c r="K62" i="1"/>
  <c r="N61" i="1"/>
  <c r="K61" i="1" s="1"/>
  <c r="K59" i="1"/>
  <c r="N65" i="1"/>
  <c r="K65" i="1" s="1"/>
  <c r="N66" i="1"/>
  <c r="K66" i="1" s="1"/>
  <c r="N72" i="1"/>
  <c r="K72" i="1" s="1"/>
</calcChain>
</file>

<file path=xl/sharedStrings.xml><?xml version="1.0" encoding="utf-8"?>
<sst xmlns="http://schemas.openxmlformats.org/spreadsheetml/2006/main" count="864" uniqueCount="355">
  <si>
    <t>Lp.</t>
  </si>
  <si>
    <t>Jednostka orgnizacyjna</t>
  </si>
  <si>
    <t>Rok budowy</t>
  </si>
  <si>
    <t>Materiały konstrukcyjne</t>
  </si>
  <si>
    <t>Wartość O m2</t>
  </si>
  <si>
    <t>Wartość O</t>
  </si>
  <si>
    <t>Wartość KB</t>
  </si>
  <si>
    <t>ścian</t>
  </si>
  <si>
    <t>stropów</t>
  </si>
  <si>
    <t>stropodachu</t>
  </si>
  <si>
    <t>pokrycie dachu</t>
  </si>
  <si>
    <t>1.</t>
  </si>
  <si>
    <t>2.</t>
  </si>
  <si>
    <t>3.</t>
  </si>
  <si>
    <t>4.</t>
  </si>
  <si>
    <t>5.</t>
  </si>
  <si>
    <t>6.</t>
  </si>
  <si>
    <t>-</t>
  </si>
  <si>
    <t>7.</t>
  </si>
  <si>
    <t>8.</t>
  </si>
  <si>
    <r>
      <t>Pow. użytk. w m</t>
    </r>
    <r>
      <rPr>
        <b/>
        <vertAlign val="superscript"/>
        <sz val="10"/>
        <rFont val="Arial Narrow"/>
        <family val="2"/>
        <charset val="238"/>
      </rPr>
      <t>2</t>
    </r>
  </si>
  <si>
    <t>Remonty</t>
  </si>
  <si>
    <t>Suma ubezpieczenia</t>
  </si>
  <si>
    <t>L.p.</t>
  </si>
  <si>
    <t>Przedmiot ubezpieczenia</t>
  </si>
  <si>
    <t>Sprzęt stacjonarny</t>
  </si>
  <si>
    <t>Sprzęt przenośny</t>
  </si>
  <si>
    <t>Kserokopiarki i urządzenia wielofunkcyjne</t>
  </si>
  <si>
    <t>Centrale i faxy</t>
  </si>
  <si>
    <t>Oprogramowanie</t>
  </si>
  <si>
    <t>Jednostka</t>
  </si>
  <si>
    <t>Zabezpieczenia przeciwpożarowe</t>
  </si>
  <si>
    <t>Zabezpieczenia przeciwkradzieżowe</t>
  </si>
  <si>
    <t>Nr rej.</t>
  </si>
  <si>
    <t>Marka</t>
  </si>
  <si>
    <t>Typ/model</t>
  </si>
  <si>
    <t>Rodzaj</t>
  </si>
  <si>
    <t>Poj./ład.</t>
  </si>
  <si>
    <t>L. miejsc</t>
  </si>
  <si>
    <t>Nr nadwozia</t>
  </si>
  <si>
    <t>Okres OC</t>
  </si>
  <si>
    <t>Lokalizacja</t>
  </si>
  <si>
    <t>o</t>
  </si>
  <si>
    <t>p</t>
  </si>
  <si>
    <t>s</t>
  </si>
  <si>
    <t>Rodzaj sumy ubezpieczenia</t>
  </si>
  <si>
    <t>Wyposażenie i urządzenia</t>
  </si>
  <si>
    <t xml:space="preserve">8. </t>
  </si>
  <si>
    <t>Centrala telefoniczna, faksy</t>
  </si>
  <si>
    <t>Okres NW</t>
  </si>
  <si>
    <t xml:space="preserve">Rok prod. </t>
  </si>
  <si>
    <t>Włściciel</t>
  </si>
  <si>
    <t>1. Urząd Gminy</t>
  </si>
  <si>
    <t>3. Gminny Ośrodek Kultury</t>
  </si>
  <si>
    <t>4. Gminna Biblioteka Publiczna</t>
  </si>
  <si>
    <t>1.Urząd Gminy</t>
  </si>
  <si>
    <t>2.Gminny Ośrodek Pomocy Społecznej</t>
  </si>
  <si>
    <t>4.Gminna Biblioteka Publiczna</t>
  </si>
  <si>
    <t>2. Gminny Ośrodek Pomocy Społecznej</t>
  </si>
  <si>
    <t>4. Gminna Bibloteka Publiczna</t>
  </si>
  <si>
    <t xml:space="preserve">murowane </t>
  </si>
  <si>
    <t>beton</t>
  </si>
  <si>
    <t>papa</t>
  </si>
  <si>
    <t>eternit</t>
  </si>
  <si>
    <t>drewniany</t>
  </si>
  <si>
    <t>drewno</t>
  </si>
  <si>
    <t>betonowy</t>
  </si>
  <si>
    <t>cegła</t>
  </si>
  <si>
    <t>Lokalizacja / przeznaczenie+C:L</t>
  </si>
  <si>
    <t>blacha</t>
  </si>
  <si>
    <t>Jednostka ma swoją siedzibę w budynku Urzędu Gminy</t>
  </si>
  <si>
    <t>Ursus</t>
  </si>
  <si>
    <t xml:space="preserve">Star </t>
  </si>
  <si>
    <t>Opel</t>
  </si>
  <si>
    <t>FS Lublin</t>
  </si>
  <si>
    <t>Autosan</t>
  </si>
  <si>
    <t>ciężarowy</t>
  </si>
  <si>
    <t>osobowy</t>
  </si>
  <si>
    <t>pożarniczy</t>
  </si>
  <si>
    <t>przyczepa</t>
  </si>
  <si>
    <t>Urząd Gminy</t>
  </si>
  <si>
    <t>KB wartość księgowa brutto</t>
  </si>
  <si>
    <t>**  O wartość odtwoerzeniowa</t>
  </si>
  <si>
    <t>*  WO wartość własna odtwoerzeniowa</t>
  </si>
  <si>
    <t>Budynek światlica środoiskowa OPS</t>
  </si>
  <si>
    <t>Budynek administracyjny Urzędu Gminy</t>
  </si>
  <si>
    <t>Budynek socjalno - magazynowy</t>
  </si>
  <si>
    <t>Budynek Osrodka Zdrowia Księżomierz Gościeradowska</t>
  </si>
  <si>
    <t>Budynek Ośodka Zdrowia Gościeradów Folwark</t>
  </si>
  <si>
    <t>Budynek Ośrodka Zdrowia Lisnik Duży</t>
  </si>
  <si>
    <t>Garaż - Ośrodek Zdrowia w Gościeradowie</t>
  </si>
  <si>
    <t>Budynek UG biura GS Gościeradów Ukazowy</t>
  </si>
  <si>
    <t>Budynek UG magazyn GS Gościeradów Ukazowy</t>
  </si>
  <si>
    <t>murowane</t>
  </si>
  <si>
    <t>balacha</t>
  </si>
  <si>
    <t>żelbet</t>
  </si>
  <si>
    <t>plyty betonowe</t>
  </si>
  <si>
    <t>płyty betonowe</t>
  </si>
  <si>
    <t>Budynek - światlica Wólka Szczecka</t>
  </si>
  <si>
    <t>Budynek po byłej szkole w Marynopolu</t>
  </si>
  <si>
    <t>Garaż OSP Liśnik Duży</t>
  </si>
  <si>
    <t>Budynek OSP Księżomierz Gościeradowska</t>
  </si>
  <si>
    <t>Budynek OSP Wólka Gościeradowska</t>
  </si>
  <si>
    <t>Garaż OSP Wólka Gościeradowska</t>
  </si>
  <si>
    <t>Budynek OSP Gościeradów Folwar</t>
  </si>
  <si>
    <t>Garaż OSP Gościeradów Folwar</t>
  </si>
  <si>
    <t>Budynek OSP Aleksandrów</t>
  </si>
  <si>
    <t>Budynek OSP Marynopole - światlica wiejska</t>
  </si>
  <si>
    <t>Budynek OSP Szczecyn</t>
  </si>
  <si>
    <t>Budynek OSP Suchodoły</t>
  </si>
  <si>
    <t>Budynek OSP Salomin</t>
  </si>
  <si>
    <t>suporex</t>
  </si>
  <si>
    <t>cegła, suporex</t>
  </si>
  <si>
    <t>drewno, PCV</t>
  </si>
  <si>
    <t>suporex, drewniany</t>
  </si>
  <si>
    <t xml:space="preserve">beton  </t>
  </si>
  <si>
    <t>suporex, cegła</t>
  </si>
  <si>
    <t>Budynek świetlica Kolonia Liśnik Duży</t>
  </si>
  <si>
    <t>2007, 2009 remont wewnętrzny, elewacja, dach</t>
  </si>
  <si>
    <t>2007 remont pomieszczeń wewnętrznych, instalacja C.O. elewacja, okna, dach</t>
  </si>
  <si>
    <t>2007, 2008 pokrycie dachowe, pomieszczeń wewnętrzntych, okna</t>
  </si>
  <si>
    <t>2008 remont kotłowni, wymiana okien</t>
  </si>
  <si>
    <t>2008, 2010 wymiana instalacji wodno-kanalizacyjnej, CO.O., remont pomieszczeń, elewacja wymiana okien, dach</t>
  </si>
  <si>
    <t>2005 remnt kotłowni, wymiana okien, pochylnia dla niepełnosprawnych</t>
  </si>
  <si>
    <t>suporekx</t>
  </si>
  <si>
    <t>drewno, beton</t>
  </si>
  <si>
    <t>Budynek urzędu gminy (po byłej szkole w Suchodołach)</t>
  </si>
  <si>
    <t>belki metalowe + cegła</t>
  </si>
  <si>
    <t>Plac zabaw w Księżomierzy Kolonii wraz z wyposażeniem i ogrodzeniem</t>
  </si>
  <si>
    <t>Plac zabaw w Gośceradowie Folwarku wraz z wyposażeniem i ogrodzeniem</t>
  </si>
  <si>
    <t>Stadion sportowy z ogrodzeniem</t>
  </si>
  <si>
    <t>Plac zabaw z wyposażenie i ogrodzenie w Gościeradowie Ukazowym</t>
  </si>
  <si>
    <t>Infrastruktura w Wólce Gościeradowskiej w tym altana</t>
  </si>
  <si>
    <t>Budynek administracyjno-biurowy</t>
  </si>
  <si>
    <t>Wyposażenie (sprzęt muzyczny)</t>
  </si>
  <si>
    <t>przyjęcie 2010</t>
  </si>
  <si>
    <t>b.d.</t>
  </si>
  <si>
    <t>5. Zespół Placówek Oświatowych im. Jana Pawła II w Gościeradowie</t>
  </si>
  <si>
    <t>Budynek gospodarczy Szkoły Podstawowej w Gościeradowie</t>
  </si>
  <si>
    <t>5. Zespół Placówek Ośwaitowych im. Jana Pawła II w Gościeradowie</t>
  </si>
  <si>
    <t>6. Szkoła Podstawowa w Mniszku</t>
  </si>
  <si>
    <t>Budynek szkoły z dobudową</t>
  </si>
  <si>
    <t>1926, 2004, 2012</t>
  </si>
  <si>
    <t>kamień biały, bloczek betonowy</t>
  </si>
  <si>
    <t>1963, 2009</t>
  </si>
  <si>
    <t>beton pokryty papą</t>
  </si>
  <si>
    <t>blacha na drewnianych krokwiach</t>
  </si>
  <si>
    <t>7. Zespół Szkł Samorzadowych im. Janiany Wierzchowskiej w Liśniku Dużym</t>
  </si>
  <si>
    <t>8. Zespół Szkół im. Józefa Twaroga w Księżomierzu</t>
  </si>
  <si>
    <t>8. Zespół Szkół im. Jóżefa Twaroga w Księżomierzu</t>
  </si>
  <si>
    <t>Budynek Szkoły z ogrodzeniem Księżomierz Kościelmna 14</t>
  </si>
  <si>
    <t>Budynek warsztatów szkolnych z ogrodzeniem Księżomierz Kościelna 14</t>
  </si>
  <si>
    <t>Budynek Przedszkola z ogrodzeniem Księżomierz ul. Dzierzkowska 4</t>
  </si>
  <si>
    <t>betonowy konstrukcja więźby - krokwie</t>
  </si>
  <si>
    <t>2002-2004 wymiana okien 2006 - remont kapitalny (wymiana kotłów CO)2006-2007- remont elewacji , wymiana dachów</t>
  </si>
  <si>
    <t>ok 1965</t>
  </si>
  <si>
    <t>2011 remont elewacji wymiana dachu i stropów</t>
  </si>
  <si>
    <t>Plac zabaw z wyposażeniem i ogrodzeniem Księżomierz Dzierzkowska</t>
  </si>
  <si>
    <t>LKR 25RW</t>
  </si>
  <si>
    <t>Vivaro</t>
  </si>
  <si>
    <t>WOLJ7BHB68V607077</t>
  </si>
  <si>
    <t>LKR E274</t>
  </si>
  <si>
    <t>D-47A</t>
  </si>
  <si>
    <t>0 / 4000</t>
  </si>
  <si>
    <t>TBW 2919</t>
  </si>
  <si>
    <t>ciągnik</t>
  </si>
  <si>
    <t>LKR 91WX</t>
  </si>
  <si>
    <t>A07H</t>
  </si>
  <si>
    <t>/ 850</t>
  </si>
  <si>
    <t>TBD 4636</t>
  </si>
  <si>
    <t>Żuk</t>
  </si>
  <si>
    <t>A16</t>
  </si>
  <si>
    <t>/ 800</t>
  </si>
  <si>
    <t>SUL15621JS0579661</t>
  </si>
  <si>
    <t>LKR C277</t>
  </si>
  <si>
    <t>Jelcz</t>
  </si>
  <si>
    <t>/ 5000</t>
  </si>
  <si>
    <t>LLY 4425</t>
  </si>
  <si>
    <t>A07</t>
  </si>
  <si>
    <t>Star</t>
  </si>
  <si>
    <t>LKR 09EJ</t>
  </si>
  <si>
    <t>Pronar</t>
  </si>
  <si>
    <t>T653</t>
  </si>
  <si>
    <t>SZB6530XX71X03530</t>
  </si>
  <si>
    <t>LKR 55ER</t>
  </si>
  <si>
    <t>Świdnik Trade</t>
  </si>
  <si>
    <t>23603SE</t>
  </si>
  <si>
    <t>0 / 555</t>
  </si>
  <si>
    <t>SWH2360S69B001990</t>
  </si>
  <si>
    <t>LKR L458</t>
  </si>
  <si>
    <t>Lublin 3</t>
  </si>
  <si>
    <t>/ 3500</t>
  </si>
  <si>
    <t>SUL35242710071520</t>
  </si>
  <si>
    <t>LKR 04VN</t>
  </si>
  <si>
    <t>LKR 89FT</t>
  </si>
  <si>
    <t>LKR 03575</t>
  </si>
  <si>
    <t>MAN</t>
  </si>
  <si>
    <t>Stolarczyk TGM  13,290</t>
  </si>
  <si>
    <t>/6871</t>
  </si>
  <si>
    <t>WMAN36ZZ1BY253093</t>
  </si>
  <si>
    <t>Gmina Gościeradów</t>
  </si>
  <si>
    <t>LKR 04598</t>
  </si>
  <si>
    <t>6842/</t>
  </si>
  <si>
    <t>LKR 8F77</t>
  </si>
  <si>
    <t>TEMA</t>
  </si>
  <si>
    <t>23.02</t>
  </si>
  <si>
    <t>przyczepka lekka</t>
  </si>
  <si>
    <t>/530</t>
  </si>
  <si>
    <t>SWH236223PB043954</t>
  </si>
  <si>
    <t xml:space="preserve">Zgodnie z przepisami p.poż.: gaśnice lub agregaty 2 szt., </t>
  </si>
  <si>
    <t>Zgodnie z przepisami p.poż.: gaśnice lub agregaty 2 szt.</t>
  </si>
  <si>
    <t>Zgodnie z przepisami p.poż.: hydranty zewnętrzne 1 szt., hydranty wewnętrzne 1 szt., gaśnica lub agregaty 1 szt.</t>
  </si>
  <si>
    <t>Co najmniej 2 zamki wielozastawkowe w każdych drzwiach zewnętrznych</t>
  </si>
  <si>
    <t>Budynek urzędu gminy (po byłej szkole w Suchodołach</t>
  </si>
  <si>
    <t>Budynek szkoła Podstawowa w Goscieardowie</t>
  </si>
  <si>
    <t>Zgodnie z przepisami p.poż.: hydranty zewnętrzne, gaśnica lub agregaty, hydranty wewnętrzne</t>
  </si>
  <si>
    <t>6. Publiczna Szkoła Podstawowa im. Marii Konopnickiej w Mniszku</t>
  </si>
  <si>
    <t>Zgodnie z przepisami p.poż.: hydranty zewnętrzne, gaśnica lub agregaty</t>
  </si>
  <si>
    <t>7. Zespół Szkół im. Janiny Wierzchowskiej w Liśniku Dużym</t>
  </si>
  <si>
    <t>Budynek Zespółu Szkół</t>
  </si>
  <si>
    <t>Zgodnie z przepisami p.poż.: gaśnica lub agregaty 4 szt.</t>
  </si>
  <si>
    <t>Okratowane okna budynku (biblioteka - parter)</t>
  </si>
  <si>
    <t>O</t>
  </si>
  <si>
    <t>KB</t>
  </si>
  <si>
    <t xml:space="preserve">Budynek Zespółu Szkół </t>
  </si>
  <si>
    <t>Plac zabaw w Liśniku Duzym wraz z wyposażeniem i ogrodzeniem</t>
  </si>
  <si>
    <t>Dzienny Dom Pobytu Seniora "Wigor"</t>
  </si>
  <si>
    <t>Budynek po posterunku Policji</t>
  </si>
  <si>
    <t>dachówka</t>
  </si>
  <si>
    <t>Urządzena wodociagowe - hydrofornie osiedle POM Gościeradów wraz z ogrodzeniem</t>
  </si>
  <si>
    <t xml:space="preserve">Plac zabaw w Wólce Gościeradowskiej </t>
  </si>
  <si>
    <t>Sprzęt elektroniczny starszy niż 7 lat</t>
  </si>
  <si>
    <t xml:space="preserve">Zgodnie z przepisami p.poż.: gaśnice lub agregaty 4 szt., hydranty wewnetrzne 4szt. </t>
  </si>
  <si>
    <t>Zgodnie z przepisami p.poż.: gaśnice</t>
  </si>
  <si>
    <t>Zgodnie z przepisami p.poż.: gaśnica 1 szt.</t>
  </si>
  <si>
    <t xml:space="preserve">Zgodnie z przepisami p.poż.: </t>
  </si>
  <si>
    <t>: hydranty zewnętrzne 1 szt., gaśnica lub agregaty 1 szt.</t>
  </si>
  <si>
    <t xml:space="preserve"> hydranty zewnętrzne 1 szt., gaśnica lub agregaty 1 szt.</t>
  </si>
  <si>
    <t>gaśnice lub agregaty 1 szt.</t>
  </si>
  <si>
    <t xml:space="preserve"> gaśnice lub agregaty 1 szt.</t>
  </si>
  <si>
    <t>Budynek gospodarczy przy Dziennym Domu Pobytu Seniora "Wigor"</t>
  </si>
  <si>
    <t>gaśnica lub agregaty 1 szt.</t>
  </si>
  <si>
    <t>Co najmniej 2 zamki wielozastawkowe w każdych drzwiach zewnętrznych,</t>
  </si>
  <si>
    <t>remont pomieszczeń wew., indtalacji kanalizacyjnej, pokrycia dachowego</t>
  </si>
  <si>
    <t>LKR 37375</t>
  </si>
  <si>
    <t xml:space="preserve">Ford </t>
  </si>
  <si>
    <t>Transit</t>
  </si>
  <si>
    <t>WF0FXXTTGFHJ57865</t>
  </si>
  <si>
    <t>Suma ubepzieczenia</t>
  </si>
  <si>
    <t>LKR 34182</t>
  </si>
  <si>
    <t>Renault</t>
  </si>
  <si>
    <t>Master</t>
  </si>
  <si>
    <t>VF1HDCUK634947512</t>
  </si>
  <si>
    <t>LKR 6N28</t>
  </si>
  <si>
    <t>Class</t>
  </si>
  <si>
    <t>Ares</t>
  </si>
  <si>
    <t>H5332EA5332150</t>
  </si>
  <si>
    <t>Wyposażenie i urządzenia w tym namiot i kosiarka</t>
  </si>
  <si>
    <t>Zgodnie z przepisami p.poż.: hydranty zewnętrzne 1 szt., gaśnica lub agregaty 5 szt.</t>
  </si>
  <si>
    <t xml:space="preserve">Stadion sportowy  </t>
  </si>
  <si>
    <t>Zgodnie z przepisami p. poż. Hydanty zewnętrzne, gaśnice</t>
  </si>
  <si>
    <t>Co najmniej 2 zamki wielozastawkowe w każdych drzwiach zewnętrznych, system alarmujący służby z całodobową ochroną</t>
  </si>
  <si>
    <t>Wyposażenie i  urządzenia</t>
  </si>
  <si>
    <t xml:space="preserve">Sprzęt nagłośnieniowy </t>
  </si>
  <si>
    <t>Wyosażenie i urzadzenia w tym piec CO i kosiarki</t>
  </si>
  <si>
    <t>Plac zabaw przy Przedszkolu</t>
  </si>
  <si>
    <t>SUL00721J50579605</t>
  </si>
  <si>
    <t>Okres AC</t>
  </si>
  <si>
    <t>28.11.2018 27.11.2020</t>
  </si>
  <si>
    <t>12.09.2018 11.09.2020</t>
  </si>
  <si>
    <t>10.08.2018 09.08.2020</t>
  </si>
  <si>
    <t>08.02.2018 07.02.2020</t>
  </si>
  <si>
    <t>01.01.2018 31.12.2019</t>
  </si>
  <si>
    <t>29.11.2017 28.11.2019</t>
  </si>
  <si>
    <t>--</t>
  </si>
  <si>
    <t>Sprzęt przenośny wtym telefony komórkowe</t>
  </si>
  <si>
    <t xml:space="preserve">Budynek Szkoły Podstawowej w Goscieardowie </t>
  </si>
  <si>
    <t>murowany</t>
  </si>
  <si>
    <t>Plac zabaw przy Szkole</t>
  </si>
  <si>
    <t xml:space="preserve">Brak nr rej. </t>
  </si>
  <si>
    <t>koparko - ładowarka</t>
  </si>
  <si>
    <t>Terex</t>
  </si>
  <si>
    <t>SC07CG3744</t>
  </si>
  <si>
    <t>12.04.2020 13.04.2022</t>
  </si>
  <si>
    <t>autobus</t>
  </si>
  <si>
    <t>LKR 38708</t>
  </si>
  <si>
    <t>Ford</t>
  </si>
  <si>
    <t>WF0HXXTTGHHC68519</t>
  </si>
  <si>
    <t>20.12.2019 19.12.2021</t>
  </si>
  <si>
    <t>Otwarte strefy aktywności Księżomierz</t>
  </si>
  <si>
    <t>Otwarte strefy aktywności Liśnik Duży</t>
  </si>
  <si>
    <t>Otwarte strefy aktywności Gościeradów</t>
  </si>
  <si>
    <t>Siłownia napowietrzna w Gościeradowie Ukazowym</t>
  </si>
  <si>
    <t>System do gosowania elektronicznego RG</t>
  </si>
  <si>
    <t>Sprzet nagłośnieniowy</t>
  </si>
  <si>
    <t>LKR 1S43</t>
  </si>
  <si>
    <t>CASSE</t>
  </si>
  <si>
    <t>MX135</t>
  </si>
  <si>
    <t>ciągnik rolniczy</t>
  </si>
  <si>
    <t>X135AC477E1102660</t>
  </si>
  <si>
    <t>22.08.2019 21.08.2020</t>
  </si>
  <si>
    <t>LKR 4T02</t>
  </si>
  <si>
    <t>RECORD</t>
  </si>
  <si>
    <t>P100LT</t>
  </si>
  <si>
    <t>10000</t>
  </si>
  <si>
    <t>betonowy, drewno</t>
  </si>
  <si>
    <t>Budynek świetlicy wiejskiej w Liśniku Dużym Kolonii</t>
  </si>
  <si>
    <t>Targowisko gminne ogrodzenie, oświetlenie, instalacja OZE, budynek higieniczno – sanitarny, wiata, mała architektura</t>
  </si>
  <si>
    <t>Budynek świetlicy w Liśniku Dużym Kolonii</t>
  </si>
  <si>
    <t>Monitoring</t>
  </si>
  <si>
    <t>LKR 41998</t>
  </si>
  <si>
    <t>LKR 2X15</t>
  </si>
  <si>
    <t>Carro</t>
  </si>
  <si>
    <t>C0752</t>
  </si>
  <si>
    <t>przyczepa lekka</t>
  </si>
  <si>
    <t>/432</t>
  </si>
  <si>
    <t>SYZC07520M1000085</t>
  </si>
  <si>
    <t>12.04.2021 11.04.2022</t>
  </si>
  <si>
    <t>LKR 50998</t>
  </si>
  <si>
    <t>Trafic</t>
  </si>
  <si>
    <t>VF1JLBJATBV408115</t>
  </si>
  <si>
    <t>07.12.2020 06.12.2021</t>
  </si>
  <si>
    <t>LKR 50905</t>
  </si>
  <si>
    <t>6842</t>
  </si>
  <si>
    <t>30.12.2020 29.12.2021</t>
  </si>
  <si>
    <t>LKR 58895</t>
  </si>
  <si>
    <t>Iveco</t>
  </si>
  <si>
    <t>Kiper</t>
  </si>
  <si>
    <t>2300</t>
  </si>
  <si>
    <t>ZCFC3584005733184</t>
  </si>
  <si>
    <t>08.04.2021 07.04.2022</t>
  </si>
  <si>
    <t>LKR T838</t>
  </si>
  <si>
    <t>D10R</t>
  </si>
  <si>
    <t>SUJP422CCY0000257</t>
  </si>
  <si>
    <t>06.05.2021 05.05.2022</t>
  </si>
  <si>
    <t>Record</t>
  </si>
  <si>
    <t>wóz ascenizacyjny</t>
  </si>
  <si>
    <t>29.11.2021 28.11.2023</t>
  </si>
  <si>
    <t>Tablice elektroniczne</t>
  </si>
  <si>
    <t>Magiczny dywan</t>
  </si>
  <si>
    <t>Tablice interaktywne</t>
  </si>
  <si>
    <t>Budynek Szkoły  z ogrodzeniem Księżomierz Kościelmna 14</t>
  </si>
  <si>
    <t>Budynek Przedszkola  z ogrodzeniem Księżomierz ul. Dzierzkowska 4</t>
  </si>
  <si>
    <t>Zgodnie z przepisami p.poż.: gaśnica lub agregaty 12 szt., hydranty wewnętrzne 4 szt., hydrant zewnętrzny szt. 1</t>
  </si>
  <si>
    <t>Zgodnie z przepisami p.poż.: gaśnica lub agregaty, hydrant zewnętrzny szt. 1</t>
  </si>
  <si>
    <t>Ogrodzenie placu zabaw</t>
  </si>
  <si>
    <t>LKR 59998</t>
  </si>
  <si>
    <t>VF1MAF4FN45581233</t>
  </si>
  <si>
    <t>01.01.2022 31.12.2023</t>
  </si>
  <si>
    <t>LKR 42998</t>
  </si>
  <si>
    <t>Volvo</t>
  </si>
  <si>
    <t>FL</t>
  </si>
  <si>
    <t>7698</t>
  </si>
  <si>
    <t>YV2T0Y1B0JZ121254</t>
  </si>
  <si>
    <t>12.09.2021 11.09.2022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</si>
</sst>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8" formatCode="#,##0.00\ &quot;zł&quot;;[Red]\-#,##0.00\ &quot;zł&quot;"/>
    <numFmt numFmtId="44" formatCode="_-* #,##0.00\ &quot;zł&quot;_-;\-* #,##0.00\ &quot;zł&quot;_-;_-* &quot;-&quot;??\ &quot;zł&quot;_-;_-@_-"/>
    <numFmt numFmtId="164" formatCode="_-* #,##0.00\ _z_ł_-;\-* #,##0.00\ _z_ł_-;_-* &quot;-&quot;??\ _z_ł_-;_-@_-"/>
    <numFmt numFmtId="165" formatCode="#,##0.00&quot; zł&quot;"/>
    <numFmt numFmtId="166" formatCode="#,##0.00\ [$zł-415];[Red]\-#,##0.00\ [$zł-415]"/>
    <numFmt numFmtId="167" formatCode="_-* #,##0.00&quot; zł&quot;_-;\-* #,##0.00&quot; zł&quot;_-;_-* \-??&quot; zł&quot;_-;_-@_-"/>
    <numFmt numFmtId="168" formatCode="#,##0.00\ &quot;zł&quot;"/>
  </numFmts>
  <fonts count="46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0"/>
      <name val="Arial Narrow"/>
      <family val="2"/>
      <charset val="238"/>
    </font>
    <font>
      <b/>
      <vertAlign val="superscript"/>
      <sz val="10"/>
      <name val="Arial Narrow"/>
      <family val="2"/>
      <charset val="238"/>
    </font>
    <font>
      <sz val="10"/>
      <name val="Arial Narrow"/>
      <family val="2"/>
      <charset val="238"/>
    </font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11"/>
      <color indexed="10"/>
      <name val="Calibri"/>
      <family val="2"/>
      <charset val="238"/>
    </font>
    <font>
      <sz val="11"/>
      <name val="Calibri"/>
      <family val="2"/>
      <charset val="238"/>
    </font>
    <font>
      <sz val="10"/>
      <color indexed="8"/>
      <name val="Arial Narrow"/>
      <family val="2"/>
      <charset val="238"/>
    </font>
    <font>
      <b/>
      <sz val="10"/>
      <color indexed="8"/>
      <name val="Arial Narrow"/>
      <family val="2"/>
      <charset val="238"/>
    </font>
    <font>
      <sz val="11"/>
      <color indexed="10"/>
      <name val="Times New Roman"/>
      <family val="1"/>
      <charset val="238"/>
    </font>
    <font>
      <sz val="8"/>
      <name val="Calibri"/>
      <family val="2"/>
      <charset val="238"/>
    </font>
    <font>
      <sz val="10"/>
      <color rgb="FFFF0000"/>
      <name val="Arial Narrow"/>
      <family val="2"/>
      <charset val="238"/>
    </font>
    <font>
      <sz val="11"/>
      <name val="Calibri"/>
      <family val="2"/>
      <charset val="238"/>
      <scheme val="minor"/>
    </font>
    <font>
      <sz val="11"/>
      <color indexed="10"/>
      <name val="Arial Narrow"/>
      <family val="2"/>
      <charset val="238"/>
    </font>
    <font>
      <sz val="11"/>
      <name val="Arial Narrow"/>
      <family val="2"/>
      <charset val="238"/>
    </font>
    <font>
      <sz val="10"/>
      <color theme="1"/>
      <name val="Cambria"/>
      <family val="1"/>
      <charset val="238"/>
      <scheme val="major"/>
    </font>
    <font>
      <sz val="10"/>
      <name val="Cambria"/>
      <family val="1"/>
      <charset val="238"/>
      <scheme val="major"/>
    </font>
    <font>
      <b/>
      <sz val="10"/>
      <color indexed="8"/>
      <name val="Cambria"/>
      <family val="1"/>
      <charset val="238"/>
      <scheme val="major"/>
    </font>
    <font>
      <sz val="11"/>
      <color theme="1"/>
      <name val="Cambria"/>
      <family val="1"/>
      <charset val="238"/>
      <scheme val="major"/>
    </font>
    <font>
      <sz val="10"/>
      <color indexed="8"/>
      <name val="Cambria"/>
      <family val="1"/>
      <charset val="238"/>
      <scheme val="major"/>
    </font>
    <font>
      <sz val="10"/>
      <color rgb="FFFF0000"/>
      <name val="Cambria"/>
      <family val="1"/>
      <charset val="238"/>
      <scheme val="major"/>
    </font>
    <font>
      <b/>
      <sz val="10"/>
      <name val="Cambria"/>
      <family val="1"/>
      <charset val="238"/>
      <scheme val="major"/>
    </font>
    <font>
      <sz val="11"/>
      <name val="Cambria"/>
      <family val="1"/>
      <charset val="238"/>
      <scheme val="major"/>
    </font>
    <font>
      <b/>
      <sz val="11"/>
      <color theme="1"/>
      <name val="Cambria"/>
      <family val="1"/>
      <charset val="238"/>
      <scheme val="major"/>
    </font>
    <font>
      <b/>
      <sz val="9"/>
      <color indexed="8"/>
      <name val="Cambria"/>
      <family val="1"/>
      <charset val="238"/>
      <scheme val="major"/>
    </font>
    <font>
      <sz val="9"/>
      <color theme="1"/>
      <name val="Cambria"/>
      <family val="1"/>
      <charset val="238"/>
      <scheme val="major"/>
    </font>
    <font>
      <sz val="10"/>
      <color theme="0"/>
      <name val="Arial Narrow"/>
      <family val="2"/>
      <charset val="238"/>
    </font>
    <font>
      <b/>
      <sz val="10"/>
      <color theme="0" tint="-0.249977111117893"/>
      <name val="Arial Narrow"/>
      <family val="2"/>
      <charset val="238"/>
    </font>
  </fonts>
  <fills count="30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45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24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theme="0"/>
        <bgColor indexed="64"/>
      </patternFill>
    </fill>
  </fills>
  <borders count="7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8"/>
      </left>
      <right style="medium">
        <color indexed="64"/>
      </right>
      <top style="double">
        <color indexed="8"/>
      </top>
      <bottom/>
      <diagonal/>
    </border>
    <border>
      <left/>
      <right style="medium">
        <color indexed="64"/>
      </right>
      <top style="double">
        <color indexed="8"/>
      </top>
      <bottom/>
      <diagonal/>
    </border>
    <border>
      <left/>
      <right style="double">
        <color indexed="8"/>
      </right>
      <top style="double">
        <color indexed="8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medium">
        <color indexed="8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double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8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8"/>
      </top>
      <bottom/>
      <diagonal/>
    </border>
  </borders>
  <cellStyleXfs count="46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9" borderId="0" applyNumberFormat="0" applyBorder="0" applyAlignment="0" applyProtection="0"/>
    <xf numFmtId="0" fontId="8" fillId="7" borderId="1" applyNumberFormat="0" applyAlignment="0" applyProtection="0"/>
    <xf numFmtId="0" fontId="9" fillId="20" borderId="2" applyNumberFormat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21" borderId="4" applyNumberFormat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5" fillId="0" borderId="0" applyNumberFormat="0" applyFill="0" applyBorder="0" applyAlignment="0" applyProtection="0"/>
    <xf numFmtId="0" fontId="16" fillId="22" borderId="0" applyNumberFormat="0" applyBorder="0" applyAlignment="0" applyProtection="0"/>
    <xf numFmtId="0" fontId="5" fillId="0" borderId="0"/>
    <xf numFmtId="0" fontId="17" fillId="20" borderId="1" applyNumberFormat="0" applyAlignment="0" applyProtection="0"/>
    <xf numFmtId="9" fontId="5" fillId="0" borderId="0" applyFill="0" applyBorder="0" applyAlignment="0" applyProtection="0"/>
    <xf numFmtId="0" fontId="18" fillId="0" borderId="8" applyNumberFormat="0" applyFill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5" fillId="23" borderId="9" applyNumberFormat="0" applyAlignment="0" applyProtection="0"/>
    <xf numFmtId="44" fontId="1" fillId="0" borderId="0" applyFont="0" applyFill="0" applyBorder="0" applyAlignment="0" applyProtection="0"/>
    <xf numFmtId="167" fontId="5" fillId="0" borderId="0" applyFill="0" applyBorder="0" applyAlignment="0" applyProtection="0"/>
    <xf numFmtId="0" fontId="22" fillId="3" borderId="0" applyNumberFormat="0" applyBorder="0" applyAlignment="0" applyProtection="0"/>
  </cellStyleXfs>
  <cellXfs count="324">
    <xf numFmtId="0" fontId="0" fillId="0" borderId="0" xfId="0"/>
    <xf numFmtId="0" fontId="23" fillId="0" borderId="0" xfId="0" applyFont="1"/>
    <xf numFmtId="0" fontId="23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24" fillId="0" borderId="0" xfId="0" applyFont="1"/>
    <xf numFmtId="0" fontId="0" fillId="0" borderId="0" xfId="0" applyAlignment="1">
      <alignment horizontal="center"/>
    </xf>
    <xf numFmtId="0" fontId="25" fillId="0" borderId="0" xfId="0" applyFont="1"/>
    <xf numFmtId="0" fontId="27" fillId="0" borderId="0" xfId="0" applyFont="1"/>
    <xf numFmtId="49" fontId="27" fillId="0" borderId="0" xfId="0" applyNumberFormat="1" applyFont="1"/>
    <xf numFmtId="0" fontId="4" fillId="25" borderId="10" xfId="35" applyFont="1" applyFill="1" applyBorder="1" applyAlignment="1">
      <alignment horizontal="center" wrapText="1"/>
    </xf>
    <xf numFmtId="165" fontId="4" fillId="25" borderId="10" xfId="35" applyNumberFormat="1" applyFont="1" applyFill="1" applyBorder="1" applyAlignment="1">
      <alignment horizontal="center" wrapText="1"/>
    </xf>
    <xf numFmtId="165" fontId="4" fillId="25" borderId="10" xfId="35" applyNumberFormat="1" applyFont="1" applyFill="1" applyBorder="1"/>
    <xf numFmtId="0" fontId="4" fillId="25" borderId="10" xfId="35" applyFont="1" applyFill="1" applyBorder="1" applyAlignment="1">
      <alignment horizontal="center"/>
    </xf>
    <xf numFmtId="0" fontId="4" fillId="0" borderId="0" xfId="0" applyFont="1"/>
    <xf numFmtId="0" fontId="25" fillId="0" borderId="0" xfId="0" applyFont="1" applyAlignment="1">
      <alignment wrapText="1"/>
    </xf>
    <xf numFmtId="49" fontId="25" fillId="0" borderId="0" xfId="0" applyNumberFormat="1" applyFont="1" applyAlignment="1">
      <alignment wrapText="1"/>
    </xf>
    <xf numFmtId="167" fontId="25" fillId="0" borderId="0" xfId="0" applyNumberFormat="1" applyFont="1"/>
    <xf numFmtId="49" fontId="25" fillId="0" borderId="0" xfId="0" applyNumberFormat="1" applyFont="1" applyAlignment="1">
      <alignment horizontal="left"/>
    </xf>
    <xf numFmtId="44" fontId="25" fillId="0" borderId="0" xfId="43" applyFont="1"/>
    <xf numFmtId="164" fontId="25" fillId="0" borderId="0" xfId="0" applyNumberFormat="1" applyFont="1"/>
    <xf numFmtId="44" fontId="0" fillId="0" borderId="0" xfId="0" applyNumberFormat="1"/>
    <xf numFmtId="0" fontId="26" fillId="0" borderId="0" xfId="0" applyFont="1"/>
    <xf numFmtId="0" fontId="2" fillId="28" borderId="18" xfId="35" applyFont="1" applyFill="1" applyBorder="1" applyAlignment="1">
      <alignment horizontal="center" wrapText="1"/>
    </xf>
    <xf numFmtId="165" fontId="2" fillId="28" borderId="18" xfId="35" applyNumberFormat="1" applyFont="1" applyFill="1" applyBorder="1" applyAlignment="1">
      <alignment horizontal="center" wrapText="1"/>
    </xf>
    <xf numFmtId="0" fontId="24" fillId="0" borderId="0" xfId="0" applyFont="1" applyFill="1"/>
    <xf numFmtId="0" fontId="4" fillId="0" borderId="10" xfId="0" applyFont="1" applyBorder="1" applyAlignment="1">
      <alignment wrapText="1"/>
    </xf>
    <xf numFmtId="44" fontId="25" fillId="0" borderId="0" xfId="0" applyNumberFormat="1" applyFont="1"/>
    <xf numFmtId="0" fontId="24" fillId="0" borderId="0" xfId="0" applyFont="1" applyAlignment="1">
      <alignment horizontal="center"/>
    </xf>
    <xf numFmtId="0" fontId="0" fillId="0" borderId="0" xfId="0" applyAlignment="1">
      <alignment horizontal="left" wrapText="1"/>
    </xf>
    <xf numFmtId="0" fontId="4" fillId="25" borderId="18" xfId="35" applyFont="1" applyFill="1" applyBorder="1" applyAlignment="1">
      <alignment horizontal="center" wrapText="1"/>
    </xf>
    <xf numFmtId="165" fontId="4" fillId="25" borderId="18" xfId="35" applyNumberFormat="1" applyFont="1" applyFill="1" applyBorder="1"/>
    <xf numFmtId="0" fontId="4" fillId="25" borderId="30" xfId="35" applyFont="1" applyFill="1" applyBorder="1" applyAlignment="1">
      <alignment horizontal="center"/>
    </xf>
    <xf numFmtId="0" fontId="4" fillId="25" borderId="30" xfId="35" applyFont="1" applyFill="1" applyBorder="1" applyAlignment="1">
      <alignment horizontal="center" wrapText="1"/>
    </xf>
    <xf numFmtId="165" fontId="4" fillId="25" borderId="30" xfId="35" applyNumberFormat="1" applyFont="1" applyFill="1" applyBorder="1" applyAlignment="1">
      <alignment horizontal="center" wrapText="1"/>
    </xf>
    <xf numFmtId="165" fontId="4" fillId="25" borderId="30" xfId="35" applyNumberFormat="1" applyFont="1" applyFill="1" applyBorder="1"/>
    <xf numFmtId="165" fontId="2" fillId="20" borderId="31" xfId="44" applyNumberFormat="1" applyFont="1" applyFill="1" applyBorder="1" applyAlignment="1" applyProtection="1">
      <alignment horizontal="center" vertical="center" wrapText="1"/>
    </xf>
    <xf numFmtId="165" fontId="2" fillId="20" borderId="38" xfId="44" applyNumberFormat="1" applyFont="1" applyFill="1" applyBorder="1" applyAlignment="1" applyProtection="1">
      <alignment horizontal="center" vertical="center" wrapText="1"/>
    </xf>
    <xf numFmtId="165" fontId="4" fillId="25" borderId="31" xfId="35" applyNumberFormat="1" applyFont="1" applyFill="1" applyBorder="1" applyAlignment="1">
      <alignment horizontal="center"/>
    </xf>
    <xf numFmtId="165" fontId="4" fillId="25" borderId="16" xfId="35" applyNumberFormat="1" applyFont="1" applyFill="1" applyBorder="1" applyAlignment="1">
      <alignment horizontal="center"/>
    </xf>
    <xf numFmtId="165" fontId="4" fillId="25" borderId="38" xfId="35" applyNumberFormat="1" applyFont="1" applyFill="1" applyBorder="1" applyAlignment="1">
      <alignment horizontal="center"/>
    </xf>
    <xf numFmtId="0" fontId="4" fillId="25" borderId="18" xfId="35" applyFont="1" applyFill="1" applyBorder="1" applyAlignment="1">
      <alignment horizontal="center"/>
    </xf>
    <xf numFmtId="165" fontId="4" fillId="25" borderId="18" xfId="35" applyNumberFormat="1" applyFont="1" applyFill="1" applyBorder="1" applyAlignment="1">
      <alignment horizontal="center" wrapText="1"/>
    </xf>
    <xf numFmtId="0" fontId="4" fillId="0" borderId="10" xfId="0" applyFont="1" applyFill="1" applyBorder="1" applyAlignment="1">
      <alignment horizontal="left" wrapText="1"/>
    </xf>
    <xf numFmtId="0" fontId="4" fillId="0" borderId="30" xfId="0" applyFont="1" applyBorder="1" applyAlignment="1">
      <alignment wrapText="1"/>
    </xf>
    <xf numFmtId="0" fontId="30" fillId="0" borderId="0" xfId="0" applyFont="1"/>
    <xf numFmtId="0" fontId="30" fillId="0" borderId="10" xfId="0" applyFont="1" applyBorder="1"/>
    <xf numFmtId="0" fontId="31" fillId="0" borderId="0" xfId="0" applyFont="1"/>
    <xf numFmtId="0" fontId="31" fillId="0" borderId="0" xfId="0" applyFont="1" applyAlignment="1">
      <alignment horizontal="center"/>
    </xf>
    <xf numFmtId="0" fontId="32" fillId="0" borderId="0" xfId="0" applyFont="1" applyAlignment="1">
      <alignment horizontal="center"/>
    </xf>
    <xf numFmtId="0" fontId="32" fillId="0" borderId="0" xfId="0" applyFont="1"/>
    <xf numFmtId="0" fontId="4" fillId="0" borderId="18" xfId="0" applyFont="1" applyBorder="1" applyAlignment="1">
      <alignment wrapText="1"/>
    </xf>
    <xf numFmtId="165" fontId="4" fillId="25" borderId="30" xfId="35" applyNumberFormat="1" applyFont="1" applyFill="1" applyBorder="1" applyAlignment="1">
      <alignment horizontal="center"/>
    </xf>
    <xf numFmtId="0" fontId="4" fillId="25" borderId="59" xfId="35" applyFont="1" applyFill="1" applyBorder="1" applyAlignment="1">
      <alignment horizontal="center"/>
    </xf>
    <xf numFmtId="0" fontId="4" fillId="25" borderId="59" xfId="35" applyFont="1" applyFill="1" applyBorder="1" applyAlignment="1">
      <alignment horizontal="center" wrapText="1"/>
    </xf>
    <xf numFmtId="0" fontId="4" fillId="25" borderId="59" xfId="35" applyFont="1" applyFill="1" applyBorder="1" applyAlignment="1">
      <alignment wrapText="1"/>
    </xf>
    <xf numFmtId="165" fontId="4" fillId="25" borderId="59" xfId="35" applyNumberFormat="1" applyFont="1" applyFill="1" applyBorder="1"/>
    <xf numFmtId="165" fontId="4" fillId="25" borderId="20" xfId="35" applyNumberFormat="1" applyFont="1" applyFill="1" applyBorder="1" applyAlignment="1">
      <alignment horizontal="center"/>
    </xf>
    <xf numFmtId="0" fontId="4" fillId="25" borderId="10" xfId="35" applyFont="1" applyFill="1" applyBorder="1" applyAlignment="1">
      <alignment wrapText="1"/>
    </xf>
    <xf numFmtId="0" fontId="4" fillId="0" borderId="18" xfId="0" applyFont="1" applyFill="1" applyBorder="1" applyAlignment="1">
      <alignment wrapText="1"/>
    </xf>
    <xf numFmtId="0" fontId="4" fillId="25" borderId="18" xfId="35" applyFont="1" applyFill="1" applyBorder="1" applyAlignment="1">
      <alignment wrapText="1"/>
    </xf>
    <xf numFmtId="0" fontId="4" fillId="25" borderId="14" xfId="35" applyFont="1" applyFill="1" applyBorder="1" applyAlignment="1">
      <alignment horizontal="center" wrapText="1"/>
    </xf>
    <xf numFmtId="165" fontId="4" fillId="25" borderId="14" xfId="35" applyNumberFormat="1" applyFont="1" applyFill="1" applyBorder="1"/>
    <xf numFmtId="165" fontId="4" fillId="25" borderId="17" xfId="35" applyNumberFormat="1" applyFont="1" applyFill="1" applyBorder="1" applyAlignment="1">
      <alignment horizontal="center"/>
    </xf>
    <xf numFmtId="0" fontId="4" fillId="25" borderId="30" xfId="35" applyFont="1" applyFill="1" applyBorder="1" applyAlignment="1">
      <alignment horizontal="left" wrapText="1"/>
    </xf>
    <xf numFmtId="0" fontId="4" fillId="25" borderId="10" xfId="35" applyFont="1" applyFill="1" applyBorder="1" applyAlignment="1">
      <alignment horizontal="left" wrapText="1"/>
    </xf>
    <xf numFmtId="165" fontId="4" fillId="25" borderId="10" xfId="35" applyNumberFormat="1" applyFont="1" applyFill="1" applyBorder="1" applyAlignment="1">
      <alignment horizontal="center"/>
    </xf>
    <xf numFmtId="165" fontId="4" fillId="25" borderId="14" xfId="35" applyNumberFormat="1" applyFont="1" applyFill="1" applyBorder="1" applyAlignment="1">
      <alignment horizontal="center"/>
    </xf>
    <xf numFmtId="0" fontId="4" fillId="25" borderId="18" xfId="35" applyFont="1" applyFill="1" applyBorder="1" applyAlignment="1">
      <alignment horizontal="left" wrapText="1"/>
    </xf>
    <xf numFmtId="165" fontId="4" fillId="25" borderId="18" xfId="35" applyNumberFormat="1" applyFont="1" applyFill="1" applyBorder="1" applyAlignment="1">
      <alignment horizontal="center"/>
    </xf>
    <xf numFmtId="0" fontId="4" fillId="25" borderId="30" xfId="35" applyFont="1" applyFill="1" applyBorder="1" applyAlignment="1">
      <alignment wrapText="1"/>
    </xf>
    <xf numFmtId="0" fontId="4" fillId="25" borderId="30" xfId="35" applyFont="1" applyFill="1" applyBorder="1" applyAlignment="1">
      <alignment horizontal="center" vertical="center"/>
    </xf>
    <xf numFmtId="0" fontId="4" fillId="25" borderId="10" xfId="35" applyFont="1" applyFill="1" applyBorder="1" applyAlignment="1">
      <alignment horizontal="center" vertical="center"/>
    </xf>
    <xf numFmtId="0" fontId="4" fillId="25" borderId="14" xfId="35" applyFont="1" applyFill="1" applyBorder="1" applyAlignment="1">
      <alignment wrapText="1"/>
    </xf>
    <xf numFmtId="0" fontId="4" fillId="25" borderId="14" xfId="35" applyFont="1" applyFill="1" applyBorder="1" applyAlignment="1">
      <alignment horizontal="center" vertical="center"/>
    </xf>
    <xf numFmtId="0" fontId="4" fillId="25" borderId="14" xfId="35" applyFont="1" applyFill="1" applyBorder="1" applyAlignment="1">
      <alignment horizontal="center"/>
    </xf>
    <xf numFmtId="165" fontId="4" fillId="25" borderId="14" xfId="35" applyNumberFormat="1" applyFont="1" applyFill="1" applyBorder="1" applyAlignment="1">
      <alignment horizontal="center" wrapText="1"/>
    </xf>
    <xf numFmtId="0" fontId="4" fillId="0" borderId="63" xfId="0" applyFont="1" applyFill="1" applyBorder="1" applyAlignment="1">
      <alignment horizontal="left" wrapText="1"/>
    </xf>
    <xf numFmtId="165" fontId="4" fillId="25" borderId="59" xfId="35" applyNumberFormat="1" applyFont="1" applyFill="1" applyBorder="1" applyAlignment="1">
      <alignment horizontal="center" wrapText="1"/>
    </xf>
    <xf numFmtId="0" fontId="4" fillId="25" borderId="59" xfId="35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left" wrapText="1"/>
    </xf>
    <xf numFmtId="165" fontId="4" fillId="25" borderId="46" xfId="35" applyNumberFormat="1" applyFont="1" applyFill="1" applyBorder="1" applyAlignment="1">
      <alignment horizontal="center" wrapText="1"/>
    </xf>
    <xf numFmtId="0" fontId="4" fillId="25" borderId="18" xfId="35" applyFont="1" applyFill="1" applyBorder="1" applyAlignment="1">
      <alignment horizontal="center" vertical="center" wrapText="1"/>
    </xf>
    <xf numFmtId="0" fontId="4" fillId="0" borderId="64" xfId="0" applyFont="1" applyFill="1" applyBorder="1" applyAlignment="1">
      <alignment horizontal="left" wrapText="1"/>
    </xf>
    <xf numFmtId="0" fontId="4" fillId="0" borderId="59" xfId="0" applyFont="1" applyFill="1" applyBorder="1" applyAlignment="1">
      <alignment wrapText="1"/>
    </xf>
    <xf numFmtId="0" fontId="4" fillId="25" borderId="65" xfId="35" applyFont="1" applyFill="1" applyBorder="1" applyAlignment="1">
      <alignment horizontal="center" vertical="center" wrapText="1"/>
    </xf>
    <xf numFmtId="0" fontId="4" fillId="25" borderId="66" xfId="35" applyFont="1" applyFill="1" applyBorder="1" applyAlignment="1">
      <alignment horizontal="left" vertical="center" wrapText="1"/>
    </xf>
    <xf numFmtId="0" fontId="4" fillId="0" borderId="15" xfId="0" applyFont="1" applyBorder="1" applyAlignment="1">
      <alignment wrapText="1"/>
    </xf>
    <xf numFmtId="0" fontId="4" fillId="25" borderId="15" xfId="35" applyFont="1" applyFill="1" applyBorder="1" applyAlignment="1">
      <alignment horizontal="center"/>
    </xf>
    <xf numFmtId="0" fontId="4" fillId="25" borderId="15" xfId="35" applyFont="1" applyFill="1" applyBorder="1" applyAlignment="1">
      <alignment horizontal="center" wrapText="1"/>
    </xf>
    <xf numFmtId="165" fontId="4" fillId="25" borderId="15" xfId="35" applyNumberFormat="1" applyFont="1" applyFill="1" applyBorder="1" applyAlignment="1">
      <alignment horizontal="center" wrapText="1"/>
    </xf>
    <xf numFmtId="0" fontId="4" fillId="25" borderId="15" xfId="35" applyFont="1" applyFill="1" applyBorder="1" applyAlignment="1">
      <alignment wrapText="1"/>
    </xf>
    <xf numFmtId="165" fontId="4" fillId="25" borderId="15" xfId="35" applyNumberFormat="1" applyFont="1" applyFill="1" applyBorder="1"/>
    <xf numFmtId="165" fontId="4" fillId="25" borderId="67" xfId="35" applyNumberFormat="1" applyFont="1" applyFill="1" applyBorder="1" applyAlignment="1">
      <alignment horizontal="center"/>
    </xf>
    <xf numFmtId="0" fontId="4" fillId="0" borderId="59" xfId="0" applyFont="1" applyFill="1" applyBorder="1" applyAlignment="1">
      <alignment horizontal="left" wrapText="1"/>
    </xf>
    <xf numFmtId="0" fontId="4" fillId="29" borderId="10" xfId="0" applyFont="1" applyFill="1" applyBorder="1" applyAlignment="1">
      <alignment wrapText="1"/>
    </xf>
    <xf numFmtId="0" fontId="4" fillId="25" borderId="14" xfId="35" applyFont="1" applyFill="1" applyBorder="1" applyAlignment="1">
      <alignment horizontal="center" vertical="center" wrapText="1"/>
    </xf>
    <xf numFmtId="0" fontId="4" fillId="25" borderId="10" xfId="35" applyFont="1" applyFill="1" applyBorder="1" applyAlignment="1">
      <alignment horizontal="center" vertical="center" wrapText="1"/>
    </xf>
    <xf numFmtId="44" fontId="30" fillId="0" borderId="0" xfId="0" applyNumberFormat="1" applyFont="1"/>
    <xf numFmtId="166" fontId="30" fillId="0" borderId="0" xfId="0" applyNumberFormat="1" applyFont="1"/>
    <xf numFmtId="0" fontId="33" fillId="29" borderId="11" xfId="0" applyFont="1" applyFill="1" applyBorder="1" applyAlignment="1">
      <alignment horizontal="center" vertical="center"/>
    </xf>
    <xf numFmtId="0" fontId="33" fillId="0" borderId="11" xfId="0" applyFont="1" applyBorder="1" applyAlignment="1">
      <alignment horizontal="center" vertical="center"/>
    </xf>
    <xf numFmtId="0" fontId="34" fillId="0" borderId="11" xfId="0" applyFont="1" applyBorder="1" applyAlignment="1">
      <alignment horizontal="center" vertical="center" wrapText="1"/>
    </xf>
    <xf numFmtId="0" fontId="33" fillId="0" borderId="11" xfId="0" applyFont="1" applyBorder="1" applyAlignment="1">
      <alignment horizontal="center" vertical="center" wrapText="1"/>
    </xf>
    <xf numFmtId="0" fontId="34" fillId="0" borderId="11" xfId="0" applyFont="1" applyBorder="1" applyAlignment="1">
      <alignment horizontal="center" vertical="center"/>
    </xf>
    <xf numFmtId="49" fontId="34" fillId="0" borderId="11" xfId="0" applyNumberFormat="1" applyFont="1" applyBorder="1" applyAlignment="1">
      <alignment horizontal="center" vertical="center"/>
    </xf>
    <xf numFmtId="44" fontId="24" fillId="0" borderId="0" xfId="0" applyNumberFormat="1" applyFont="1"/>
    <xf numFmtId="166" fontId="24" fillId="0" borderId="0" xfId="0" applyNumberFormat="1" applyFont="1"/>
    <xf numFmtId="4" fontId="30" fillId="0" borderId="0" xfId="0" applyNumberFormat="1" applyFont="1"/>
    <xf numFmtId="165" fontId="24" fillId="0" borderId="0" xfId="0" applyNumberFormat="1" applyFont="1"/>
    <xf numFmtId="0" fontId="4" fillId="0" borderId="71" xfId="0" applyFont="1" applyFill="1" applyBorder="1" applyAlignment="1">
      <alignment horizontal="left" wrapText="1"/>
    </xf>
    <xf numFmtId="0" fontId="34" fillId="0" borderId="11" xfId="0" applyFont="1" applyBorder="1" applyAlignment="1">
      <alignment wrapText="1"/>
    </xf>
    <xf numFmtId="49" fontId="34" fillId="0" borderId="11" xfId="0" applyNumberFormat="1" applyFont="1" applyBorder="1" applyAlignment="1">
      <alignment wrapText="1"/>
    </xf>
    <xf numFmtId="8" fontId="34" fillId="0" borderId="11" xfId="0" applyNumberFormat="1" applyFont="1" applyBorder="1" applyAlignment="1">
      <alignment horizontal="center" vertical="center" wrapText="1"/>
    </xf>
    <xf numFmtId="0" fontId="37" fillId="0" borderId="10" xfId="0" applyFont="1" applyBorder="1"/>
    <xf numFmtId="0" fontId="39" fillId="0" borderId="22" xfId="35" applyFont="1" applyBorder="1" applyAlignment="1">
      <alignment vertical="top"/>
    </xf>
    <xf numFmtId="0" fontId="39" fillId="0" borderId="23" xfId="35" applyFont="1" applyBorder="1" applyAlignment="1">
      <alignment vertical="top"/>
    </xf>
    <xf numFmtId="44" fontId="39" fillId="0" borderId="26" xfId="43" applyFont="1" applyBorder="1" applyAlignment="1">
      <alignment vertical="top"/>
    </xf>
    <xf numFmtId="49" fontId="34" fillId="0" borderId="0" xfId="0" applyNumberFormat="1" applyFont="1" applyAlignment="1">
      <alignment horizontal="left"/>
    </xf>
    <xf numFmtId="0" fontId="39" fillId="20" borderId="11" xfId="35" applyFont="1" applyFill="1" applyBorder="1" applyAlignment="1">
      <alignment horizontal="center" vertical="center"/>
    </xf>
    <xf numFmtId="44" fontId="39" fillId="20" borderId="11" xfId="43" applyFont="1" applyFill="1" applyBorder="1" applyAlignment="1" applyProtection="1">
      <alignment horizontal="center" vertical="center"/>
    </xf>
    <xf numFmtId="0" fontId="34" fillId="0" borderId="11" xfId="35" applyFont="1" applyBorder="1" applyAlignment="1">
      <alignment horizontal="left"/>
    </xf>
    <xf numFmtId="44" fontId="34" fillId="0" borderId="11" xfId="43" applyFont="1" applyFill="1" applyBorder="1" applyAlignment="1" applyProtection="1">
      <alignment horizontal="right" wrapText="1"/>
      <protection locked="0"/>
    </xf>
    <xf numFmtId="0" fontId="34" fillId="0" borderId="22" xfId="35" applyFont="1" applyBorder="1" applyAlignment="1">
      <alignment vertical="top" wrapText="1"/>
    </xf>
    <xf numFmtId="0" fontId="34" fillId="0" borderId="26" xfId="35" applyFont="1" applyBorder="1" applyAlignment="1">
      <alignment vertical="top" wrapText="1"/>
    </xf>
    <xf numFmtId="0" fontId="38" fillId="26" borderId="11" xfId="35" applyFont="1" applyFill="1" applyBorder="1" applyAlignment="1">
      <alignment horizontal="left"/>
    </xf>
    <xf numFmtId="44" fontId="38" fillId="26" borderId="11" xfId="43" applyFont="1" applyFill="1" applyBorder="1" applyAlignment="1" applyProtection="1">
      <alignment horizontal="right"/>
    </xf>
    <xf numFmtId="49" fontId="38" fillId="0" borderId="0" xfId="0" applyNumberFormat="1" applyFont="1" applyAlignment="1">
      <alignment horizontal="left"/>
    </xf>
    <xf numFmtId="44" fontId="38" fillId="26" borderId="11" xfId="43" applyFont="1" applyFill="1" applyBorder="1" applyAlignment="1" applyProtection="1"/>
    <xf numFmtId="0" fontId="34" fillId="0" borderId="11" xfId="35" applyFont="1" applyFill="1" applyBorder="1" applyAlignment="1">
      <alignment horizontal="left" vertical="center"/>
    </xf>
    <xf numFmtId="44" fontId="34" fillId="0" borderId="11" xfId="43" applyFont="1" applyFill="1" applyBorder="1" applyAlignment="1" applyProtection="1">
      <alignment horizontal="center" vertical="center"/>
    </xf>
    <xf numFmtId="44" fontId="34" fillId="0" borderId="11" xfId="43" applyFont="1" applyFill="1" applyBorder="1" applyAlignment="1" applyProtection="1">
      <alignment horizontal="right" vertical="top" wrapText="1"/>
      <protection locked="0"/>
    </xf>
    <xf numFmtId="0" fontId="39" fillId="0" borderId="24" xfId="35" applyFont="1" applyBorder="1" applyAlignment="1">
      <alignment vertical="top"/>
    </xf>
    <xf numFmtId="0" fontId="39" fillId="0" borderId="25" xfId="35" applyFont="1" applyBorder="1" applyAlignment="1">
      <alignment vertical="top"/>
    </xf>
    <xf numFmtId="44" fontId="39" fillId="0" borderId="27" xfId="43" applyFont="1" applyBorder="1" applyAlignment="1">
      <alignment vertical="top"/>
    </xf>
    <xf numFmtId="0" fontId="39" fillId="20" borderId="10" xfId="35" applyFont="1" applyFill="1" applyBorder="1" applyAlignment="1">
      <alignment horizontal="center" vertical="center"/>
    </xf>
    <xf numFmtId="0" fontId="39" fillId="20" borderId="10" xfId="35" applyFont="1" applyFill="1" applyBorder="1" applyAlignment="1">
      <alignment horizontal="center" vertical="center"/>
    </xf>
    <xf numFmtId="44" fontId="39" fillId="20" borderId="10" xfId="43" applyFont="1" applyFill="1" applyBorder="1" applyAlignment="1" applyProtection="1">
      <alignment horizontal="center" vertical="center"/>
    </xf>
    <xf numFmtId="0" fontId="34" fillId="0" borderId="10" xfId="35" applyFont="1" applyBorder="1" applyAlignment="1">
      <alignment horizontal="left"/>
    </xf>
    <xf numFmtId="44" fontId="34" fillId="0" borderId="10" xfId="43" applyFont="1" applyFill="1" applyBorder="1" applyAlignment="1" applyProtection="1">
      <alignment horizontal="right" wrapText="1"/>
      <protection locked="0"/>
    </xf>
    <xf numFmtId="44" fontId="34" fillId="0" borderId="10" xfId="43" applyFont="1" applyBorder="1"/>
    <xf numFmtId="0" fontId="38" fillId="26" borderId="10" xfId="35" applyFont="1" applyFill="1" applyBorder="1" applyAlignment="1">
      <alignment horizontal="left"/>
    </xf>
    <xf numFmtId="44" fontId="38" fillId="26" borderId="10" xfId="43" applyFont="1" applyFill="1" applyBorder="1" applyAlignment="1" applyProtection="1">
      <alignment horizontal="right" wrapText="1"/>
      <protection locked="0"/>
    </xf>
    <xf numFmtId="0" fontId="39" fillId="0" borderId="0" xfId="0" applyFont="1"/>
    <xf numFmtId="0" fontId="34" fillId="0" borderId="0" xfId="0" applyFont="1"/>
    <xf numFmtId="44" fontId="34" fillId="0" borderId="0" xfId="43" applyFont="1"/>
    <xf numFmtId="0" fontId="38" fillId="0" borderId="10" xfId="35" applyFont="1" applyBorder="1" applyAlignment="1">
      <alignment horizontal="left"/>
    </xf>
    <xf numFmtId="0" fontId="35" fillId="27" borderId="18" xfId="0" applyFont="1" applyFill="1" applyBorder="1" applyAlignment="1">
      <alignment horizontal="left" wrapText="1"/>
    </xf>
    <xf numFmtId="49" fontId="35" fillId="27" borderId="18" xfId="0" applyNumberFormat="1" applyFont="1" applyFill="1" applyBorder="1" applyAlignment="1">
      <alignment horizontal="left" wrapText="1"/>
    </xf>
    <xf numFmtId="49" fontId="35" fillId="27" borderId="38" xfId="0" applyNumberFormat="1" applyFont="1" applyFill="1" applyBorder="1" applyAlignment="1">
      <alignment horizontal="left" wrapText="1"/>
    </xf>
    <xf numFmtId="0" fontId="37" fillId="0" borderId="30" xfId="0" applyFont="1" applyBorder="1"/>
    <xf numFmtId="49" fontId="34" fillId="0" borderId="30" xfId="0" applyNumberFormat="1" applyFont="1" applyBorder="1" applyAlignment="1">
      <alignment horizontal="left" wrapText="1"/>
    </xf>
    <xf numFmtId="49" fontId="37" fillId="0" borderId="31" xfId="0" applyNumberFormat="1" applyFont="1" applyBorder="1" applyAlignment="1">
      <alignment horizontal="left" wrapText="1"/>
    </xf>
    <xf numFmtId="49" fontId="34" fillId="0" borderId="10" xfId="0" applyNumberFormat="1" applyFont="1" applyBorder="1" applyAlignment="1">
      <alignment horizontal="left" wrapText="1"/>
    </xf>
    <xf numFmtId="49" fontId="37" fillId="0" borderId="16" xfId="0" applyNumberFormat="1" applyFont="1" applyBorder="1" applyAlignment="1">
      <alignment horizontal="left" wrapText="1"/>
    </xf>
    <xf numFmtId="0" fontId="34" fillId="0" borderId="10" xfId="0" applyFont="1" applyBorder="1"/>
    <xf numFmtId="0" fontId="37" fillId="0" borderId="14" xfId="0" applyFont="1" applyBorder="1"/>
    <xf numFmtId="0" fontId="34" fillId="0" borderId="21" xfId="0" applyFont="1" applyBorder="1" applyAlignment="1">
      <alignment horizontal="left" wrapText="1"/>
    </xf>
    <xf numFmtId="0" fontId="34" fillId="0" borderId="15" xfId="0" applyFont="1" applyBorder="1" applyAlignment="1">
      <alignment horizontal="left" wrapText="1"/>
    </xf>
    <xf numFmtId="0" fontId="34" fillId="0" borderId="34" xfId="0" applyFont="1" applyBorder="1" applyAlignment="1">
      <alignment horizontal="left" vertical="center" wrapText="1"/>
    </xf>
    <xf numFmtId="0" fontId="37" fillId="0" borderId="30" xfId="0" applyFont="1" applyBorder="1" applyAlignment="1">
      <alignment wrapText="1"/>
    </xf>
    <xf numFmtId="49" fontId="34" fillId="0" borderId="14" xfId="0" applyNumberFormat="1" applyFont="1" applyBorder="1" applyAlignment="1">
      <alignment horizontal="left" wrapText="1"/>
    </xf>
    <xf numFmtId="49" fontId="37" fillId="0" borderId="17" xfId="0" applyNumberFormat="1" applyFont="1" applyBorder="1" applyAlignment="1">
      <alignment horizontal="left" wrapText="1"/>
    </xf>
    <xf numFmtId="0" fontId="34" fillId="0" borderId="39" xfId="0" applyFont="1" applyBorder="1" applyAlignment="1">
      <alignment horizontal="left" wrapText="1"/>
    </xf>
    <xf numFmtId="0" fontId="34" fillId="0" borderId="40" xfId="0" applyFont="1" applyBorder="1" applyAlignment="1">
      <alignment horizontal="left" wrapText="1"/>
    </xf>
    <xf numFmtId="0" fontId="34" fillId="0" borderId="30" xfId="0" applyFont="1" applyFill="1" applyBorder="1" applyAlignment="1">
      <alignment wrapText="1"/>
    </xf>
    <xf numFmtId="0" fontId="34" fillId="0" borderId="10" xfId="0" applyFont="1" applyFill="1" applyBorder="1" applyAlignment="1">
      <alignment wrapText="1"/>
    </xf>
    <xf numFmtId="0" fontId="41" fillId="0" borderId="16" xfId="0" applyFont="1" applyBorder="1" applyAlignment="1">
      <alignment horizontal="center" wrapText="1"/>
    </xf>
    <xf numFmtId="0" fontId="34" fillId="0" borderId="57" xfId="0" applyFont="1" applyBorder="1" applyAlignment="1">
      <alignment horizontal="left" wrapText="1"/>
    </xf>
    <xf numFmtId="0" fontId="34" fillId="25" borderId="21" xfId="35" applyFont="1" applyFill="1" applyBorder="1" applyAlignment="1">
      <alignment horizontal="left" wrapText="1"/>
    </xf>
    <xf numFmtId="49" fontId="34" fillId="0" borderId="15" xfId="0" applyNumberFormat="1" applyFont="1" applyBorder="1" applyAlignment="1">
      <alignment horizontal="left" wrapText="1"/>
    </xf>
    <xf numFmtId="0" fontId="34" fillId="0" borderId="45" xfId="0" applyFont="1" applyBorder="1" applyAlignment="1">
      <alignment horizontal="left" wrapText="1"/>
    </xf>
    <xf numFmtId="0" fontId="34" fillId="0" borderId="34" xfId="0" applyFont="1" applyBorder="1" applyAlignment="1">
      <alignment horizontal="left" wrapText="1"/>
    </xf>
    <xf numFmtId="0" fontId="34" fillId="25" borderId="34" xfId="35" applyFont="1" applyFill="1" applyBorder="1" applyAlignment="1">
      <alignment wrapText="1"/>
    </xf>
    <xf numFmtId="49" fontId="34" fillId="0" borderId="18" xfId="0" applyNumberFormat="1" applyFont="1" applyBorder="1" applyAlignment="1">
      <alignment horizontal="left" wrapText="1"/>
    </xf>
    <xf numFmtId="49" fontId="37" fillId="0" borderId="40" xfId="0" applyNumberFormat="1" applyFont="1" applyBorder="1" applyAlignment="1">
      <alignment horizontal="left" wrapText="1"/>
    </xf>
    <xf numFmtId="0" fontId="34" fillId="0" borderId="30" xfId="0" applyFont="1" applyFill="1" applyBorder="1" applyAlignment="1">
      <alignment horizontal="left" wrapText="1"/>
    </xf>
    <xf numFmtId="49" fontId="34" fillId="0" borderId="31" xfId="0" applyNumberFormat="1" applyFont="1" applyBorder="1" applyAlignment="1">
      <alignment horizontal="left" wrapText="1"/>
    </xf>
    <xf numFmtId="0" fontId="34" fillId="0" borderId="10" xfId="0" applyFont="1" applyFill="1" applyBorder="1" applyAlignment="1">
      <alignment horizontal="left" wrapText="1"/>
    </xf>
    <xf numFmtId="49" fontId="34" fillId="0" borderId="16" xfId="0" applyNumberFormat="1" applyFont="1" applyBorder="1" applyAlignment="1">
      <alignment horizontal="left" wrapText="1"/>
    </xf>
    <xf numFmtId="0" fontId="34" fillId="0" borderId="14" xfId="0" applyFont="1" applyFill="1" applyBorder="1" applyAlignment="1">
      <alignment horizontal="left" wrapText="1"/>
    </xf>
    <xf numFmtId="49" fontId="34" fillId="0" borderId="17" xfId="0" applyNumberFormat="1" applyFont="1" applyBorder="1" applyAlignment="1">
      <alignment horizontal="left" wrapText="1"/>
    </xf>
    <xf numFmtId="0" fontId="42" fillId="24" borderId="35" xfId="0" applyFont="1" applyFill="1" applyBorder="1" applyAlignment="1">
      <alignment horizontal="center" wrapText="1"/>
    </xf>
    <xf numFmtId="0" fontId="42" fillId="24" borderId="36" xfId="0" applyFont="1" applyFill="1" applyBorder="1" applyAlignment="1">
      <alignment horizontal="center" wrapText="1"/>
    </xf>
    <xf numFmtId="0" fontId="42" fillId="24" borderId="58" xfId="0" applyFont="1" applyFill="1" applyBorder="1" applyAlignment="1">
      <alignment horizontal="center" wrapText="1"/>
    </xf>
    <xf numFmtId="0" fontId="42" fillId="24" borderId="37" xfId="0" applyFont="1" applyFill="1" applyBorder="1" applyAlignment="1">
      <alignment horizontal="center" wrapText="1"/>
    </xf>
    <xf numFmtId="0" fontId="43" fillId="0" borderId="11" xfId="0" applyFont="1" applyBorder="1" applyAlignment="1">
      <alignment horizontal="center" vertical="center" wrapText="1"/>
    </xf>
    <xf numFmtId="0" fontId="34" fillId="0" borderId="11" xfId="0" applyFont="1" applyBorder="1" applyAlignment="1">
      <alignment horizontal="center" wrapText="1"/>
    </xf>
    <xf numFmtId="0" fontId="43" fillId="29" borderId="11" xfId="0" applyFont="1" applyFill="1" applyBorder="1" applyAlignment="1">
      <alignment horizontal="center" vertical="center"/>
    </xf>
    <xf numFmtId="0" fontId="33" fillId="0" borderId="11" xfId="0" quotePrefix="1" applyFont="1" applyBorder="1" applyAlignment="1">
      <alignment horizontal="center" vertical="center" wrapText="1"/>
    </xf>
    <xf numFmtId="0" fontId="34" fillId="29" borderId="11" xfId="0" applyFont="1" applyFill="1" applyBorder="1" applyAlignment="1">
      <alignment horizontal="center" vertical="center"/>
    </xf>
    <xf numFmtId="0" fontId="34" fillId="29" borderId="11" xfId="0" applyFont="1" applyFill="1" applyBorder="1" applyAlignment="1">
      <alignment horizontal="center" wrapText="1"/>
    </xf>
    <xf numFmtId="0" fontId="33" fillId="0" borderId="11" xfId="0" applyFont="1" applyBorder="1" applyAlignment="1">
      <alignment horizontal="center"/>
    </xf>
    <xf numFmtId="0" fontId="33" fillId="0" borderId="11" xfId="0" applyFont="1" applyBorder="1"/>
    <xf numFmtId="0" fontId="38" fillId="0" borderId="11" xfId="0" applyFont="1" applyBorder="1" applyAlignment="1">
      <alignment horizontal="center" wrapText="1"/>
    </xf>
    <xf numFmtId="0" fontId="34" fillId="0" borderId="19" xfId="0" applyFont="1" applyBorder="1" applyAlignment="1">
      <alignment horizontal="center" wrapText="1"/>
    </xf>
    <xf numFmtId="168" fontId="34" fillId="0" borderId="11" xfId="0" applyNumberFormat="1" applyFont="1" applyBorder="1" applyAlignment="1">
      <alignment horizontal="center" vertical="center" wrapText="1"/>
    </xf>
    <xf numFmtId="0" fontId="34" fillId="0" borderId="11" xfId="0" applyFont="1" applyBorder="1"/>
    <xf numFmtId="0" fontId="34" fillId="0" borderId="11" xfId="0" applyFont="1" applyBorder="1" applyAlignment="1">
      <alignment horizontal="center"/>
    </xf>
    <xf numFmtId="49" fontId="34" fillId="0" borderId="11" xfId="0" applyNumberFormat="1" applyFont="1" applyBorder="1" applyAlignment="1">
      <alignment horizontal="center"/>
    </xf>
    <xf numFmtId="168" fontId="34" fillId="0" borderId="11" xfId="0" applyNumberFormat="1" applyFont="1" applyBorder="1" applyAlignment="1">
      <alignment horizontal="center" wrapText="1"/>
    </xf>
    <xf numFmtId="0" fontId="4" fillId="0" borderId="14" xfId="35" applyFont="1" applyFill="1" applyBorder="1" applyAlignment="1">
      <alignment wrapText="1"/>
    </xf>
    <xf numFmtId="168" fontId="4" fillId="0" borderId="14" xfId="35" applyNumberFormat="1" applyFont="1" applyFill="1" applyBorder="1" applyAlignment="1">
      <alignment horizontal="center"/>
    </xf>
    <xf numFmtId="0" fontId="4" fillId="0" borderId="14" xfId="35" applyFont="1" applyFill="1" applyBorder="1" applyAlignment="1">
      <alignment horizontal="center"/>
    </xf>
    <xf numFmtId="0" fontId="4" fillId="0" borderId="14" xfId="35" applyFont="1" applyFill="1" applyBorder="1" applyAlignment="1">
      <alignment horizontal="center" wrapText="1"/>
    </xf>
    <xf numFmtId="165" fontId="4" fillId="0" borderId="14" xfId="35" applyNumberFormat="1" applyFont="1" applyFill="1" applyBorder="1" applyAlignment="1">
      <alignment horizontal="center" wrapText="1"/>
    </xf>
    <xf numFmtId="165" fontId="4" fillId="0" borderId="14" xfId="35" applyNumberFormat="1" applyFont="1" applyFill="1" applyBorder="1"/>
    <xf numFmtId="165" fontId="4" fillId="0" borderId="14" xfId="35" applyNumberFormat="1" applyFont="1" applyFill="1" applyBorder="1" applyAlignment="1">
      <alignment horizontal="center"/>
    </xf>
    <xf numFmtId="44" fontId="24" fillId="0" borderId="0" xfId="0" applyNumberFormat="1" applyFont="1" applyFill="1"/>
    <xf numFmtId="165" fontId="24" fillId="0" borderId="0" xfId="0" applyNumberFormat="1" applyFont="1" applyFill="1"/>
    <xf numFmtId="0" fontId="4" fillId="0" borderId="59" xfId="0" applyFont="1" applyBorder="1" applyAlignment="1">
      <alignment wrapText="1"/>
    </xf>
    <xf numFmtId="0" fontId="4" fillId="25" borderId="60" xfId="35" applyFont="1" applyFill="1" applyBorder="1" applyAlignment="1">
      <alignment horizontal="center"/>
    </xf>
    <xf numFmtId="0" fontId="4" fillId="25" borderId="28" xfId="35" applyFont="1" applyFill="1" applyBorder="1" applyAlignment="1">
      <alignment horizontal="center"/>
    </xf>
    <xf numFmtId="0" fontId="4" fillId="25" borderId="49" xfId="35" applyFont="1" applyFill="1" applyBorder="1" applyAlignment="1">
      <alignment horizontal="center"/>
    </xf>
    <xf numFmtId="165" fontId="44" fillId="25" borderId="30" xfId="35" applyNumberFormat="1" applyFont="1" applyFill="1" applyBorder="1"/>
    <xf numFmtId="0" fontId="44" fillId="25" borderId="28" xfId="35" applyNumberFormat="1" applyFont="1" applyFill="1" applyBorder="1"/>
    <xf numFmtId="165" fontId="44" fillId="25" borderId="10" xfId="35" applyNumberFormat="1" applyFont="1" applyFill="1" applyBorder="1"/>
    <xf numFmtId="166" fontId="44" fillId="25" borderId="16" xfId="35" applyNumberFormat="1" applyFont="1" applyFill="1" applyBorder="1"/>
    <xf numFmtId="0" fontId="44" fillId="25" borderId="49" xfId="35" applyNumberFormat="1" applyFont="1" applyFill="1" applyBorder="1"/>
    <xf numFmtId="165" fontId="44" fillId="25" borderId="18" xfId="35" applyNumberFormat="1" applyFont="1" applyFill="1" applyBorder="1"/>
    <xf numFmtId="166" fontId="44" fillId="25" borderId="38" xfId="35" applyNumberFormat="1" applyFont="1" applyFill="1" applyBorder="1"/>
    <xf numFmtId="0" fontId="44" fillId="25" borderId="30" xfId="35" applyNumberFormat="1" applyFont="1" applyFill="1" applyBorder="1"/>
    <xf numFmtId="166" fontId="44" fillId="25" borderId="31" xfId="35" applyNumberFormat="1" applyFont="1" applyFill="1" applyBorder="1"/>
    <xf numFmtId="0" fontId="44" fillId="0" borderId="14" xfId="35" applyNumberFormat="1" applyFont="1" applyFill="1" applyBorder="1"/>
    <xf numFmtId="165" fontId="44" fillId="0" borderId="14" xfId="35" applyNumberFormat="1" applyFont="1" applyFill="1" applyBorder="1"/>
    <xf numFmtId="166" fontId="44" fillId="0" borderId="17" xfId="35" applyNumberFormat="1" applyFont="1" applyFill="1" applyBorder="1"/>
    <xf numFmtId="0" fontId="44" fillId="25" borderId="60" xfId="35" applyNumberFormat="1" applyFont="1" applyFill="1" applyBorder="1"/>
    <xf numFmtId="165" fontId="44" fillId="25" borderId="59" xfId="35" applyNumberFormat="1" applyFont="1" applyFill="1" applyBorder="1"/>
    <xf numFmtId="166" fontId="44" fillId="25" borderId="61" xfId="35" applyNumberFormat="1" applyFont="1" applyFill="1" applyBorder="1"/>
    <xf numFmtId="166" fontId="44" fillId="25" borderId="47" xfId="35" applyNumberFormat="1" applyFont="1" applyFill="1" applyBorder="1"/>
    <xf numFmtId="166" fontId="44" fillId="25" borderId="55" xfId="35" applyNumberFormat="1" applyFont="1" applyFill="1" applyBorder="1"/>
    <xf numFmtId="0" fontId="44" fillId="25" borderId="68" xfId="35" applyNumberFormat="1" applyFont="1" applyFill="1" applyBorder="1"/>
    <xf numFmtId="165" fontId="44" fillId="25" borderId="15" xfId="35" applyNumberFormat="1" applyFont="1" applyFill="1" applyBorder="1"/>
    <xf numFmtId="166" fontId="44" fillId="25" borderId="67" xfId="35" applyNumberFormat="1" applyFont="1" applyFill="1" applyBorder="1"/>
    <xf numFmtId="0" fontId="44" fillId="25" borderId="10" xfId="35" applyNumberFormat="1" applyFont="1" applyFill="1" applyBorder="1"/>
    <xf numFmtId="0" fontId="44" fillId="25" borderId="18" xfId="35" applyNumberFormat="1" applyFont="1" applyFill="1" applyBorder="1"/>
    <xf numFmtId="0" fontId="44" fillId="25" borderId="14" xfId="35" applyNumberFormat="1" applyFont="1" applyFill="1" applyBorder="1"/>
    <xf numFmtId="165" fontId="44" fillId="25" borderId="14" xfId="35" applyNumberFormat="1" applyFont="1" applyFill="1" applyBorder="1"/>
    <xf numFmtId="166" fontId="44" fillId="25" borderId="17" xfId="35" applyNumberFormat="1" applyFont="1" applyFill="1" applyBorder="1"/>
    <xf numFmtId="166" fontId="44" fillId="25" borderId="20" xfId="35" applyNumberFormat="1" applyFont="1" applyFill="1" applyBorder="1"/>
    <xf numFmtId="0" fontId="44" fillId="25" borderId="56" xfId="35" applyNumberFormat="1" applyFont="1" applyFill="1" applyBorder="1"/>
    <xf numFmtId="0" fontId="4" fillId="25" borderId="50" xfId="35" applyNumberFormat="1" applyFont="1" applyFill="1" applyBorder="1"/>
    <xf numFmtId="166" fontId="4" fillId="25" borderId="26" xfId="0" applyNumberFormat="1" applyFont="1" applyFill="1" applyBorder="1"/>
    <xf numFmtId="0" fontId="4" fillId="25" borderId="28" xfId="35" applyNumberFormat="1" applyFont="1" applyFill="1" applyBorder="1"/>
    <xf numFmtId="166" fontId="4" fillId="25" borderId="54" xfId="0" applyNumberFormat="1" applyFont="1" applyFill="1" applyBorder="1"/>
    <xf numFmtId="166" fontId="4" fillId="25" borderId="16" xfId="35" applyNumberFormat="1" applyFont="1" applyFill="1" applyBorder="1"/>
    <xf numFmtId="0" fontId="2" fillId="20" borderId="41" xfId="35" applyFont="1" applyFill="1" applyBorder="1" applyAlignment="1">
      <alignment horizontal="left" vertical="center" wrapText="1"/>
    </xf>
    <xf numFmtId="0" fontId="2" fillId="20" borderId="34" xfId="35" applyFont="1" applyFill="1" applyBorder="1" applyAlignment="1">
      <alignment horizontal="left" vertical="center" wrapText="1"/>
    </xf>
    <xf numFmtId="0" fontId="4" fillId="25" borderId="30" xfId="35" applyFont="1" applyFill="1" applyBorder="1" applyAlignment="1">
      <alignment horizontal="center" vertical="center" wrapText="1"/>
    </xf>
    <xf numFmtId="0" fontId="4" fillId="25" borderId="14" xfId="35" applyFont="1" applyFill="1" applyBorder="1" applyAlignment="1">
      <alignment horizontal="center" vertical="center" wrapText="1"/>
    </xf>
    <xf numFmtId="0" fontId="4" fillId="25" borderId="32" xfId="35" applyFont="1" applyFill="1" applyBorder="1" applyAlignment="1">
      <alignment horizontal="center" vertical="center" wrapText="1"/>
    </xf>
    <xf numFmtId="0" fontId="4" fillId="25" borderId="33" xfId="35" applyFont="1" applyFill="1" applyBorder="1" applyAlignment="1">
      <alignment horizontal="center" vertical="center" wrapText="1"/>
    </xf>
    <xf numFmtId="166" fontId="45" fillId="20" borderId="16" xfId="44" applyNumberFormat="1" applyFont="1" applyFill="1" applyBorder="1" applyAlignment="1" applyProtection="1">
      <alignment horizontal="center" vertical="center" wrapText="1"/>
    </xf>
    <xf numFmtId="166" fontId="45" fillId="20" borderId="38" xfId="44" applyNumberFormat="1" applyFont="1" applyFill="1" applyBorder="1" applyAlignment="1" applyProtection="1">
      <alignment horizontal="center" vertical="center" wrapText="1"/>
    </xf>
    <xf numFmtId="165" fontId="45" fillId="20" borderId="10" xfId="44" applyNumberFormat="1" applyFont="1" applyFill="1" applyBorder="1" applyAlignment="1" applyProtection="1">
      <alignment horizontal="center" vertical="center" wrapText="1"/>
    </xf>
    <xf numFmtId="165" fontId="45" fillId="20" borderId="18" xfId="44" applyNumberFormat="1" applyFont="1" applyFill="1" applyBorder="1" applyAlignment="1" applyProtection="1">
      <alignment horizontal="center" vertical="center" wrapText="1"/>
    </xf>
    <xf numFmtId="166" fontId="45" fillId="20" borderId="28" xfId="44" applyNumberFormat="1" applyFont="1" applyFill="1" applyBorder="1" applyAlignment="1" applyProtection="1">
      <alignment horizontal="center" vertical="center" wrapText="1"/>
    </xf>
    <xf numFmtId="166" fontId="45" fillId="20" borderId="49" xfId="44" applyNumberFormat="1" applyFont="1" applyFill="1" applyBorder="1" applyAlignment="1" applyProtection="1">
      <alignment horizontal="center" vertical="center" wrapText="1"/>
    </xf>
    <xf numFmtId="0" fontId="2" fillId="20" borderId="39" xfId="35" applyFont="1" applyFill="1" applyBorder="1" applyAlignment="1">
      <alignment horizontal="center" vertical="center" wrapText="1"/>
    </xf>
    <xf numFmtId="0" fontId="2" fillId="20" borderId="42" xfId="35" applyFont="1" applyFill="1" applyBorder="1" applyAlignment="1">
      <alignment horizontal="center" vertical="center" wrapText="1"/>
    </xf>
    <xf numFmtId="0" fontId="29" fillId="25" borderId="32" xfId="35" applyFont="1" applyFill="1" applyBorder="1" applyAlignment="1">
      <alignment horizontal="center" vertical="center" wrapText="1"/>
    </xf>
    <xf numFmtId="0" fontId="29" fillId="25" borderId="48" xfId="35" applyFont="1" applyFill="1" applyBorder="1" applyAlignment="1">
      <alignment horizontal="center" vertical="center" wrapText="1"/>
    </xf>
    <xf numFmtId="0" fontId="29" fillId="25" borderId="42" xfId="35" applyFont="1" applyFill="1" applyBorder="1" applyAlignment="1">
      <alignment horizontal="center" vertical="center" wrapText="1"/>
    </xf>
    <xf numFmtId="0" fontId="4" fillId="25" borderId="30" xfId="35" applyFont="1" applyFill="1" applyBorder="1" applyAlignment="1">
      <alignment horizontal="left" vertical="center" wrapText="1"/>
    </xf>
    <xf numFmtId="0" fontId="4" fillId="25" borderId="10" xfId="35" applyFont="1" applyFill="1" applyBorder="1" applyAlignment="1">
      <alignment horizontal="left" vertical="center" wrapText="1"/>
    </xf>
    <xf numFmtId="0" fontId="4" fillId="25" borderId="18" xfId="35" applyFont="1" applyFill="1" applyBorder="1" applyAlignment="1">
      <alignment horizontal="left" vertical="center" wrapText="1"/>
    </xf>
    <xf numFmtId="0" fontId="4" fillId="25" borderId="10" xfId="35" applyFont="1" applyFill="1" applyBorder="1" applyAlignment="1">
      <alignment horizontal="center" vertical="center" wrapText="1"/>
    </xf>
    <xf numFmtId="0" fontId="4" fillId="25" borderId="43" xfId="35" applyFont="1" applyFill="1" applyBorder="1" applyAlignment="1">
      <alignment horizontal="center" vertical="center" wrapText="1"/>
    </xf>
    <xf numFmtId="0" fontId="4" fillId="25" borderId="51" xfId="35" applyFont="1" applyFill="1" applyBorder="1" applyAlignment="1">
      <alignment horizontal="center" vertical="center" wrapText="1"/>
    </xf>
    <xf numFmtId="0" fontId="4" fillId="25" borderId="59" xfId="35" applyFont="1" applyFill="1" applyBorder="1" applyAlignment="1">
      <alignment horizontal="left" vertical="center" wrapText="1"/>
    </xf>
    <xf numFmtId="0" fontId="4" fillId="25" borderId="14" xfId="35" applyFont="1" applyFill="1" applyBorder="1" applyAlignment="1">
      <alignment horizontal="left" vertical="center" wrapText="1"/>
    </xf>
    <xf numFmtId="165" fontId="2" fillId="20" borderId="30" xfId="44" applyNumberFormat="1" applyFont="1" applyFill="1" applyBorder="1" applyAlignment="1" applyProtection="1">
      <alignment horizontal="center" vertical="center" wrapText="1"/>
    </xf>
    <xf numFmtId="165" fontId="2" fillId="20" borderId="18" xfId="44" applyNumberFormat="1" applyFont="1" applyFill="1" applyBorder="1" applyAlignment="1" applyProtection="1">
      <alignment horizontal="center" vertical="center" wrapText="1"/>
    </xf>
    <xf numFmtId="0" fontId="2" fillId="20" borderId="41" xfId="35" applyFont="1" applyFill="1" applyBorder="1" applyAlignment="1">
      <alignment horizontal="center" vertical="center" wrapText="1"/>
    </xf>
    <xf numFmtId="0" fontId="2" fillId="20" borderId="34" xfId="35" applyFont="1" applyFill="1" applyBorder="1" applyAlignment="1">
      <alignment horizontal="center" vertical="center" wrapText="1"/>
    </xf>
    <xf numFmtId="0" fontId="4" fillId="25" borderId="52" xfId="35" applyFont="1" applyFill="1" applyBorder="1" applyAlignment="1">
      <alignment horizontal="center" vertical="center" wrapText="1"/>
    </xf>
    <xf numFmtId="0" fontId="4" fillId="25" borderId="53" xfId="35" applyFont="1" applyFill="1" applyBorder="1" applyAlignment="1">
      <alignment horizontal="center" vertical="center" wrapText="1"/>
    </xf>
    <xf numFmtId="0" fontId="4" fillId="25" borderId="62" xfId="35" applyFont="1" applyFill="1" applyBorder="1" applyAlignment="1">
      <alignment horizontal="center" vertical="center" wrapText="1"/>
    </xf>
    <xf numFmtId="0" fontId="4" fillId="25" borderId="13" xfId="35" applyFont="1" applyFill="1" applyBorder="1" applyAlignment="1">
      <alignment horizontal="left" vertical="center" wrapText="1"/>
    </xf>
    <xf numFmtId="0" fontId="4" fillId="25" borderId="12" xfId="35" applyFont="1" applyFill="1" applyBorder="1" applyAlignment="1">
      <alignment horizontal="left" vertical="center" wrapText="1"/>
    </xf>
    <xf numFmtId="0" fontId="2" fillId="20" borderId="30" xfId="35" applyFont="1" applyFill="1" applyBorder="1" applyAlignment="1">
      <alignment horizontal="center" vertical="center" wrapText="1"/>
    </xf>
    <xf numFmtId="4" fontId="2" fillId="20" borderId="30" xfId="35" applyNumberFormat="1" applyFont="1" applyFill="1" applyBorder="1" applyAlignment="1">
      <alignment horizontal="center" vertical="center" wrapText="1"/>
    </xf>
    <xf numFmtId="0" fontId="2" fillId="20" borderId="18" xfId="35" applyFont="1" applyFill="1" applyBorder="1" applyAlignment="1">
      <alignment horizontal="center" vertical="center" wrapText="1"/>
    </xf>
    <xf numFmtId="0" fontId="34" fillId="0" borderId="29" xfId="35" applyFont="1" applyBorder="1" applyAlignment="1">
      <alignment horizontal="left" vertical="top" wrapText="1"/>
    </xf>
    <xf numFmtId="0" fontId="34" fillId="0" borderId="28" xfId="35" applyFont="1" applyBorder="1" applyAlignment="1">
      <alignment horizontal="left" vertical="top" wrapText="1"/>
    </xf>
    <xf numFmtId="0" fontId="39" fillId="20" borderId="10" xfId="35" applyFont="1" applyFill="1" applyBorder="1" applyAlignment="1">
      <alignment horizontal="center" vertical="center"/>
    </xf>
    <xf numFmtId="0" fontId="34" fillId="0" borderId="10" xfId="35" applyFont="1" applyBorder="1" applyAlignment="1">
      <alignment vertical="top" wrapText="1"/>
    </xf>
    <xf numFmtId="0" fontId="34" fillId="0" borderId="29" xfId="35" applyFont="1" applyBorder="1" applyAlignment="1">
      <alignment vertical="top" wrapText="1"/>
    </xf>
    <xf numFmtId="0" fontId="40" fillId="0" borderId="28" xfId="0" applyFont="1" applyBorder="1" applyAlignment="1">
      <alignment vertical="top" wrapText="1"/>
    </xf>
    <xf numFmtId="0" fontId="34" fillId="0" borderId="11" xfId="35" applyFont="1" applyBorder="1" applyAlignment="1">
      <alignment vertical="top" wrapText="1"/>
    </xf>
    <xf numFmtId="0" fontId="38" fillId="26" borderId="10" xfId="35" applyFont="1" applyFill="1" applyBorder="1" applyAlignment="1">
      <alignment vertical="top" wrapText="1"/>
    </xf>
    <xf numFmtId="0" fontId="34" fillId="0" borderId="22" xfId="35" applyFont="1" applyBorder="1" applyAlignment="1">
      <alignment vertical="top" wrapText="1"/>
    </xf>
    <xf numFmtId="0" fontId="34" fillId="0" borderId="26" xfId="35" applyFont="1" applyBorder="1" applyAlignment="1">
      <alignment vertical="top" wrapText="1"/>
    </xf>
    <xf numFmtId="0" fontId="39" fillId="20" borderId="11" xfId="35" applyFont="1" applyFill="1" applyBorder="1" applyAlignment="1">
      <alignment horizontal="center" vertical="center"/>
    </xf>
    <xf numFmtId="0" fontId="40" fillId="0" borderId="26" xfId="0" applyFont="1" applyBorder="1" applyAlignment="1">
      <alignment vertical="top" wrapText="1"/>
    </xf>
    <xf numFmtId="0" fontId="34" fillId="0" borderId="22" xfId="35" applyFont="1" applyBorder="1" applyAlignment="1">
      <alignment horizontal="left" vertical="top" wrapText="1"/>
    </xf>
    <xf numFmtId="0" fontId="40" fillId="0" borderId="26" xfId="0" applyFont="1" applyBorder="1" applyAlignment="1">
      <alignment horizontal="left" vertical="top" wrapText="1"/>
    </xf>
    <xf numFmtId="0" fontId="34" fillId="0" borderId="26" xfId="35" applyFont="1" applyBorder="1" applyAlignment="1">
      <alignment horizontal="left" vertical="top" wrapText="1"/>
    </xf>
    <xf numFmtId="0" fontId="38" fillId="26" borderId="22" xfId="35" applyFont="1" applyFill="1" applyBorder="1" applyAlignment="1">
      <alignment horizontal="left"/>
    </xf>
    <xf numFmtId="0" fontId="38" fillId="26" borderId="26" xfId="35" applyFont="1" applyFill="1" applyBorder="1" applyAlignment="1">
      <alignment horizontal="left"/>
    </xf>
    <xf numFmtId="0" fontId="34" fillId="0" borderId="22" xfId="35" applyFont="1" applyFill="1" applyBorder="1" applyAlignment="1">
      <alignment horizontal="left" vertical="center"/>
    </xf>
    <xf numFmtId="0" fontId="40" fillId="0" borderId="26" xfId="0" applyFont="1" applyBorder="1" applyAlignment="1">
      <alignment horizontal="left" vertical="center"/>
    </xf>
    <xf numFmtId="0" fontId="34" fillId="0" borderId="10" xfId="35" applyFont="1" applyBorder="1" applyAlignment="1">
      <alignment horizontal="left" vertical="top" wrapText="1"/>
    </xf>
    <xf numFmtId="0" fontId="40" fillId="0" borderId="28" xfId="0" applyFont="1" applyBorder="1" applyAlignment="1">
      <alignment horizontal="left" vertical="top" wrapText="1"/>
    </xf>
    <xf numFmtId="0" fontId="34" fillId="0" borderId="41" xfId="0" applyFont="1" applyBorder="1" applyAlignment="1">
      <alignment horizontal="center" vertical="center" wrapText="1"/>
    </xf>
    <xf numFmtId="0" fontId="34" fillId="0" borderId="34" xfId="0" applyFont="1" applyBorder="1" applyAlignment="1">
      <alignment horizontal="center" vertical="center" wrapText="1"/>
    </xf>
    <xf numFmtId="0" fontId="34" fillId="0" borderId="70" xfId="0" applyFont="1" applyBorder="1" applyAlignment="1">
      <alignment horizontal="center" vertical="center" wrapText="1"/>
    </xf>
    <xf numFmtId="0" fontId="34" fillId="0" borderId="39" xfId="0" applyFont="1" applyBorder="1" applyAlignment="1">
      <alignment horizontal="center" vertical="center" wrapText="1"/>
    </xf>
    <xf numFmtId="0" fontId="34" fillId="0" borderId="42" xfId="0" applyFont="1" applyBorder="1" applyAlignment="1">
      <alignment horizontal="center" vertical="center" wrapText="1"/>
    </xf>
    <xf numFmtId="0" fontId="34" fillId="0" borderId="69" xfId="0" applyFont="1" applyBorder="1" applyAlignment="1">
      <alignment horizontal="center" vertical="center" wrapText="1"/>
    </xf>
    <xf numFmtId="0" fontId="34" fillId="0" borderId="32" xfId="0" applyFont="1" applyBorder="1" applyAlignment="1">
      <alignment horizontal="left" wrapText="1"/>
    </xf>
    <xf numFmtId="0" fontId="36" fillId="0" borderId="43" xfId="0" applyFont="1" applyBorder="1" applyAlignment="1">
      <alignment horizontal="left" wrapText="1"/>
    </xf>
    <xf numFmtId="0" fontId="36" fillId="0" borderId="33" xfId="0" applyFont="1" applyBorder="1" applyAlignment="1">
      <alignment horizontal="left" wrapText="1"/>
    </xf>
    <xf numFmtId="0" fontId="39" fillId="0" borderId="70" xfId="0" applyFont="1" applyBorder="1" applyAlignment="1">
      <alignment horizontal="center" wrapText="1"/>
    </xf>
    <xf numFmtId="0" fontId="41" fillId="0" borderId="70" xfId="0" applyFont="1" applyBorder="1" applyAlignment="1">
      <alignment horizontal="center" wrapText="1"/>
    </xf>
    <xf numFmtId="0" fontId="41" fillId="0" borderId="44" xfId="0" applyFont="1" applyBorder="1" applyAlignment="1">
      <alignment horizontal="center" wrapText="1"/>
    </xf>
    <xf numFmtId="0" fontId="39" fillId="0" borderId="15" xfId="0" applyFont="1" applyBorder="1" applyAlignment="1">
      <alignment horizontal="center" wrapText="1"/>
    </xf>
    <xf numFmtId="0" fontId="41" fillId="0" borderId="15" xfId="0" applyFont="1" applyBorder="1" applyAlignment="1">
      <alignment horizontal="center" wrapText="1"/>
    </xf>
    <xf numFmtId="0" fontId="34" fillId="0" borderId="41" xfId="0" applyFont="1" applyBorder="1" applyAlignment="1">
      <alignment horizontal="left" vertical="top" wrapText="1"/>
    </xf>
    <xf numFmtId="0" fontId="36" fillId="0" borderId="34" xfId="0" applyFont="1" applyBorder="1" applyAlignment="1">
      <alignment horizontal="left" vertical="top" wrapText="1"/>
    </xf>
    <xf numFmtId="0" fontId="34" fillId="0" borderId="39" xfId="0" applyFont="1" applyBorder="1" applyAlignment="1">
      <alignment horizontal="left" wrapText="1"/>
    </xf>
    <xf numFmtId="0" fontId="36" fillId="0" borderId="42" xfId="0" applyFont="1" applyBorder="1" applyAlignment="1">
      <alignment horizontal="left" wrapText="1"/>
    </xf>
    <xf numFmtId="0" fontId="34" fillId="0" borderId="30" xfId="0" applyFont="1" applyBorder="1" applyAlignment="1">
      <alignment horizontal="left" vertical="center" wrapText="1"/>
    </xf>
    <xf numFmtId="0" fontId="36" fillId="0" borderId="10" xfId="0" applyFont="1" applyBorder="1" applyAlignment="1">
      <alignment horizontal="left" vertical="center" wrapText="1"/>
    </xf>
    <xf numFmtId="0" fontId="36" fillId="0" borderId="14" xfId="0" applyFont="1" applyBorder="1" applyAlignment="1">
      <alignment horizontal="left" vertical="center" wrapText="1"/>
    </xf>
  </cellXfs>
  <cellStyles count="46">
    <cellStyle name="20% - akcent 1 2" xfId="1" xr:uid="{00000000-0005-0000-0000-000000000000}"/>
    <cellStyle name="20% - akcent 2 2" xfId="2" xr:uid="{00000000-0005-0000-0000-000001000000}"/>
    <cellStyle name="20% - akcent 3 2" xfId="3" xr:uid="{00000000-0005-0000-0000-000002000000}"/>
    <cellStyle name="20% - akcent 4 2" xfId="4" xr:uid="{00000000-0005-0000-0000-000003000000}"/>
    <cellStyle name="20% - akcent 5 2" xfId="5" xr:uid="{00000000-0005-0000-0000-000004000000}"/>
    <cellStyle name="20% - akcent 6 2" xfId="6" xr:uid="{00000000-0005-0000-0000-000005000000}"/>
    <cellStyle name="40% - akcent 1 2" xfId="7" xr:uid="{00000000-0005-0000-0000-000006000000}"/>
    <cellStyle name="40% - akcent 2 2" xfId="8" xr:uid="{00000000-0005-0000-0000-000007000000}"/>
    <cellStyle name="40% - akcent 3 2" xfId="9" xr:uid="{00000000-0005-0000-0000-000008000000}"/>
    <cellStyle name="40% - akcent 4 2" xfId="10" xr:uid="{00000000-0005-0000-0000-000009000000}"/>
    <cellStyle name="40% - akcent 5 2" xfId="11" xr:uid="{00000000-0005-0000-0000-00000A000000}"/>
    <cellStyle name="40% - akcent 6 2" xfId="12" xr:uid="{00000000-0005-0000-0000-00000B000000}"/>
    <cellStyle name="60% - akcent 1 2" xfId="13" xr:uid="{00000000-0005-0000-0000-00000C000000}"/>
    <cellStyle name="60% - akcent 2 2" xfId="14" xr:uid="{00000000-0005-0000-0000-00000D000000}"/>
    <cellStyle name="60% - akcent 3 2" xfId="15" xr:uid="{00000000-0005-0000-0000-00000E000000}"/>
    <cellStyle name="60% - akcent 4 2" xfId="16" xr:uid="{00000000-0005-0000-0000-00000F000000}"/>
    <cellStyle name="60% - akcent 5 2" xfId="17" xr:uid="{00000000-0005-0000-0000-000010000000}"/>
    <cellStyle name="60% - akcent 6 2" xfId="18" xr:uid="{00000000-0005-0000-0000-000011000000}"/>
    <cellStyle name="Akcent 1 2" xfId="19" xr:uid="{00000000-0005-0000-0000-000012000000}"/>
    <cellStyle name="Akcent 2 2" xfId="20" xr:uid="{00000000-0005-0000-0000-000013000000}"/>
    <cellStyle name="Akcent 3 2" xfId="21" xr:uid="{00000000-0005-0000-0000-000014000000}"/>
    <cellStyle name="Akcent 4 2" xfId="22" xr:uid="{00000000-0005-0000-0000-000015000000}"/>
    <cellStyle name="Akcent 5 2" xfId="23" xr:uid="{00000000-0005-0000-0000-000016000000}"/>
    <cellStyle name="Akcent 6 2" xfId="24" xr:uid="{00000000-0005-0000-0000-000017000000}"/>
    <cellStyle name="Dane wejściowe 2" xfId="25" xr:uid="{00000000-0005-0000-0000-000018000000}"/>
    <cellStyle name="Dane wyjściowe 2" xfId="26" xr:uid="{00000000-0005-0000-0000-000019000000}"/>
    <cellStyle name="Dobre 2" xfId="27" xr:uid="{00000000-0005-0000-0000-00001A000000}"/>
    <cellStyle name="Komórka połączona 2" xfId="28" xr:uid="{00000000-0005-0000-0000-00001B000000}"/>
    <cellStyle name="Komórka zaznaczona 2" xfId="29" xr:uid="{00000000-0005-0000-0000-00001C000000}"/>
    <cellStyle name="Nagłówek 1 2" xfId="30" xr:uid="{00000000-0005-0000-0000-00001D000000}"/>
    <cellStyle name="Nagłówek 2 2" xfId="31" xr:uid="{00000000-0005-0000-0000-00001E000000}"/>
    <cellStyle name="Nagłówek 3 2" xfId="32" xr:uid="{00000000-0005-0000-0000-00001F000000}"/>
    <cellStyle name="Nagłówek 4 2" xfId="33" xr:uid="{00000000-0005-0000-0000-000020000000}"/>
    <cellStyle name="Neutralne 2" xfId="34" xr:uid="{00000000-0005-0000-0000-000021000000}"/>
    <cellStyle name="Normalny" xfId="0" builtinId="0"/>
    <cellStyle name="Normalny 2" xfId="35" xr:uid="{00000000-0005-0000-0000-000023000000}"/>
    <cellStyle name="Obliczenia 2" xfId="36" xr:uid="{00000000-0005-0000-0000-000024000000}"/>
    <cellStyle name="Procentowy 2" xfId="37" xr:uid="{00000000-0005-0000-0000-000025000000}"/>
    <cellStyle name="Suma 2" xfId="38" xr:uid="{00000000-0005-0000-0000-000026000000}"/>
    <cellStyle name="Tekst objaśnienia 2" xfId="39" xr:uid="{00000000-0005-0000-0000-000027000000}"/>
    <cellStyle name="Tekst ostrzeżenia 2" xfId="40" xr:uid="{00000000-0005-0000-0000-000028000000}"/>
    <cellStyle name="Tytuł 2" xfId="41" xr:uid="{00000000-0005-0000-0000-000029000000}"/>
    <cellStyle name="Uwaga 2" xfId="42" xr:uid="{00000000-0005-0000-0000-00002A000000}"/>
    <cellStyle name="Walutowy" xfId="43" builtinId="4"/>
    <cellStyle name="Walutowy 2" xfId="44" xr:uid="{00000000-0005-0000-0000-00002C000000}"/>
    <cellStyle name="Złe 2" xfId="45" xr:uid="{00000000-0005-0000-0000-00002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94"/>
  <sheetViews>
    <sheetView zoomScale="80" zoomScaleNormal="80" workbookViewId="0">
      <pane xSplit="5" ySplit="1" topLeftCell="F55" activePane="bottomRight" state="frozen"/>
      <selection pane="topRight" activeCell="F1" sqref="F1"/>
      <selection pane="bottomLeft" activeCell="A2" sqref="A2"/>
      <selection pane="bottomRight" activeCell="K63" sqref="K63"/>
    </sheetView>
  </sheetViews>
  <sheetFormatPr defaultRowHeight="14.4"/>
  <cols>
    <col min="2" max="2" width="16.5546875" style="28" customWidth="1"/>
    <col min="3" max="3" width="35.109375" customWidth="1"/>
    <col min="4" max="4" width="11.33203125" style="5" bestFit="1" customWidth="1"/>
    <col min="5" max="5" width="14.33203125" style="5" customWidth="1"/>
    <col min="6" max="6" width="15.109375" style="5" customWidth="1"/>
    <col min="7" max="7" width="13.44140625" style="5" customWidth="1"/>
    <col min="8" max="8" width="19.44140625" style="5" customWidth="1"/>
    <col min="9" max="9" width="8.6640625" style="27" customWidth="1"/>
    <col min="10" max="10" width="17" customWidth="1"/>
    <col min="11" max="11" width="16.6640625" bestFit="1" customWidth="1"/>
    <col min="12" max="12" width="15" style="5" customWidth="1"/>
    <col min="13" max="13" width="13.44140625" style="44" hidden="1" customWidth="1"/>
    <col min="14" max="15" width="14.88671875" style="44" hidden="1" customWidth="1"/>
    <col min="16" max="16" width="17.33203125" style="20" customWidth="1"/>
    <col min="17" max="17" width="15.44140625" customWidth="1"/>
  </cols>
  <sheetData>
    <row r="1" spans="1:16" s="44" customFormat="1" ht="47.25" customHeight="1">
      <c r="A1" s="257" t="s">
        <v>0</v>
      </c>
      <c r="B1" s="245" t="s">
        <v>1</v>
      </c>
      <c r="C1" s="279" t="s">
        <v>68</v>
      </c>
      <c r="D1" s="279" t="s">
        <v>2</v>
      </c>
      <c r="E1" s="280" t="s">
        <v>20</v>
      </c>
      <c r="F1" s="279" t="s">
        <v>3</v>
      </c>
      <c r="G1" s="279"/>
      <c r="H1" s="279"/>
      <c r="I1" s="279"/>
      <c r="J1" s="272" t="s">
        <v>21</v>
      </c>
      <c r="K1" s="270" t="s">
        <v>22</v>
      </c>
      <c r="L1" s="35" t="s">
        <v>45</v>
      </c>
      <c r="M1" s="255" t="s">
        <v>4</v>
      </c>
      <c r="N1" s="253" t="s">
        <v>5</v>
      </c>
      <c r="O1" s="251" t="s">
        <v>6</v>
      </c>
      <c r="P1" s="97"/>
    </row>
    <row r="2" spans="1:16" s="44" customFormat="1" ht="28.2" thickBot="1">
      <c r="A2" s="258"/>
      <c r="B2" s="246"/>
      <c r="C2" s="281"/>
      <c r="D2" s="281"/>
      <c r="E2" s="281"/>
      <c r="F2" s="22" t="s">
        <v>7</v>
      </c>
      <c r="G2" s="23" t="s">
        <v>8</v>
      </c>
      <c r="H2" s="22" t="s">
        <v>9</v>
      </c>
      <c r="I2" s="22" t="s">
        <v>10</v>
      </c>
      <c r="J2" s="273"/>
      <c r="K2" s="271"/>
      <c r="L2" s="36"/>
      <c r="M2" s="256"/>
      <c r="N2" s="254"/>
      <c r="O2" s="252"/>
      <c r="P2" s="97"/>
    </row>
    <row r="3" spans="1:16" s="44" customFormat="1" ht="41.4">
      <c r="A3" s="259" t="s">
        <v>11</v>
      </c>
      <c r="B3" s="262" t="s">
        <v>52</v>
      </c>
      <c r="C3" s="43" t="s">
        <v>84</v>
      </c>
      <c r="D3" s="31">
        <v>1910</v>
      </c>
      <c r="E3" s="31">
        <v>220</v>
      </c>
      <c r="F3" s="32" t="s">
        <v>65</v>
      </c>
      <c r="G3" s="33" t="s">
        <v>65</v>
      </c>
      <c r="H3" s="33" t="s">
        <v>17</v>
      </c>
      <c r="I3" s="32" t="s">
        <v>94</v>
      </c>
      <c r="J3" s="32" t="s">
        <v>118</v>
      </c>
      <c r="K3" s="34">
        <f>IF(N3&gt;O3,N3,O3)</f>
        <v>550000</v>
      </c>
      <c r="L3" s="37" t="s">
        <v>223</v>
      </c>
      <c r="M3" s="240">
        <v>2500</v>
      </c>
      <c r="N3" s="34">
        <f t="shared" ref="N3:N30" si="0">M3*E3</f>
        <v>550000</v>
      </c>
      <c r="O3" s="241">
        <v>368541.39</v>
      </c>
      <c r="P3" s="97"/>
    </row>
    <row r="4" spans="1:16" s="44" customFormat="1" ht="69">
      <c r="A4" s="260"/>
      <c r="B4" s="263"/>
      <c r="C4" s="25" t="s">
        <v>85</v>
      </c>
      <c r="D4" s="12">
        <v>1967</v>
      </c>
      <c r="E4" s="12">
        <v>612</v>
      </c>
      <c r="F4" s="9" t="s">
        <v>93</v>
      </c>
      <c r="G4" s="10" t="s">
        <v>95</v>
      </c>
      <c r="H4" s="10" t="s">
        <v>95</v>
      </c>
      <c r="I4" s="9" t="s">
        <v>94</v>
      </c>
      <c r="J4" s="9" t="s">
        <v>119</v>
      </c>
      <c r="K4" s="11">
        <f t="shared" ref="K4:K23" si="1">IF(N4&gt;O4,N4,O4)</f>
        <v>1836000</v>
      </c>
      <c r="L4" s="38" t="s">
        <v>222</v>
      </c>
      <c r="M4" s="242">
        <v>3000</v>
      </c>
      <c r="N4" s="11">
        <f t="shared" si="0"/>
        <v>1836000</v>
      </c>
      <c r="O4" s="243">
        <v>749443.58</v>
      </c>
      <c r="P4" s="97"/>
    </row>
    <row r="5" spans="1:16" s="44" customFormat="1" ht="55.2">
      <c r="A5" s="260"/>
      <c r="B5" s="263"/>
      <c r="C5" s="25" t="s">
        <v>86</v>
      </c>
      <c r="D5" s="12">
        <v>1997</v>
      </c>
      <c r="E5" s="12">
        <v>830</v>
      </c>
      <c r="F5" s="9" t="s">
        <v>93</v>
      </c>
      <c r="G5" s="10" t="s">
        <v>17</v>
      </c>
      <c r="H5" s="10" t="s">
        <v>96</v>
      </c>
      <c r="I5" s="9" t="s">
        <v>62</v>
      </c>
      <c r="J5" s="9" t="s">
        <v>120</v>
      </c>
      <c r="K5" s="11">
        <f t="shared" si="1"/>
        <v>830000</v>
      </c>
      <c r="L5" s="38" t="s">
        <v>223</v>
      </c>
      <c r="M5" s="242">
        <v>1000</v>
      </c>
      <c r="N5" s="11">
        <f t="shared" si="0"/>
        <v>830000</v>
      </c>
      <c r="O5" s="241">
        <v>200520.17</v>
      </c>
      <c r="P5" s="97"/>
    </row>
    <row r="6" spans="1:16" s="44" customFormat="1" ht="27.6">
      <c r="A6" s="260"/>
      <c r="B6" s="263"/>
      <c r="C6" s="25" t="s">
        <v>87</v>
      </c>
      <c r="D6" s="12">
        <v>2001</v>
      </c>
      <c r="E6" s="12">
        <v>440</v>
      </c>
      <c r="F6" s="9" t="s">
        <v>93</v>
      </c>
      <c r="G6" s="10" t="s">
        <v>95</v>
      </c>
      <c r="H6" s="10" t="s">
        <v>17</v>
      </c>
      <c r="I6" s="9" t="s">
        <v>69</v>
      </c>
      <c r="J6" s="9" t="s">
        <v>121</v>
      </c>
      <c r="K6" s="11">
        <f t="shared" si="1"/>
        <v>1320000</v>
      </c>
      <c r="L6" s="38" t="s">
        <v>222</v>
      </c>
      <c r="M6" s="242">
        <v>3000</v>
      </c>
      <c r="N6" s="11">
        <f t="shared" si="0"/>
        <v>1320000</v>
      </c>
      <c r="O6" s="241">
        <v>105596.46</v>
      </c>
      <c r="P6" s="97"/>
    </row>
    <row r="7" spans="1:16" s="44" customFormat="1" ht="26.25" customHeight="1">
      <c r="A7" s="260"/>
      <c r="B7" s="263"/>
      <c r="C7" s="25" t="s">
        <v>88</v>
      </c>
      <c r="D7" s="12">
        <v>2001</v>
      </c>
      <c r="E7" s="12">
        <v>546</v>
      </c>
      <c r="F7" s="9" t="s">
        <v>60</v>
      </c>
      <c r="G7" s="10" t="s">
        <v>95</v>
      </c>
      <c r="H7" s="10" t="s">
        <v>17</v>
      </c>
      <c r="I7" s="9" t="s">
        <v>69</v>
      </c>
      <c r="J7" s="9" t="s">
        <v>122</v>
      </c>
      <c r="K7" s="11">
        <f t="shared" si="1"/>
        <v>1638000</v>
      </c>
      <c r="L7" s="38" t="s">
        <v>222</v>
      </c>
      <c r="M7" s="242">
        <v>3000</v>
      </c>
      <c r="N7" s="11">
        <f t="shared" si="0"/>
        <v>1638000</v>
      </c>
      <c r="O7" s="241">
        <v>694796.13</v>
      </c>
      <c r="P7" s="97"/>
    </row>
    <row r="8" spans="1:16" s="44" customFormat="1" ht="55.2">
      <c r="A8" s="260"/>
      <c r="B8" s="263"/>
      <c r="C8" s="25" t="s">
        <v>89</v>
      </c>
      <c r="D8" s="12">
        <v>2005</v>
      </c>
      <c r="E8" s="12">
        <v>330</v>
      </c>
      <c r="F8" s="9" t="s">
        <v>93</v>
      </c>
      <c r="G8" s="10" t="s">
        <v>95</v>
      </c>
      <c r="H8" s="10" t="s">
        <v>95</v>
      </c>
      <c r="I8" s="9" t="s">
        <v>62</v>
      </c>
      <c r="J8" s="9" t="s">
        <v>123</v>
      </c>
      <c r="K8" s="11">
        <f t="shared" si="1"/>
        <v>990000</v>
      </c>
      <c r="L8" s="38" t="s">
        <v>222</v>
      </c>
      <c r="M8" s="242">
        <v>3000</v>
      </c>
      <c r="N8" s="11">
        <f t="shared" si="0"/>
        <v>990000</v>
      </c>
      <c r="O8" s="241">
        <v>157245.26999999999</v>
      </c>
      <c r="P8" s="97"/>
    </row>
    <row r="9" spans="1:16" s="44" customFormat="1">
      <c r="A9" s="260"/>
      <c r="B9" s="263"/>
      <c r="C9" s="25" t="s">
        <v>90</v>
      </c>
      <c r="D9" s="12">
        <v>2001</v>
      </c>
      <c r="E9" s="12">
        <v>45</v>
      </c>
      <c r="F9" s="9" t="s">
        <v>93</v>
      </c>
      <c r="G9" s="10" t="s">
        <v>17</v>
      </c>
      <c r="H9" s="10" t="s">
        <v>95</v>
      </c>
      <c r="I9" s="9" t="s">
        <v>69</v>
      </c>
      <c r="J9" s="9"/>
      <c r="K9" s="11">
        <f t="shared" si="1"/>
        <v>2749.69</v>
      </c>
      <c r="L9" s="38" t="s">
        <v>223</v>
      </c>
      <c r="M9" s="242"/>
      <c r="N9" s="11">
        <f t="shared" si="0"/>
        <v>0</v>
      </c>
      <c r="O9" s="241">
        <v>2749.69</v>
      </c>
      <c r="P9" s="97"/>
    </row>
    <row r="10" spans="1:16" s="44" customFormat="1" ht="26.25" customHeight="1">
      <c r="A10" s="260"/>
      <c r="B10" s="263"/>
      <c r="C10" s="25" t="s">
        <v>91</v>
      </c>
      <c r="D10" s="12">
        <v>2006</v>
      </c>
      <c r="E10" s="12">
        <v>440</v>
      </c>
      <c r="F10" s="9" t="s">
        <v>93</v>
      </c>
      <c r="G10" s="10" t="s">
        <v>17</v>
      </c>
      <c r="H10" s="10" t="s">
        <v>97</v>
      </c>
      <c r="I10" s="9" t="s">
        <v>62</v>
      </c>
      <c r="J10" s="9"/>
      <c r="K10" s="11">
        <f t="shared" si="1"/>
        <v>1320000</v>
      </c>
      <c r="L10" s="38" t="s">
        <v>223</v>
      </c>
      <c r="M10" s="242">
        <v>3000</v>
      </c>
      <c r="N10" s="11">
        <f t="shared" si="0"/>
        <v>1320000</v>
      </c>
      <c r="O10" s="241">
        <v>90000</v>
      </c>
      <c r="P10" s="97"/>
    </row>
    <row r="11" spans="1:16" s="44" customFormat="1" ht="27.6">
      <c r="A11" s="260"/>
      <c r="B11" s="263"/>
      <c r="C11" s="25" t="s">
        <v>92</v>
      </c>
      <c r="D11" s="12">
        <v>2006</v>
      </c>
      <c r="E11" s="12">
        <v>576</v>
      </c>
      <c r="F11" s="9" t="s">
        <v>93</v>
      </c>
      <c r="G11" s="10" t="s">
        <v>17</v>
      </c>
      <c r="H11" s="10" t="s">
        <v>95</v>
      </c>
      <c r="I11" s="9" t="s">
        <v>69</v>
      </c>
      <c r="J11" s="9"/>
      <c r="K11" s="11">
        <f t="shared" si="1"/>
        <v>576000</v>
      </c>
      <c r="L11" s="38" t="s">
        <v>223</v>
      </c>
      <c r="M11" s="242">
        <v>1000</v>
      </c>
      <c r="N11" s="11">
        <f t="shared" si="0"/>
        <v>576000</v>
      </c>
      <c r="O11" s="241">
        <v>51000</v>
      </c>
      <c r="P11" s="97"/>
    </row>
    <row r="12" spans="1:16" s="44" customFormat="1" ht="55.2">
      <c r="A12" s="260"/>
      <c r="B12" s="263"/>
      <c r="C12" s="25" t="s">
        <v>117</v>
      </c>
      <c r="D12" s="12">
        <v>2008</v>
      </c>
      <c r="E12" s="12">
        <v>130</v>
      </c>
      <c r="F12" s="9" t="s">
        <v>65</v>
      </c>
      <c r="G12" s="10" t="s">
        <v>65</v>
      </c>
      <c r="H12" s="10" t="s">
        <v>17</v>
      </c>
      <c r="I12" s="9" t="s">
        <v>69</v>
      </c>
      <c r="J12" s="9" t="s">
        <v>243</v>
      </c>
      <c r="K12" s="11">
        <f t="shared" si="1"/>
        <v>325000</v>
      </c>
      <c r="L12" s="38" t="s">
        <v>223</v>
      </c>
      <c r="M12" s="242">
        <v>2500</v>
      </c>
      <c r="N12" s="11">
        <f t="shared" si="0"/>
        <v>325000</v>
      </c>
      <c r="O12" s="241">
        <v>297386.39</v>
      </c>
      <c r="P12" s="97"/>
    </row>
    <row r="13" spans="1:16" s="44" customFormat="1">
      <c r="A13" s="260"/>
      <c r="B13" s="263"/>
      <c r="C13" s="25" t="s">
        <v>98</v>
      </c>
      <c r="D13" s="12">
        <v>1973</v>
      </c>
      <c r="E13" s="12">
        <v>172</v>
      </c>
      <c r="F13" s="10" t="s">
        <v>93</v>
      </c>
      <c r="G13" s="9" t="s">
        <v>95</v>
      </c>
      <c r="H13" s="9" t="s">
        <v>17</v>
      </c>
      <c r="I13" s="9" t="s">
        <v>63</v>
      </c>
      <c r="J13" s="45"/>
      <c r="K13" s="11">
        <f t="shared" si="1"/>
        <v>430000</v>
      </c>
      <c r="L13" s="38" t="s">
        <v>222</v>
      </c>
      <c r="M13" s="242">
        <v>2500</v>
      </c>
      <c r="N13" s="11">
        <f t="shared" si="0"/>
        <v>430000</v>
      </c>
      <c r="O13" s="244">
        <v>20000</v>
      </c>
      <c r="P13" s="97"/>
    </row>
    <row r="14" spans="1:16" s="44" customFormat="1">
      <c r="A14" s="260"/>
      <c r="B14" s="263"/>
      <c r="C14" s="25" t="s">
        <v>99</v>
      </c>
      <c r="D14" s="12">
        <v>2001</v>
      </c>
      <c r="E14" s="12">
        <v>750</v>
      </c>
      <c r="F14" s="10" t="s">
        <v>93</v>
      </c>
      <c r="G14" s="9" t="s">
        <v>95</v>
      </c>
      <c r="H14" s="9" t="s">
        <v>95</v>
      </c>
      <c r="I14" s="9" t="s">
        <v>62</v>
      </c>
      <c r="J14" s="45"/>
      <c r="K14" s="11">
        <f t="shared" si="1"/>
        <v>2250000</v>
      </c>
      <c r="L14" s="38" t="s">
        <v>223</v>
      </c>
      <c r="M14" s="242">
        <v>3000</v>
      </c>
      <c r="N14" s="11">
        <f t="shared" si="0"/>
        <v>2250000</v>
      </c>
      <c r="O14" s="244">
        <v>227026.05</v>
      </c>
      <c r="P14" s="97"/>
    </row>
    <row r="15" spans="1:16" s="44" customFormat="1">
      <c r="A15" s="260"/>
      <c r="B15" s="263"/>
      <c r="C15" s="25" t="s">
        <v>100</v>
      </c>
      <c r="D15" s="12">
        <v>2001</v>
      </c>
      <c r="E15" s="12">
        <v>72</v>
      </c>
      <c r="F15" s="10" t="s">
        <v>111</v>
      </c>
      <c r="G15" s="9" t="s">
        <v>66</v>
      </c>
      <c r="H15" s="9" t="s">
        <v>17</v>
      </c>
      <c r="I15" s="9" t="s">
        <v>69</v>
      </c>
      <c r="J15" s="45"/>
      <c r="K15" s="11">
        <f t="shared" si="1"/>
        <v>72000</v>
      </c>
      <c r="L15" s="38" t="s">
        <v>222</v>
      </c>
      <c r="M15" s="242">
        <v>1000</v>
      </c>
      <c r="N15" s="11">
        <f t="shared" si="0"/>
        <v>72000</v>
      </c>
      <c r="O15" s="244">
        <v>37630</v>
      </c>
      <c r="P15" s="97"/>
    </row>
    <row r="16" spans="1:16" s="44" customFormat="1">
      <c r="A16" s="260"/>
      <c r="B16" s="263"/>
      <c r="C16" s="25" t="s">
        <v>101</v>
      </c>
      <c r="D16" s="12">
        <v>2007</v>
      </c>
      <c r="E16" s="12">
        <v>510</v>
      </c>
      <c r="F16" s="10" t="s">
        <v>112</v>
      </c>
      <c r="G16" s="9" t="s">
        <v>305</v>
      </c>
      <c r="H16" s="9" t="s">
        <v>17</v>
      </c>
      <c r="I16" s="9" t="s">
        <v>69</v>
      </c>
      <c r="J16" s="45"/>
      <c r="K16" s="11">
        <f t="shared" si="1"/>
        <v>1530000</v>
      </c>
      <c r="L16" s="38" t="s">
        <v>222</v>
      </c>
      <c r="M16" s="242">
        <v>3000</v>
      </c>
      <c r="N16" s="11">
        <f t="shared" si="0"/>
        <v>1530000</v>
      </c>
      <c r="O16" s="244">
        <v>81297</v>
      </c>
      <c r="P16" s="97"/>
    </row>
    <row r="17" spans="1:16" s="44" customFormat="1">
      <c r="A17" s="260"/>
      <c r="B17" s="263"/>
      <c r="C17" s="25" t="s">
        <v>102</v>
      </c>
      <c r="D17" s="12">
        <v>1962</v>
      </c>
      <c r="E17" s="12">
        <v>200</v>
      </c>
      <c r="F17" s="10" t="s">
        <v>112</v>
      </c>
      <c r="G17" s="9" t="s">
        <v>113</v>
      </c>
      <c r="H17" s="9" t="s">
        <v>17</v>
      </c>
      <c r="I17" s="9" t="s">
        <v>69</v>
      </c>
      <c r="J17" s="45"/>
      <c r="K17" s="11">
        <f t="shared" si="1"/>
        <v>600000</v>
      </c>
      <c r="L17" s="38" t="s">
        <v>222</v>
      </c>
      <c r="M17" s="242">
        <v>3000</v>
      </c>
      <c r="N17" s="11">
        <f t="shared" si="0"/>
        <v>600000</v>
      </c>
      <c r="O17" s="244">
        <v>60000</v>
      </c>
      <c r="P17" s="97"/>
    </row>
    <row r="18" spans="1:16" s="44" customFormat="1" ht="27.75" customHeight="1">
      <c r="A18" s="260"/>
      <c r="B18" s="263"/>
      <c r="C18" s="25" t="s">
        <v>103</v>
      </c>
      <c r="D18" s="12">
        <v>1997</v>
      </c>
      <c r="E18" s="12">
        <v>72</v>
      </c>
      <c r="F18" s="10" t="s">
        <v>114</v>
      </c>
      <c r="G18" s="9" t="s">
        <v>66</v>
      </c>
      <c r="H18" s="9" t="s">
        <v>17</v>
      </c>
      <c r="I18" s="9" t="s">
        <v>69</v>
      </c>
      <c r="J18" s="45"/>
      <c r="K18" s="11">
        <f t="shared" si="1"/>
        <v>40000</v>
      </c>
      <c r="L18" s="38" t="s">
        <v>223</v>
      </c>
      <c r="M18" s="242"/>
      <c r="N18" s="11">
        <f t="shared" si="0"/>
        <v>0</v>
      </c>
      <c r="O18" s="244">
        <v>40000</v>
      </c>
      <c r="P18" s="97"/>
    </row>
    <row r="19" spans="1:16" s="44" customFormat="1">
      <c r="A19" s="260"/>
      <c r="B19" s="263"/>
      <c r="C19" s="25" t="s">
        <v>104</v>
      </c>
      <c r="D19" s="12">
        <v>1983</v>
      </c>
      <c r="E19" s="12">
        <v>435</v>
      </c>
      <c r="F19" s="10" t="s">
        <v>111</v>
      </c>
      <c r="G19" s="9" t="s">
        <v>64</v>
      </c>
      <c r="H19" s="9" t="s">
        <v>17</v>
      </c>
      <c r="I19" s="9" t="s">
        <v>69</v>
      </c>
      <c r="J19" s="45"/>
      <c r="K19" s="11">
        <f t="shared" si="1"/>
        <v>1305000</v>
      </c>
      <c r="L19" s="38" t="s">
        <v>222</v>
      </c>
      <c r="M19" s="242">
        <v>3000</v>
      </c>
      <c r="N19" s="11">
        <f t="shared" si="0"/>
        <v>1305000</v>
      </c>
      <c r="O19" s="244">
        <v>150000</v>
      </c>
      <c r="P19" s="97"/>
    </row>
    <row r="20" spans="1:16" s="44" customFormat="1">
      <c r="A20" s="260"/>
      <c r="B20" s="263"/>
      <c r="C20" s="25" t="s">
        <v>105</v>
      </c>
      <c r="D20" s="12">
        <v>1967</v>
      </c>
      <c r="E20" s="12">
        <v>228</v>
      </c>
      <c r="F20" s="10" t="s">
        <v>111</v>
      </c>
      <c r="G20" s="9" t="s">
        <v>61</v>
      </c>
      <c r="H20" s="9" t="s">
        <v>115</v>
      </c>
      <c r="I20" s="9" t="s">
        <v>69</v>
      </c>
      <c r="J20" s="45"/>
      <c r="K20" s="11">
        <f t="shared" si="1"/>
        <v>228000</v>
      </c>
      <c r="L20" s="38" t="s">
        <v>222</v>
      </c>
      <c r="M20" s="242">
        <v>1000</v>
      </c>
      <c r="N20" s="11">
        <f t="shared" si="0"/>
        <v>228000</v>
      </c>
      <c r="O20" s="244">
        <v>50000</v>
      </c>
      <c r="P20" s="97"/>
    </row>
    <row r="21" spans="1:16" s="44" customFormat="1">
      <c r="A21" s="260"/>
      <c r="B21" s="263"/>
      <c r="C21" s="25" t="s">
        <v>106</v>
      </c>
      <c r="D21" s="12">
        <v>1964</v>
      </c>
      <c r="E21" s="12">
        <v>400</v>
      </c>
      <c r="F21" s="10" t="s">
        <v>112</v>
      </c>
      <c r="G21" s="9" t="s">
        <v>61</v>
      </c>
      <c r="H21" s="9" t="s">
        <v>17</v>
      </c>
      <c r="I21" s="9" t="s">
        <v>69</v>
      </c>
      <c r="J21" s="45"/>
      <c r="K21" s="11">
        <f t="shared" si="1"/>
        <v>1200000</v>
      </c>
      <c r="L21" s="38" t="s">
        <v>222</v>
      </c>
      <c r="M21" s="242">
        <v>3000</v>
      </c>
      <c r="N21" s="11">
        <f t="shared" si="0"/>
        <v>1200000</v>
      </c>
      <c r="O21" s="244">
        <v>90000</v>
      </c>
      <c r="P21" s="97"/>
    </row>
    <row r="22" spans="1:16" s="44" customFormat="1">
      <c r="A22" s="260"/>
      <c r="B22" s="263"/>
      <c r="C22" s="25" t="s">
        <v>107</v>
      </c>
      <c r="D22" s="12">
        <v>2011</v>
      </c>
      <c r="E22" s="12">
        <v>262</v>
      </c>
      <c r="F22" s="10" t="s">
        <v>112</v>
      </c>
      <c r="G22" s="9" t="s">
        <v>61</v>
      </c>
      <c r="H22" s="9" t="s">
        <v>17</v>
      </c>
      <c r="I22" s="9" t="s">
        <v>69</v>
      </c>
      <c r="J22" s="45"/>
      <c r="K22" s="11">
        <f t="shared" si="1"/>
        <v>786000</v>
      </c>
      <c r="L22" s="38" t="s">
        <v>223</v>
      </c>
      <c r="M22" s="242">
        <v>3000</v>
      </c>
      <c r="N22" s="11">
        <f t="shared" si="0"/>
        <v>786000</v>
      </c>
      <c r="O22" s="244">
        <v>478524.69</v>
      </c>
      <c r="P22" s="97"/>
    </row>
    <row r="23" spans="1:16" s="44" customFormat="1">
      <c r="A23" s="260"/>
      <c r="B23" s="263"/>
      <c r="C23" s="25" t="s">
        <v>108</v>
      </c>
      <c r="D23" s="12">
        <v>1960</v>
      </c>
      <c r="E23" s="12">
        <v>231</v>
      </c>
      <c r="F23" s="10" t="s">
        <v>67</v>
      </c>
      <c r="G23" s="9" t="s">
        <v>61</v>
      </c>
      <c r="H23" s="9" t="s">
        <v>17</v>
      </c>
      <c r="I23" s="9" t="s">
        <v>63</v>
      </c>
      <c r="J23" s="45"/>
      <c r="K23" s="11">
        <f t="shared" si="1"/>
        <v>693000</v>
      </c>
      <c r="L23" s="38" t="s">
        <v>222</v>
      </c>
      <c r="M23" s="242">
        <v>3000</v>
      </c>
      <c r="N23" s="11">
        <f t="shared" si="0"/>
        <v>693000</v>
      </c>
      <c r="O23" s="244">
        <v>40000</v>
      </c>
      <c r="P23" s="97"/>
    </row>
    <row r="24" spans="1:16" s="44" customFormat="1">
      <c r="A24" s="260"/>
      <c r="B24" s="263"/>
      <c r="C24" s="25" t="s">
        <v>109</v>
      </c>
      <c r="D24" s="12">
        <v>1963</v>
      </c>
      <c r="E24" s="12">
        <v>166</v>
      </c>
      <c r="F24" s="10" t="s">
        <v>116</v>
      </c>
      <c r="G24" s="9" t="s">
        <v>65</v>
      </c>
      <c r="H24" s="9" t="s">
        <v>17</v>
      </c>
      <c r="I24" s="9" t="s">
        <v>69</v>
      </c>
      <c r="J24" s="45"/>
      <c r="K24" s="11">
        <f t="shared" ref="K24:K44" si="2">IF(N24&gt;O24,N24,O24)</f>
        <v>498000</v>
      </c>
      <c r="L24" s="38" t="s">
        <v>222</v>
      </c>
      <c r="M24" s="242">
        <v>3000</v>
      </c>
      <c r="N24" s="11">
        <f t="shared" si="0"/>
        <v>498000</v>
      </c>
      <c r="O24" s="244">
        <v>50000</v>
      </c>
      <c r="P24" s="98"/>
    </row>
    <row r="25" spans="1:16" s="44" customFormat="1">
      <c r="A25" s="260"/>
      <c r="B25" s="263"/>
      <c r="C25" s="25" t="s">
        <v>110</v>
      </c>
      <c r="D25" s="12">
        <v>2003</v>
      </c>
      <c r="E25" s="12">
        <v>300</v>
      </c>
      <c r="F25" s="10" t="s">
        <v>124</v>
      </c>
      <c r="G25" s="9" t="s">
        <v>61</v>
      </c>
      <c r="H25" s="9" t="s">
        <v>125</v>
      </c>
      <c r="I25" s="9" t="s">
        <v>69</v>
      </c>
      <c r="J25" s="45"/>
      <c r="K25" s="11">
        <f t="shared" si="2"/>
        <v>900000</v>
      </c>
      <c r="L25" s="38" t="s">
        <v>222</v>
      </c>
      <c r="M25" s="242">
        <v>3000</v>
      </c>
      <c r="N25" s="11">
        <f t="shared" si="0"/>
        <v>900000</v>
      </c>
      <c r="O25" s="244">
        <v>70633.789999999994</v>
      </c>
      <c r="P25" s="98"/>
    </row>
    <row r="26" spans="1:16" s="44" customFormat="1" ht="27.6">
      <c r="A26" s="260"/>
      <c r="B26" s="263"/>
      <c r="C26" s="25" t="s">
        <v>126</v>
      </c>
      <c r="D26" s="12">
        <v>1968</v>
      </c>
      <c r="E26" s="12">
        <v>216</v>
      </c>
      <c r="F26" s="9" t="s">
        <v>67</v>
      </c>
      <c r="G26" s="10" t="s">
        <v>127</v>
      </c>
      <c r="H26" s="10" t="s">
        <v>17</v>
      </c>
      <c r="I26" s="9" t="s">
        <v>69</v>
      </c>
      <c r="J26" s="9"/>
      <c r="K26" s="11">
        <f t="shared" si="2"/>
        <v>648000</v>
      </c>
      <c r="L26" s="38" t="s">
        <v>222</v>
      </c>
      <c r="M26" s="242">
        <v>3000</v>
      </c>
      <c r="N26" s="11">
        <f t="shared" si="0"/>
        <v>648000</v>
      </c>
      <c r="O26" s="244">
        <v>80131.39</v>
      </c>
      <c r="P26" s="97"/>
    </row>
    <row r="27" spans="1:16" s="44" customFormat="1">
      <c r="A27" s="260"/>
      <c r="B27" s="263"/>
      <c r="C27" s="25" t="s">
        <v>226</v>
      </c>
      <c r="D27" s="12">
        <v>1963</v>
      </c>
      <c r="E27" s="12">
        <v>190</v>
      </c>
      <c r="F27" s="9" t="s">
        <v>93</v>
      </c>
      <c r="G27" s="10" t="s">
        <v>61</v>
      </c>
      <c r="H27" s="10" t="s">
        <v>17</v>
      </c>
      <c r="I27" s="9" t="s">
        <v>69</v>
      </c>
      <c r="J27" s="9"/>
      <c r="K27" s="11">
        <f t="shared" si="2"/>
        <v>570000</v>
      </c>
      <c r="L27" s="38" t="s">
        <v>223</v>
      </c>
      <c r="M27" s="242">
        <v>3000</v>
      </c>
      <c r="N27" s="11">
        <f t="shared" si="0"/>
        <v>570000</v>
      </c>
      <c r="O27" s="244">
        <v>169987.04</v>
      </c>
      <c r="P27" s="97"/>
    </row>
    <row r="28" spans="1:16" s="44" customFormat="1" ht="27.6">
      <c r="A28" s="260"/>
      <c r="B28" s="263"/>
      <c r="C28" s="25" t="s">
        <v>240</v>
      </c>
      <c r="D28" s="12">
        <v>1974</v>
      </c>
      <c r="E28" s="12">
        <v>50</v>
      </c>
      <c r="F28" s="9" t="s">
        <v>93</v>
      </c>
      <c r="G28" s="10" t="s">
        <v>61</v>
      </c>
      <c r="H28" s="10" t="s">
        <v>17</v>
      </c>
      <c r="I28" s="9" t="s">
        <v>69</v>
      </c>
      <c r="J28" s="9"/>
      <c r="K28" s="11">
        <f t="shared" si="2"/>
        <v>50000</v>
      </c>
      <c r="L28" s="38" t="s">
        <v>223</v>
      </c>
      <c r="M28" s="242">
        <v>1000</v>
      </c>
      <c r="N28" s="11">
        <f t="shared" si="0"/>
        <v>50000</v>
      </c>
      <c r="O28" s="244">
        <v>6409.2</v>
      </c>
      <c r="P28" s="97"/>
    </row>
    <row r="29" spans="1:16" s="44" customFormat="1">
      <c r="A29" s="260"/>
      <c r="B29" s="263"/>
      <c r="C29" s="25" t="s">
        <v>227</v>
      </c>
      <c r="D29" s="12">
        <v>1928</v>
      </c>
      <c r="E29" s="12">
        <v>212</v>
      </c>
      <c r="F29" s="9" t="s">
        <v>93</v>
      </c>
      <c r="G29" s="10" t="s">
        <v>61</v>
      </c>
      <c r="H29" s="10" t="s">
        <v>17</v>
      </c>
      <c r="I29" s="9" t="s">
        <v>228</v>
      </c>
      <c r="J29" s="9"/>
      <c r="K29" s="11">
        <f t="shared" si="2"/>
        <v>636000</v>
      </c>
      <c r="L29" s="38" t="s">
        <v>223</v>
      </c>
      <c r="M29" s="242">
        <v>3000</v>
      </c>
      <c r="N29" s="11">
        <f t="shared" si="0"/>
        <v>636000</v>
      </c>
      <c r="O29" s="244">
        <v>334793</v>
      </c>
      <c r="P29" s="97"/>
    </row>
    <row r="30" spans="1:16" s="44" customFormat="1" ht="27.6">
      <c r="A30" s="260"/>
      <c r="B30" s="263"/>
      <c r="C30" s="25" t="s">
        <v>306</v>
      </c>
      <c r="D30" s="12">
        <v>2019</v>
      </c>
      <c r="E30" s="12">
        <v>250</v>
      </c>
      <c r="F30" s="9" t="s">
        <v>93</v>
      </c>
      <c r="G30" s="10" t="s">
        <v>61</v>
      </c>
      <c r="H30" s="10" t="s">
        <v>17</v>
      </c>
      <c r="I30" s="9" t="s">
        <v>69</v>
      </c>
      <c r="J30" s="9"/>
      <c r="K30" s="11">
        <f t="shared" si="2"/>
        <v>750000</v>
      </c>
      <c r="L30" s="38"/>
      <c r="M30" s="242">
        <v>3000</v>
      </c>
      <c r="N30" s="11">
        <f t="shared" si="0"/>
        <v>750000</v>
      </c>
      <c r="O30" s="244">
        <v>695748.52</v>
      </c>
      <c r="P30" s="97"/>
    </row>
    <row r="31" spans="1:16" s="44" customFormat="1" ht="27.6">
      <c r="A31" s="260"/>
      <c r="B31" s="263"/>
      <c r="C31" s="25" t="s">
        <v>229</v>
      </c>
      <c r="D31" s="12">
        <v>2012</v>
      </c>
      <c r="E31" s="12"/>
      <c r="F31" s="9"/>
      <c r="G31" s="10"/>
      <c r="H31" s="10"/>
      <c r="I31" s="9"/>
      <c r="J31" s="9"/>
      <c r="K31" s="11">
        <f t="shared" si="2"/>
        <v>425510</v>
      </c>
      <c r="L31" s="38" t="s">
        <v>223</v>
      </c>
      <c r="M31" s="242"/>
      <c r="N31" s="11"/>
      <c r="O31" s="244">
        <v>425510</v>
      </c>
      <c r="P31" s="97"/>
    </row>
    <row r="32" spans="1:16" s="44" customFormat="1" ht="27.6">
      <c r="A32" s="260"/>
      <c r="B32" s="263"/>
      <c r="C32" s="25" t="s">
        <v>225</v>
      </c>
      <c r="D32" s="12">
        <v>2010</v>
      </c>
      <c r="E32" s="12"/>
      <c r="F32" s="9"/>
      <c r="G32" s="10"/>
      <c r="H32" s="10"/>
      <c r="I32" s="9"/>
      <c r="J32" s="9"/>
      <c r="K32" s="11">
        <f t="shared" si="2"/>
        <v>217652.36</v>
      </c>
      <c r="L32" s="38" t="s">
        <v>223</v>
      </c>
      <c r="M32" s="242"/>
      <c r="N32" s="11"/>
      <c r="O32" s="244">
        <v>217652.36</v>
      </c>
      <c r="P32" s="97"/>
    </row>
    <row r="33" spans="1:17" s="44" customFormat="1" ht="27.6">
      <c r="A33" s="260"/>
      <c r="B33" s="263"/>
      <c r="C33" s="25" t="s">
        <v>128</v>
      </c>
      <c r="D33" s="12">
        <v>2010</v>
      </c>
      <c r="E33" s="12"/>
      <c r="F33" s="9"/>
      <c r="G33" s="10"/>
      <c r="H33" s="10"/>
      <c r="I33" s="9"/>
      <c r="J33" s="9"/>
      <c r="K33" s="11">
        <f t="shared" si="2"/>
        <v>268374.53000000003</v>
      </c>
      <c r="L33" s="38" t="s">
        <v>223</v>
      </c>
      <c r="M33" s="242"/>
      <c r="N33" s="11"/>
      <c r="O33" s="244">
        <v>268374.53000000003</v>
      </c>
      <c r="P33" s="97"/>
    </row>
    <row r="34" spans="1:17" s="44" customFormat="1" ht="27.6">
      <c r="A34" s="260"/>
      <c r="B34" s="263"/>
      <c r="C34" s="25" t="s">
        <v>129</v>
      </c>
      <c r="D34" s="12">
        <v>2011</v>
      </c>
      <c r="E34" s="12"/>
      <c r="F34" s="9"/>
      <c r="G34" s="10"/>
      <c r="H34" s="10"/>
      <c r="I34" s="9"/>
      <c r="J34" s="9"/>
      <c r="K34" s="11">
        <f t="shared" si="2"/>
        <v>173120.78</v>
      </c>
      <c r="L34" s="38" t="s">
        <v>223</v>
      </c>
      <c r="M34" s="242"/>
      <c r="N34" s="11"/>
      <c r="O34" s="244">
        <v>173120.78</v>
      </c>
      <c r="P34" s="97"/>
    </row>
    <row r="35" spans="1:17" s="44" customFormat="1">
      <c r="A35" s="260"/>
      <c r="B35" s="263"/>
      <c r="C35" s="94" t="s">
        <v>130</v>
      </c>
      <c r="D35" s="12">
        <v>2010</v>
      </c>
      <c r="E35" s="12"/>
      <c r="F35" s="9"/>
      <c r="G35" s="10"/>
      <c r="H35" s="10"/>
      <c r="I35" s="9"/>
      <c r="J35" s="9"/>
      <c r="K35" s="11">
        <f t="shared" si="2"/>
        <v>903645.9</v>
      </c>
      <c r="L35" s="38" t="s">
        <v>223</v>
      </c>
      <c r="M35" s="242"/>
      <c r="N35" s="11"/>
      <c r="O35" s="244">
        <v>903645.9</v>
      </c>
      <c r="P35" s="97"/>
    </row>
    <row r="36" spans="1:17" s="44" customFormat="1" ht="27.6">
      <c r="A36" s="260"/>
      <c r="B36" s="263"/>
      <c r="C36" s="25" t="s">
        <v>131</v>
      </c>
      <c r="D36" s="12">
        <v>2014</v>
      </c>
      <c r="E36" s="12"/>
      <c r="F36" s="9"/>
      <c r="G36" s="10"/>
      <c r="H36" s="10"/>
      <c r="I36" s="9"/>
      <c r="J36" s="9"/>
      <c r="K36" s="11">
        <f t="shared" si="2"/>
        <v>55523.199999999997</v>
      </c>
      <c r="L36" s="38" t="s">
        <v>223</v>
      </c>
      <c r="M36" s="242"/>
      <c r="N36" s="11"/>
      <c r="O36" s="244">
        <v>55523.199999999997</v>
      </c>
      <c r="P36" s="97"/>
    </row>
    <row r="37" spans="1:17" s="44" customFormat="1" ht="27.6">
      <c r="A37" s="260"/>
      <c r="B37" s="263"/>
      <c r="C37" s="94" t="s">
        <v>132</v>
      </c>
      <c r="D37" s="12">
        <v>2014</v>
      </c>
      <c r="E37" s="12"/>
      <c r="F37" s="9"/>
      <c r="G37" s="10"/>
      <c r="H37" s="10"/>
      <c r="I37" s="9"/>
      <c r="J37" s="9"/>
      <c r="K37" s="11">
        <f t="shared" si="2"/>
        <v>643390</v>
      </c>
      <c r="L37" s="38" t="s">
        <v>223</v>
      </c>
      <c r="M37" s="242"/>
      <c r="N37" s="11"/>
      <c r="O37" s="244">
        <v>643390</v>
      </c>
      <c r="P37" s="97"/>
    </row>
    <row r="38" spans="1:17" s="44" customFormat="1">
      <c r="A38" s="260"/>
      <c r="B38" s="263"/>
      <c r="C38" s="25" t="s">
        <v>230</v>
      </c>
      <c r="D38" s="12"/>
      <c r="E38" s="12"/>
      <c r="F38" s="9"/>
      <c r="G38" s="10"/>
      <c r="H38" s="10"/>
      <c r="I38" s="9"/>
      <c r="J38" s="9"/>
      <c r="K38" s="11">
        <f t="shared" si="2"/>
        <v>26911.75</v>
      </c>
      <c r="L38" s="38" t="s">
        <v>223</v>
      </c>
      <c r="M38" s="242"/>
      <c r="N38" s="11"/>
      <c r="O38" s="244">
        <v>26911.75</v>
      </c>
      <c r="P38" s="97"/>
    </row>
    <row r="39" spans="1:17" s="44" customFormat="1" ht="27.6">
      <c r="A39" s="260"/>
      <c r="B39" s="263"/>
      <c r="C39" s="25" t="s">
        <v>157</v>
      </c>
      <c r="D39" s="12">
        <v>2014</v>
      </c>
      <c r="E39" s="12"/>
      <c r="F39" s="9"/>
      <c r="G39" s="10"/>
      <c r="H39" s="10"/>
      <c r="I39" s="9"/>
      <c r="J39" s="9"/>
      <c r="K39" s="11">
        <f t="shared" si="2"/>
        <v>43724.94</v>
      </c>
      <c r="L39" s="38" t="s">
        <v>223</v>
      </c>
      <c r="M39" s="242"/>
      <c r="N39" s="11"/>
      <c r="O39" s="244">
        <v>43724.94</v>
      </c>
      <c r="P39" s="97"/>
    </row>
    <row r="40" spans="1:17" s="44" customFormat="1">
      <c r="A40" s="260"/>
      <c r="B40" s="263"/>
      <c r="C40" s="25" t="s">
        <v>289</v>
      </c>
      <c r="D40" s="12">
        <v>2018</v>
      </c>
      <c r="E40" s="12"/>
      <c r="F40" s="9"/>
      <c r="G40" s="10"/>
      <c r="H40" s="10"/>
      <c r="I40" s="9"/>
      <c r="J40" s="9"/>
      <c r="K40" s="11">
        <f t="shared" si="2"/>
        <v>63492.6</v>
      </c>
      <c r="L40" s="38" t="s">
        <v>223</v>
      </c>
      <c r="M40" s="242"/>
      <c r="N40" s="11"/>
      <c r="O40" s="244">
        <v>63492.6</v>
      </c>
      <c r="P40" s="97"/>
    </row>
    <row r="41" spans="1:17" s="44" customFormat="1">
      <c r="A41" s="260"/>
      <c r="B41" s="263"/>
      <c r="C41" s="25" t="s">
        <v>290</v>
      </c>
      <c r="D41" s="12">
        <v>2018</v>
      </c>
      <c r="E41" s="12"/>
      <c r="F41" s="9"/>
      <c r="G41" s="10"/>
      <c r="H41" s="10"/>
      <c r="I41" s="9"/>
      <c r="J41" s="9"/>
      <c r="K41" s="11">
        <f t="shared" si="2"/>
        <v>61278.6</v>
      </c>
      <c r="L41" s="38" t="s">
        <v>223</v>
      </c>
      <c r="M41" s="242"/>
      <c r="N41" s="11"/>
      <c r="O41" s="244">
        <v>61278.6</v>
      </c>
      <c r="P41" s="97"/>
    </row>
    <row r="42" spans="1:17" s="44" customFormat="1">
      <c r="A42" s="260"/>
      <c r="B42" s="263"/>
      <c r="C42" s="25" t="s">
        <v>291</v>
      </c>
      <c r="D42" s="12">
        <v>2018</v>
      </c>
      <c r="E42" s="12"/>
      <c r="F42" s="9"/>
      <c r="G42" s="10"/>
      <c r="H42" s="10"/>
      <c r="I42" s="9"/>
      <c r="J42" s="9"/>
      <c r="K42" s="11">
        <f t="shared" si="2"/>
        <v>72994.350000000006</v>
      </c>
      <c r="L42" s="38" t="s">
        <v>223</v>
      </c>
      <c r="M42" s="214"/>
      <c r="N42" s="215"/>
      <c r="O42" s="216">
        <v>72994.350000000006</v>
      </c>
      <c r="P42" s="97"/>
    </row>
    <row r="43" spans="1:17" s="44" customFormat="1" ht="27.6">
      <c r="A43" s="260"/>
      <c r="B43" s="263"/>
      <c r="C43" s="25" t="s">
        <v>292</v>
      </c>
      <c r="D43" s="12">
        <v>2018</v>
      </c>
      <c r="E43" s="12"/>
      <c r="F43" s="9"/>
      <c r="G43" s="10"/>
      <c r="H43" s="10"/>
      <c r="I43" s="9"/>
      <c r="J43" s="9"/>
      <c r="K43" s="11">
        <f t="shared" si="2"/>
        <v>298460.19</v>
      </c>
      <c r="L43" s="38" t="s">
        <v>223</v>
      </c>
      <c r="M43" s="214"/>
      <c r="N43" s="215"/>
      <c r="O43" s="216">
        <v>298460.19</v>
      </c>
      <c r="P43" s="97"/>
    </row>
    <row r="44" spans="1:17" s="44" customFormat="1" ht="41.4">
      <c r="A44" s="260"/>
      <c r="B44" s="263"/>
      <c r="C44" s="25" t="s">
        <v>307</v>
      </c>
      <c r="D44" s="12">
        <v>2019</v>
      </c>
      <c r="E44" s="12"/>
      <c r="F44" s="9"/>
      <c r="G44" s="10"/>
      <c r="H44" s="10"/>
      <c r="I44" s="9"/>
      <c r="J44" s="9"/>
      <c r="K44" s="11">
        <f t="shared" si="2"/>
        <v>2313000</v>
      </c>
      <c r="L44" s="38" t="s">
        <v>223</v>
      </c>
      <c r="M44" s="214"/>
      <c r="N44" s="215"/>
      <c r="O44" s="216">
        <v>2313000</v>
      </c>
      <c r="P44" s="97"/>
    </row>
    <row r="45" spans="1:17" s="44" customFormat="1">
      <c r="A45" s="260"/>
      <c r="B45" s="263"/>
      <c r="C45" s="25" t="s">
        <v>231</v>
      </c>
      <c r="D45" s="12"/>
      <c r="E45" s="12"/>
      <c r="F45" s="9"/>
      <c r="G45" s="10"/>
      <c r="H45" s="10"/>
      <c r="I45" s="9"/>
      <c r="J45" s="9"/>
      <c r="K45" s="11">
        <f>IF(N45&gt;O45,N45,O45)</f>
        <v>272282.56999999995</v>
      </c>
      <c r="L45" s="38" t="s">
        <v>223</v>
      </c>
      <c r="M45" s="242"/>
      <c r="N45" s="11"/>
      <c r="O45" s="244">
        <f>40588.81+7024.57+1949.61+8773.88+942.78+4087.22+4659.45+5109.08+35572.5+4348.83+2275.22+1284.43+5480.45+1062.68+814.88+4838.46+1909.92+5093.11+9804.24+26523.07+490+14956.52+7639.67+2447.7+2237.79+4378.8+5282.6+6600+13680+15279.33+7934.99+2999.99+5600+5600+5011.99</f>
        <v>272282.56999999995</v>
      </c>
      <c r="P45" s="97"/>
    </row>
    <row r="46" spans="1:17" s="44" customFormat="1" ht="15" thickBot="1">
      <c r="A46" s="261"/>
      <c r="B46" s="264"/>
      <c r="C46" s="50" t="s">
        <v>46</v>
      </c>
      <c r="D46" s="40"/>
      <c r="E46" s="40"/>
      <c r="F46" s="29"/>
      <c r="G46" s="41"/>
      <c r="H46" s="41"/>
      <c r="I46" s="29"/>
      <c r="J46" s="29"/>
      <c r="K46" s="30">
        <f>52746.88+57878.87+16894.61+64733.2</f>
        <v>192253.56</v>
      </c>
      <c r="L46" s="38" t="s">
        <v>223</v>
      </c>
      <c r="M46" s="217"/>
      <c r="N46" s="218"/>
      <c r="O46" s="219">
        <f>45091.65+104518.98+6096325.91+64733.2</f>
        <v>6310669.7400000002</v>
      </c>
      <c r="P46" s="97"/>
    </row>
    <row r="47" spans="1:17" s="44" customFormat="1" ht="15.75" customHeight="1">
      <c r="A47" s="249" t="s">
        <v>12</v>
      </c>
      <c r="B47" s="247" t="s">
        <v>58</v>
      </c>
      <c r="C47" s="43" t="s">
        <v>231</v>
      </c>
      <c r="D47" s="31"/>
      <c r="E47" s="31"/>
      <c r="F47" s="32"/>
      <c r="G47" s="33"/>
      <c r="H47" s="33"/>
      <c r="I47" s="32"/>
      <c r="J47" s="32"/>
      <c r="K47" s="34">
        <f>IF(N47&gt;O47,N47,O47)</f>
        <v>60870</v>
      </c>
      <c r="L47" s="51" t="s">
        <v>223</v>
      </c>
      <c r="M47" s="220"/>
      <c r="N47" s="213"/>
      <c r="O47" s="221">
        <f>3217+3200+1100+1000+1970+2150+350+4000+4000+3990+4600+3400+1200+419+349+2800+229+8500+1500+900+2750+1746+2000+2500+500+2500</f>
        <v>60870</v>
      </c>
      <c r="P47" s="97"/>
    </row>
    <row r="48" spans="1:17" s="24" customFormat="1" ht="29.25" customHeight="1" thickBot="1">
      <c r="A48" s="250"/>
      <c r="B48" s="248"/>
      <c r="C48" s="200" t="s">
        <v>46</v>
      </c>
      <c r="D48" s="201"/>
      <c r="E48" s="202"/>
      <c r="F48" s="203"/>
      <c r="G48" s="204"/>
      <c r="H48" s="203"/>
      <c r="I48" s="203"/>
      <c r="J48" s="200"/>
      <c r="K48" s="205">
        <f>IF(N48&gt;45,N48,O48)</f>
        <v>81667.91</v>
      </c>
      <c r="L48" s="206" t="s">
        <v>223</v>
      </c>
      <c r="M48" s="222"/>
      <c r="N48" s="223">
        <f>M48*E48</f>
        <v>0</v>
      </c>
      <c r="O48" s="224">
        <f>4000+76267.91+1400</f>
        <v>81667.91</v>
      </c>
      <c r="P48" s="207"/>
      <c r="Q48" s="208"/>
    </row>
    <row r="49" spans="1:17" s="4" customFormat="1">
      <c r="A49" s="267" t="s">
        <v>13</v>
      </c>
      <c r="B49" s="278" t="s">
        <v>53</v>
      </c>
      <c r="C49" s="209" t="s">
        <v>133</v>
      </c>
      <c r="D49" s="210" t="s">
        <v>135</v>
      </c>
      <c r="E49" s="52">
        <v>413</v>
      </c>
      <c r="F49" s="53" t="s">
        <v>112</v>
      </c>
      <c r="G49" s="52" t="s">
        <v>17</v>
      </c>
      <c r="H49" s="52" t="s">
        <v>17</v>
      </c>
      <c r="I49" s="53" t="s">
        <v>62</v>
      </c>
      <c r="J49" s="54"/>
      <c r="K49" s="55">
        <f>IF(N49&gt;O49,N49,O49)</f>
        <v>1032500</v>
      </c>
      <c r="L49" s="56" t="s">
        <v>222</v>
      </c>
      <c r="M49" s="225">
        <v>2500</v>
      </c>
      <c r="N49" s="226">
        <f>E49*M49</f>
        <v>1032500</v>
      </c>
      <c r="O49" s="227">
        <v>188364.25</v>
      </c>
      <c r="P49" s="105"/>
    </row>
    <row r="50" spans="1:17" s="4" customFormat="1">
      <c r="A50" s="267"/>
      <c r="B50" s="278"/>
      <c r="C50" s="25" t="s">
        <v>231</v>
      </c>
      <c r="D50" s="211"/>
      <c r="E50" s="12"/>
      <c r="F50" s="9"/>
      <c r="G50" s="12"/>
      <c r="H50" s="12"/>
      <c r="I50" s="9"/>
      <c r="J50" s="57"/>
      <c r="K50" s="11">
        <f t="shared" ref="K50:K53" si="3">IF(N50&gt;O50,N50,O50)</f>
        <v>81241.58</v>
      </c>
      <c r="L50" s="38" t="s">
        <v>223</v>
      </c>
      <c r="M50" s="214"/>
      <c r="N50" s="215"/>
      <c r="O50" s="228">
        <v>81241.58</v>
      </c>
      <c r="P50" s="105"/>
      <c r="Q50" s="106"/>
    </row>
    <row r="51" spans="1:17" s="4" customFormat="1" ht="26.25" customHeight="1">
      <c r="A51" s="267"/>
      <c r="B51" s="278"/>
      <c r="C51" s="25" t="s">
        <v>257</v>
      </c>
      <c r="D51" s="211"/>
      <c r="E51" s="12"/>
      <c r="F51" s="9"/>
      <c r="G51" s="12"/>
      <c r="H51" s="12"/>
      <c r="I51" s="9"/>
      <c r="J51" s="57"/>
      <c r="K51" s="11">
        <f t="shared" si="3"/>
        <v>62995.95</v>
      </c>
      <c r="L51" s="38" t="s">
        <v>223</v>
      </c>
      <c r="M51" s="214"/>
      <c r="N51" s="215">
        <f>E51*M51</f>
        <v>0</v>
      </c>
      <c r="O51" s="228">
        <v>62995.95</v>
      </c>
      <c r="P51" s="105"/>
      <c r="Q51" s="106"/>
    </row>
    <row r="52" spans="1:17" s="4" customFormat="1" ht="15" thickBot="1">
      <c r="A52" s="267"/>
      <c r="B52" s="278"/>
      <c r="C52" s="50" t="s">
        <v>134</v>
      </c>
      <c r="D52" s="212"/>
      <c r="E52" s="40"/>
      <c r="F52" s="29"/>
      <c r="G52" s="40"/>
      <c r="H52" s="40"/>
      <c r="I52" s="29"/>
      <c r="J52" s="59"/>
      <c r="K52" s="30">
        <f t="shared" si="3"/>
        <v>34748.61</v>
      </c>
      <c r="L52" s="39" t="s">
        <v>223</v>
      </c>
      <c r="M52" s="217"/>
      <c r="N52" s="218">
        <f>E52*M52</f>
        <v>0</v>
      </c>
      <c r="O52" s="229">
        <v>34748.61</v>
      </c>
      <c r="P52" s="105"/>
    </row>
    <row r="53" spans="1:17" s="44" customFormat="1" ht="38.25" customHeight="1" thickBot="1">
      <c r="A53" s="84" t="s">
        <v>14</v>
      </c>
      <c r="B53" s="85" t="s">
        <v>54</v>
      </c>
      <c r="C53" s="86" t="s">
        <v>231</v>
      </c>
      <c r="D53" s="87"/>
      <c r="E53" s="87"/>
      <c r="F53" s="88"/>
      <c r="G53" s="89"/>
      <c r="H53" s="88"/>
      <c r="I53" s="88"/>
      <c r="J53" s="90"/>
      <c r="K53" s="91">
        <f t="shared" si="3"/>
        <v>25204.969999999998</v>
      </c>
      <c r="L53" s="92" t="s">
        <v>223</v>
      </c>
      <c r="M53" s="230"/>
      <c r="N53" s="231"/>
      <c r="O53" s="232">
        <f>450+1149+359+1794+362+3125+489+2419+2729+2199+3290+424.01+1359+1399+1978.96+1679</f>
        <v>25204.969999999998</v>
      </c>
      <c r="P53" s="97"/>
    </row>
    <row r="54" spans="1:17" s="4" customFormat="1" ht="29.25" customHeight="1">
      <c r="A54" s="267" t="s">
        <v>15</v>
      </c>
      <c r="B54" s="277" t="s">
        <v>137</v>
      </c>
      <c r="C54" s="83" t="s">
        <v>276</v>
      </c>
      <c r="D54" s="83">
        <v>1964</v>
      </c>
      <c r="E54" s="52"/>
      <c r="F54" s="53" t="s">
        <v>277</v>
      </c>
      <c r="G54" s="77"/>
      <c r="H54" s="53"/>
      <c r="I54" s="53" t="s">
        <v>69</v>
      </c>
      <c r="J54" s="54"/>
      <c r="K54" s="55">
        <f t="shared" ref="K54:K58" si="4">IF(N54&gt;O54,N54,O54)</f>
        <v>6290000</v>
      </c>
      <c r="L54" s="56" t="s">
        <v>222</v>
      </c>
      <c r="M54" s="225"/>
      <c r="N54" s="226">
        <v>6290000</v>
      </c>
      <c r="O54" s="227">
        <v>3732902.51</v>
      </c>
      <c r="P54" s="105"/>
    </row>
    <row r="55" spans="1:17" s="4" customFormat="1" ht="27.6">
      <c r="A55" s="267"/>
      <c r="B55" s="277"/>
      <c r="C55" s="58" t="s">
        <v>138</v>
      </c>
      <c r="D55" s="58">
        <v>1964</v>
      </c>
      <c r="E55" s="12"/>
      <c r="F55" s="9"/>
      <c r="G55" s="10"/>
      <c r="H55" s="9"/>
      <c r="I55" s="9"/>
      <c r="J55" s="57"/>
      <c r="K55" s="11">
        <f t="shared" si="4"/>
        <v>13636.4</v>
      </c>
      <c r="L55" s="38" t="s">
        <v>223</v>
      </c>
      <c r="M55" s="214">
        <v>800</v>
      </c>
      <c r="N55" s="215">
        <f t="shared" ref="N55:N61" si="5">M55*E55</f>
        <v>0</v>
      </c>
      <c r="O55" s="228">
        <v>13636.4</v>
      </c>
      <c r="P55" s="105"/>
      <c r="Q55" s="106"/>
    </row>
    <row r="56" spans="1:17" s="4" customFormat="1">
      <c r="A56" s="267"/>
      <c r="B56" s="277"/>
      <c r="C56" s="58" t="s">
        <v>259</v>
      </c>
      <c r="D56" s="58">
        <v>1980</v>
      </c>
      <c r="E56" s="12"/>
      <c r="F56" s="9"/>
      <c r="G56" s="10"/>
      <c r="H56" s="9"/>
      <c r="I56" s="9"/>
      <c r="J56" s="57"/>
      <c r="K56" s="11">
        <f t="shared" si="4"/>
        <v>360235.5</v>
      </c>
      <c r="L56" s="38" t="s">
        <v>223</v>
      </c>
      <c r="M56" s="214">
        <v>800</v>
      </c>
      <c r="N56" s="215">
        <f t="shared" si="5"/>
        <v>0</v>
      </c>
      <c r="O56" s="228">
        <v>360235.5</v>
      </c>
      <c r="P56" s="105"/>
      <c r="Q56" s="106"/>
    </row>
    <row r="57" spans="1:17" s="4" customFormat="1">
      <c r="A57" s="267"/>
      <c r="B57" s="277"/>
      <c r="C57" s="58" t="s">
        <v>231</v>
      </c>
      <c r="D57" s="58"/>
      <c r="E57" s="40"/>
      <c r="F57" s="29"/>
      <c r="G57" s="41"/>
      <c r="H57" s="29"/>
      <c r="I57" s="29"/>
      <c r="J57" s="59"/>
      <c r="K57" s="11">
        <f t="shared" si="4"/>
        <v>212435.21999999997</v>
      </c>
      <c r="L57" s="39" t="s">
        <v>223</v>
      </c>
      <c r="M57" s="217"/>
      <c r="N57" s="218"/>
      <c r="O57" s="229">
        <f>423*5+645+1289+1039+1171.31+1199+1599+2416+15525+1707+8723+979+1099+2205+7623+18100+2139*4+852*4+664*2+322+1080+1316.45+784+195+1199+310+680+714+1250+209+3414.78+1897.1+3468.6+3344.37+3493.2+699.06+148+79+79+690.01+399+1113+2137+2473+1842.2+3372+3281.8+2769+1929+1889+2499+1099+1499+1539+329+1899+2049+1647+3281.8+1129+1129+3499+2049.8+3499+3405.6+2046.8+3499+1690+1690+1109+1109+1109+1109+1647+3680+4499.34+3600+7400+7400+3500+9490</f>
        <v>212435.21999999997</v>
      </c>
      <c r="P57" s="105"/>
      <c r="Q57" s="106"/>
    </row>
    <row r="58" spans="1:17" s="4" customFormat="1" ht="15" thickBot="1">
      <c r="A58" s="267"/>
      <c r="B58" s="277"/>
      <c r="C58" s="59" t="s">
        <v>46</v>
      </c>
      <c r="D58" s="40"/>
      <c r="E58" s="40"/>
      <c r="F58" s="29"/>
      <c r="G58" s="41"/>
      <c r="H58" s="29"/>
      <c r="I58" s="29"/>
      <c r="J58" s="59"/>
      <c r="K58" s="30">
        <f t="shared" si="4"/>
        <v>83098.78</v>
      </c>
      <c r="L58" s="39" t="s">
        <v>223</v>
      </c>
      <c r="M58" s="217"/>
      <c r="N58" s="218">
        <f t="shared" si="5"/>
        <v>0</v>
      </c>
      <c r="O58" s="229">
        <f>67347.95+4338.83+5612+5800</f>
        <v>83098.78</v>
      </c>
      <c r="P58" s="105"/>
    </row>
    <row r="59" spans="1:17" s="4" customFormat="1" ht="31.5" customHeight="1">
      <c r="A59" s="249" t="s">
        <v>16</v>
      </c>
      <c r="B59" s="262" t="s">
        <v>140</v>
      </c>
      <c r="C59" s="63" t="s">
        <v>141</v>
      </c>
      <c r="D59" s="32" t="s">
        <v>142</v>
      </c>
      <c r="E59" s="32">
        <v>380</v>
      </c>
      <c r="F59" s="32" t="s">
        <v>143</v>
      </c>
      <c r="G59" s="32" t="s">
        <v>61</v>
      </c>
      <c r="H59" s="32" t="s">
        <v>17</v>
      </c>
      <c r="I59" s="32" t="s">
        <v>69</v>
      </c>
      <c r="J59" s="32"/>
      <c r="K59" s="34">
        <f t="shared" ref="K59:K65" si="6">IF(N59&gt;O59,N59,O59)</f>
        <v>1140000</v>
      </c>
      <c r="L59" s="51" t="s">
        <v>222</v>
      </c>
      <c r="M59" s="220">
        <v>3000</v>
      </c>
      <c r="N59" s="213">
        <f t="shared" si="5"/>
        <v>1140000</v>
      </c>
      <c r="O59" s="221">
        <v>654433.61</v>
      </c>
      <c r="P59" s="105"/>
    </row>
    <row r="60" spans="1:17" s="4" customFormat="1" ht="31.5" customHeight="1">
      <c r="A60" s="266"/>
      <c r="B60" s="263"/>
      <c r="C60" s="64" t="s">
        <v>231</v>
      </c>
      <c r="D60" s="9"/>
      <c r="E60" s="9"/>
      <c r="F60" s="9"/>
      <c r="G60" s="9"/>
      <c r="H60" s="9"/>
      <c r="I60" s="9"/>
      <c r="J60" s="9"/>
      <c r="K60" s="11">
        <f t="shared" si="6"/>
        <v>58333</v>
      </c>
      <c r="L60" s="65" t="s">
        <v>223</v>
      </c>
      <c r="M60" s="233"/>
      <c r="N60" s="215"/>
      <c r="O60" s="216">
        <f>3140+20182+2219+253+1019+11339+219+1998+1650+748+275+488+229+1989+2778+3470+399+270+2699+1579+1390</f>
        <v>58333</v>
      </c>
      <c r="P60" s="105"/>
    </row>
    <row r="61" spans="1:17" s="4" customFormat="1" ht="16.5" customHeight="1" thickBot="1">
      <c r="A61" s="276"/>
      <c r="B61" s="264"/>
      <c r="C61" s="67" t="s">
        <v>46</v>
      </c>
      <c r="D61" s="29"/>
      <c r="E61" s="29"/>
      <c r="F61" s="29"/>
      <c r="G61" s="29"/>
      <c r="H61" s="29"/>
      <c r="I61" s="29"/>
      <c r="J61" s="29"/>
      <c r="K61" s="30">
        <f t="shared" si="6"/>
        <v>5080</v>
      </c>
      <c r="L61" s="68" t="s">
        <v>223</v>
      </c>
      <c r="M61" s="234"/>
      <c r="N61" s="218">
        <f t="shared" si="5"/>
        <v>0</v>
      </c>
      <c r="O61" s="219">
        <f>600+400+1130+1888+212*2+329+309</f>
        <v>5080</v>
      </c>
      <c r="P61" s="105"/>
    </row>
    <row r="62" spans="1:17" s="44" customFormat="1" ht="59.25" customHeight="1">
      <c r="A62" s="249" t="s">
        <v>18</v>
      </c>
      <c r="B62" s="247" t="s">
        <v>218</v>
      </c>
      <c r="C62" s="69" t="s">
        <v>224</v>
      </c>
      <c r="D62" s="70" t="s">
        <v>144</v>
      </c>
      <c r="E62" s="31">
        <v>1616</v>
      </c>
      <c r="F62" s="32" t="s">
        <v>67</v>
      </c>
      <c r="G62" s="33" t="s">
        <v>17</v>
      </c>
      <c r="H62" s="32" t="s">
        <v>145</v>
      </c>
      <c r="I62" s="32" t="s">
        <v>146</v>
      </c>
      <c r="J62" s="69"/>
      <c r="K62" s="34">
        <f t="shared" si="6"/>
        <v>4848000</v>
      </c>
      <c r="L62" s="51" t="s">
        <v>222</v>
      </c>
      <c r="M62" s="220">
        <v>3000</v>
      </c>
      <c r="N62" s="213">
        <f>E62*M62</f>
        <v>4848000</v>
      </c>
      <c r="O62" s="221">
        <v>2838924.59</v>
      </c>
      <c r="P62" s="97"/>
      <c r="Q62" s="107"/>
    </row>
    <row r="63" spans="1:17" s="44" customFormat="1" ht="22.5" customHeight="1">
      <c r="A63" s="266"/>
      <c r="B63" s="265"/>
      <c r="C63" s="57" t="s">
        <v>231</v>
      </c>
      <c r="D63" s="71"/>
      <c r="E63" s="12"/>
      <c r="F63" s="9"/>
      <c r="G63" s="10"/>
      <c r="H63" s="9"/>
      <c r="I63" s="9"/>
      <c r="J63" s="57"/>
      <c r="K63" s="11">
        <f t="shared" si="6"/>
        <v>94967.52</v>
      </c>
      <c r="L63" s="65" t="s">
        <v>223</v>
      </c>
      <c r="M63" s="233"/>
      <c r="N63" s="215"/>
      <c r="O63" s="216">
        <f>2188*4+1449+529+1250*4+87+3140+250+220+1954.2+521+1080+699.99+2000+1539+430+17994+350*3+3500+3050+4305+1250+960+2778+2300+3000+1600+1850+1317.33+1670+1625+1270*3+1470+1270+1317+2800*4</f>
        <v>94967.52</v>
      </c>
      <c r="P63" s="97"/>
      <c r="Q63" s="107"/>
    </row>
    <row r="64" spans="1:17" s="44" customFormat="1" ht="21.75" customHeight="1" thickBot="1">
      <c r="A64" s="250"/>
      <c r="B64" s="248"/>
      <c r="C64" s="72" t="s">
        <v>262</v>
      </c>
      <c r="D64" s="73"/>
      <c r="E64" s="74"/>
      <c r="F64" s="60"/>
      <c r="G64" s="75"/>
      <c r="H64" s="60"/>
      <c r="I64" s="60"/>
      <c r="J64" s="72"/>
      <c r="K64" s="61">
        <f t="shared" si="6"/>
        <v>27531.190000000002</v>
      </c>
      <c r="L64" s="66" t="s">
        <v>223</v>
      </c>
      <c r="M64" s="235"/>
      <c r="N64" s="236"/>
      <c r="O64" s="237">
        <f>57+80+600*2+185+375.19+799+999+749.99+389+536+522+2999+4950+1110+4100+3100.01+2900+1799.99+680.01</f>
        <v>27531.190000000002</v>
      </c>
      <c r="P64" s="97"/>
      <c r="Q64" s="107"/>
    </row>
    <row r="65" spans="1:17" s="44" customFormat="1" ht="39.75" customHeight="1">
      <c r="A65" s="274" t="s">
        <v>47</v>
      </c>
      <c r="B65" s="268" t="s">
        <v>149</v>
      </c>
      <c r="C65" s="76" t="s">
        <v>341</v>
      </c>
      <c r="D65" s="52">
        <v>1958</v>
      </c>
      <c r="E65" s="52">
        <v>1430.11</v>
      </c>
      <c r="F65" s="53" t="s">
        <v>67</v>
      </c>
      <c r="G65" s="77" t="s">
        <v>153</v>
      </c>
      <c r="H65" s="78" t="s">
        <v>17</v>
      </c>
      <c r="I65" s="53" t="s">
        <v>69</v>
      </c>
      <c r="J65" s="54" t="s">
        <v>154</v>
      </c>
      <c r="K65" s="55">
        <f t="shared" si="6"/>
        <v>4290330</v>
      </c>
      <c r="L65" s="56" t="s">
        <v>222</v>
      </c>
      <c r="M65" s="225">
        <v>3000</v>
      </c>
      <c r="N65" s="226">
        <f>M65*E65</f>
        <v>4290330</v>
      </c>
      <c r="O65" s="238">
        <v>605061.73</v>
      </c>
      <c r="P65" s="97"/>
      <c r="Q65" s="108"/>
    </row>
    <row r="66" spans="1:17" s="44" customFormat="1" ht="31.5" customHeight="1" thickBot="1">
      <c r="A66" s="274"/>
      <c r="B66" s="263"/>
      <c r="C66" s="79" t="s">
        <v>151</v>
      </c>
      <c r="D66" s="12" t="s">
        <v>155</v>
      </c>
      <c r="E66" s="12">
        <v>87.1</v>
      </c>
      <c r="F66" s="9" t="s">
        <v>67</v>
      </c>
      <c r="G66" s="10" t="s">
        <v>17</v>
      </c>
      <c r="H66" s="96" t="s">
        <v>61</v>
      </c>
      <c r="I66" s="9" t="s">
        <v>62</v>
      </c>
      <c r="J66" s="57"/>
      <c r="K66" s="11">
        <f t="shared" ref="K66:K72" si="7">IF(N66&gt;O66,N66,O66)</f>
        <v>261299.99999999997</v>
      </c>
      <c r="L66" s="38" t="s">
        <v>222</v>
      </c>
      <c r="M66" s="214">
        <v>3000</v>
      </c>
      <c r="N66" s="215">
        <f>M66*E66</f>
        <v>261299.99999999997</v>
      </c>
      <c r="O66" s="216">
        <v>130650</v>
      </c>
      <c r="P66" s="97"/>
    </row>
    <row r="67" spans="1:17" s="44" customFormat="1" ht="41.4">
      <c r="A67" s="274"/>
      <c r="B67" s="263"/>
      <c r="C67" s="79" t="s">
        <v>342</v>
      </c>
      <c r="D67" s="12">
        <v>1905</v>
      </c>
      <c r="E67" s="12">
        <v>144.19999999999999</v>
      </c>
      <c r="F67" s="9" t="s">
        <v>67</v>
      </c>
      <c r="G67" s="80" t="s">
        <v>153</v>
      </c>
      <c r="H67" s="96" t="s">
        <v>17</v>
      </c>
      <c r="I67" s="9" t="s">
        <v>69</v>
      </c>
      <c r="J67" s="57" t="s">
        <v>156</v>
      </c>
      <c r="K67" s="11">
        <f t="shared" si="7"/>
        <v>432599.99999999994</v>
      </c>
      <c r="L67" s="38" t="s">
        <v>222</v>
      </c>
      <c r="M67" s="214">
        <v>3000</v>
      </c>
      <c r="N67" s="215">
        <f>M67*E67</f>
        <v>432599.99999999994</v>
      </c>
      <c r="O67" s="216">
        <v>204844.98</v>
      </c>
      <c r="P67" s="97"/>
    </row>
    <row r="68" spans="1:17" s="44" customFormat="1">
      <c r="A68" s="274"/>
      <c r="B68" s="264"/>
      <c r="C68" s="109" t="s">
        <v>345</v>
      </c>
      <c r="D68" s="40"/>
      <c r="E68" s="40"/>
      <c r="F68" s="29"/>
      <c r="G68" s="77"/>
      <c r="H68" s="81"/>
      <c r="I68" s="29"/>
      <c r="J68" s="59"/>
      <c r="K68" s="11">
        <v>55000</v>
      </c>
      <c r="L68" s="39" t="s">
        <v>223</v>
      </c>
      <c r="M68" s="217"/>
      <c r="N68" s="218"/>
      <c r="O68" s="219"/>
      <c r="P68" s="97"/>
    </row>
    <row r="69" spans="1:17" s="44" customFormat="1">
      <c r="A69" s="274"/>
      <c r="B69" s="264"/>
      <c r="C69" s="82" t="s">
        <v>265</v>
      </c>
      <c r="D69" s="40">
        <v>2014</v>
      </c>
      <c r="E69" s="40"/>
      <c r="F69" s="29"/>
      <c r="G69" s="10"/>
      <c r="H69" s="81"/>
      <c r="I69" s="29"/>
      <c r="J69" s="59"/>
      <c r="K69" s="11">
        <f t="shared" si="7"/>
        <v>60000</v>
      </c>
      <c r="L69" s="39" t="s">
        <v>223</v>
      </c>
      <c r="M69" s="217"/>
      <c r="N69" s="218"/>
      <c r="O69" s="219">
        <v>60000</v>
      </c>
      <c r="P69" s="97"/>
    </row>
    <row r="70" spans="1:17" s="44" customFormat="1">
      <c r="A70" s="274"/>
      <c r="B70" s="264"/>
      <c r="C70" s="93" t="s">
        <v>278</v>
      </c>
      <c r="D70" s="40"/>
      <c r="E70" s="40"/>
      <c r="F70" s="29"/>
      <c r="G70" s="10"/>
      <c r="H70" s="81"/>
      <c r="I70" s="29"/>
      <c r="J70" s="59"/>
      <c r="K70" s="11">
        <v>45000</v>
      </c>
      <c r="L70" s="39" t="s">
        <v>223</v>
      </c>
      <c r="M70" s="217"/>
      <c r="N70" s="218"/>
      <c r="O70" s="219">
        <v>35000</v>
      </c>
      <c r="P70" s="97"/>
    </row>
    <row r="71" spans="1:17" s="44" customFormat="1">
      <c r="A71" s="274"/>
      <c r="B71" s="264"/>
      <c r="C71" s="42" t="s">
        <v>231</v>
      </c>
      <c r="D71" s="40"/>
      <c r="E71" s="40"/>
      <c r="F71" s="29"/>
      <c r="G71" s="10"/>
      <c r="H71" s="81"/>
      <c r="I71" s="29"/>
      <c r="J71" s="59"/>
      <c r="K71" s="11">
        <f t="shared" si="7"/>
        <v>55476.99</v>
      </c>
      <c r="L71" s="39" t="s">
        <v>223</v>
      </c>
      <c r="M71" s="217"/>
      <c r="N71" s="218"/>
      <c r="O71" s="219">
        <f>1579+1678+1954+1689+2693.7+799+530+959+3372+2137+3449+2499+1900+2119+1197+2199+2500+1400+1998+1168+2119+2359+2565+2544+2237+2799+1199.99+962.11+872.19</f>
        <v>55476.99</v>
      </c>
      <c r="P71" s="97"/>
    </row>
    <row r="72" spans="1:17" s="44" customFormat="1" ht="31.5" customHeight="1" thickBot="1">
      <c r="A72" s="275"/>
      <c r="B72" s="269"/>
      <c r="C72" s="72" t="s">
        <v>264</v>
      </c>
      <c r="D72" s="74"/>
      <c r="E72" s="74"/>
      <c r="F72" s="60"/>
      <c r="G72" s="75"/>
      <c r="H72" s="95"/>
      <c r="I72" s="60"/>
      <c r="J72" s="72"/>
      <c r="K72" s="61">
        <f t="shared" si="7"/>
        <v>103825.61</v>
      </c>
      <c r="L72" s="62" t="s">
        <v>223</v>
      </c>
      <c r="M72" s="239"/>
      <c r="N72" s="236">
        <f>M72*E72</f>
        <v>0</v>
      </c>
      <c r="O72" s="237">
        <f>4702.29+2200+1490+15349+5097.1+1749.99+1503.25+50000+7380+10104+600+1698.98+199*5+239+239+239+239</f>
        <v>103825.61</v>
      </c>
      <c r="P72" s="97"/>
    </row>
    <row r="90" spans="3:3" hidden="1"/>
    <row r="91" spans="3:3" hidden="1">
      <c r="C91" t="s">
        <v>82</v>
      </c>
    </row>
    <row r="92" spans="3:3" hidden="1">
      <c r="C92" t="s">
        <v>83</v>
      </c>
    </row>
    <row r="93" spans="3:3" hidden="1">
      <c r="C93" t="s">
        <v>81</v>
      </c>
    </row>
    <row r="94" spans="3:3" hidden="1"/>
  </sheetData>
  <mergeCells count="25">
    <mergeCell ref="B62:B64"/>
    <mergeCell ref="A62:A64"/>
    <mergeCell ref="A49:A52"/>
    <mergeCell ref="B65:B72"/>
    <mergeCell ref="K1:K2"/>
    <mergeCell ref="J1:J2"/>
    <mergeCell ref="A54:A58"/>
    <mergeCell ref="A65:A72"/>
    <mergeCell ref="A59:A61"/>
    <mergeCell ref="B54:B58"/>
    <mergeCell ref="B59:B61"/>
    <mergeCell ref="B49:B52"/>
    <mergeCell ref="F1:I1"/>
    <mergeCell ref="E1:E2"/>
    <mergeCell ref="C1:C2"/>
    <mergeCell ref="D1:D2"/>
    <mergeCell ref="B1:B2"/>
    <mergeCell ref="B47:B48"/>
    <mergeCell ref="A47:A48"/>
    <mergeCell ref="O1:O2"/>
    <mergeCell ref="N1:N2"/>
    <mergeCell ref="M1:M2"/>
    <mergeCell ref="A1:A2"/>
    <mergeCell ref="A3:A46"/>
    <mergeCell ref="B3:B46"/>
  </mergeCells>
  <phoneticPr fontId="28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56"/>
  <sheetViews>
    <sheetView tabSelected="1" topLeftCell="A5" workbookViewId="0">
      <selection activeCell="D20" sqref="D20"/>
    </sheetView>
  </sheetViews>
  <sheetFormatPr defaultColWidth="9.109375" defaultRowHeight="13.8"/>
  <cols>
    <col min="1" max="1" width="3.88671875" style="6" bestFit="1" customWidth="1"/>
    <col min="2" max="2" width="17.6640625" style="6" customWidth="1"/>
    <col min="3" max="3" width="20.44140625" style="6" customWidth="1"/>
    <col min="4" max="4" width="42.5546875" style="18" customWidth="1"/>
    <col min="5" max="5" width="13.44140625" style="17" customWidth="1"/>
    <col min="6" max="6" width="13.44140625" style="6" bestFit="1" customWidth="1"/>
    <col min="7" max="7" width="12.5546875" style="6" bestFit="1" customWidth="1"/>
    <col min="8" max="16384" width="9.109375" style="6"/>
  </cols>
  <sheetData>
    <row r="1" spans="1:6" ht="15" customHeight="1">
      <c r="A1" s="114" t="s">
        <v>55</v>
      </c>
      <c r="B1" s="115"/>
      <c r="C1" s="115"/>
      <c r="D1" s="116"/>
      <c r="E1" s="117"/>
    </row>
    <row r="2" spans="1:6">
      <c r="A2" s="118" t="s">
        <v>23</v>
      </c>
      <c r="B2" s="292" t="s">
        <v>24</v>
      </c>
      <c r="C2" s="292"/>
      <c r="D2" s="119" t="s">
        <v>22</v>
      </c>
      <c r="E2" s="117"/>
    </row>
    <row r="3" spans="1:6">
      <c r="A3" s="120" t="s">
        <v>11</v>
      </c>
      <c r="B3" s="288" t="s">
        <v>25</v>
      </c>
      <c r="C3" s="288"/>
      <c r="D3" s="121">
        <f>6998.7+2189+5541.33+549+2740.2+1978+3879.28+3413.25+3413.25+3413.25+2650+2720+1549+4805+749+50+4085+33181.61</f>
        <v>83904.87</v>
      </c>
      <c r="E3" s="117" t="s">
        <v>44</v>
      </c>
    </row>
    <row r="4" spans="1:6">
      <c r="A4" s="120" t="s">
        <v>12</v>
      </c>
      <c r="B4" s="294" t="s">
        <v>293</v>
      </c>
      <c r="C4" s="295"/>
      <c r="D4" s="121">
        <v>19677.54</v>
      </c>
      <c r="E4" s="117" t="s">
        <v>44</v>
      </c>
    </row>
    <row r="5" spans="1:6" ht="14.4" customHeight="1">
      <c r="A5" s="120" t="s">
        <v>13</v>
      </c>
      <c r="B5" s="294" t="s">
        <v>309</v>
      </c>
      <c r="C5" s="296"/>
      <c r="D5" s="121">
        <v>45000</v>
      </c>
      <c r="E5" s="117" t="s">
        <v>44</v>
      </c>
    </row>
    <row r="6" spans="1:6">
      <c r="A6" s="120" t="s">
        <v>14</v>
      </c>
      <c r="B6" s="288" t="s">
        <v>26</v>
      </c>
      <c r="C6" s="288"/>
      <c r="D6" s="121">
        <f>3742.89*2+2869+2549+2799</f>
        <v>15702.779999999999</v>
      </c>
      <c r="E6" s="117" t="s">
        <v>43</v>
      </c>
    </row>
    <row r="7" spans="1:6" ht="15" customHeight="1">
      <c r="A7" s="114" t="s">
        <v>56</v>
      </c>
      <c r="B7" s="115"/>
      <c r="C7" s="115"/>
      <c r="D7" s="116"/>
      <c r="E7" s="117"/>
    </row>
    <row r="8" spans="1:6">
      <c r="A8" s="118" t="s">
        <v>23</v>
      </c>
      <c r="B8" s="292" t="s">
        <v>24</v>
      </c>
      <c r="C8" s="292"/>
      <c r="D8" s="119" t="s">
        <v>22</v>
      </c>
      <c r="E8" s="117"/>
    </row>
    <row r="9" spans="1:6">
      <c r="A9" s="120" t="s">
        <v>11</v>
      </c>
      <c r="B9" s="288" t="s">
        <v>25</v>
      </c>
      <c r="C9" s="288"/>
      <c r="D9" s="121">
        <f>2589+439+609.5+2530+2999+3382.5+1285</f>
        <v>13834</v>
      </c>
      <c r="E9" s="117" t="s">
        <v>44</v>
      </c>
      <c r="F9" s="26"/>
    </row>
    <row r="10" spans="1:6">
      <c r="A10" s="120" t="s">
        <v>12</v>
      </c>
      <c r="B10" s="290" t="s">
        <v>27</v>
      </c>
      <c r="C10" s="291"/>
      <c r="D10" s="121">
        <v>8000</v>
      </c>
      <c r="E10" s="117" t="s">
        <v>44</v>
      </c>
      <c r="F10" s="26"/>
    </row>
    <row r="11" spans="1:6">
      <c r="A11" s="120" t="s">
        <v>13</v>
      </c>
      <c r="B11" s="122" t="s">
        <v>28</v>
      </c>
      <c r="C11" s="123"/>
      <c r="D11" s="121">
        <f>99.99+269.99</f>
        <v>369.98</v>
      </c>
      <c r="E11" s="117" t="s">
        <v>44</v>
      </c>
      <c r="F11" s="26"/>
    </row>
    <row r="12" spans="1:6">
      <c r="A12" s="120" t="s">
        <v>14</v>
      </c>
      <c r="B12" s="288" t="s">
        <v>275</v>
      </c>
      <c r="C12" s="288"/>
      <c r="D12" s="121">
        <f>2725+2514+1469.28+1469.28+5000</f>
        <v>13177.56</v>
      </c>
      <c r="E12" s="117" t="s">
        <v>43</v>
      </c>
    </row>
    <row r="13" spans="1:6" hidden="1">
      <c r="A13" s="124" t="s">
        <v>14</v>
      </c>
      <c r="B13" s="297" t="s">
        <v>29</v>
      </c>
      <c r="C13" s="298"/>
      <c r="D13" s="125"/>
      <c r="E13" s="126" t="s">
        <v>42</v>
      </c>
    </row>
    <row r="14" spans="1:6" ht="15" customHeight="1">
      <c r="A14" s="114" t="s">
        <v>53</v>
      </c>
      <c r="B14" s="115"/>
      <c r="C14" s="115"/>
      <c r="D14" s="116"/>
      <c r="E14" s="117"/>
    </row>
    <row r="15" spans="1:6">
      <c r="A15" s="118" t="s">
        <v>23</v>
      </c>
      <c r="B15" s="292" t="s">
        <v>24</v>
      </c>
      <c r="C15" s="292"/>
      <c r="D15" s="119" t="s">
        <v>22</v>
      </c>
      <c r="E15" s="117"/>
    </row>
    <row r="16" spans="1:6">
      <c r="A16" s="120" t="s">
        <v>11</v>
      </c>
      <c r="B16" s="288" t="s">
        <v>25</v>
      </c>
      <c r="C16" s="288"/>
      <c r="D16" s="121">
        <v>6382</v>
      </c>
      <c r="E16" s="117" t="s">
        <v>44</v>
      </c>
    </row>
    <row r="17" spans="1:7">
      <c r="A17" s="120" t="s">
        <v>12</v>
      </c>
      <c r="B17" s="290" t="s">
        <v>294</v>
      </c>
      <c r="C17" s="293"/>
      <c r="D17" s="121">
        <v>25439</v>
      </c>
      <c r="E17" s="117" t="s">
        <v>44</v>
      </c>
      <c r="F17" s="26"/>
    </row>
    <row r="18" spans="1:7">
      <c r="A18" s="120" t="s">
        <v>13</v>
      </c>
      <c r="B18" s="288" t="s">
        <v>26</v>
      </c>
      <c r="C18" s="288"/>
      <c r="D18" s="121">
        <v>9539</v>
      </c>
      <c r="E18" s="117" t="s">
        <v>43</v>
      </c>
      <c r="F18" s="16"/>
    </row>
    <row r="19" spans="1:7" hidden="1">
      <c r="A19" s="124" t="s">
        <v>18</v>
      </c>
      <c r="B19" s="297" t="s">
        <v>29</v>
      </c>
      <c r="C19" s="298"/>
      <c r="D19" s="127"/>
      <c r="E19" s="126" t="s">
        <v>42</v>
      </c>
    </row>
    <row r="20" spans="1:7" ht="15" customHeight="1">
      <c r="A20" s="114" t="s">
        <v>57</v>
      </c>
      <c r="B20" s="115"/>
      <c r="C20" s="115"/>
      <c r="D20" s="116"/>
      <c r="E20" s="117"/>
    </row>
    <row r="21" spans="1:7">
      <c r="A21" s="118" t="s">
        <v>23</v>
      </c>
      <c r="B21" s="292" t="s">
        <v>24</v>
      </c>
      <c r="C21" s="292"/>
      <c r="D21" s="119" t="s">
        <v>22</v>
      </c>
      <c r="E21" s="117"/>
    </row>
    <row r="22" spans="1:7">
      <c r="A22" s="128" t="s">
        <v>11</v>
      </c>
      <c r="B22" s="299" t="s">
        <v>25</v>
      </c>
      <c r="C22" s="300"/>
      <c r="D22" s="129">
        <f>2648.99+3159+2799+459+499+1160</f>
        <v>10724.99</v>
      </c>
      <c r="E22" s="117" t="s">
        <v>44</v>
      </c>
    </row>
    <row r="23" spans="1:7">
      <c r="A23" s="120" t="s">
        <v>12</v>
      </c>
      <c r="B23" s="288" t="s">
        <v>26</v>
      </c>
      <c r="C23" s="288"/>
      <c r="D23" s="130">
        <f>3400+1799.99+948.99+1740.45+3699</f>
        <v>11588.43</v>
      </c>
      <c r="E23" s="117" t="s">
        <v>43</v>
      </c>
      <c r="F23" s="26"/>
    </row>
    <row r="24" spans="1:7" hidden="1">
      <c r="A24" s="124" t="s">
        <v>14</v>
      </c>
      <c r="B24" s="297" t="s">
        <v>29</v>
      </c>
      <c r="C24" s="298"/>
      <c r="D24" s="127"/>
      <c r="E24" s="126" t="s">
        <v>42</v>
      </c>
    </row>
    <row r="25" spans="1:7" ht="15" customHeight="1">
      <c r="A25" s="131" t="s">
        <v>139</v>
      </c>
      <c r="B25" s="132"/>
      <c r="C25" s="132"/>
      <c r="D25" s="133"/>
      <c r="E25" s="117"/>
    </row>
    <row r="26" spans="1:7">
      <c r="A26" s="135" t="s">
        <v>23</v>
      </c>
      <c r="B26" s="284" t="s">
        <v>24</v>
      </c>
      <c r="C26" s="284"/>
      <c r="D26" s="136" t="s">
        <v>22</v>
      </c>
      <c r="E26" s="117"/>
    </row>
    <row r="27" spans="1:7">
      <c r="A27" s="137" t="s">
        <v>11</v>
      </c>
      <c r="B27" s="285" t="s">
        <v>25</v>
      </c>
      <c r="C27" s="285"/>
      <c r="D27" s="138">
        <f>2999+2999+1999+508*10+658*3+2083+2999+899+1810.56</f>
        <v>22842.560000000001</v>
      </c>
      <c r="E27" s="117" t="s">
        <v>44</v>
      </c>
    </row>
    <row r="28" spans="1:7">
      <c r="A28" s="137" t="s">
        <v>12</v>
      </c>
      <c r="B28" s="285" t="s">
        <v>27</v>
      </c>
      <c r="C28" s="285"/>
      <c r="D28" s="139">
        <f>623+1300+9963</f>
        <v>11886</v>
      </c>
      <c r="E28" s="117" t="s">
        <v>44</v>
      </c>
      <c r="F28" s="26"/>
    </row>
    <row r="29" spans="1:7">
      <c r="A29" s="137" t="s">
        <v>13</v>
      </c>
      <c r="B29" s="282" t="s">
        <v>26</v>
      </c>
      <c r="C29" s="283"/>
      <c r="D29" s="138">
        <f>1200+1699+930+1498.99*2+3159+2700+455+8934+1619+3321+1659+1499+1599+249+1695+3341+2226.3*9+2091*10</f>
        <v>78003.679999999993</v>
      </c>
      <c r="E29" s="117" t="s">
        <v>43</v>
      </c>
      <c r="F29" s="26"/>
    </row>
    <row r="30" spans="1:7" hidden="1">
      <c r="A30" s="140" t="s">
        <v>19</v>
      </c>
      <c r="B30" s="289" t="s">
        <v>29</v>
      </c>
      <c r="C30" s="289"/>
      <c r="D30" s="141"/>
      <c r="E30" s="126" t="s">
        <v>42</v>
      </c>
    </row>
    <row r="31" spans="1:7">
      <c r="A31" s="142" t="s">
        <v>140</v>
      </c>
      <c r="B31" s="143"/>
      <c r="C31" s="143"/>
      <c r="D31" s="144"/>
      <c r="E31" s="117"/>
      <c r="G31" s="19"/>
    </row>
    <row r="32" spans="1:7">
      <c r="A32" s="134" t="s">
        <v>23</v>
      </c>
      <c r="B32" s="284" t="s">
        <v>24</v>
      </c>
      <c r="C32" s="284"/>
      <c r="D32" s="136" t="s">
        <v>22</v>
      </c>
      <c r="E32" s="117"/>
      <c r="G32" s="19"/>
    </row>
    <row r="33" spans="1:7">
      <c r="A33" s="137" t="s">
        <v>11</v>
      </c>
      <c r="B33" s="285" t="s">
        <v>25</v>
      </c>
      <c r="C33" s="285"/>
      <c r="D33" s="139">
        <f>1867.6*10+2090+307.5+9900+699.87+1020.9+2000+900</f>
        <v>35594.270000000004</v>
      </c>
      <c r="E33" s="117" t="s">
        <v>44</v>
      </c>
      <c r="G33" s="19"/>
    </row>
    <row r="34" spans="1:7">
      <c r="A34" s="137" t="s">
        <v>12</v>
      </c>
      <c r="B34" s="286" t="s">
        <v>27</v>
      </c>
      <c r="C34" s="287"/>
      <c r="D34" s="139">
        <v>5535</v>
      </c>
      <c r="E34" s="117" t="s">
        <v>44</v>
      </c>
      <c r="G34" s="19"/>
    </row>
    <row r="35" spans="1:7" ht="14.4" customHeight="1">
      <c r="A35" s="137" t="s">
        <v>13</v>
      </c>
      <c r="B35" s="282" t="s">
        <v>338</v>
      </c>
      <c r="C35" s="283"/>
      <c r="D35" s="139">
        <f>3900+3200+3000</f>
        <v>10100</v>
      </c>
      <c r="E35" s="117" t="s">
        <v>44</v>
      </c>
      <c r="G35" s="19"/>
    </row>
    <row r="36" spans="1:7">
      <c r="A36" s="137" t="s">
        <v>14</v>
      </c>
      <c r="B36" s="282" t="s">
        <v>26</v>
      </c>
      <c r="C36" s="302"/>
      <c r="D36" s="139">
        <f>1619+749+1998.99+2400+2399.99+2049.99+2049.99+2500+2700+2200+2500+2500+2500+2500</f>
        <v>30666.959999999999</v>
      </c>
      <c r="E36" s="117" t="s">
        <v>43</v>
      </c>
      <c r="G36" s="19"/>
    </row>
    <row r="37" spans="1:7" hidden="1">
      <c r="A37" s="145" t="s">
        <v>14</v>
      </c>
      <c r="B37" s="289" t="s">
        <v>29</v>
      </c>
      <c r="C37" s="289"/>
      <c r="D37" s="141"/>
      <c r="E37" s="126" t="s">
        <v>42</v>
      </c>
      <c r="G37" s="19"/>
    </row>
    <row r="38" spans="1:7">
      <c r="A38" s="142" t="s">
        <v>147</v>
      </c>
      <c r="B38" s="143"/>
      <c r="C38" s="143"/>
      <c r="D38" s="144"/>
      <c r="E38" s="117"/>
      <c r="G38" s="19"/>
    </row>
    <row r="39" spans="1:7">
      <c r="A39" s="134" t="s">
        <v>23</v>
      </c>
      <c r="B39" s="284" t="s">
        <v>24</v>
      </c>
      <c r="C39" s="284"/>
      <c r="D39" s="136" t="s">
        <v>22</v>
      </c>
      <c r="E39" s="117"/>
      <c r="G39" s="19"/>
    </row>
    <row r="40" spans="1:7">
      <c r="A40" s="137" t="s">
        <v>11</v>
      </c>
      <c r="B40" s="285" t="s">
        <v>25</v>
      </c>
      <c r="C40" s="285"/>
      <c r="D40" s="138">
        <f>1500*6+350+1790+1900+3489.87+370+2250+870*15+345*15+2000+699*2+2900+200+270+1400+850+800+7250+10250+6000</f>
        <v>70692.87</v>
      </c>
      <c r="E40" s="117" t="s">
        <v>44</v>
      </c>
      <c r="G40" s="19"/>
    </row>
    <row r="41" spans="1:7">
      <c r="A41" s="137" t="s">
        <v>12</v>
      </c>
      <c r="B41" s="285" t="s">
        <v>263</v>
      </c>
      <c r="C41" s="285"/>
      <c r="D41" s="139">
        <f>400+377+865*4+6377.89+999</f>
        <v>11613.89</v>
      </c>
      <c r="E41" s="117" t="s">
        <v>44</v>
      </c>
      <c r="F41" s="26"/>
      <c r="G41" s="19"/>
    </row>
    <row r="42" spans="1:7">
      <c r="A42" s="137" t="s">
        <v>13</v>
      </c>
      <c r="B42" s="301" t="s">
        <v>48</v>
      </c>
      <c r="C42" s="301"/>
      <c r="D42" s="139">
        <v>1670</v>
      </c>
      <c r="E42" s="117" t="s">
        <v>44</v>
      </c>
      <c r="F42" s="26"/>
      <c r="G42" s="19"/>
    </row>
    <row r="43" spans="1:7">
      <c r="A43" s="137" t="s">
        <v>14</v>
      </c>
      <c r="B43" s="286" t="s">
        <v>27</v>
      </c>
      <c r="C43" s="287"/>
      <c r="D43" s="139">
        <f>4500+1377</f>
        <v>5877</v>
      </c>
      <c r="E43" s="117" t="s">
        <v>44</v>
      </c>
      <c r="F43" s="26"/>
      <c r="G43" s="19"/>
    </row>
    <row r="44" spans="1:7" ht="14.4" customHeight="1">
      <c r="A44" s="137" t="s">
        <v>15</v>
      </c>
      <c r="B44" s="282" t="s">
        <v>339</v>
      </c>
      <c r="C44" s="283"/>
      <c r="D44" s="139">
        <v>9490</v>
      </c>
      <c r="E44" s="117" t="s">
        <v>44</v>
      </c>
      <c r="F44" s="26"/>
      <c r="G44" s="19"/>
    </row>
    <row r="45" spans="1:7" ht="14.4" customHeight="1">
      <c r="A45" s="137" t="s">
        <v>16</v>
      </c>
      <c r="B45" s="282" t="s">
        <v>340</v>
      </c>
      <c r="C45" s="283"/>
      <c r="D45" s="139">
        <f>2357.82*5</f>
        <v>11789.1</v>
      </c>
      <c r="E45" s="117" t="s">
        <v>44</v>
      </c>
      <c r="F45" s="26"/>
      <c r="G45" s="19"/>
    </row>
    <row r="46" spans="1:7" ht="14.4" customHeight="1">
      <c r="A46" s="137" t="s">
        <v>18</v>
      </c>
      <c r="B46" s="282" t="s">
        <v>309</v>
      </c>
      <c r="C46" s="283"/>
      <c r="D46" s="139">
        <v>9600</v>
      </c>
      <c r="E46" s="117" t="s">
        <v>44</v>
      </c>
      <c r="F46" s="26"/>
      <c r="G46" s="19"/>
    </row>
    <row r="47" spans="1:7">
      <c r="A47" s="137" t="s">
        <v>19</v>
      </c>
      <c r="B47" s="282" t="s">
        <v>26</v>
      </c>
      <c r="C47" s="283"/>
      <c r="D47" s="138">
        <f>1270+1317+2800*4+1050+2230+2500+670+898*2+875*4+2710+850+850+1465+226.3*5+2091*7+226.3*2+1617.45*2+799*2+399.9</f>
        <v>52861.9</v>
      </c>
      <c r="E47" s="117" t="s">
        <v>43</v>
      </c>
      <c r="G47" s="19"/>
    </row>
    <row r="48" spans="1:7" hidden="1">
      <c r="A48" s="140" t="s">
        <v>19</v>
      </c>
      <c r="B48" s="289" t="s">
        <v>29</v>
      </c>
      <c r="C48" s="289"/>
      <c r="D48" s="141"/>
      <c r="E48" s="126" t="s">
        <v>42</v>
      </c>
      <c r="G48" s="19"/>
    </row>
    <row r="49" spans="1:7">
      <c r="A49" s="142" t="s">
        <v>148</v>
      </c>
      <c r="B49" s="143"/>
      <c r="C49" s="143"/>
      <c r="D49" s="144"/>
      <c r="E49" s="117"/>
      <c r="G49" s="19"/>
    </row>
    <row r="50" spans="1:7">
      <c r="A50" s="134" t="s">
        <v>23</v>
      </c>
      <c r="B50" s="284" t="s">
        <v>24</v>
      </c>
      <c r="C50" s="284"/>
      <c r="D50" s="136" t="s">
        <v>22</v>
      </c>
      <c r="E50" s="117"/>
      <c r="G50" s="19"/>
    </row>
    <row r="51" spans="1:7">
      <c r="A51" s="137" t="s">
        <v>11</v>
      </c>
      <c r="B51" s="285" t="s">
        <v>25</v>
      </c>
      <c r="C51" s="285"/>
      <c r="D51" s="138">
        <f>10350+2154+1849+2763+2763+365*7+1679*7+1735+1639+435+1639+260+409+3199+409+3199+3150.01+849.99</f>
        <v>51111</v>
      </c>
      <c r="E51" s="117" t="s">
        <v>44</v>
      </c>
      <c r="F51" s="26"/>
      <c r="G51" s="19"/>
    </row>
    <row r="52" spans="1:7">
      <c r="A52" s="137" t="s">
        <v>12</v>
      </c>
      <c r="B52" s="285" t="s">
        <v>48</v>
      </c>
      <c r="C52" s="285"/>
      <c r="D52" s="139">
        <v>2688</v>
      </c>
      <c r="E52" s="117" t="s">
        <v>44</v>
      </c>
      <c r="F52" s="26"/>
      <c r="G52" s="19"/>
    </row>
    <row r="53" spans="1:7">
      <c r="A53" s="137" t="s">
        <v>13</v>
      </c>
      <c r="B53" s="286" t="s">
        <v>27</v>
      </c>
      <c r="C53" s="287"/>
      <c r="D53" s="139">
        <v>11983.5</v>
      </c>
      <c r="E53" s="117" t="s">
        <v>44</v>
      </c>
      <c r="F53" s="26"/>
      <c r="G53" s="19"/>
    </row>
    <row r="54" spans="1:7">
      <c r="A54" s="137" t="s">
        <v>15</v>
      </c>
      <c r="B54" s="286" t="s">
        <v>340</v>
      </c>
      <c r="C54" s="287"/>
      <c r="D54" s="139">
        <f>3200+4225+4225+6300</f>
        <v>17950</v>
      </c>
      <c r="E54" s="117" t="s">
        <v>44</v>
      </c>
      <c r="F54" s="26"/>
      <c r="G54" s="19"/>
    </row>
    <row r="55" spans="1:7">
      <c r="A55" s="137" t="s">
        <v>16</v>
      </c>
      <c r="B55" s="282" t="s">
        <v>26</v>
      </c>
      <c r="C55" s="283"/>
      <c r="D55" s="138">
        <f>2720+2790+3000+1999+1999+1999+878+3000+2900+430+4200+4300+4300+8034+2798+2226*7+2091*7+1617.45+4940</f>
        <v>82123.45</v>
      </c>
      <c r="E55" s="117" t="s">
        <v>43</v>
      </c>
      <c r="G55" s="19"/>
    </row>
    <row r="56" spans="1:7">
      <c r="A56" s="21"/>
      <c r="G56" s="19"/>
    </row>
  </sheetData>
  <mergeCells count="46">
    <mergeCell ref="B21:C21"/>
    <mergeCell ref="B2:C2"/>
    <mergeCell ref="B3:C3"/>
    <mergeCell ref="B9:C9"/>
    <mergeCell ref="B4:C4"/>
    <mergeCell ref="B6:C6"/>
    <mergeCell ref="B8:C8"/>
    <mergeCell ref="B5:C5"/>
    <mergeCell ref="B48:C48"/>
    <mergeCell ref="B29:C29"/>
    <mergeCell ref="B32:C32"/>
    <mergeCell ref="B41:C41"/>
    <mergeCell ref="B10:C10"/>
    <mergeCell ref="B15:C15"/>
    <mergeCell ref="B17:C17"/>
    <mergeCell ref="B12:C12"/>
    <mergeCell ref="B13:C13"/>
    <mergeCell ref="B19:C19"/>
    <mergeCell ref="B22:C22"/>
    <mergeCell ref="B26:C26"/>
    <mergeCell ref="B23:C23"/>
    <mergeCell ref="B42:C42"/>
    <mergeCell ref="B30:C30"/>
    <mergeCell ref="B36:C36"/>
    <mergeCell ref="B18:C18"/>
    <mergeCell ref="B47:C47"/>
    <mergeCell ref="B16:C16"/>
    <mergeCell ref="B43:C43"/>
    <mergeCell ref="B44:C44"/>
    <mergeCell ref="B45:C45"/>
    <mergeCell ref="B46:C46"/>
    <mergeCell ref="B27:C27"/>
    <mergeCell ref="B33:C33"/>
    <mergeCell ref="B24:C24"/>
    <mergeCell ref="B37:C37"/>
    <mergeCell ref="B39:C39"/>
    <mergeCell ref="B40:C40"/>
    <mergeCell ref="B34:C34"/>
    <mergeCell ref="B35:C35"/>
    <mergeCell ref="B28:C28"/>
    <mergeCell ref="B55:C55"/>
    <mergeCell ref="B50:C50"/>
    <mergeCell ref="B51:C51"/>
    <mergeCell ref="B52:C52"/>
    <mergeCell ref="B53:C53"/>
    <mergeCell ref="B54:C54"/>
  </mergeCells>
  <phoneticPr fontId="28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9"/>
  <sheetViews>
    <sheetView topLeftCell="A19" workbookViewId="0">
      <selection activeCell="C31" sqref="C31"/>
    </sheetView>
  </sheetViews>
  <sheetFormatPr defaultColWidth="9.109375" defaultRowHeight="13.8"/>
  <cols>
    <col min="1" max="1" width="3.44140625" style="14" bestFit="1" customWidth="1"/>
    <col min="2" max="2" width="27.109375" style="14" customWidth="1"/>
    <col min="3" max="3" width="41" style="14" bestFit="1" customWidth="1"/>
    <col min="4" max="5" width="39" style="15" customWidth="1"/>
    <col min="6" max="16384" width="9.109375" style="6"/>
  </cols>
  <sheetData>
    <row r="1" spans="1:5" ht="27.6" thickBot="1">
      <c r="A1" s="146" t="s">
        <v>0</v>
      </c>
      <c r="B1" s="146" t="s">
        <v>30</v>
      </c>
      <c r="C1" s="146" t="s">
        <v>41</v>
      </c>
      <c r="D1" s="147" t="s">
        <v>31</v>
      </c>
      <c r="E1" s="148" t="s">
        <v>32</v>
      </c>
    </row>
    <row r="2" spans="1:5" ht="27">
      <c r="A2" s="306">
        <v>1</v>
      </c>
      <c r="B2" s="303" t="s">
        <v>52</v>
      </c>
      <c r="C2" s="149" t="str">
        <f>'Zakładka nr 1'!C3</f>
        <v>Budynek światlica środoiskowa OPS</v>
      </c>
      <c r="D2" s="150" t="s">
        <v>209</v>
      </c>
      <c r="E2" s="151" t="s">
        <v>212</v>
      </c>
    </row>
    <row r="3" spans="1:5" ht="39" customHeight="1">
      <c r="A3" s="307"/>
      <c r="B3" s="304"/>
      <c r="C3" s="113" t="str">
        <f>'Zakładka nr 1'!C4</f>
        <v>Budynek administracyjny Urzędu Gminy</v>
      </c>
      <c r="D3" s="152" t="s">
        <v>232</v>
      </c>
      <c r="E3" s="153" t="s">
        <v>242</v>
      </c>
    </row>
    <row r="4" spans="1:5" ht="26.25" customHeight="1">
      <c r="A4" s="307"/>
      <c r="B4" s="304"/>
      <c r="C4" s="154" t="str">
        <f>'Zakładka nr 1'!C5</f>
        <v>Budynek socjalno - magazynowy</v>
      </c>
      <c r="D4" s="152" t="s">
        <v>210</v>
      </c>
      <c r="E4" s="153"/>
    </row>
    <row r="5" spans="1:5" ht="26.25" customHeight="1">
      <c r="A5" s="307"/>
      <c r="B5" s="304"/>
      <c r="C5" s="154" t="str">
        <f>'Zakładka nr 1'!C6</f>
        <v>Budynek Osrodka Zdrowia Księżomierz Gościeradowska</v>
      </c>
      <c r="D5" s="152" t="s">
        <v>233</v>
      </c>
      <c r="E5" s="153" t="s">
        <v>212</v>
      </c>
    </row>
    <row r="6" spans="1:5" ht="26.25" customHeight="1">
      <c r="A6" s="307"/>
      <c r="B6" s="304"/>
      <c r="C6" s="154" t="str">
        <f>'Zakładka nr 1'!C7</f>
        <v>Budynek Ośodka Zdrowia Gościeradów Folwark</v>
      </c>
      <c r="D6" s="152" t="s">
        <v>233</v>
      </c>
      <c r="E6" s="153" t="s">
        <v>212</v>
      </c>
    </row>
    <row r="7" spans="1:5" ht="26.25" customHeight="1">
      <c r="A7" s="307"/>
      <c r="B7" s="304"/>
      <c r="C7" s="154" t="str">
        <f>'Zakładka nr 1'!C8</f>
        <v>Budynek Ośrodka Zdrowia Lisnik Duży</v>
      </c>
      <c r="D7" s="152" t="s">
        <v>234</v>
      </c>
      <c r="E7" s="153" t="s">
        <v>212</v>
      </c>
    </row>
    <row r="8" spans="1:5" ht="36.75" customHeight="1">
      <c r="A8" s="307"/>
      <c r="B8" s="304"/>
      <c r="C8" s="113" t="str">
        <f>'Zakładka nr 1'!C9</f>
        <v>Garaż - Ośrodek Zdrowia w Gościeradowie</v>
      </c>
      <c r="D8" s="152"/>
      <c r="E8" s="153" t="s">
        <v>212</v>
      </c>
    </row>
    <row r="9" spans="1:5" ht="26.25" customHeight="1">
      <c r="A9" s="307"/>
      <c r="B9" s="304"/>
      <c r="C9" s="113" t="str">
        <f>'Zakładka nr 1'!C10</f>
        <v>Budynek UG biura GS Gościeradów Ukazowy</v>
      </c>
      <c r="D9" s="152"/>
      <c r="E9" s="153" t="s">
        <v>212</v>
      </c>
    </row>
    <row r="10" spans="1:5" ht="26.25" customHeight="1">
      <c r="A10" s="307"/>
      <c r="B10" s="304"/>
      <c r="C10" s="113" t="str">
        <f>'Zakładka nr 1'!C11</f>
        <v>Budynek UG magazyn GS Gościeradów Ukazowy</v>
      </c>
      <c r="D10" s="152"/>
      <c r="E10" s="153" t="s">
        <v>212</v>
      </c>
    </row>
    <row r="11" spans="1:5" ht="26.25" customHeight="1">
      <c r="A11" s="307"/>
      <c r="B11" s="304"/>
      <c r="C11" s="113" t="str">
        <f>'Zakładka nr 1'!C12</f>
        <v>Budynek świetlica Kolonia Liśnik Duży</v>
      </c>
      <c r="D11" s="152"/>
      <c r="E11" s="153" t="s">
        <v>212</v>
      </c>
    </row>
    <row r="12" spans="1:5" ht="15" customHeight="1">
      <c r="A12" s="307"/>
      <c r="B12" s="304"/>
      <c r="C12" s="113" t="str">
        <f>'Zakładka nr 1'!C13</f>
        <v>Budynek - światlica Wólka Szczecka</v>
      </c>
      <c r="D12" s="152"/>
      <c r="E12" s="153"/>
    </row>
    <row r="13" spans="1:5" ht="26.25" customHeight="1">
      <c r="A13" s="307"/>
      <c r="B13" s="304"/>
      <c r="C13" s="113" t="str">
        <f>'Zakładka nr 1'!C14</f>
        <v>Budynek po byłej szkole w Marynopolu</v>
      </c>
      <c r="D13" s="152" t="s">
        <v>235</v>
      </c>
      <c r="E13" s="153" t="s">
        <v>212</v>
      </c>
    </row>
    <row r="14" spans="1:5" ht="26.25" customHeight="1">
      <c r="A14" s="307"/>
      <c r="B14" s="304"/>
      <c r="C14" s="154" t="str">
        <f>'Zakładka nr 1'!C15</f>
        <v>Garaż OSP Liśnik Duży</v>
      </c>
      <c r="D14" s="152" t="s">
        <v>236</v>
      </c>
      <c r="E14" s="153" t="s">
        <v>212</v>
      </c>
    </row>
    <row r="15" spans="1:5" ht="26.25" customHeight="1">
      <c r="A15" s="307"/>
      <c r="B15" s="304"/>
      <c r="C15" s="113" t="str">
        <f>'Zakładka nr 1'!C16</f>
        <v>Budynek OSP Księżomierz Gościeradowska</v>
      </c>
      <c r="D15" s="152" t="s">
        <v>237</v>
      </c>
      <c r="E15" s="153" t="s">
        <v>212</v>
      </c>
    </row>
    <row r="16" spans="1:5" ht="15" customHeight="1">
      <c r="A16" s="307"/>
      <c r="B16" s="304"/>
      <c r="C16" s="113" t="str">
        <f>'Zakładka nr 1'!C17</f>
        <v>Budynek OSP Wólka Gościeradowska</v>
      </c>
      <c r="D16" s="152"/>
      <c r="E16" s="153"/>
    </row>
    <row r="17" spans="1:5" ht="15" customHeight="1">
      <c r="A17" s="307"/>
      <c r="B17" s="304"/>
      <c r="C17" s="113" t="str">
        <f>'Zakładka nr 1'!C18</f>
        <v>Garaż OSP Wólka Gościeradowska</v>
      </c>
      <c r="D17" s="152" t="s">
        <v>238</v>
      </c>
      <c r="E17" s="153"/>
    </row>
    <row r="18" spans="1:5" ht="15" customHeight="1">
      <c r="A18" s="307"/>
      <c r="B18" s="304"/>
      <c r="C18" s="113" t="str">
        <f>'Zakładka nr 1'!C19</f>
        <v>Budynek OSP Gościeradów Folwar</v>
      </c>
      <c r="D18" s="152"/>
      <c r="E18" s="153"/>
    </row>
    <row r="19" spans="1:5" ht="26.25" customHeight="1">
      <c r="A19" s="307"/>
      <c r="B19" s="304"/>
      <c r="C19" s="113" t="str">
        <f>'Zakładka nr 1'!C20</f>
        <v>Garaż OSP Gościeradów Folwar</v>
      </c>
      <c r="D19" s="152" t="s">
        <v>239</v>
      </c>
      <c r="E19" s="153" t="s">
        <v>212</v>
      </c>
    </row>
    <row r="20" spans="1:5" ht="25.5" customHeight="1">
      <c r="A20" s="307"/>
      <c r="B20" s="304"/>
      <c r="C20" s="113" t="str">
        <f>'Zakładka nr 1'!C21</f>
        <v>Budynek OSP Aleksandrów</v>
      </c>
      <c r="D20" s="152" t="s">
        <v>237</v>
      </c>
      <c r="E20" s="153"/>
    </row>
    <row r="21" spans="1:5" ht="25.5" customHeight="1">
      <c r="A21" s="307"/>
      <c r="B21" s="304"/>
      <c r="C21" s="113" t="str">
        <f>'Zakładka nr 1'!C22</f>
        <v>Budynek OSP Marynopole - światlica wiejska</v>
      </c>
      <c r="D21" s="152" t="s">
        <v>211</v>
      </c>
      <c r="E21" s="153" t="s">
        <v>212</v>
      </c>
    </row>
    <row r="22" spans="1:5" ht="25.5" customHeight="1">
      <c r="A22" s="307"/>
      <c r="B22" s="304"/>
      <c r="C22" s="113" t="str">
        <f>'Zakładka nr 1'!C23</f>
        <v>Budynek OSP Szczecyn</v>
      </c>
      <c r="D22" s="152"/>
      <c r="E22" s="153"/>
    </row>
    <row r="23" spans="1:5" ht="25.5" customHeight="1">
      <c r="A23" s="307"/>
      <c r="B23" s="304"/>
      <c r="C23" s="113" t="str">
        <f>'Zakładka nr 1'!C24</f>
        <v>Budynek OSP Suchodoły</v>
      </c>
      <c r="D23" s="152" t="s">
        <v>237</v>
      </c>
      <c r="E23" s="153"/>
    </row>
    <row r="24" spans="1:5" ht="25.5" customHeight="1">
      <c r="A24" s="307"/>
      <c r="B24" s="304"/>
      <c r="C24" s="113" t="str">
        <f>'Zakładka nr 1'!C25</f>
        <v>Budynek OSP Salomin</v>
      </c>
      <c r="D24" s="152" t="s">
        <v>237</v>
      </c>
      <c r="E24" s="153"/>
    </row>
    <row r="25" spans="1:5" ht="25.5" customHeight="1">
      <c r="A25" s="307"/>
      <c r="B25" s="304"/>
      <c r="C25" s="113" t="s">
        <v>213</v>
      </c>
      <c r="D25" s="152" t="s">
        <v>237</v>
      </c>
      <c r="E25" s="153" t="s">
        <v>212</v>
      </c>
    </row>
    <row r="26" spans="1:5" ht="25.5" customHeight="1">
      <c r="A26" s="307"/>
      <c r="B26" s="304"/>
      <c r="C26" s="113" t="str">
        <f>'Zakładka nr 1'!C27</f>
        <v>Dzienny Dom Pobytu Seniora "Wigor"</v>
      </c>
      <c r="D26" s="152" t="s">
        <v>241</v>
      </c>
      <c r="E26" s="153" t="s">
        <v>212</v>
      </c>
    </row>
    <row r="27" spans="1:5" ht="25.5" customHeight="1">
      <c r="A27" s="307"/>
      <c r="B27" s="304"/>
      <c r="C27" s="113" t="str">
        <f>'Zakładka nr 1'!C28</f>
        <v>Budynek gospodarczy przy Dziennym Domu Pobytu Seniora "Wigor"</v>
      </c>
      <c r="D27" s="152" t="s">
        <v>241</v>
      </c>
      <c r="E27" s="153"/>
    </row>
    <row r="28" spans="1:5" ht="25.5" customHeight="1">
      <c r="A28" s="307"/>
      <c r="B28" s="304"/>
      <c r="C28" s="113" t="str">
        <f>'Zakładka nr 1'!C29</f>
        <v>Budynek po posterunku Policji</v>
      </c>
      <c r="D28" s="152" t="s">
        <v>241</v>
      </c>
      <c r="E28" s="153" t="s">
        <v>212</v>
      </c>
    </row>
    <row r="29" spans="1:5" ht="25.5" customHeight="1" thickBot="1">
      <c r="A29" s="308"/>
      <c r="B29" s="305"/>
      <c r="C29" s="155" t="s">
        <v>308</v>
      </c>
      <c r="D29" s="152" t="s">
        <v>241</v>
      </c>
      <c r="E29" s="153" t="s">
        <v>212</v>
      </c>
    </row>
    <row r="30" spans="1:5" ht="27.6" thickBot="1">
      <c r="A30" s="156">
        <v>2</v>
      </c>
      <c r="B30" s="157" t="s">
        <v>58</v>
      </c>
      <c r="C30" s="312" t="s">
        <v>70</v>
      </c>
      <c r="D30" s="313"/>
      <c r="E30" s="314"/>
    </row>
    <row r="31" spans="1:5" ht="27.6" thickBot="1">
      <c r="A31" s="171">
        <v>3</v>
      </c>
      <c r="B31" s="158" t="s">
        <v>53</v>
      </c>
      <c r="C31" s="159" t="s">
        <v>133</v>
      </c>
      <c r="D31" s="150" t="s">
        <v>258</v>
      </c>
      <c r="E31" s="151" t="s">
        <v>212</v>
      </c>
    </row>
    <row r="32" spans="1:5" s="13" customFormat="1" ht="13.5" customHeight="1" thickBot="1">
      <c r="A32" s="162">
        <v>4</v>
      </c>
      <c r="B32" s="163" t="s">
        <v>59</v>
      </c>
      <c r="C32" s="315" t="s">
        <v>70</v>
      </c>
      <c r="D32" s="316"/>
      <c r="E32" s="314"/>
    </row>
    <row r="33" spans="1:5" s="13" customFormat="1" ht="40.200000000000003" customHeight="1">
      <c r="A33" s="319">
        <v>5</v>
      </c>
      <c r="B33" s="317" t="s">
        <v>137</v>
      </c>
      <c r="C33" s="164" t="s">
        <v>214</v>
      </c>
      <c r="D33" s="150" t="s">
        <v>215</v>
      </c>
      <c r="E33" s="151" t="s">
        <v>261</v>
      </c>
    </row>
    <row r="34" spans="1:5" s="13" customFormat="1" ht="29.25" customHeight="1" thickBot="1">
      <c r="A34" s="320"/>
      <c r="B34" s="318"/>
      <c r="C34" s="165" t="s">
        <v>138</v>
      </c>
      <c r="D34" s="152" t="s">
        <v>260</v>
      </c>
      <c r="E34" s="166"/>
    </row>
    <row r="35" spans="1:5" ht="26.25" customHeight="1" thickBot="1">
      <c r="A35" s="167">
        <v>6</v>
      </c>
      <c r="B35" s="156" t="s">
        <v>216</v>
      </c>
      <c r="C35" s="168" t="s">
        <v>141</v>
      </c>
      <c r="D35" s="169" t="s">
        <v>217</v>
      </c>
      <c r="E35" s="161" t="s">
        <v>212</v>
      </c>
    </row>
    <row r="36" spans="1:5" ht="50.4" customHeight="1" thickBot="1">
      <c r="A36" s="170">
        <v>7</v>
      </c>
      <c r="B36" s="171" t="s">
        <v>218</v>
      </c>
      <c r="C36" s="172" t="s">
        <v>219</v>
      </c>
      <c r="D36" s="173" t="s">
        <v>343</v>
      </c>
      <c r="E36" s="174"/>
    </row>
    <row r="37" spans="1:5" ht="32.25" customHeight="1">
      <c r="A37" s="309">
        <v>8</v>
      </c>
      <c r="B37" s="321" t="s">
        <v>148</v>
      </c>
      <c r="C37" s="175" t="s">
        <v>150</v>
      </c>
      <c r="D37" s="173" t="s">
        <v>344</v>
      </c>
      <c r="E37" s="176" t="s">
        <v>221</v>
      </c>
    </row>
    <row r="38" spans="1:5" ht="27">
      <c r="A38" s="310"/>
      <c r="B38" s="322"/>
      <c r="C38" s="177" t="s">
        <v>151</v>
      </c>
      <c r="D38" s="173" t="s">
        <v>344</v>
      </c>
      <c r="E38" s="178"/>
    </row>
    <row r="39" spans="1:5" ht="27.6" thickBot="1">
      <c r="A39" s="311"/>
      <c r="B39" s="323"/>
      <c r="C39" s="179" t="s">
        <v>152</v>
      </c>
      <c r="D39" s="160" t="s">
        <v>220</v>
      </c>
      <c r="E39" s="180"/>
    </row>
  </sheetData>
  <mergeCells count="8">
    <mergeCell ref="B2:B29"/>
    <mergeCell ref="A2:A29"/>
    <mergeCell ref="A37:A39"/>
    <mergeCell ref="C30:E30"/>
    <mergeCell ref="C32:E32"/>
    <mergeCell ref="B33:B34"/>
    <mergeCell ref="A33:A34"/>
    <mergeCell ref="B37:B39"/>
  </mergeCells>
  <phoneticPr fontId="28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32"/>
  <sheetViews>
    <sheetView topLeftCell="B22" zoomScaleNormal="145" workbookViewId="0">
      <selection activeCell="C30" sqref="C30:M30"/>
    </sheetView>
  </sheetViews>
  <sheetFormatPr defaultColWidth="9.109375" defaultRowHeight="14.4"/>
  <cols>
    <col min="1" max="1" width="5.44140625" style="7" customWidth="1"/>
    <col min="2" max="2" width="11.44140625" style="7" customWidth="1"/>
    <col min="3" max="3" width="9.109375" style="7"/>
    <col min="4" max="4" width="9.5546875" style="7" bestFit="1" customWidth="1"/>
    <col min="5" max="5" width="16.5546875" style="7" bestFit="1" customWidth="1"/>
    <col min="6" max="6" width="9.33203125" style="8" bestFit="1" customWidth="1"/>
    <col min="7" max="8" width="9.33203125" style="7" bestFit="1" customWidth="1"/>
    <col min="9" max="9" width="19.6640625" style="7" bestFit="1" customWidth="1"/>
    <col min="10" max="10" width="19.6640625" style="7" customWidth="1"/>
    <col min="11" max="11" width="11.44140625" style="7" customWidth="1"/>
    <col min="12" max="12" width="10.44140625" style="7" customWidth="1"/>
    <col min="13" max="13" width="10.6640625" style="7" customWidth="1"/>
    <col min="14" max="14" width="18.88671875" style="7" customWidth="1"/>
    <col min="15" max="16384" width="9.109375" style="1"/>
  </cols>
  <sheetData>
    <row r="1" spans="1:15" ht="24.6" thickTop="1">
      <c r="A1" s="181" t="s">
        <v>0</v>
      </c>
      <c r="B1" s="182" t="s">
        <v>33</v>
      </c>
      <c r="C1" s="182" t="s">
        <v>34</v>
      </c>
      <c r="D1" s="182" t="s">
        <v>35</v>
      </c>
      <c r="E1" s="182" t="s">
        <v>36</v>
      </c>
      <c r="F1" s="182" t="s">
        <v>37</v>
      </c>
      <c r="G1" s="182" t="s">
        <v>38</v>
      </c>
      <c r="H1" s="182" t="s">
        <v>50</v>
      </c>
      <c r="I1" s="182" t="s">
        <v>39</v>
      </c>
      <c r="J1" s="182" t="s">
        <v>248</v>
      </c>
      <c r="K1" s="182" t="s">
        <v>40</v>
      </c>
      <c r="L1" s="183" t="s">
        <v>267</v>
      </c>
      <c r="M1" s="182" t="s">
        <v>49</v>
      </c>
      <c r="N1" s="184" t="s">
        <v>51</v>
      </c>
      <c r="O1" s="46"/>
    </row>
    <row r="2" spans="1:15" s="2" customFormat="1" ht="25.5" customHeight="1">
      <c r="A2" s="110">
        <v>1</v>
      </c>
      <c r="B2" s="99" t="s">
        <v>158</v>
      </c>
      <c r="C2" s="100" t="s">
        <v>73</v>
      </c>
      <c r="D2" s="100" t="s">
        <v>159</v>
      </c>
      <c r="E2" s="100" t="s">
        <v>77</v>
      </c>
      <c r="F2" s="100">
        <v>1995</v>
      </c>
      <c r="G2" s="100">
        <v>9</v>
      </c>
      <c r="H2" s="100">
        <v>2007</v>
      </c>
      <c r="I2" s="185" t="s">
        <v>160</v>
      </c>
      <c r="J2" s="185" t="s">
        <v>17</v>
      </c>
      <c r="K2" s="186" t="s">
        <v>273</v>
      </c>
      <c r="L2" s="186" t="s">
        <v>17</v>
      </c>
      <c r="M2" s="186" t="s">
        <v>273</v>
      </c>
      <c r="N2" s="186" t="s">
        <v>80</v>
      </c>
      <c r="O2" s="47"/>
    </row>
    <row r="3" spans="1:15" s="3" customFormat="1" ht="27">
      <c r="A3" s="110">
        <v>2</v>
      </c>
      <c r="B3" s="99" t="s">
        <v>161</v>
      </c>
      <c r="C3" s="100" t="s">
        <v>75</v>
      </c>
      <c r="D3" s="100" t="s">
        <v>162</v>
      </c>
      <c r="E3" s="100" t="s">
        <v>79</v>
      </c>
      <c r="F3" s="100" t="s">
        <v>163</v>
      </c>
      <c r="G3" s="100" t="s">
        <v>17</v>
      </c>
      <c r="H3" s="100">
        <v>1979</v>
      </c>
      <c r="I3" s="102">
        <v>45677</v>
      </c>
      <c r="J3" s="102" t="s">
        <v>17</v>
      </c>
      <c r="K3" s="186" t="s">
        <v>273</v>
      </c>
      <c r="L3" s="186" t="s">
        <v>17</v>
      </c>
      <c r="M3" s="186" t="s">
        <v>17</v>
      </c>
      <c r="N3" s="186" t="s">
        <v>80</v>
      </c>
      <c r="O3" s="48"/>
    </row>
    <row r="4" spans="1:15" s="3" customFormat="1" ht="27">
      <c r="A4" s="110">
        <v>3</v>
      </c>
      <c r="B4" s="99" t="s">
        <v>164</v>
      </c>
      <c r="C4" s="100" t="s">
        <v>71</v>
      </c>
      <c r="D4" s="100">
        <v>3512</v>
      </c>
      <c r="E4" s="100" t="s">
        <v>165</v>
      </c>
      <c r="F4" s="100" t="s">
        <v>136</v>
      </c>
      <c r="G4" s="100">
        <v>1</v>
      </c>
      <c r="H4" s="100">
        <v>1997</v>
      </c>
      <c r="I4" s="102">
        <v>1101989482</v>
      </c>
      <c r="J4" s="102" t="s">
        <v>17</v>
      </c>
      <c r="K4" s="186" t="s">
        <v>273</v>
      </c>
      <c r="L4" s="186" t="s">
        <v>17</v>
      </c>
      <c r="M4" s="186" t="s">
        <v>273</v>
      </c>
      <c r="N4" s="186" t="s">
        <v>80</v>
      </c>
      <c r="O4" s="48"/>
    </row>
    <row r="5" spans="1:15" ht="27">
      <c r="A5" s="110">
        <v>4</v>
      </c>
      <c r="B5" s="187" t="s">
        <v>166</v>
      </c>
      <c r="C5" s="100" t="s">
        <v>74</v>
      </c>
      <c r="D5" s="100" t="s">
        <v>167</v>
      </c>
      <c r="E5" s="100" t="s">
        <v>78</v>
      </c>
      <c r="F5" s="100" t="s">
        <v>168</v>
      </c>
      <c r="G5" s="100">
        <v>7</v>
      </c>
      <c r="H5" s="100">
        <v>1993</v>
      </c>
      <c r="I5" s="102">
        <v>566018</v>
      </c>
      <c r="J5" s="188" t="s">
        <v>17</v>
      </c>
      <c r="K5" s="186" t="s">
        <v>273</v>
      </c>
      <c r="L5" s="186" t="s">
        <v>17</v>
      </c>
      <c r="M5" s="186" t="s">
        <v>273</v>
      </c>
      <c r="N5" s="186" t="s">
        <v>80</v>
      </c>
      <c r="O5" s="46"/>
    </row>
    <row r="6" spans="1:15" ht="27">
      <c r="A6" s="110">
        <v>5</v>
      </c>
      <c r="B6" s="99" t="s">
        <v>169</v>
      </c>
      <c r="C6" s="100" t="s">
        <v>170</v>
      </c>
      <c r="D6" s="100" t="s">
        <v>171</v>
      </c>
      <c r="E6" s="100" t="s">
        <v>78</v>
      </c>
      <c r="F6" s="100" t="s">
        <v>172</v>
      </c>
      <c r="G6" s="100">
        <v>8</v>
      </c>
      <c r="H6" s="100">
        <v>1995</v>
      </c>
      <c r="I6" s="102" t="s">
        <v>173</v>
      </c>
      <c r="J6" s="102" t="s">
        <v>17</v>
      </c>
      <c r="K6" s="186" t="s">
        <v>273</v>
      </c>
      <c r="L6" s="186" t="s">
        <v>17</v>
      </c>
      <c r="M6" s="186" t="s">
        <v>273</v>
      </c>
      <c r="N6" s="186" t="s">
        <v>80</v>
      </c>
      <c r="O6" s="46"/>
    </row>
    <row r="7" spans="1:15" s="4" customFormat="1" ht="27">
      <c r="A7" s="110">
        <v>6</v>
      </c>
      <c r="B7" s="99" t="s">
        <v>174</v>
      </c>
      <c r="C7" s="100" t="s">
        <v>175</v>
      </c>
      <c r="D7" s="100">
        <v>5</v>
      </c>
      <c r="E7" s="100" t="s">
        <v>78</v>
      </c>
      <c r="F7" s="100" t="s">
        <v>176</v>
      </c>
      <c r="G7" s="100">
        <v>6</v>
      </c>
      <c r="H7" s="100">
        <v>1991</v>
      </c>
      <c r="I7" s="102">
        <v>12297</v>
      </c>
      <c r="J7" s="102" t="s">
        <v>17</v>
      </c>
      <c r="K7" s="186" t="s">
        <v>273</v>
      </c>
      <c r="L7" s="186" t="s">
        <v>17</v>
      </c>
      <c r="M7" s="186" t="s">
        <v>273</v>
      </c>
      <c r="N7" s="186" t="s">
        <v>80</v>
      </c>
      <c r="O7" s="49"/>
    </row>
    <row r="8" spans="1:15" ht="27">
      <c r="A8" s="110">
        <v>7</v>
      </c>
      <c r="B8" s="189" t="s">
        <v>177</v>
      </c>
      <c r="C8" s="100" t="s">
        <v>170</v>
      </c>
      <c r="D8" s="100" t="s">
        <v>178</v>
      </c>
      <c r="E8" s="100" t="s">
        <v>76</v>
      </c>
      <c r="F8" s="100" t="s">
        <v>172</v>
      </c>
      <c r="G8" s="100">
        <v>6</v>
      </c>
      <c r="H8" s="100">
        <v>1995</v>
      </c>
      <c r="I8" s="102" t="s">
        <v>266</v>
      </c>
      <c r="J8" s="188" t="s">
        <v>274</v>
      </c>
      <c r="K8" s="186" t="s">
        <v>273</v>
      </c>
      <c r="L8" s="186" t="s">
        <v>17</v>
      </c>
      <c r="M8" s="186" t="s">
        <v>273</v>
      </c>
      <c r="N8" s="186" t="s">
        <v>80</v>
      </c>
      <c r="O8" s="46"/>
    </row>
    <row r="9" spans="1:15" ht="27">
      <c r="A9" s="110">
        <v>8</v>
      </c>
      <c r="B9" s="99" t="s">
        <v>310</v>
      </c>
      <c r="C9" s="100" t="s">
        <v>179</v>
      </c>
      <c r="D9" s="100">
        <v>244</v>
      </c>
      <c r="E9" s="100" t="s">
        <v>78</v>
      </c>
      <c r="F9" s="100" t="s">
        <v>176</v>
      </c>
      <c r="G9" s="100">
        <v>6</v>
      </c>
      <c r="H9" s="100">
        <v>1977</v>
      </c>
      <c r="I9" s="102">
        <v>2999</v>
      </c>
      <c r="J9" s="102" t="s">
        <v>17</v>
      </c>
      <c r="K9" s="186" t="s">
        <v>273</v>
      </c>
      <c r="L9" s="186" t="s">
        <v>17</v>
      </c>
      <c r="M9" s="186" t="s">
        <v>273</v>
      </c>
      <c r="N9" s="186" t="s">
        <v>80</v>
      </c>
      <c r="O9" s="46"/>
    </row>
    <row r="10" spans="1:15" ht="27">
      <c r="A10" s="110">
        <v>9</v>
      </c>
      <c r="B10" s="99" t="s">
        <v>180</v>
      </c>
      <c r="C10" s="100" t="s">
        <v>181</v>
      </c>
      <c r="D10" s="100" t="s">
        <v>182</v>
      </c>
      <c r="E10" s="100" t="s">
        <v>79</v>
      </c>
      <c r="F10" s="100" t="s">
        <v>163</v>
      </c>
      <c r="G10" s="100" t="s">
        <v>17</v>
      </c>
      <c r="H10" s="100">
        <v>2007</v>
      </c>
      <c r="I10" s="102" t="s">
        <v>183</v>
      </c>
      <c r="J10" s="102" t="s">
        <v>17</v>
      </c>
      <c r="K10" s="186" t="s">
        <v>273</v>
      </c>
      <c r="L10" s="186" t="s">
        <v>17</v>
      </c>
      <c r="M10" s="186" t="s">
        <v>17</v>
      </c>
      <c r="N10" s="186" t="s">
        <v>80</v>
      </c>
      <c r="O10" s="46"/>
    </row>
    <row r="11" spans="1:15" ht="27">
      <c r="A11" s="110">
        <v>10</v>
      </c>
      <c r="B11" s="99" t="s">
        <v>184</v>
      </c>
      <c r="C11" s="100" t="s">
        <v>185</v>
      </c>
      <c r="D11" s="100" t="s">
        <v>186</v>
      </c>
      <c r="E11" s="100" t="s">
        <v>79</v>
      </c>
      <c r="F11" s="100" t="s">
        <v>187</v>
      </c>
      <c r="G11" s="100" t="s">
        <v>17</v>
      </c>
      <c r="H11" s="100">
        <v>2009</v>
      </c>
      <c r="I11" s="102" t="s">
        <v>188</v>
      </c>
      <c r="J11" s="102" t="s">
        <v>17</v>
      </c>
      <c r="K11" s="186" t="s">
        <v>273</v>
      </c>
      <c r="L11" s="186" t="s">
        <v>17</v>
      </c>
      <c r="M11" s="186" t="s">
        <v>17</v>
      </c>
      <c r="N11" s="186" t="s">
        <v>80</v>
      </c>
      <c r="O11" s="46"/>
    </row>
    <row r="12" spans="1:15" ht="27">
      <c r="A12" s="110">
        <v>11</v>
      </c>
      <c r="B12" s="99" t="s">
        <v>189</v>
      </c>
      <c r="C12" s="100" t="s">
        <v>190</v>
      </c>
      <c r="D12" s="100">
        <v>35</v>
      </c>
      <c r="E12" s="100" t="s">
        <v>78</v>
      </c>
      <c r="F12" s="100" t="s">
        <v>191</v>
      </c>
      <c r="G12" s="100">
        <v>6</v>
      </c>
      <c r="H12" s="100">
        <v>2001</v>
      </c>
      <c r="I12" s="102" t="s">
        <v>192</v>
      </c>
      <c r="J12" s="102" t="s">
        <v>17</v>
      </c>
      <c r="K12" s="186" t="s">
        <v>273</v>
      </c>
      <c r="L12" s="186" t="s">
        <v>17</v>
      </c>
      <c r="M12" s="186" t="s">
        <v>273</v>
      </c>
      <c r="N12" s="186" t="s">
        <v>80</v>
      </c>
      <c r="O12" s="46"/>
    </row>
    <row r="13" spans="1:15" ht="27">
      <c r="A13" s="110">
        <v>12</v>
      </c>
      <c r="B13" s="99" t="s">
        <v>193</v>
      </c>
      <c r="C13" s="100" t="s">
        <v>179</v>
      </c>
      <c r="D13" s="100">
        <v>244</v>
      </c>
      <c r="E13" s="100" t="s">
        <v>78</v>
      </c>
      <c r="F13" s="100" t="s">
        <v>176</v>
      </c>
      <c r="G13" s="100">
        <v>6</v>
      </c>
      <c r="H13" s="100">
        <v>1989</v>
      </c>
      <c r="I13" s="102">
        <v>11830</v>
      </c>
      <c r="J13" s="102" t="s">
        <v>17</v>
      </c>
      <c r="K13" s="186" t="s">
        <v>273</v>
      </c>
      <c r="L13" s="186" t="s">
        <v>17</v>
      </c>
      <c r="M13" s="186" t="s">
        <v>273</v>
      </c>
      <c r="N13" s="186" t="s">
        <v>80</v>
      </c>
      <c r="O13" s="46"/>
    </row>
    <row r="14" spans="1:15" ht="27">
      <c r="A14" s="110">
        <v>13</v>
      </c>
      <c r="B14" s="99" t="s">
        <v>194</v>
      </c>
      <c r="C14" s="100" t="s">
        <v>175</v>
      </c>
      <c r="D14" s="100">
        <v>4</v>
      </c>
      <c r="E14" s="100" t="s">
        <v>78</v>
      </c>
      <c r="F14" s="100"/>
      <c r="G14" s="100">
        <v>4</v>
      </c>
      <c r="H14" s="100">
        <v>1991</v>
      </c>
      <c r="I14" s="102">
        <v>20989</v>
      </c>
      <c r="J14" s="102" t="s">
        <v>17</v>
      </c>
      <c r="K14" s="186" t="s">
        <v>273</v>
      </c>
      <c r="L14" s="186" t="s">
        <v>17</v>
      </c>
      <c r="M14" s="186" t="s">
        <v>273</v>
      </c>
      <c r="N14" s="186" t="s">
        <v>80</v>
      </c>
      <c r="O14" s="46"/>
    </row>
    <row r="15" spans="1:15" ht="32.25" customHeight="1">
      <c r="A15" s="110">
        <v>14</v>
      </c>
      <c r="B15" s="99" t="s">
        <v>195</v>
      </c>
      <c r="C15" s="100" t="s">
        <v>196</v>
      </c>
      <c r="D15" s="100" t="s">
        <v>197</v>
      </c>
      <c r="E15" s="100" t="s">
        <v>78</v>
      </c>
      <c r="F15" s="100" t="s">
        <v>198</v>
      </c>
      <c r="G15" s="100">
        <v>6</v>
      </c>
      <c r="H15" s="100">
        <v>2010</v>
      </c>
      <c r="I15" s="102" t="s">
        <v>199</v>
      </c>
      <c r="J15" s="102" t="s">
        <v>17</v>
      </c>
      <c r="K15" s="186" t="s">
        <v>273</v>
      </c>
      <c r="L15" s="186" t="s">
        <v>17</v>
      </c>
      <c r="M15" s="186" t="s">
        <v>273</v>
      </c>
      <c r="N15" s="186" t="s">
        <v>200</v>
      </c>
      <c r="O15" s="46"/>
    </row>
    <row r="16" spans="1:15" ht="27">
      <c r="A16" s="110">
        <v>15</v>
      </c>
      <c r="B16" s="190" t="s">
        <v>201</v>
      </c>
      <c r="C16" s="186" t="s">
        <v>72</v>
      </c>
      <c r="D16" s="186">
        <v>244</v>
      </c>
      <c r="E16" s="186" t="s">
        <v>78</v>
      </c>
      <c r="F16" s="186" t="s">
        <v>202</v>
      </c>
      <c r="G16" s="186">
        <v>6</v>
      </c>
      <c r="H16" s="186">
        <v>1976</v>
      </c>
      <c r="I16" s="186">
        <v>1988</v>
      </c>
      <c r="J16" s="186" t="s">
        <v>17</v>
      </c>
      <c r="K16" s="186" t="s">
        <v>272</v>
      </c>
      <c r="L16" s="186" t="s">
        <v>17</v>
      </c>
      <c r="M16" s="186" t="s">
        <v>272</v>
      </c>
      <c r="N16" s="186" t="s">
        <v>80</v>
      </c>
      <c r="O16" s="46"/>
    </row>
    <row r="17" spans="1:15" ht="27">
      <c r="A17" s="110">
        <v>16</v>
      </c>
      <c r="B17" s="190" t="s">
        <v>249</v>
      </c>
      <c r="C17" s="186" t="s">
        <v>250</v>
      </c>
      <c r="D17" s="186" t="s">
        <v>251</v>
      </c>
      <c r="E17" s="186" t="s">
        <v>76</v>
      </c>
      <c r="F17" s="186">
        <v>263</v>
      </c>
      <c r="G17" s="186">
        <v>3</v>
      </c>
      <c r="H17" s="186">
        <v>2006</v>
      </c>
      <c r="I17" s="186" t="s">
        <v>252</v>
      </c>
      <c r="J17" s="186" t="s">
        <v>17</v>
      </c>
      <c r="K17" s="186" t="s">
        <v>271</v>
      </c>
      <c r="L17" s="186" t="s">
        <v>17</v>
      </c>
      <c r="M17" s="186" t="s">
        <v>271</v>
      </c>
      <c r="N17" s="186" t="s">
        <v>200</v>
      </c>
      <c r="O17" s="46"/>
    </row>
    <row r="18" spans="1:15" ht="27">
      <c r="A18" s="110">
        <v>17</v>
      </c>
      <c r="B18" s="190" t="s">
        <v>203</v>
      </c>
      <c r="C18" s="186" t="s">
        <v>204</v>
      </c>
      <c r="D18" s="186" t="s">
        <v>205</v>
      </c>
      <c r="E18" s="186" t="s">
        <v>206</v>
      </c>
      <c r="F18" s="186" t="s">
        <v>207</v>
      </c>
      <c r="G18" s="186" t="s">
        <v>17</v>
      </c>
      <c r="H18" s="186">
        <v>2015</v>
      </c>
      <c r="I18" s="191" t="s">
        <v>208</v>
      </c>
      <c r="J18" s="191" t="s">
        <v>17</v>
      </c>
      <c r="K18" s="186" t="s">
        <v>270</v>
      </c>
      <c r="L18" s="186" t="s">
        <v>17</v>
      </c>
      <c r="M18" s="186" t="s">
        <v>17</v>
      </c>
      <c r="N18" s="186" t="s">
        <v>80</v>
      </c>
      <c r="O18" s="46"/>
    </row>
    <row r="19" spans="1:15" ht="27">
      <c r="A19" s="110">
        <v>18</v>
      </c>
      <c r="B19" s="190" t="s">
        <v>244</v>
      </c>
      <c r="C19" s="186" t="s">
        <v>245</v>
      </c>
      <c r="D19" s="186" t="s">
        <v>246</v>
      </c>
      <c r="E19" s="186" t="s">
        <v>78</v>
      </c>
      <c r="F19" s="186">
        <v>1995</v>
      </c>
      <c r="G19" s="186">
        <v>9</v>
      </c>
      <c r="H19" s="186">
        <v>2017</v>
      </c>
      <c r="I19" s="186" t="s">
        <v>247</v>
      </c>
      <c r="J19" s="199">
        <v>77000</v>
      </c>
      <c r="K19" s="186" t="s">
        <v>269</v>
      </c>
      <c r="L19" s="186" t="s">
        <v>269</v>
      </c>
      <c r="M19" s="186" t="s">
        <v>269</v>
      </c>
      <c r="N19" s="186" t="s">
        <v>200</v>
      </c>
      <c r="O19" s="46"/>
    </row>
    <row r="20" spans="1:15" ht="27.75" customHeight="1">
      <c r="A20" s="110">
        <v>19</v>
      </c>
      <c r="B20" s="190" t="s">
        <v>253</v>
      </c>
      <c r="C20" s="186" t="s">
        <v>254</v>
      </c>
      <c r="D20" s="186" t="s">
        <v>255</v>
      </c>
      <c r="E20" s="186" t="s">
        <v>165</v>
      </c>
      <c r="F20" s="186">
        <v>6788</v>
      </c>
      <c r="G20" s="186">
        <v>2</v>
      </c>
      <c r="H20" s="186">
        <v>2004</v>
      </c>
      <c r="I20" s="192" t="s">
        <v>256</v>
      </c>
      <c r="J20" s="193" t="s">
        <v>17</v>
      </c>
      <c r="K20" s="186" t="s">
        <v>268</v>
      </c>
      <c r="L20" s="186" t="s">
        <v>17</v>
      </c>
      <c r="M20" s="186" t="s">
        <v>268</v>
      </c>
      <c r="N20" s="186"/>
      <c r="O20" s="46"/>
    </row>
    <row r="21" spans="1:15" ht="27.75" customHeight="1">
      <c r="A21" s="110">
        <v>20</v>
      </c>
      <c r="B21" s="99" t="s">
        <v>285</v>
      </c>
      <c r="C21" s="100" t="s">
        <v>286</v>
      </c>
      <c r="D21" s="100" t="s">
        <v>246</v>
      </c>
      <c r="E21" s="186" t="s">
        <v>284</v>
      </c>
      <c r="F21" s="100">
        <v>2198</v>
      </c>
      <c r="G21" s="100">
        <v>18</v>
      </c>
      <c r="H21" s="100">
        <v>2017</v>
      </c>
      <c r="I21" s="102" t="s">
        <v>287</v>
      </c>
      <c r="J21" s="199">
        <v>120300</v>
      </c>
      <c r="K21" s="186" t="s">
        <v>288</v>
      </c>
      <c r="L21" s="186" t="s">
        <v>288</v>
      </c>
      <c r="M21" s="186" t="s">
        <v>288</v>
      </c>
      <c r="N21" s="194" t="s">
        <v>200</v>
      </c>
      <c r="O21" s="46"/>
    </row>
    <row r="22" spans="1:15" ht="27.75" customHeight="1">
      <c r="A22" s="110">
        <v>21</v>
      </c>
      <c r="B22" s="189" t="s">
        <v>295</v>
      </c>
      <c r="C22" s="103" t="s">
        <v>296</v>
      </c>
      <c r="D22" s="103" t="s">
        <v>297</v>
      </c>
      <c r="E22" s="103" t="s">
        <v>298</v>
      </c>
      <c r="F22" s="103">
        <v>1900</v>
      </c>
      <c r="G22" s="103">
        <v>2</v>
      </c>
      <c r="H22" s="103">
        <v>2002</v>
      </c>
      <c r="I22" s="101" t="s">
        <v>299</v>
      </c>
      <c r="J22" s="195" t="s">
        <v>17</v>
      </c>
      <c r="K22" s="186" t="s">
        <v>300</v>
      </c>
      <c r="L22" s="194" t="s">
        <v>17</v>
      </c>
      <c r="M22" s="186" t="s">
        <v>300</v>
      </c>
      <c r="N22" s="194" t="s">
        <v>200</v>
      </c>
      <c r="O22" s="46"/>
    </row>
    <row r="23" spans="1:15" ht="27.75" customHeight="1">
      <c r="A23" s="110">
        <v>22</v>
      </c>
      <c r="B23" s="189" t="s">
        <v>301</v>
      </c>
      <c r="C23" s="196" t="s">
        <v>302</v>
      </c>
      <c r="D23" s="197" t="s">
        <v>303</v>
      </c>
      <c r="E23" s="197" t="s">
        <v>79</v>
      </c>
      <c r="F23" s="198" t="s">
        <v>304</v>
      </c>
      <c r="G23" s="197" t="s">
        <v>17</v>
      </c>
      <c r="H23" s="197">
        <v>2001</v>
      </c>
      <c r="I23" s="197">
        <v>10250</v>
      </c>
      <c r="J23" s="197" t="s">
        <v>17</v>
      </c>
      <c r="K23" s="186" t="s">
        <v>300</v>
      </c>
      <c r="L23" s="194" t="s">
        <v>17</v>
      </c>
      <c r="M23" s="186" t="s">
        <v>17</v>
      </c>
      <c r="N23" s="194" t="s">
        <v>200</v>
      </c>
      <c r="O23" s="46"/>
    </row>
    <row r="24" spans="1:15" ht="27.75" customHeight="1">
      <c r="A24" s="110">
        <v>23</v>
      </c>
      <c r="B24" s="99" t="s">
        <v>311</v>
      </c>
      <c r="C24" s="100" t="s">
        <v>312</v>
      </c>
      <c r="D24" s="100" t="s">
        <v>313</v>
      </c>
      <c r="E24" s="101" t="s">
        <v>314</v>
      </c>
      <c r="F24" s="100" t="s">
        <v>315</v>
      </c>
      <c r="G24" s="100" t="s">
        <v>17</v>
      </c>
      <c r="H24" s="100">
        <v>2021</v>
      </c>
      <c r="I24" s="102" t="s">
        <v>316</v>
      </c>
      <c r="J24" s="102"/>
      <c r="K24" s="101" t="s">
        <v>317</v>
      </c>
      <c r="L24" s="101" t="s">
        <v>17</v>
      </c>
      <c r="M24" s="101" t="s">
        <v>17</v>
      </c>
      <c r="N24" s="194" t="s">
        <v>200</v>
      </c>
      <c r="O24" s="46"/>
    </row>
    <row r="25" spans="1:15" ht="27.75" customHeight="1">
      <c r="A25" s="110">
        <v>24</v>
      </c>
      <c r="B25" s="99" t="s">
        <v>318</v>
      </c>
      <c r="C25" s="100" t="s">
        <v>250</v>
      </c>
      <c r="D25" s="100" t="s">
        <v>319</v>
      </c>
      <c r="E25" s="101" t="s">
        <v>78</v>
      </c>
      <c r="F25" s="100">
        <v>1995</v>
      </c>
      <c r="G25" s="100">
        <v>6</v>
      </c>
      <c r="H25" s="100">
        <v>2011</v>
      </c>
      <c r="I25" s="102" t="s">
        <v>320</v>
      </c>
      <c r="J25" s="102"/>
      <c r="K25" s="186" t="s">
        <v>321</v>
      </c>
      <c r="L25" s="194"/>
      <c r="M25" s="186" t="s">
        <v>321</v>
      </c>
      <c r="N25" s="194" t="s">
        <v>200</v>
      </c>
      <c r="O25" s="46"/>
    </row>
    <row r="26" spans="1:15" ht="27.75" customHeight="1">
      <c r="A26" s="110">
        <v>25</v>
      </c>
      <c r="B26" s="103" t="s">
        <v>322</v>
      </c>
      <c r="C26" s="103" t="s">
        <v>179</v>
      </c>
      <c r="D26" s="103">
        <v>200</v>
      </c>
      <c r="E26" s="103" t="s">
        <v>78</v>
      </c>
      <c r="F26" s="104" t="s">
        <v>323</v>
      </c>
      <c r="G26" s="103">
        <v>6</v>
      </c>
      <c r="H26" s="103">
        <v>1984</v>
      </c>
      <c r="I26" s="103">
        <v>40104</v>
      </c>
      <c r="J26" s="103"/>
      <c r="K26" s="101" t="s">
        <v>324</v>
      </c>
      <c r="L26" s="194"/>
      <c r="M26" s="101" t="s">
        <v>324</v>
      </c>
      <c r="N26" s="194" t="s">
        <v>200</v>
      </c>
      <c r="O26" s="46"/>
    </row>
    <row r="27" spans="1:15" ht="27.75" customHeight="1">
      <c r="A27" s="110">
        <v>26</v>
      </c>
      <c r="B27" s="103" t="s">
        <v>325</v>
      </c>
      <c r="C27" s="103" t="s">
        <v>326</v>
      </c>
      <c r="D27" s="103" t="s">
        <v>327</v>
      </c>
      <c r="E27" s="103" t="s">
        <v>76</v>
      </c>
      <c r="F27" s="104" t="s">
        <v>328</v>
      </c>
      <c r="G27" s="103">
        <v>2</v>
      </c>
      <c r="H27" s="103">
        <v>2008</v>
      </c>
      <c r="I27" s="103" t="s">
        <v>329</v>
      </c>
      <c r="J27" s="103"/>
      <c r="K27" s="101" t="s">
        <v>330</v>
      </c>
      <c r="L27" s="194"/>
      <c r="M27" s="101" t="s">
        <v>330</v>
      </c>
      <c r="N27" s="194" t="s">
        <v>200</v>
      </c>
      <c r="O27" s="46"/>
    </row>
    <row r="28" spans="1:15" ht="27.75" customHeight="1">
      <c r="A28" s="110">
        <v>27</v>
      </c>
      <c r="B28" s="99" t="s">
        <v>331</v>
      </c>
      <c r="C28" s="100" t="s">
        <v>175</v>
      </c>
      <c r="D28" s="100" t="s">
        <v>332</v>
      </c>
      <c r="E28" s="101" t="s">
        <v>78</v>
      </c>
      <c r="F28" s="100">
        <v>11100</v>
      </c>
      <c r="G28" s="100">
        <v>6</v>
      </c>
      <c r="H28" s="100">
        <v>2000</v>
      </c>
      <c r="I28" s="102" t="s">
        <v>333</v>
      </c>
      <c r="J28" s="102"/>
      <c r="K28" s="101" t="s">
        <v>334</v>
      </c>
      <c r="L28" s="194"/>
      <c r="M28" s="101" t="s">
        <v>334</v>
      </c>
      <c r="N28" s="194" t="s">
        <v>200</v>
      </c>
      <c r="O28" s="46"/>
    </row>
    <row r="29" spans="1:15" ht="27.75" customHeight="1">
      <c r="A29" s="110">
        <v>28</v>
      </c>
      <c r="B29" s="99" t="s">
        <v>346</v>
      </c>
      <c r="C29" s="100" t="s">
        <v>250</v>
      </c>
      <c r="D29" s="100" t="s">
        <v>251</v>
      </c>
      <c r="E29" s="101" t="s">
        <v>78</v>
      </c>
      <c r="F29" s="100">
        <v>2299</v>
      </c>
      <c r="G29" s="100">
        <v>4</v>
      </c>
      <c r="H29" s="100">
        <v>2011</v>
      </c>
      <c r="I29" s="102" t="s">
        <v>347</v>
      </c>
      <c r="J29" s="102"/>
      <c r="K29" s="101" t="s">
        <v>348</v>
      </c>
      <c r="L29" s="194" t="s">
        <v>17</v>
      </c>
      <c r="M29" s="101" t="s">
        <v>348</v>
      </c>
      <c r="N29" s="194" t="s">
        <v>200</v>
      </c>
      <c r="O29" s="46"/>
    </row>
    <row r="30" spans="1:15" ht="27.75" customHeight="1">
      <c r="A30" s="110"/>
      <c r="B30" s="110" t="s">
        <v>349</v>
      </c>
      <c r="C30" s="110" t="s">
        <v>350</v>
      </c>
      <c r="D30" s="110" t="s">
        <v>351</v>
      </c>
      <c r="E30" s="110" t="s">
        <v>78</v>
      </c>
      <c r="F30" s="111" t="s">
        <v>352</v>
      </c>
      <c r="G30" s="110">
        <v>6</v>
      </c>
      <c r="H30" s="110">
        <v>2018</v>
      </c>
      <c r="I30" s="110" t="s">
        <v>353</v>
      </c>
      <c r="J30" s="112">
        <v>511700</v>
      </c>
      <c r="K30" s="110" t="s">
        <v>354</v>
      </c>
      <c r="L30" s="110" t="s">
        <v>354</v>
      </c>
      <c r="M30" s="110" t="s">
        <v>354</v>
      </c>
      <c r="N30" s="194" t="s">
        <v>200</v>
      </c>
      <c r="O30" s="46"/>
    </row>
    <row r="31" spans="1:15" ht="27.75" customHeight="1">
      <c r="A31" s="110">
        <v>29</v>
      </c>
      <c r="B31" s="190" t="s">
        <v>279</v>
      </c>
      <c r="C31" s="186" t="s">
        <v>281</v>
      </c>
      <c r="D31" s="186">
        <v>880</v>
      </c>
      <c r="E31" s="186" t="s">
        <v>280</v>
      </c>
      <c r="F31" s="186" t="s">
        <v>17</v>
      </c>
      <c r="G31" s="186">
        <v>1</v>
      </c>
      <c r="H31" s="186">
        <v>2016</v>
      </c>
      <c r="I31" s="102" t="s">
        <v>282</v>
      </c>
      <c r="J31" s="186" t="s">
        <v>17</v>
      </c>
      <c r="K31" s="186" t="s">
        <v>283</v>
      </c>
      <c r="L31" s="194" t="s">
        <v>17</v>
      </c>
      <c r="M31" s="186" t="s">
        <v>283</v>
      </c>
      <c r="N31" s="194" t="s">
        <v>200</v>
      </c>
      <c r="O31" s="46"/>
    </row>
    <row r="32" spans="1:15" ht="30.6" customHeight="1">
      <c r="A32" s="110">
        <v>30</v>
      </c>
      <c r="B32" s="110" t="s">
        <v>279</v>
      </c>
      <c r="C32" s="110" t="s">
        <v>335</v>
      </c>
      <c r="D32" s="110"/>
      <c r="E32" s="186" t="s">
        <v>336</v>
      </c>
      <c r="F32" s="186" t="s">
        <v>17</v>
      </c>
      <c r="G32" s="186" t="s">
        <v>17</v>
      </c>
      <c r="H32" s="186">
        <v>1984</v>
      </c>
      <c r="I32" s="186"/>
      <c r="J32" s="186"/>
      <c r="K32" s="186" t="s">
        <v>337</v>
      </c>
      <c r="L32" s="194"/>
      <c r="M32" s="186" t="s">
        <v>337</v>
      </c>
      <c r="N32" s="194" t="s">
        <v>200</v>
      </c>
      <c r="O32" s="46"/>
    </row>
  </sheetData>
  <phoneticPr fontId="28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Zakładka nr 1</vt:lpstr>
      <vt:lpstr>Zakładka nr 2</vt:lpstr>
      <vt:lpstr>Zakładka nr 3</vt:lpstr>
      <vt:lpstr>Zakładka nr 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Aneta Horecka</cp:lastModifiedBy>
  <dcterms:created xsi:type="dcterms:W3CDTF">2014-05-28T12:19:35Z</dcterms:created>
  <dcterms:modified xsi:type="dcterms:W3CDTF">2021-10-01T08:32:13Z</dcterms:modified>
</cp:coreProperties>
</file>