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Kruk\Documents\Moje dokumenty\BIP\nowy BIP!!!!!!!!!!!!!!!!!!!!!!!!!!!!!!!!!!!!!!!!!!!!!!!!!!!!!!!\ZARZĄDZENIA\zarządzenia 2016\zarz\zarz23_2016www\"/>
    </mc:Choice>
  </mc:AlternateContent>
  <bookViews>
    <workbookView xWindow="0" yWindow="0" windowWidth="28800" windowHeight="12435"/>
  </bookViews>
  <sheets>
    <sheet name="zał2-wydatki" sheetId="20" r:id="rId1"/>
    <sheet name="zał2a-bież." sheetId="25" r:id="rId2"/>
    <sheet name="zał2b.majątk." sheetId="23" r:id="rId3"/>
    <sheet name="zał2c-zad inwest" sheetId="14" r:id="rId4"/>
    <sheet name="zał3- NDS" sheetId="16" r:id="rId5"/>
    <sheet name="zał4 - z. zlec" sheetId="27" r:id="rId6"/>
    <sheet name="zał5-Biblioteka" sheetId="17" r:id="rId7"/>
    <sheet name="zał6-dotacje" sheetId="15" r:id="rId8"/>
    <sheet name="Zał7 - f.sołeckie" sheetId="26" r:id="rId9"/>
  </sheets>
  <calcPr calcId="152511"/>
</workbook>
</file>

<file path=xl/calcChain.xml><?xml version="1.0" encoding="utf-8"?>
<calcChain xmlns="http://schemas.openxmlformats.org/spreadsheetml/2006/main">
  <c r="J44" i="14" l="1"/>
  <c r="J43" i="14"/>
  <c r="F592" i="25" l="1"/>
  <c r="F672" i="25" l="1"/>
  <c r="F671" i="25"/>
  <c r="L548" i="25" l="1"/>
  <c r="L549" i="25"/>
  <c r="J551" i="25"/>
  <c r="K551" i="25"/>
  <c r="M551" i="25"/>
  <c r="J552" i="25"/>
  <c r="K552" i="25"/>
  <c r="M552" i="25"/>
  <c r="I551" i="25" l="1"/>
  <c r="H551" i="25" s="1"/>
  <c r="I552" i="25"/>
  <c r="H552" i="25"/>
  <c r="J548" i="25"/>
  <c r="J549" i="25"/>
  <c r="J550" i="25" s="1"/>
  <c r="J125" i="25"/>
  <c r="G10" i="26" l="1"/>
  <c r="H5" i="26" l="1"/>
  <c r="E5" i="26"/>
  <c r="G7" i="26"/>
  <c r="I6" i="26"/>
  <c r="I5" i="26" s="1"/>
  <c r="I111" i="26"/>
  <c r="I109" i="26"/>
  <c r="I104" i="26"/>
  <c r="I100" i="26"/>
  <c r="I94" i="26"/>
  <c r="I88" i="26"/>
  <c r="I79" i="26"/>
  <c r="I76" i="26"/>
  <c r="I68" i="26"/>
  <c r="I58" i="26"/>
  <c r="I55" i="26"/>
  <c r="I52" i="26"/>
  <c r="I47" i="26"/>
  <c r="I44" i="26"/>
  <c r="I37" i="26"/>
  <c r="I32" i="26"/>
  <c r="I28" i="26"/>
  <c r="I25" i="26"/>
  <c r="I18" i="26"/>
  <c r="I11" i="26"/>
  <c r="H111" i="26"/>
  <c r="H109" i="26"/>
  <c r="H104" i="26"/>
  <c r="H100" i="26"/>
  <c r="H94" i="26"/>
  <c r="H88" i="26"/>
  <c r="H79" i="26"/>
  <c r="H76" i="26"/>
  <c r="H68" i="26"/>
  <c r="H58" i="26"/>
  <c r="H55" i="26"/>
  <c r="H52" i="26"/>
  <c r="H47" i="26"/>
  <c r="H44" i="26"/>
  <c r="H37" i="26"/>
  <c r="H32" i="26"/>
  <c r="H28" i="26"/>
  <c r="H25" i="26"/>
  <c r="H18" i="26"/>
  <c r="H11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G115" i="26"/>
  <c r="G114" i="26"/>
  <c r="G113" i="26"/>
  <c r="G112" i="26"/>
  <c r="F111" i="26"/>
  <c r="E111" i="26"/>
  <c r="C111" i="26"/>
  <c r="G110" i="26"/>
  <c r="F109" i="26"/>
  <c r="G109" i="26" s="1"/>
  <c r="G108" i="26"/>
  <c r="G107" i="26"/>
  <c r="G106" i="26"/>
  <c r="G105" i="26"/>
  <c r="F104" i="26"/>
  <c r="E104" i="26"/>
  <c r="D104" i="26"/>
  <c r="C104" i="26"/>
  <c r="G103" i="26"/>
  <c r="G102" i="26"/>
  <c r="G101" i="26"/>
  <c r="F100" i="26"/>
  <c r="E100" i="26"/>
  <c r="D100" i="26"/>
  <c r="C100" i="26"/>
  <c r="G99" i="26"/>
  <c r="G98" i="26"/>
  <c r="G96" i="26"/>
  <c r="G95" i="26"/>
  <c r="F94" i="26"/>
  <c r="E94" i="26"/>
  <c r="D94" i="26"/>
  <c r="C94" i="26"/>
  <c r="G93" i="26"/>
  <c r="G92" i="26"/>
  <c r="G91" i="26"/>
  <c r="G90" i="26"/>
  <c r="G89" i="26"/>
  <c r="F88" i="26"/>
  <c r="E88" i="26"/>
  <c r="D88" i="26"/>
  <c r="C88" i="26"/>
  <c r="G87" i="26"/>
  <c r="G86" i="26"/>
  <c r="G85" i="26"/>
  <c r="G84" i="26"/>
  <c r="G82" i="26"/>
  <c r="G81" i="26"/>
  <c r="G80" i="26"/>
  <c r="F79" i="26"/>
  <c r="E79" i="26"/>
  <c r="D79" i="26"/>
  <c r="C79" i="26"/>
  <c r="G78" i="26"/>
  <c r="G77" i="26"/>
  <c r="F76" i="26"/>
  <c r="G76" i="26" s="1"/>
  <c r="E76" i="26"/>
  <c r="D76" i="26"/>
  <c r="C76" i="26"/>
  <c r="G75" i="26"/>
  <c r="G74" i="26"/>
  <c r="G73" i="26"/>
  <c r="G71" i="26"/>
  <c r="G70" i="26"/>
  <c r="G69" i="26"/>
  <c r="F68" i="26"/>
  <c r="E68" i="26"/>
  <c r="D68" i="26"/>
  <c r="C68" i="26"/>
  <c r="G67" i="26"/>
  <c r="G66" i="26"/>
  <c r="G65" i="26"/>
  <c r="G64" i="26"/>
  <c r="G63" i="26"/>
  <c r="G62" i="26"/>
  <c r="G60" i="26"/>
  <c r="G59" i="26"/>
  <c r="F58" i="26"/>
  <c r="E58" i="26"/>
  <c r="D58" i="26"/>
  <c r="C58" i="26"/>
  <c r="G57" i="26"/>
  <c r="G56" i="26"/>
  <c r="F55" i="26"/>
  <c r="E55" i="26"/>
  <c r="D55" i="26"/>
  <c r="C55" i="26"/>
  <c r="G54" i="26"/>
  <c r="G53" i="26"/>
  <c r="F52" i="26"/>
  <c r="E52" i="26"/>
  <c r="C52" i="26"/>
  <c r="G51" i="26"/>
  <c r="G50" i="26"/>
  <c r="G49" i="26"/>
  <c r="G48" i="26"/>
  <c r="F47" i="26"/>
  <c r="E47" i="26"/>
  <c r="G47" i="26" s="1"/>
  <c r="D47" i="26"/>
  <c r="C47" i="26"/>
  <c r="G46" i="26"/>
  <c r="G45" i="26"/>
  <c r="F44" i="26"/>
  <c r="E44" i="26"/>
  <c r="D44" i="26"/>
  <c r="C44" i="26"/>
  <c r="G43" i="26"/>
  <c r="G42" i="26"/>
  <c r="G41" i="26"/>
  <c r="G40" i="26"/>
  <c r="G39" i="26"/>
  <c r="G38" i="26"/>
  <c r="F37" i="26"/>
  <c r="E37" i="26"/>
  <c r="G37" i="26" s="1"/>
  <c r="D37" i="26"/>
  <c r="C37" i="26"/>
  <c r="G36" i="26"/>
  <c r="G35" i="26"/>
  <c r="G34" i="26"/>
  <c r="G33" i="26"/>
  <c r="F32" i="26"/>
  <c r="E32" i="26"/>
  <c r="D32" i="26"/>
  <c r="C32" i="26"/>
  <c r="G31" i="26"/>
  <c r="G30" i="26"/>
  <c r="G29" i="26"/>
  <c r="F28" i="26"/>
  <c r="E28" i="26"/>
  <c r="D28" i="26"/>
  <c r="C28" i="26"/>
  <c r="G27" i="26"/>
  <c r="G26" i="26"/>
  <c r="F25" i="26"/>
  <c r="E25" i="26"/>
  <c r="D25" i="26"/>
  <c r="C25" i="26"/>
  <c r="G24" i="26"/>
  <c r="G23" i="26"/>
  <c r="G22" i="26"/>
  <c r="G21" i="26"/>
  <c r="G19" i="26"/>
  <c r="F18" i="26"/>
  <c r="E18" i="26"/>
  <c r="D18" i="26"/>
  <c r="C18" i="26"/>
  <c r="G17" i="26"/>
  <c r="G16" i="26"/>
  <c r="G15" i="26"/>
  <c r="G14" i="26"/>
  <c r="G13" i="26"/>
  <c r="G12" i="26"/>
  <c r="F11" i="26"/>
  <c r="E11" i="26"/>
  <c r="D11" i="26"/>
  <c r="C11" i="26"/>
  <c r="G9" i="26"/>
  <c r="G8" i="26"/>
  <c r="G6" i="26"/>
  <c r="E116" i="26"/>
  <c r="D5" i="26"/>
  <c r="C5" i="26"/>
  <c r="C116" i="26" l="1"/>
  <c r="C134" i="26"/>
  <c r="F5" i="26"/>
  <c r="G44" i="26"/>
  <c r="G68" i="26"/>
  <c r="G79" i="26"/>
  <c r="G104" i="26"/>
  <c r="I116" i="26"/>
  <c r="I118" i="26" s="1"/>
  <c r="H116" i="26"/>
  <c r="G25" i="26"/>
  <c r="G52" i="26"/>
  <c r="G58" i="26"/>
  <c r="G88" i="26"/>
  <c r="G94" i="26"/>
  <c r="G111" i="26"/>
  <c r="G11" i="26"/>
  <c r="G32" i="26"/>
  <c r="G100" i="26"/>
  <c r="D116" i="26"/>
  <c r="G18" i="26"/>
  <c r="G28" i="26"/>
  <c r="G55" i="26"/>
  <c r="C135" i="26"/>
  <c r="I36" i="14"/>
  <c r="J36" i="14"/>
  <c r="J13" i="14" s="1"/>
  <c r="F35" i="14"/>
  <c r="I12" i="14"/>
  <c r="H12" i="14"/>
  <c r="G12" i="14"/>
  <c r="I7" i="14"/>
  <c r="H7" i="14"/>
  <c r="G7" i="14"/>
  <c r="F7" i="14"/>
  <c r="I53" i="14"/>
  <c r="I57" i="14" s="1"/>
  <c r="H53" i="14"/>
  <c r="G53" i="14"/>
  <c r="F53" i="14"/>
  <c r="I35" i="14"/>
  <c r="J35" i="14"/>
  <c r="I19" i="14"/>
  <c r="F19" i="14" s="1"/>
  <c r="I20" i="14"/>
  <c r="F20" i="14" s="1"/>
  <c r="K45" i="14"/>
  <c r="K44" i="14"/>
  <c r="F12" i="14" l="1"/>
  <c r="F57" i="14"/>
  <c r="F116" i="26"/>
  <c r="G5" i="26"/>
  <c r="F117" i="26"/>
  <c r="F27" i="27"/>
  <c r="G27" i="27" s="1"/>
  <c r="F35" i="27"/>
  <c r="G35" i="27" s="1"/>
  <c r="F44" i="27"/>
  <c r="G44" i="27" s="1"/>
  <c r="F54" i="27"/>
  <c r="F58" i="27"/>
  <c r="G58" i="27" s="1"/>
  <c r="G55" i="27"/>
  <c r="F63" i="27"/>
  <c r="F75" i="27"/>
  <c r="F78" i="27"/>
  <c r="G78" i="27" s="1"/>
  <c r="H86" i="27"/>
  <c r="I53" i="27"/>
  <c r="J53" i="27" s="1"/>
  <c r="I23" i="27"/>
  <c r="I78" i="27"/>
  <c r="J78" i="27" s="1"/>
  <c r="I75" i="27"/>
  <c r="J75" i="27" s="1"/>
  <c r="I63" i="27"/>
  <c r="I62" i="27" s="1"/>
  <c r="J62" i="27" s="1"/>
  <c r="I58" i="27"/>
  <c r="I54" i="27"/>
  <c r="J54" i="27" s="1"/>
  <c r="I44" i="27"/>
  <c r="J44" i="27" s="1"/>
  <c r="I35" i="27"/>
  <c r="J35" i="27" s="1"/>
  <c r="I27" i="27"/>
  <c r="I16" i="27"/>
  <c r="I15" i="27" s="1"/>
  <c r="J15" i="27" s="1"/>
  <c r="I8" i="27"/>
  <c r="J8" i="27" s="1"/>
  <c r="H92" i="27"/>
  <c r="I92" i="27"/>
  <c r="J85" i="27"/>
  <c r="J84" i="27"/>
  <c r="J83" i="27"/>
  <c r="J82" i="27"/>
  <c r="J81" i="27"/>
  <c r="J80" i="27"/>
  <c r="J77" i="27"/>
  <c r="J74" i="27"/>
  <c r="J73" i="27"/>
  <c r="J72" i="27"/>
  <c r="J71" i="27"/>
  <c r="J70" i="27"/>
  <c r="J69" i="27"/>
  <c r="J68" i="27"/>
  <c r="J67" i="27"/>
  <c r="J66" i="27"/>
  <c r="J65" i="27"/>
  <c r="J63" i="27"/>
  <c r="J61" i="27"/>
  <c r="J60" i="27"/>
  <c r="J58" i="27"/>
  <c r="J57" i="27"/>
  <c r="J56" i="27"/>
  <c r="J52" i="27"/>
  <c r="J51" i="27"/>
  <c r="J50" i="27"/>
  <c r="J49" i="27"/>
  <c r="J48" i="27"/>
  <c r="J47" i="27"/>
  <c r="J46" i="27"/>
  <c r="J43" i="27"/>
  <c r="J42" i="27"/>
  <c r="J41" i="27"/>
  <c r="J40" i="27"/>
  <c r="J39" i="27"/>
  <c r="J38" i="27"/>
  <c r="J37" i="27"/>
  <c r="J34" i="27"/>
  <c r="J33" i="27"/>
  <c r="J32" i="27"/>
  <c r="J31" i="27"/>
  <c r="J30" i="27"/>
  <c r="J29" i="27"/>
  <c r="J27" i="27"/>
  <c r="J26" i="27"/>
  <c r="J25" i="27"/>
  <c r="J21" i="27"/>
  <c r="J20" i="27"/>
  <c r="J19" i="27"/>
  <c r="J18" i="27"/>
  <c r="J14" i="27"/>
  <c r="J13" i="27"/>
  <c r="J12" i="27"/>
  <c r="J11" i="27"/>
  <c r="J10" i="27"/>
  <c r="G79" i="27"/>
  <c r="G76" i="27"/>
  <c r="G75" i="27"/>
  <c r="G64" i="27"/>
  <c r="G59" i="27"/>
  <c r="G54" i="27"/>
  <c r="G45" i="27"/>
  <c r="G36" i="27"/>
  <c r="G28" i="27"/>
  <c r="G24" i="27"/>
  <c r="G23" i="27"/>
  <c r="G17" i="27"/>
  <c r="G16" i="27"/>
  <c r="G15" i="27"/>
  <c r="G9" i="27"/>
  <c r="G8" i="27"/>
  <c r="G7" i="27"/>
  <c r="E9" i="15"/>
  <c r="E15" i="15" s="1"/>
  <c r="E689" i="23"/>
  <c r="D689" i="23"/>
  <c r="G687" i="23" s="1"/>
  <c r="Q688" i="23"/>
  <c r="K688" i="23"/>
  <c r="I688" i="23" s="1"/>
  <c r="H688" i="23" s="1"/>
  <c r="G688" i="23"/>
  <c r="Q687" i="23"/>
  <c r="R687" i="23" s="1"/>
  <c r="K687" i="23"/>
  <c r="I687" i="23"/>
  <c r="H687" i="23" s="1"/>
  <c r="G684" i="23"/>
  <c r="E680" i="23"/>
  <c r="D680" i="23"/>
  <c r="N679" i="23"/>
  <c r="L679" i="23"/>
  <c r="L680" i="23" s="1"/>
  <c r="I679" i="23"/>
  <c r="G679" i="23"/>
  <c r="N678" i="23"/>
  <c r="N660" i="23" s="1"/>
  <c r="L678" i="23"/>
  <c r="L660" i="23" s="1"/>
  <c r="I678" i="23"/>
  <c r="G678" i="23"/>
  <c r="G680" i="23" s="1"/>
  <c r="E665" i="23"/>
  <c r="E662" i="23" s="1"/>
  <c r="G661" i="23" s="1"/>
  <c r="D665" i="23"/>
  <c r="D662" i="23" s="1"/>
  <c r="G660" i="23" s="1"/>
  <c r="R664" i="23"/>
  <c r="Q664" i="23" s="1"/>
  <c r="K664" i="23"/>
  <c r="J664" i="23"/>
  <c r="R663" i="23"/>
  <c r="Q663" i="23" s="1"/>
  <c r="Q660" i="23" s="1"/>
  <c r="K663" i="23"/>
  <c r="J663" i="23"/>
  <c r="U661" i="23"/>
  <c r="T661" i="23"/>
  <c r="P661" i="23"/>
  <c r="O661" i="23"/>
  <c r="N661" i="23"/>
  <c r="M661" i="23"/>
  <c r="U660" i="23"/>
  <c r="T660" i="23"/>
  <c r="P660" i="23"/>
  <c r="O660" i="23"/>
  <c r="M660" i="23"/>
  <c r="K660" i="23"/>
  <c r="J660" i="23"/>
  <c r="E651" i="23"/>
  <c r="G650" i="23" s="1"/>
  <c r="D651" i="23"/>
  <c r="G649" i="23" s="1"/>
  <c r="K650" i="23"/>
  <c r="J650" i="23"/>
  <c r="K649" i="23"/>
  <c r="J649" i="23"/>
  <c r="I649" i="23"/>
  <c r="H649" i="23" s="1"/>
  <c r="F657" i="23" s="1"/>
  <c r="E647" i="23"/>
  <c r="G646" i="23" s="1"/>
  <c r="D647" i="23"/>
  <c r="L646" i="23"/>
  <c r="I646" i="23"/>
  <c r="H646" i="23" s="1"/>
  <c r="L645" i="23"/>
  <c r="L636" i="23" s="1"/>
  <c r="I645" i="23"/>
  <c r="H645" i="23" s="1"/>
  <c r="F648" i="23" s="1"/>
  <c r="G645" i="23"/>
  <c r="E641" i="23"/>
  <c r="E638" i="23" s="1"/>
  <c r="G637" i="23" s="1"/>
  <c r="D641" i="23"/>
  <c r="K640" i="23"/>
  <c r="I640" i="23" s="1"/>
  <c r="K639" i="23"/>
  <c r="I639" i="23" s="1"/>
  <c r="G639" i="23"/>
  <c r="D638" i="23"/>
  <c r="U637" i="23"/>
  <c r="T637" i="23"/>
  <c r="S637" i="23"/>
  <c r="R637" i="23"/>
  <c r="Q637" i="23"/>
  <c r="P637" i="23"/>
  <c r="O637" i="23"/>
  <c r="N637" i="23"/>
  <c r="M637" i="23"/>
  <c r="L637" i="23"/>
  <c r="J637" i="23"/>
  <c r="U636" i="23"/>
  <c r="T636" i="23"/>
  <c r="S636" i="23"/>
  <c r="R636" i="23"/>
  <c r="Q636" i="23"/>
  <c r="P636" i="23"/>
  <c r="O636" i="23"/>
  <c r="N636" i="23"/>
  <c r="M636" i="23"/>
  <c r="K636" i="23"/>
  <c r="J636" i="23"/>
  <c r="G636" i="23"/>
  <c r="E632" i="23"/>
  <c r="D632" i="23"/>
  <c r="R631" i="23"/>
  <c r="Q631" i="23"/>
  <c r="K631" i="23"/>
  <c r="I631" i="23"/>
  <c r="G631" i="23"/>
  <c r="R630" i="23"/>
  <c r="Q630" i="23" s="1"/>
  <c r="K630" i="23"/>
  <c r="I630" i="23" s="1"/>
  <c r="H630" i="23" s="1"/>
  <c r="G630" i="23"/>
  <c r="E616" i="23"/>
  <c r="D616" i="23"/>
  <c r="R615" i="23"/>
  <c r="Q615" i="23"/>
  <c r="M615" i="23"/>
  <c r="K615" i="23"/>
  <c r="K616" i="23" s="1"/>
  <c r="J615" i="23"/>
  <c r="G615" i="23"/>
  <c r="G618" i="23" s="1"/>
  <c r="R614" i="23"/>
  <c r="Q614" i="23"/>
  <c r="M614" i="23"/>
  <c r="K614" i="23"/>
  <c r="I614" i="23" s="1"/>
  <c r="H614" i="23" s="1"/>
  <c r="J614" i="23"/>
  <c r="G614" i="23"/>
  <c r="E608" i="23"/>
  <c r="G607" i="23" s="1"/>
  <c r="D608" i="23"/>
  <c r="G606" i="23" s="1"/>
  <c r="R607" i="23"/>
  <c r="K607" i="23"/>
  <c r="R606" i="23"/>
  <c r="K606" i="23"/>
  <c r="I606" i="23" s="1"/>
  <c r="H606" i="23" s="1"/>
  <c r="K601" i="23"/>
  <c r="I601" i="23" s="1"/>
  <c r="H601" i="23" s="1"/>
  <c r="H604" i="23" s="1"/>
  <c r="G601" i="23"/>
  <c r="E597" i="23"/>
  <c r="D597" i="23"/>
  <c r="G595" i="23" s="1"/>
  <c r="G597" i="23" s="1"/>
  <c r="K596" i="23"/>
  <c r="I596" i="23" s="1"/>
  <c r="H596" i="23" s="1"/>
  <c r="G596" i="23"/>
  <c r="K595" i="23"/>
  <c r="I595" i="23"/>
  <c r="H595" i="23" s="1"/>
  <c r="E586" i="23"/>
  <c r="G585" i="23" s="1"/>
  <c r="D586" i="23"/>
  <c r="K585" i="23"/>
  <c r="J585" i="23"/>
  <c r="K584" i="23"/>
  <c r="J584" i="23"/>
  <c r="G584" i="23"/>
  <c r="E578" i="23"/>
  <c r="D578" i="23"/>
  <c r="D575" i="23" s="1"/>
  <c r="G573" i="23" s="1"/>
  <c r="R577" i="23"/>
  <c r="Q577" i="23" s="1"/>
  <c r="K577" i="23"/>
  <c r="I577" i="23"/>
  <c r="G577" i="23"/>
  <c r="R576" i="23"/>
  <c r="Q576" i="23" s="1"/>
  <c r="K576" i="23"/>
  <c r="I576" i="23" s="1"/>
  <c r="H576" i="23" s="1"/>
  <c r="G576" i="23"/>
  <c r="G578" i="23" s="1"/>
  <c r="U574" i="23"/>
  <c r="T574" i="23"/>
  <c r="S574" i="23"/>
  <c r="R574" i="23"/>
  <c r="P574" i="23"/>
  <c r="O574" i="23"/>
  <c r="N574" i="23"/>
  <c r="M574" i="23"/>
  <c r="L574" i="23"/>
  <c r="J574" i="23"/>
  <c r="U573" i="23"/>
  <c r="T573" i="23"/>
  <c r="S573" i="23"/>
  <c r="P573" i="23"/>
  <c r="O573" i="23"/>
  <c r="N573" i="23"/>
  <c r="M573" i="23"/>
  <c r="L573" i="23"/>
  <c r="J573" i="23"/>
  <c r="E568" i="23"/>
  <c r="D568" i="23"/>
  <c r="K567" i="23"/>
  <c r="K568" i="23" s="1"/>
  <c r="G567" i="23"/>
  <c r="G568" i="23" s="1"/>
  <c r="K566" i="23"/>
  <c r="I566" i="23"/>
  <c r="H566" i="23" s="1"/>
  <c r="G566" i="23"/>
  <c r="E563" i="23"/>
  <c r="D563" i="23"/>
  <c r="M562" i="23"/>
  <c r="H562" i="23" s="1"/>
  <c r="I562" i="23"/>
  <c r="M561" i="23"/>
  <c r="H561" i="23" s="1"/>
  <c r="I561" i="23"/>
  <c r="G561" i="23"/>
  <c r="E552" i="23"/>
  <c r="D552" i="23"/>
  <c r="G550" i="23" s="1"/>
  <c r="M551" i="23"/>
  <c r="K551" i="23"/>
  <c r="J551" i="23"/>
  <c r="G551" i="23"/>
  <c r="M550" i="23"/>
  <c r="K550" i="23"/>
  <c r="J550" i="23"/>
  <c r="U548" i="23"/>
  <c r="T548" i="23"/>
  <c r="S548" i="23"/>
  <c r="R548" i="23"/>
  <c r="Q548" i="23"/>
  <c r="P548" i="23"/>
  <c r="O548" i="23"/>
  <c r="N548" i="23"/>
  <c r="L548" i="23"/>
  <c r="U547" i="23"/>
  <c r="T547" i="23"/>
  <c r="S547" i="23"/>
  <c r="R547" i="23"/>
  <c r="Q547" i="23"/>
  <c r="P547" i="23"/>
  <c r="O547" i="23"/>
  <c r="N547" i="23"/>
  <c r="L547" i="23"/>
  <c r="K547" i="23"/>
  <c r="J547" i="23"/>
  <c r="G532" i="23"/>
  <c r="E527" i="23"/>
  <c r="N526" i="23" s="1"/>
  <c r="D527" i="23"/>
  <c r="N525" i="23" s="1"/>
  <c r="N522" i="23" s="1"/>
  <c r="I526" i="23"/>
  <c r="H526" i="23" s="1"/>
  <c r="H528" i="23" s="1"/>
  <c r="G526" i="23"/>
  <c r="I525" i="23"/>
  <c r="H525" i="23" s="1"/>
  <c r="E524" i="23"/>
  <c r="G523" i="23" s="1"/>
  <c r="U523" i="23"/>
  <c r="T523" i="23"/>
  <c r="S523" i="23"/>
  <c r="R523" i="23"/>
  <c r="Q523" i="23"/>
  <c r="P523" i="23"/>
  <c r="O523" i="23"/>
  <c r="N523" i="23"/>
  <c r="M523" i="23"/>
  <c r="L523" i="23"/>
  <c r="K523" i="23"/>
  <c r="J523" i="23"/>
  <c r="U522" i="23"/>
  <c r="T522" i="23"/>
  <c r="S522" i="23"/>
  <c r="R522" i="23"/>
  <c r="Q522" i="23"/>
  <c r="P522" i="23"/>
  <c r="O522" i="23"/>
  <c r="M522" i="23"/>
  <c r="L522" i="23"/>
  <c r="K522" i="23"/>
  <c r="J522" i="23"/>
  <c r="I522" i="23"/>
  <c r="E515" i="23"/>
  <c r="D515" i="23"/>
  <c r="G513" i="23" s="1"/>
  <c r="M514" i="23"/>
  <c r="K514" i="23"/>
  <c r="J514" i="23"/>
  <c r="I514" i="23" s="1"/>
  <c r="H514" i="23" s="1"/>
  <c r="G514" i="23"/>
  <c r="M513" i="23"/>
  <c r="K513" i="23"/>
  <c r="J513" i="23"/>
  <c r="E511" i="23"/>
  <c r="D511" i="23"/>
  <c r="M510" i="23"/>
  <c r="I510" i="23"/>
  <c r="H510" i="23" s="1"/>
  <c r="H512" i="23" s="1"/>
  <c r="G510" i="23"/>
  <c r="M509" i="23"/>
  <c r="I509" i="23"/>
  <c r="G509" i="23"/>
  <c r="E503" i="23"/>
  <c r="G502" i="23" s="1"/>
  <c r="D503" i="23"/>
  <c r="K502" i="23"/>
  <c r="J502" i="23"/>
  <c r="K501" i="23"/>
  <c r="J501" i="23"/>
  <c r="I501" i="23" s="1"/>
  <c r="H501" i="23" s="1"/>
  <c r="G501" i="23"/>
  <c r="E483" i="23"/>
  <c r="G482" i="23" s="1"/>
  <c r="D483" i="23"/>
  <c r="G481" i="23" s="1"/>
  <c r="M482" i="23"/>
  <c r="K482" i="23"/>
  <c r="J482" i="23"/>
  <c r="M481" i="23"/>
  <c r="K481" i="23"/>
  <c r="J481" i="23"/>
  <c r="I481" i="23" s="1"/>
  <c r="E479" i="23"/>
  <c r="G478" i="23" s="1"/>
  <c r="D479" i="23"/>
  <c r="M478" i="23"/>
  <c r="I478" i="23"/>
  <c r="M477" i="23"/>
  <c r="H477" i="23" s="1"/>
  <c r="I477" i="23"/>
  <c r="G477" i="23"/>
  <c r="E475" i="23"/>
  <c r="G474" i="23" s="1"/>
  <c r="D475" i="23"/>
  <c r="G473" i="23" s="1"/>
  <c r="M474" i="23"/>
  <c r="I474" i="23"/>
  <c r="H474" i="23" s="1"/>
  <c r="H476" i="23" s="1"/>
  <c r="M473" i="23"/>
  <c r="I473" i="23"/>
  <c r="H473" i="23" s="1"/>
  <c r="E471" i="23"/>
  <c r="D471" i="23"/>
  <c r="K470" i="23"/>
  <c r="I470" i="23" s="1"/>
  <c r="H470" i="23" s="1"/>
  <c r="G470" i="23"/>
  <c r="K469" i="23"/>
  <c r="I469" i="23" s="1"/>
  <c r="H469" i="23" s="1"/>
  <c r="G469" i="23"/>
  <c r="E456" i="23"/>
  <c r="D456" i="23"/>
  <c r="G454" i="23" s="1"/>
  <c r="M455" i="23"/>
  <c r="K455" i="23"/>
  <c r="J455" i="23"/>
  <c r="G455" i="23"/>
  <c r="M454" i="23"/>
  <c r="K454" i="23"/>
  <c r="I454" i="23" s="1"/>
  <c r="H454" i="23" s="1"/>
  <c r="J454" i="23"/>
  <c r="E447" i="23"/>
  <c r="D447" i="23"/>
  <c r="J446" i="23"/>
  <c r="I446" i="23" s="1"/>
  <c r="H446" i="23" s="1"/>
  <c r="G446" i="23"/>
  <c r="J445" i="23"/>
  <c r="G445" i="23"/>
  <c r="E443" i="23"/>
  <c r="G442" i="23" s="1"/>
  <c r="K442" i="23"/>
  <c r="I442" i="23" s="1"/>
  <c r="I441" i="23"/>
  <c r="H441" i="23" s="1"/>
  <c r="G441" i="23"/>
  <c r="E439" i="23"/>
  <c r="D439" i="23"/>
  <c r="G437" i="23" s="1"/>
  <c r="K438" i="23"/>
  <c r="I438" i="23"/>
  <c r="G438" i="23"/>
  <c r="K437" i="23"/>
  <c r="I437" i="23" s="1"/>
  <c r="H437" i="23" s="1"/>
  <c r="U435" i="23"/>
  <c r="T435" i="23"/>
  <c r="S435" i="23"/>
  <c r="R435" i="23"/>
  <c r="Q435" i="23"/>
  <c r="P435" i="23"/>
  <c r="O435" i="23"/>
  <c r="N435" i="23"/>
  <c r="L435" i="23"/>
  <c r="U434" i="23"/>
  <c r="T434" i="23"/>
  <c r="S434" i="23"/>
  <c r="R434" i="23"/>
  <c r="Q434" i="23"/>
  <c r="P434" i="23"/>
  <c r="O434" i="23"/>
  <c r="N434" i="23"/>
  <c r="L434" i="23"/>
  <c r="K434" i="23"/>
  <c r="E428" i="23"/>
  <c r="D428" i="23"/>
  <c r="K427" i="23"/>
  <c r="J427" i="23"/>
  <c r="J413" i="23" s="1"/>
  <c r="G427" i="23"/>
  <c r="K426" i="23"/>
  <c r="J426" i="23"/>
  <c r="G426" i="23"/>
  <c r="E423" i="23"/>
  <c r="G422" i="23" s="1"/>
  <c r="D423" i="23"/>
  <c r="K422" i="23"/>
  <c r="K421" i="23"/>
  <c r="K412" i="23" s="1"/>
  <c r="G421" i="23"/>
  <c r="E417" i="23"/>
  <c r="D417" i="23"/>
  <c r="D414" i="23" s="1"/>
  <c r="G412" i="23" s="1"/>
  <c r="U416" i="23"/>
  <c r="U413" i="23" s="1"/>
  <c r="L416" i="23"/>
  <c r="I416" i="23"/>
  <c r="G416" i="23"/>
  <c r="U415" i="23"/>
  <c r="Q415" i="23" s="1"/>
  <c r="Q412" i="23" s="1"/>
  <c r="L415" i="23"/>
  <c r="I415" i="23"/>
  <c r="H415" i="23" s="1"/>
  <c r="T413" i="23"/>
  <c r="S413" i="23"/>
  <c r="R413" i="23"/>
  <c r="P413" i="23"/>
  <c r="O413" i="23"/>
  <c r="N413" i="23"/>
  <c r="M413" i="23"/>
  <c r="L413" i="23"/>
  <c r="U412" i="23"/>
  <c r="T412" i="23"/>
  <c r="S412" i="23"/>
  <c r="R412" i="23"/>
  <c r="P412" i="23"/>
  <c r="O412" i="23"/>
  <c r="N412" i="23"/>
  <c r="M412" i="23"/>
  <c r="L412" i="23"/>
  <c r="J412" i="23"/>
  <c r="E396" i="23"/>
  <c r="D396" i="23"/>
  <c r="Q395" i="23"/>
  <c r="N395" i="23"/>
  <c r="K395" i="23"/>
  <c r="J395" i="23"/>
  <c r="J396" i="23" s="1"/>
  <c r="G395" i="23"/>
  <c r="G396" i="23" s="1"/>
  <c r="S394" i="23"/>
  <c r="Q394" i="23"/>
  <c r="N394" i="23"/>
  <c r="K394" i="23"/>
  <c r="I394" i="23" s="1"/>
  <c r="H394" i="23" s="1"/>
  <c r="J394" i="23"/>
  <c r="G394" i="23"/>
  <c r="E379" i="23"/>
  <c r="G378" i="23" s="1"/>
  <c r="G379" i="23" s="1"/>
  <c r="D379" i="23"/>
  <c r="R378" i="23"/>
  <c r="Q378" i="23" s="1"/>
  <c r="M378" i="23"/>
  <c r="L378" i="23"/>
  <c r="L272" i="23" s="1"/>
  <c r="K378" i="23"/>
  <c r="J378" i="23"/>
  <c r="Q377" i="23"/>
  <c r="M377" i="23"/>
  <c r="L377" i="23"/>
  <c r="K377" i="23"/>
  <c r="J377" i="23"/>
  <c r="G377" i="23"/>
  <c r="E361" i="23"/>
  <c r="D361" i="23"/>
  <c r="G359" i="23" s="1"/>
  <c r="Q360" i="23"/>
  <c r="M360" i="23"/>
  <c r="L360" i="23"/>
  <c r="K360" i="23"/>
  <c r="J360" i="23"/>
  <c r="G360" i="23"/>
  <c r="Q359" i="23"/>
  <c r="M359" i="23"/>
  <c r="L359" i="23"/>
  <c r="K359" i="23"/>
  <c r="J359" i="23"/>
  <c r="E339" i="23"/>
  <c r="G338" i="23" s="1"/>
  <c r="D339" i="23"/>
  <c r="M338" i="23"/>
  <c r="K338" i="23"/>
  <c r="J338" i="23"/>
  <c r="M337" i="23"/>
  <c r="K337" i="23"/>
  <c r="J337" i="23"/>
  <c r="G337" i="23"/>
  <c r="E334" i="23"/>
  <c r="D334" i="23"/>
  <c r="G332" i="23" s="1"/>
  <c r="K333" i="23"/>
  <c r="G333" i="23"/>
  <c r="K332" i="23"/>
  <c r="I332" i="23"/>
  <c r="H332" i="23" s="1"/>
  <c r="F335" i="23" s="1"/>
  <c r="E315" i="23"/>
  <c r="G314" i="23" s="1"/>
  <c r="D315" i="23"/>
  <c r="G313" i="23" s="1"/>
  <c r="M314" i="23"/>
  <c r="K314" i="23"/>
  <c r="K315" i="23" s="1"/>
  <c r="J314" i="23"/>
  <c r="M313" i="23"/>
  <c r="K313" i="23"/>
  <c r="J313" i="23"/>
  <c r="E298" i="23"/>
  <c r="G297" i="23" s="1"/>
  <c r="D298" i="23"/>
  <c r="M297" i="23"/>
  <c r="M272" i="23" s="1"/>
  <c r="K297" i="23"/>
  <c r="J297" i="23"/>
  <c r="I297" i="23" s="1"/>
  <c r="M296" i="23"/>
  <c r="K296" i="23"/>
  <c r="J296" i="23"/>
  <c r="G296" i="23"/>
  <c r="I280" i="23"/>
  <c r="J276" i="23"/>
  <c r="E276" i="23"/>
  <c r="D276" i="23"/>
  <c r="G274" i="23" s="1"/>
  <c r="R275" i="23"/>
  <c r="Q275" i="23"/>
  <c r="M275" i="23"/>
  <c r="K275" i="23"/>
  <c r="J275" i="23"/>
  <c r="G275" i="23"/>
  <c r="R274" i="23"/>
  <c r="Q274" i="23"/>
  <c r="Q271" i="23" s="1"/>
  <c r="M274" i="23"/>
  <c r="K274" i="23"/>
  <c r="I274" i="23" s="1"/>
  <c r="J274" i="23"/>
  <c r="U272" i="23"/>
  <c r="T272" i="23"/>
  <c r="S272" i="23"/>
  <c r="P272" i="23"/>
  <c r="O272" i="23"/>
  <c r="N272" i="23"/>
  <c r="J272" i="23"/>
  <c r="U271" i="23"/>
  <c r="T271" i="23"/>
  <c r="S271" i="23"/>
  <c r="R271" i="23"/>
  <c r="P271" i="23"/>
  <c r="O271" i="23"/>
  <c r="N271" i="23"/>
  <c r="M271" i="23"/>
  <c r="L271" i="23"/>
  <c r="E269" i="23"/>
  <c r="G268" i="23" s="1"/>
  <c r="K268" i="23"/>
  <c r="I268" i="23" s="1"/>
  <c r="H268" i="23" s="1"/>
  <c r="G267" i="23"/>
  <c r="D265" i="23"/>
  <c r="K264" i="23"/>
  <c r="G264" i="23"/>
  <c r="G265" i="23" s="1"/>
  <c r="K263" i="23"/>
  <c r="I263" i="23" s="1"/>
  <c r="H263" i="23" s="1"/>
  <c r="H260" i="23" s="1"/>
  <c r="G263" i="23"/>
  <c r="E262" i="23"/>
  <c r="G261" i="23" s="1"/>
  <c r="D262" i="23"/>
  <c r="U261" i="23"/>
  <c r="T261" i="23"/>
  <c r="S261" i="23"/>
  <c r="R261" i="23"/>
  <c r="Q261" i="23"/>
  <c r="P261" i="23"/>
  <c r="O261" i="23"/>
  <c r="N261" i="23"/>
  <c r="M261" i="23"/>
  <c r="L261" i="23"/>
  <c r="J261" i="23"/>
  <c r="U260" i="23"/>
  <c r="T260" i="23"/>
  <c r="S260" i="23"/>
  <c r="R260" i="23"/>
  <c r="Q260" i="23"/>
  <c r="P260" i="23"/>
  <c r="O260" i="23"/>
  <c r="N260" i="23"/>
  <c r="M260" i="23"/>
  <c r="L260" i="23"/>
  <c r="J260" i="23"/>
  <c r="G260" i="23"/>
  <c r="E257" i="23"/>
  <c r="E254" i="23" s="1"/>
  <c r="G253" i="23" s="1"/>
  <c r="D257" i="23"/>
  <c r="D254" i="23" s="1"/>
  <c r="P256" i="23"/>
  <c r="P253" i="23" s="1"/>
  <c r="P255" i="23"/>
  <c r="P252" i="23" s="1"/>
  <c r="U253" i="23"/>
  <c r="T253" i="23"/>
  <c r="S253" i="23"/>
  <c r="R253" i="23"/>
  <c r="Q253" i="23"/>
  <c r="O253" i="23"/>
  <c r="N253" i="23"/>
  <c r="M253" i="23"/>
  <c r="L253" i="23"/>
  <c r="K253" i="23"/>
  <c r="J253" i="23"/>
  <c r="I253" i="23"/>
  <c r="U252" i="23"/>
  <c r="T252" i="23"/>
  <c r="S252" i="23"/>
  <c r="R252" i="23"/>
  <c r="Q252" i="23"/>
  <c r="O252" i="23"/>
  <c r="N252" i="23"/>
  <c r="M252" i="23"/>
  <c r="L252" i="23"/>
  <c r="K252" i="23"/>
  <c r="J252" i="23"/>
  <c r="I252" i="23"/>
  <c r="G252" i="23"/>
  <c r="E249" i="23"/>
  <c r="G248" i="23" s="1"/>
  <c r="D249" i="23"/>
  <c r="R248" i="23"/>
  <c r="Q248" i="23" s="1"/>
  <c r="K248" i="23"/>
  <c r="K249" i="23" s="1"/>
  <c r="R247" i="23"/>
  <c r="Q247" i="23" s="1"/>
  <c r="G247" i="23"/>
  <c r="K244" i="23"/>
  <c r="I244" i="23" s="1"/>
  <c r="I245" i="23" s="1"/>
  <c r="K243" i="23"/>
  <c r="I243" i="23" s="1"/>
  <c r="H243" i="23" s="1"/>
  <c r="G243" i="23"/>
  <c r="G245" i="23" s="1"/>
  <c r="E226" i="23"/>
  <c r="G225" i="23" s="1"/>
  <c r="D226" i="23"/>
  <c r="G224" i="23" s="1"/>
  <c r="R225" i="23"/>
  <c r="M225" i="23"/>
  <c r="K225" i="23"/>
  <c r="J225" i="23"/>
  <c r="R224" i="23"/>
  <c r="Q224" i="23" s="1"/>
  <c r="M224" i="23"/>
  <c r="M210" i="23" s="1"/>
  <c r="K224" i="23"/>
  <c r="J224" i="23"/>
  <c r="E221" i="23"/>
  <c r="D221" i="23"/>
  <c r="U220" i="23"/>
  <c r="Q220" i="23" s="1"/>
  <c r="L220" i="23"/>
  <c r="I220" i="23"/>
  <c r="H220" i="23" s="1"/>
  <c r="H222" i="23" s="1"/>
  <c r="G220" i="23"/>
  <c r="U219" i="23"/>
  <c r="L219" i="23"/>
  <c r="I219" i="23"/>
  <c r="H219" i="23" s="1"/>
  <c r="G219" i="23"/>
  <c r="E215" i="23"/>
  <c r="D215" i="23"/>
  <c r="U214" i="23"/>
  <c r="Q214" i="23" s="1"/>
  <c r="K214" i="23"/>
  <c r="I214" i="23" s="1"/>
  <c r="G214" i="23"/>
  <c r="U213" i="23"/>
  <c r="Q213" i="23" s="1"/>
  <c r="K213" i="23"/>
  <c r="G213" i="23"/>
  <c r="T211" i="23"/>
  <c r="S211" i="23"/>
  <c r="P211" i="23"/>
  <c r="O211" i="23"/>
  <c r="N211" i="23"/>
  <c r="M211" i="23"/>
  <c r="M212" i="23" s="1"/>
  <c r="L211" i="23"/>
  <c r="U210" i="23"/>
  <c r="T210" i="23"/>
  <c r="S210" i="23"/>
  <c r="R210" i="23"/>
  <c r="P210" i="23"/>
  <c r="O210" i="23"/>
  <c r="N210" i="23"/>
  <c r="L210" i="23"/>
  <c r="J210" i="23"/>
  <c r="E199" i="23"/>
  <c r="G198" i="23" s="1"/>
  <c r="D199" i="23"/>
  <c r="M198" i="23"/>
  <c r="K198" i="23"/>
  <c r="J198" i="23"/>
  <c r="J199" i="23" s="1"/>
  <c r="M197" i="23"/>
  <c r="K197" i="23"/>
  <c r="J197" i="23"/>
  <c r="G197" i="23"/>
  <c r="E189" i="23"/>
  <c r="G188" i="23" s="1"/>
  <c r="D189" i="23"/>
  <c r="M188" i="23"/>
  <c r="K188" i="23"/>
  <c r="K189" i="23" s="1"/>
  <c r="J188" i="23"/>
  <c r="M187" i="23"/>
  <c r="K187" i="23"/>
  <c r="J187" i="23"/>
  <c r="I187" i="23" s="1"/>
  <c r="H187" i="23" s="1"/>
  <c r="F190" i="23" s="1"/>
  <c r="G187" i="23"/>
  <c r="E179" i="23"/>
  <c r="D179" i="23"/>
  <c r="G177" i="23" s="1"/>
  <c r="M178" i="23"/>
  <c r="M179" i="23" s="1"/>
  <c r="K178" i="23"/>
  <c r="J178" i="23"/>
  <c r="M177" i="23"/>
  <c r="K177" i="23"/>
  <c r="K168" i="23" s="1"/>
  <c r="J177" i="23"/>
  <c r="E173" i="23"/>
  <c r="G172" i="23" s="1"/>
  <c r="D173" i="23"/>
  <c r="G171" i="23" s="1"/>
  <c r="J172" i="23"/>
  <c r="J171" i="23"/>
  <c r="I171" i="23"/>
  <c r="H171" i="23" s="1"/>
  <c r="U169" i="23"/>
  <c r="T169" i="23"/>
  <c r="S169" i="23"/>
  <c r="R169" i="23"/>
  <c r="Q169" i="23"/>
  <c r="P169" i="23"/>
  <c r="O169" i="23"/>
  <c r="N169" i="23"/>
  <c r="L169" i="23"/>
  <c r="U168" i="23"/>
  <c r="T168" i="23"/>
  <c r="S168" i="23"/>
  <c r="R168" i="23"/>
  <c r="Q168" i="23"/>
  <c r="P168" i="23"/>
  <c r="O168" i="23"/>
  <c r="N168" i="23"/>
  <c r="M168" i="23"/>
  <c r="L168" i="23"/>
  <c r="E160" i="23"/>
  <c r="G159" i="23" s="1"/>
  <c r="D160" i="23"/>
  <c r="G158" i="23" s="1"/>
  <c r="U159" i="23"/>
  <c r="Q159" i="23"/>
  <c r="M159" i="23"/>
  <c r="K159" i="23"/>
  <c r="J159" i="23"/>
  <c r="I159" i="23" s="1"/>
  <c r="U158" i="23"/>
  <c r="U103" i="23" s="1"/>
  <c r="M158" i="23"/>
  <c r="K158" i="23"/>
  <c r="K160" i="23" s="1"/>
  <c r="J158" i="23"/>
  <c r="I158" i="23" s="1"/>
  <c r="H158" i="23" s="1"/>
  <c r="F161" i="23" s="1"/>
  <c r="E147" i="23"/>
  <c r="G146" i="23" s="1"/>
  <c r="D147" i="23"/>
  <c r="N146" i="23"/>
  <c r="N104" i="23" s="1"/>
  <c r="K146" i="23"/>
  <c r="J146" i="23"/>
  <c r="J147" i="23" s="1"/>
  <c r="N145" i="23"/>
  <c r="K145" i="23"/>
  <c r="J145" i="23"/>
  <c r="G145" i="23"/>
  <c r="E125" i="23"/>
  <c r="G124" i="23" s="1"/>
  <c r="D125" i="23"/>
  <c r="G123" i="23" s="1"/>
  <c r="R124" i="23"/>
  <c r="M124" i="23"/>
  <c r="K124" i="23"/>
  <c r="J124" i="23"/>
  <c r="R123" i="23"/>
  <c r="Q123" i="23" s="1"/>
  <c r="M123" i="23"/>
  <c r="M125" i="23" s="1"/>
  <c r="K123" i="23"/>
  <c r="J123" i="23"/>
  <c r="J103" i="23" s="1"/>
  <c r="E116" i="23"/>
  <c r="G115" i="23" s="1"/>
  <c r="D116" i="23"/>
  <c r="G114" i="23" s="1"/>
  <c r="M115" i="23"/>
  <c r="K115" i="23"/>
  <c r="M114" i="23"/>
  <c r="K114" i="23"/>
  <c r="I114" i="23"/>
  <c r="H114" i="23" s="1"/>
  <c r="F117" i="23" s="1"/>
  <c r="E108" i="23"/>
  <c r="D108" i="23"/>
  <c r="G106" i="23" s="1"/>
  <c r="K107" i="23"/>
  <c r="J107" i="23"/>
  <c r="G107" i="23"/>
  <c r="G108" i="23" s="1"/>
  <c r="K106" i="23"/>
  <c r="J106" i="23"/>
  <c r="E105" i="23"/>
  <c r="G104" i="23" s="1"/>
  <c r="U104" i="23"/>
  <c r="T104" i="23"/>
  <c r="P104" i="23"/>
  <c r="O104" i="23"/>
  <c r="L104" i="23"/>
  <c r="K104" i="23"/>
  <c r="T103" i="23"/>
  <c r="R103" i="23"/>
  <c r="P103" i="23"/>
  <c r="O103" i="23"/>
  <c r="N103" i="23"/>
  <c r="L103" i="23"/>
  <c r="L105" i="23" s="1"/>
  <c r="E99" i="23"/>
  <c r="D99" i="23"/>
  <c r="G97" i="23" s="1"/>
  <c r="K98" i="23"/>
  <c r="J98" i="23"/>
  <c r="G98" i="23"/>
  <c r="K97" i="23"/>
  <c r="K94" i="23" s="1"/>
  <c r="J97" i="23"/>
  <c r="E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/>
  <c r="U94" i="23"/>
  <c r="T94" i="23"/>
  <c r="S94" i="23"/>
  <c r="R94" i="23"/>
  <c r="Q94" i="23"/>
  <c r="P94" i="23"/>
  <c r="O94" i="23"/>
  <c r="N94" i="23"/>
  <c r="M94" i="23"/>
  <c r="L94" i="23"/>
  <c r="J94" i="23"/>
  <c r="E87" i="23"/>
  <c r="G86" i="23" s="1"/>
  <c r="D87" i="23"/>
  <c r="R86" i="23"/>
  <c r="Q86" i="23" s="1"/>
  <c r="K86" i="23"/>
  <c r="I86" i="23" s="1"/>
  <c r="R85" i="23"/>
  <c r="Q85" i="23" s="1"/>
  <c r="K85" i="23"/>
  <c r="I85" i="23" s="1"/>
  <c r="H85" i="23" s="1"/>
  <c r="H75" i="23" s="1"/>
  <c r="G85" i="23"/>
  <c r="E80" i="23"/>
  <c r="G79" i="23" s="1"/>
  <c r="D80" i="23"/>
  <c r="G78" i="23" s="1"/>
  <c r="R79" i="23"/>
  <c r="H79" i="23"/>
  <c r="H80" i="23" s="1"/>
  <c r="R78" i="23"/>
  <c r="R75" i="23" s="1"/>
  <c r="H78" i="23"/>
  <c r="K78" i="23" s="1"/>
  <c r="K75" i="23" s="1"/>
  <c r="D77" i="23"/>
  <c r="U76" i="23"/>
  <c r="T76" i="23"/>
  <c r="S76" i="23"/>
  <c r="R76" i="23"/>
  <c r="P76" i="23"/>
  <c r="O76" i="23"/>
  <c r="N76" i="23"/>
  <c r="M76" i="23"/>
  <c r="L76" i="23"/>
  <c r="J76" i="23"/>
  <c r="U75" i="23"/>
  <c r="T75" i="23"/>
  <c r="S75" i="23"/>
  <c r="P75" i="23"/>
  <c r="O75" i="23"/>
  <c r="N75" i="23"/>
  <c r="M75" i="23"/>
  <c r="L75" i="23"/>
  <c r="J75" i="23"/>
  <c r="G75" i="23"/>
  <c r="E66" i="23"/>
  <c r="G65" i="23" s="1"/>
  <c r="G66" i="23" s="1"/>
  <c r="D66" i="23"/>
  <c r="R65" i="23"/>
  <c r="Q65" i="23" s="1"/>
  <c r="K65" i="23"/>
  <c r="J65" i="23"/>
  <c r="R64" i="23"/>
  <c r="Q64" i="23" s="1"/>
  <c r="K64" i="23"/>
  <c r="J64" i="23"/>
  <c r="G64" i="23"/>
  <c r="E62" i="23"/>
  <c r="G61" i="23" s="1"/>
  <c r="D62" i="23"/>
  <c r="U61" i="23"/>
  <c r="Q61" i="23" s="1"/>
  <c r="I61" i="23"/>
  <c r="H61" i="23" s="1"/>
  <c r="U60" i="23"/>
  <c r="Q60" i="23" s="1"/>
  <c r="I60" i="23"/>
  <c r="H60" i="23"/>
  <c r="G60" i="23"/>
  <c r="E58" i="23"/>
  <c r="D58" i="23"/>
  <c r="G56" i="23" s="1"/>
  <c r="K57" i="23"/>
  <c r="I57" i="23" s="1"/>
  <c r="G57" i="23"/>
  <c r="K56" i="23"/>
  <c r="I56" i="23"/>
  <c r="H56" i="23" s="1"/>
  <c r="D55" i="23"/>
  <c r="G53" i="23" s="1"/>
  <c r="T54" i="23"/>
  <c r="S54" i="23"/>
  <c r="R54" i="23"/>
  <c r="P54" i="23"/>
  <c r="O54" i="23"/>
  <c r="N54" i="23"/>
  <c r="M54" i="23"/>
  <c r="L54" i="23"/>
  <c r="J54" i="23"/>
  <c r="U53" i="23"/>
  <c r="T53" i="23"/>
  <c r="S53" i="23"/>
  <c r="R53" i="23"/>
  <c r="P53" i="23"/>
  <c r="O53" i="23"/>
  <c r="N53" i="23"/>
  <c r="M53" i="23"/>
  <c r="L53" i="23"/>
  <c r="K53" i="23"/>
  <c r="E38" i="23"/>
  <c r="D38" i="23"/>
  <c r="D35" i="23" s="1"/>
  <c r="G33" i="23" s="1"/>
  <c r="K37" i="23"/>
  <c r="J37" i="23"/>
  <c r="G37" i="23"/>
  <c r="K36" i="23"/>
  <c r="K33" i="23" s="1"/>
  <c r="J36" i="23"/>
  <c r="E35" i="23"/>
  <c r="U34" i="23"/>
  <c r="T34" i="23"/>
  <c r="S34" i="23"/>
  <c r="R34" i="23"/>
  <c r="Q34" i="23"/>
  <c r="P34" i="23"/>
  <c r="O34" i="23"/>
  <c r="N34" i="23"/>
  <c r="M34" i="23"/>
  <c r="L34" i="23"/>
  <c r="K34" i="23"/>
  <c r="G34" i="23"/>
  <c r="U33" i="23"/>
  <c r="T33" i="23"/>
  <c r="S33" i="23"/>
  <c r="R33" i="23"/>
  <c r="Q33" i="23"/>
  <c r="P33" i="23"/>
  <c r="O33" i="23"/>
  <c r="N33" i="23"/>
  <c r="M33" i="23"/>
  <c r="L33" i="23"/>
  <c r="J33" i="23"/>
  <c r="E31" i="23"/>
  <c r="E28" i="23" s="1"/>
  <c r="G27" i="23" s="1"/>
  <c r="D31" i="23"/>
  <c r="G29" i="23" s="1"/>
  <c r="R30" i="23"/>
  <c r="R27" i="23" s="1"/>
  <c r="S29" i="23"/>
  <c r="S26" i="23" s="1"/>
  <c r="R29" i="23"/>
  <c r="R26" i="23" s="1"/>
  <c r="D28" i="23"/>
  <c r="G26" i="23" s="1"/>
  <c r="G28" i="23" s="1"/>
  <c r="T27" i="23"/>
  <c r="P27" i="23"/>
  <c r="O27" i="23"/>
  <c r="N27" i="23"/>
  <c r="M27" i="23"/>
  <c r="L27" i="23"/>
  <c r="T26" i="23"/>
  <c r="P26" i="23"/>
  <c r="O26" i="23"/>
  <c r="N26" i="23"/>
  <c r="M26" i="23"/>
  <c r="L26" i="23"/>
  <c r="K26" i="23"/>
  <c r="J26" i="23"/>
  <c r="I26" i="23"/>
  <c r="E19" i="23"/>
  <c r="G18" i="23" s="1"/>
  <c r="D19" i="23"/>
  <c r="K18" i="23"/>
  <c r="J18" i="23"/>
  <c r="I18" i="23" s="1"/>
  <c r="K17" i="23"/>
  <c r="J17" i="23"/>
  <c r="I17" i="23" s="1"/>
  <c r="H17" i="23" s="1"/>
  <c r="G17" i="23"/>
  <c r="E15" i="23"/>
  <c r="G14" i="23" s="1"/>
  <c r="D15" i="23"/>
  <c r="G13" i="23" s="1"/>
  <c r="K14" i="23"/>
  <c r="K13" i="23"/>
  <c r="I13" i="23" s="1"/>
  <c r="H13" i="23" s="1"/>
  <c r="E10" i="23"/>
  <c r="D10" i="23"/>
  <c r="R9" i="23"/>
  <c r="Q9" i="23"/>
  <c r="Q6" i="23" s="1"/>
  <c r="K9" i="23"/>
  <c r="I9" i="23"/>
  <c r="H9" i="23" s="1"/>
  <c r="G9" i="23"/>
  <c r="R8" i="23"/>
  <c r="Q8" i="23" s="1"/>
  <c r="Q5" i="23" s="1"/>
  <c r="K8" i="23"/>
  <c r="U6" i="23"/>
  <c r="T6" i="23"/>
  <c r="S6" i="23"/>
  <c r="R6" i="23"/>
  <c r="P6" i="23"/>
  <c r="O6" i="23"/>
  <c r="O693" i="23" s="1"/>
  <c r="N6" i="23"/>
  <c r="M6" i="23"/>
  <c r="L6" i="23"/>
  <c r="K6" i="23"/>
  <c r="U5" i="23"/>
  <c r="T5" i="23"/>
  <c r="S5" i="23"/>
  <c r="P5" i="23"/>
  <c r="O5" i="23"/>
  <c r="N5" i="23"/>
  <c r="N692" i="23" s="1"/>
  <c r="N696" i="23" s="1"/>
  <c r="M5" i="23"/>
  <c r="L5" i="23"/>
  <c r="J5" i="23"/>
  <c r="E690" i="25"/>
  <c r="D690" i="25"/>
  <c r="Q689" i="25"/>
  <c r="R689" i="25" s="1"/>
  <c r="K689" i="25"/>
  <c r="G689" i="25"/>
  <c r="Q688" i="25"/>
  <c r="R688" i="25" s="1"/>
  <c r="K688" i="25"/>
  <c r="I688" i="25" s="1"/>
  <c r="H688" i="25" s="1"/>
  <c r="G688" i="25"/>
  <c r="G685" i="25"/>
  <c r="E681" i="25"/>
  <c r="G680" i="25" s="1"/>
  <c r="D681" i="25"/>
  <c r="N680" i="25"/>
  <c r="N662" i="25" s="1"/>
  <c r="L680" i="25"/>
  <c r="I680" i="25"/>
  <c r="N679" i="25"/>
  <c r="N661" i="25" s="1"/>
  <c r="L679" i="25"/>
  <c r="L661" i="25" s="1"/>
  <c r="I679" i="25"/>
  <c r="G679" i="25"/>
  <c r="E666" i="25"/>
  <c r="D666" i="25"/>
  <c r="D663" i="25" s="1"/>
  <c r="G661" i="25" s="1"/>
  <c r="R665" i="25"/>
  <c r="Q665" i="25" s="1"/>
  <c r="K665" i="25"/>
  <c r="J665" i="25"/>
  <c r="G665" i="25"/>
  <c r="R664" i="25"/>
  <c r="Q664" i="25" s="1"/>
  <c r="Q661" i="25" s="1"/>
  <c r="K664" i="25"/>
  <c r="K661" i="25" s="1"/>
  <c r="J664" i="25"/>
  <c r="U662" i="25"/>
  <c r="T662" i="25"/>
  <c r="P662" i="25"/>
  <c r="O662" i="25"/>
  <c r="M662" i="25"/>
  <c r="J662" i="25"/>
  <c r="U661" i="25"/>
  <c r="T661" i="25"/>
  <c r="P661" i="25"/>
  <c r="O661" i="25"/>
  <c r="M661" i="25"/>
  <c r="J661" i="25"/>
  <c r="E652" i="25"/>
  <c r="G651" i="25" s="1"/>
  <c r="D652" i="25"/>
  <c r="G650" i="25" s="1"/>
  <c r="K651" i="25"/>
  <c r="J651" i="25"/>
  <c r="K650" i="25"/>
  <c r="J650" i="25"/>
  <c r="I650" i="25" s="1"/>
  <c r="H650" i="25" s="1"/>
  <c r="E648" i="25"/>
  <c r="G647" i="25" s="1"/>
  <c r="D648" i="25"/>
  <c r="L647" i="25"/>
  <c r="I647" i="25"/>
  <c r="H647" i="25" s="1"/>
  <c r="L646" i="25"/>
  <c r="L637" i="25" s="1"/>
  <c r="I646" i="25"/>
  <c r="G646" i="25"/>
  <c r="E642" i="25"/>
  <c r="E639" i="25" s="1"/>
  <c r="G638" i="25" s="1"/>
  <c r="D642" i="25"/>
  <c r="G640" i="25" s="1"/>
  <c r="K641" i="25"/>
  <c r="I641" i="25" s="1"/>
  <c r="K640" i="25"/>
  <c r="I640" i="25" s="1"/>
  <c r="U638" i="25"/>
  <c r="T638" i="25"/>
  <c r="S638" i="25"/>
  <c r="R638" i="25"/>
  <c r="Q638" i="25"/>
  <c r="P638" i="25"/>
  <c r="O638" i="25"/>
  <c r="N638" i="25"/>
  <c r="M638" i="25"/>
  <c r="L638" i="25"/>
  <c r="U637" i="25"/>
  <c r="T637" i="25"/>
  <c r="S637" i="25"/>
  <c r="R637" i="25"/>
  <c r="Q637" i="25"/>
  <c r="P637" i="25"/>
  <c r="O637" i="25"/>
  <c r="N637" i="25"/>
  <c r="M637" i="25"/>
  <c r="E633" i="25"/>
  <c r="D633" i="25"/>
  <c r="G631" i="25" s="1"/>
  <c r="R632" i="25"/>
  <c r="Q632" i="25" s="1"/>
  <c r="K632" i="25"/>
  <c r="I632" i="25" s="1"/>
  <c r="G632" i="25"/>
  <c r="R631" i="25"/>
  <c r="Q631" i="25" s="1"/>
  <c r="K631" i="25"/>
  <c r="I631" i="25" s="1"/>
  <c r="H631" i="25" s="1"/>
  <c r="E617" i="25"/>
  <c r="G616" i="25" s="1"/>
  <c r="G619" i="25" s="1"/>
  <c r="D617" i="25"/>
  <c r="G615" i="25" s="1"/>
  <c r="R616" i="25"/>
  <c r="Q616" i="25" s="1"/>
  <c r="M616" i="25"/>
  <c r="M575" i="25" s="1"/>
  <c r="K616" i="25"/>
  <c r="J616" i="25"/>
  <c r="R615" i="25"/>
  <c r="Q615" i="25" s="1"/>
  <c r="M615" i="25"/>
  <c r="K615" i="25"/>
  <c r="J615" i="25"/>
  <c r="E609" i="25"/>
  <c r="G608" i="25" s="1"/>
  <c r="D609" i="25"/>
  <c r="G607" i="25" s="1"/>
  <c r="R608" i="25"/>
  <c r="K608" i="25"/>
  <c r="R607" i="25"/>
  <c r="K607" i="25"/>
  <c r="I607" i="25" s="1"/>
  <c r="H607" i="25" s="1"/>
  <c r="K602" i="25"/>
  <c r="I602" i="25" s="1"/>
  <c r="H602" i="25" s="1"/>
  <c r="H605" i="25" s="1"/>
  <c r="G602" i="25"/>
  <c r="E598" i="25"/>
  <c r="D598" i="25"/>
  <c r="G596" i="25" s="1"/>
  <c r="K597" i="25"/>
  <c r="I597" i="25" s="1"/>
  <c r="H597" i="25" s="1"/>
  <c r="G597" i="25"/>
  <c r="K596" i="25"/>
  <c r="I596" i="25" s="1"/>
  <c r="H596" i="25" s="1"/>
  <c r="E587" i="25"/>
  <c r="G586" i="25" s="1"/>
  <c r="D587" i="25"/>
  <c r="G585" i="25" s="1"/>
  <c r="K586" i="25"/>
  <c r="J586" i="25"/>
  <c r="K585" i="25"/>
  <c r="J585" i="25"/>
  <c r="E579" i="25"/>
  <c r="G578" i="25" s="1"/>
  <c r="D579" i="25"/>
  <c r="R578" i="25"/>
  <c r="R575" i="25" s="1"/>
  <c r="K578" i="25"/>
  <c r="I578" i="25" s="1"/>
  <c r="R577" i="25"/>
  <c r="Q577" i="25" s="1"/>
  <c r="K577" i="25"/>
  <c r="I577" i="25"/>
  <c r="H577" i="25" s="1"/>
  <c r="G577" i="25"/>
  <c r="U575" i="25"/>
  <c r="T575" i="25"/>
  <c r="S575" i="25"/>
  <c r="P575" i="25"/>
  <c r="O575" i="25"/>
  <c r="N575" i="25"/>
  <c r="L575" i="25"/>
  <c r="U574" i="25"/>
  <c r="T574" i="25"/>
  <c r="S574" i="25"/>
  <c r="P574" i="25"/>
  <c r="O574" i="25"/>
  <c r="N574" i="25"/>
  <c r="M574" i="25"/>
  <c r="L574" i="25"/>
  <c r="K574" i="25"/>
  <c r="E569" i="25"/>
  <c r="D569" i="25"/>
  <c r="G567" i="25" s="1"/>
  <c r="K568" i="25"/>
  <c r="K549" i="25" s="1"/>
  <c r="I568" i="25"/>
  <c r="H568" i="25" s="1"/>
  <c r="G568" i="25"/>
  <c r="K567" i="25"/>
  <c r="E564" i="25"/>
  <c r="D564" i="25"/>
  <c r="G562" i="25" s="1"/>
  <c r="M563" i="25"/>
  <c r="M549" i="25" s="1"/>
  <c r="I563" i="25"/>
  <c r="M562" i="25"/>
  <c r="M548" i="25" s="1"/>
  <c r="I562" i="25"/>
  <c r="E553" i="25"/>
  <c r="G552" i="25" s="1"/>
  <c r="D553" i="25"/>
  <c r="G551" i="25" s="1"/>
  <c r="G553" i="25"/>
  <c r="K553" i="25"/>
  <c r="U549" i="25"/>
  <c r="T549" i="25"/>
  <c r="S549" i="25"/>
  <c r="R549" i="25"/>
  <c r="Q549" i="25"/>
  <c r="P549" i="25"/>
  <c r="O549" i="25"/>
  <c r="N549" i="25"/>
  <c r="U548" i="25"/>
  <c r="T548" i="25"/>
  <c r="S548" i="25"/>
  <c r="R548" i="25"/>
  <c r="Q548" i="25"/>
  <c r="P548" i="25"/>
  <c r="O548" i="25"/>
  <c r="N548" i="25"/>
  <c r="G533" i="25"/>
  <c r="E528" i="25"/>
  <c r="N527" i="25" s="1"/>
  <c r="H527" i="25" s="1"/>
  <c r="D528" i="25"/>
  <c r="G526" i="25" s="1"/>
  <c r="I527" i="25"/>
  <c r="I526" i="25"/>
  <c r="U524" i="25"/>
  <c r="T524" i="25"/>
  <c r="S524" i="25"/>
  <c r="R524" i="25"/>
  <c r="Q524" i="25"/>
  <c r="P524" i="25"/>
  <c r="O524" i="25"/>
  <c r="M524" i="25"/>
  <c r="L524" i="25"/>
  <c r="K524" i="25"/>
  <c r="J524" i="25"/>
  <c r="I524" i="25"/>
  <c r="U523" i="25"/>
  <c r="T523" i="25"/>
  <c r="S523" i="25"/>
  <c r="R523" i="25"/>
  <c r="Q523" i="25"/>
  <c r="P523" i="25"/>
  <c r="O523" i="25"/>
  <c r="M523" i="25"/>
  <c r="L523" i="25"/>
  <c r="K523" i="25"/>
  <c r="J523" i="25"/>
  <c r="I523" i="25"/>
  <c r="E516" i="25"/>
  <c r="G515" i="25" s="1"/>
  <c r="D516" i="25"/>
  <c r="M515" i="25"/>
  <c r="K515" i="25"/>
  <c r="J515" i="25"/>
  <c r="J516" i="25" s="1"/>
  <c r="M514" i="25"/>
  <c r="K514" i="25"/>
  <c r="J514" i="25"/>
  <c r="G514" i="25"/>
  <c r="E512" i="25"/>
  <c r="D512" i="25"/>
  <c r="G510" i="25" s="1"/>
  <c r="M511" i="25"/>
  <c r="I511" i="25"/>
  <c r="G511" i="25"/>
  <c r="M510" i="25"/>
  <c r="I510" i="25"/>
  <c r="E504" i="25"/>
  <c r="G503" i="25" s="1"/>
  <c r="D504" i="25"/>
  <c r="G502" i="25" s="1"/>
  <c r="K503" i="25"/>
  <c r="J503" i="25"/>
  <c r="K502" i="25"/>
  <c r="I502" i="25" s="1"/>
  <c r="H502" i="25" s="1"/>
  <c r="J502" i="25"/>
  <c r="E484" i="25"/>
  <c r="G483" i="25" s="1"/>
  <c r="D484" i="25"/>
  <c r="G482" i="25" s="1"/>
  <c r="M483" i="25"/>
  <c r="K483" i="25"/>
  <c r="J483" i="25"/>
  <c r="M482" i="25"/>
  <c r="K482" i="25"/>
  <c r="J482" i="25"/>
  <c r="E480" i="25"/>
  <c r="G479" i="25" s="1"/>
  <c r="D480" i="25"/>
  <c r="G478" i="25" s="1"/>
  <c r="M479" i="25"/>
  <c r="H479" i="25" s="1"/>
  <c r="I479" i="25"/>
  <c r="M478" i="25"/>
  <c r="I478" i="25"/>
  <c r="E476" i="25"/>
  <c r="G475" i="25" s="1"/>
  <c r="D476" i="25"/>
  <c r="G474" i="25" s="1"/>
  <c r="M475" i="25"/>
  <c r="I475" i="25"/>
  <c r="H475" i="25" s="1"/>
  <c r="H477" i="25" s="1"/>
  <c r="M474" i="25"/>
  <c r="I474" i="25"/>
  <c r="E472" i="25"/>
  <c r="D472" i="25"/>
  <c r="G470" i="25" s="1"/>
  <c r="K471" i="25"/>
  <c r="G471" i="25"/>
  <c r="K470" i="25"/>
  <c r="I470" i="25"/>
  <c r="H470" i="25" s="1"/>
  <c r="E457" i="25"/>
  <c r="G456" i="25" s="1"/>
  <c r="D457" i="25"/>
  <c r="G455" i="25" s="1"/>
  <c r="M456" i="25"/>
  <c r="K456" i="25"/>
  <c r="J456" i="25"/>
  <c r="M455" i="25"/>
  <c r="K455" i="25"/>
  <c r="J455" i="25"/>
  <c r="I455" i="25" s="1"/>
  <c r="E448" i="25"/>
  <c r="D448" i="25"/>
  <c r="G446" i="25" s="1"/>
  <c r="J447" i="25"/>
  <c r="I447" i="25"/>
  <c r="H447" i="25" s="1"/>
  <c r="G447" i="25"/>
  <c r="J446" i="25"/>
  <c r="I446" i="25" s="1"/>
  <c r="H446" i="25" s="1"/>
  <c r="F449" i="25" s="1"/>
  <c r="E444" i="25"/>
  <c r="G443" i="25" s="1"/>
  <c r="K443" i="25"/>
  <c r="I443" i="25" s="1"/>
  <c r="I442" i="25"/>
  <c r="H442" i="25"/>
  <c r="G442" i="25"/>
  <c r="E440" i="25"/>
  <c r="G439" i="25" s="1"/>
  <c r="D440" i="25"/>
  <c r="K439" i="25"/>
  <c r="K440" i="25" s="1"/>
  <c r="K438" i="25"/>
  <c r="I438" i="25" s="1"/>
  <c r="H438" i="25" s="1"/>
  <c r="G438" i="25"/>
  <c r="U436" i="25"/>
  <c r="T436" i="25"/>
  <c r="S436" i="25"/>
  <c r="R436" i="25"/>
  <c r="Q436" i="25"/>
  <c r="P436" i="25"/>
  <c r="O436" i="25"/>
  <c r="N436" i="25"/>
  <c r="L436" i="25"/>
  <c r="U435" i="25"/>
  <c r="T435" i="25"/>
  <c r="S435" i="25"/>
  <c r="R435" i="25"/>
  <c r="Q435" i="25"/>
  <c r="P435" i="25"/>
  <c r="O435" i="25"/>
  <c r="N435" i="25"/>
  <c r="L435" i="25"/>
  <c r="K435" i="25"/>
  <c r="E429" i="25"/>
  <c r="D429" i="25"/>
  <c r="K428" i="25"/>
  <c r="J428" i="25"/>
  <c r="J414" i="25" s="1"/>
  <c r="G428" i="25"/>
  <c r="K427" i="25"/>
  <c r="J427" i="25"/>
  <c r="G427" i="25"/>
  <c r="E424" i="25"/>
  <c r="G423" i="25" s="1"/>
  <c r="D424" i="25"/>
  <c r="G422" i="25" s="1"/>
  <c r="K423" i="25"/>
  <c r="I423" i="25" s="1"/>
  <c r="H423" i="25" s="1"/>
  <c r="K422" i="25"/>
  <c r="K413" i="25" s="1"/>
  <c r="E418" i="25"/>
  <c r="D418" i="25"/>
  <c r="U417" i="25"/>
  <c r="Q417" i="25" s="1"/>
  <c r="Q414" i="25" s="1"/>
  <c r="L417" i="25"/>
  <c r="L414" i="25" s="1"/>
  <c r="I417" i="25"/>
  <c r="G417" i="25"/>
  <c r="U416" i="25"/>
  <c r="Q416" i="25" s="1"/>
  <c r="Q413" i="25" s="1"/>
  <c r="L416" i="25"/>
  <c r="L413" i="25" s="1"/>
  <c r="I416" i="25"/>
  <c r="G416" i="25"/>
  <c r="E415" i="25"/>
  <c r="G414" i="25" s="1"/>
  <c r="T414" i="25"/>
  <c r="S414" i="25"/>
  <c r="R414" i="25"/>
  <c r="P414" i="25"/>
  <c r="O414" i="25"/>
  <c r="N414" i="25"/>
  <c r="M414" i="25"/>
  <c r="U413" i="25"/>
  <c r="T413" i="25"/>
  <c r="S413" i="25"/>
  <c r="R413" i="25"/>
  <c r="P413" i="25"/>
  <c r="O413" i="25"/>
  <c r="N413" i="25"/>
  <c r="M413" i="25"/>
  <c r="J413" i="25"/>
  <c r="E397" i="25"/>
  <c r="G396" i="25" s="1"/>
  <c r="D397" i="25"/>
  <c r="G395" i="25" s="1"/>
  <c r="Q396" i="25"/>
  <c r="N396" i="25"/>
  <c r="N397" i="25" s="1"/>
  <c r="K396" i="25"/>
  <c r="J396" i="25"/>
  <c r="S395" i="25"/>
  <c r="Q395" i="25"/>
  <c r="N395" i="25"/>
  <c r="K395" i="25"/>
  <c r="J395" i="25"/>
  <c r="E380" i="25"/>
  <c r="E274" i="25" s="1"/>
  <c r="G273" i="25" s="1"/>
  <c r="D380" i="25"/>
  <c r="G378" i="25" s="1"/>
  <c r="R379" i="25"/>
  <c r="Q379" i="25" s="1"/>
  <c r="M379" i="25"/>
  <c r="L379" i="25"/>
  <c r="L273" i="25" s="1"/>
  <c r="K379" i="25"/>
  <c r="K380" i="25" s="1"/>
  <c r="J379" i="25"/>
  <c r="Q378" i="25"/>
  <c r="M378" i="25"/>
  <c r="L378" i="25"/>
  <c r="K378" i="25"/>
  <c r="J378" i="25"/>
  <c r="E362" i="25"/>
  <c r="G361" i="25" s="1"/>
  <c r="D362" i="25"/>
  <c r="G360" i="25" s="1"/>
  <c r="Q361" i="25"/>
  <c r="M361" i="25"/>
  <c r="L361" i="25"/>
  <c r="K361" i="25"/>
  <c r="J361" i="25"/>
  <c r="Q360" i="25"/>
  <c r="M360" i="25"/>
  <c r="L360" i="25"/>
  <c r="K360" i="25"/>
  <c r="J360" i="25"/>
  <c r="E340" i="25"/>
  <c r="G339" i="25" s="1"/>
  <c r="D340" i="25"/>
  <c r="G338" i="25" s="1"/>
  <c r="M339" i="25"/>
  <c r="K339" i="25"/>
  <c r="K340" i="25" s="1"/>
  <c r="J339" i="25"/>
  <c r="M338" i="25"/>
  <c r="K338" i="25"/>
  <c r="J338" i="25"/>
  <c r="E335" i="25"/>
  <c r="D335" i="25"/>
  <c r="G333" i="25" s="1"/>
  <c r="K334" i="25"/>
  <c r="K335" i="25" s="1"/>
  <c r="G334" i="25"/>
  <c r="K333" i="25"/>
  <c r="I333" i="25"/>
  <c r="H333" i="25" s="1"/>
  <c r="E316" i="25"/>
  <c r="G315" i="25" s="1"/>
  <c r="D316" i="25"/>
  <c r="G314" i="25" s="1"/>
  <c r="M315" i="25"/>
  <c r="K315" i="25"/>
  <c r="J315" i="25"/>
  <c r="I315" i="25"/>
  <c r="H315" i="25" s="1"/>
  <c r="M314" i="25"/>
  <c r="K314" i="25"/>
  <c r="J314" i="25"/>
  <c r="I314" i="25" s="1"/>
  <c r="H314" i="25" s="1"/>
  <c r="E299" i="25"/>
  <c r="G298" i="25" s="1"/>
  <c r="D299" i="25"/>
  <c r="M298" i="25"/>
  <c r="K298" i="25"/>
  <c r="J298" i="25"/>
  <c r="M297" i="25"/>
  <c r="K297" i="25"/>
  <c r="J297" i="25"/>
  <c r="G297" i="25"/>
  <c r="I281" i="25"/>
  <c r="E277" i="25"/>
  <c r="G276" i="25" s="1"/>
  <c r="D277" i="25"/>
  <c r="G275" i="25" s="1"/>
  <c r="R276" i="25"/>
  <c r="Q276" i="25" s="1"/>
  <c r="M276" i="25"/>
  <c r="K276" i="25"/>
  <c r="J276" i="25"/>
  <c r="R275" i="25"/>
  <c r="Q275" i="25" s="1"/>
  <c r="M275" i="25"/>
  <c r="K275" i="25"/>
  <c r="J275" i="25"/>
  <c r="U273" i="25"/>
  <c r="T273" i="25"/>
  <c r="S273" i="25"/>
  <c r="R273" i="25"/>
  <c r="P273" i="25"/>
  <c r="O273" i="25"/>
  <c r="N273" i="25"/>
  <c r="U272" i="25"/>
  <c r="T272" i="25"/>
  <c r="S272" i="25"/>
  <c r="R272" i="25"/>
  <c r="P272" i="25"/>
  <c r="O272" i="25"/>
  <c r="N272" i="25"/>
  <c r="E270" i="25"/>
  <c r="E263" i="25" s="1"/>
  <c r="G262" i="25" s="1"/>
  <c r="K269" i="25"/>
  <c r="I269" i="25" s="1"/>
  <c r="H269" i="25" s="1"/>
  <c r="G268" i="25"/>
  <c r="D266" i="25"/>
  <c r="D263" i="25" s="1"/>
  <c r="G261" i="25" s="1"/>
  <c r="K265" i="25"/>
  <c r="I265" i="25" s="1"/>
  <c r="G265" i="25"/>
  <c r="K264" i="25"/>
  <c r="I264" i="25" s="1"/>
  <c r="H264" i="25" s="1"/>
  <c r="H261" i="25" s="1"/>
  <c r="G264" i="25"/>
  <c r="U262" i="25"/>
  <c r="T262" i="25"/>
  <c r="S262" i="25"/>
  <c r="R262" i="25"/>
  <c r="Q262" i="25"/>
  <c r="P262" i="25"/>
  <c r="O262" i="25"/>
  <c r="N262" i="25"/>
  <c r="M262" i="25"/>
  <c r="L262" i="25"/>
  <c r="J262" i="25"/>
  <c r="U261" i="25"/>
  <c r="T261" i="25"/>
  <c r="S261" i="25"/>
  <c r="R261" i="25"/>
  <c r="Q261" i="25"/>
  <c r="P261" i="25"/>
  <c r="O261" i="25"/>
  <c r="N261" i="25"/>
  <c r="M261" i="25"/>
  <c r="L261" i="25"/>
  <c r="K261" i="25"/>
  <c r="J261" i="25"/>
  <c r="E258" i="25"/>
  <c r="E255" i="25" s="1"/>
  <c r="G254" i="25" s="1"/>
  <c r="D258" i="25"/>
  <c r="G256" i="25" s="1"/>
  <c r="P257" i="25"/>
  <c r="H257" i="25" s="1"/>
  <c r="P256" i="25"/>
  <c r="H256" i="25"/>
  <c r="H253" i="25" s="1"/>
  <c r="U254" i="25"/>
  <c r="T254" i="25"/>
  <c r="S254" i="25"/>
  <c r="R254" i="25"/>
  <c r="Q254" i="25"/>
  <c r="P254" i="25"/>
  <c r="P255" i="25" s="1"/>
  <c r="O254" i="25"/>
  <c r="N254" i="25"/>
  <c r="M254" i="25"/>
  <c r="L254" i="25"/>
  <c r="K254" i="25"/>
  <c r="J254" i="25"/>
  <c r="I254" i="25"/>
  <c r="U253" i="25"/>
  <c r="T253" i="25"/>
  <c r="S253" i="25"/>
  <c r="R253" i="25"/>
  <c r="Q253" i="25"/>
  <c r="P253" i="25"/>
  <c r="O253" i="25"/>
  <c r="N253" i="25"/>
  <c r="M253" i="25"/>
  <c r="L253" i="25"/>
  <c r="K253" i="25"/>
  <c r="J253" i="25"/>
  <c r="I253" i="25"/>
  <c r="E250" i="25"/>
  <c r="G249" i="25" s="1"/>
  <c r="D250" i="25"/>
  <c r="R249" i="25"/>
  <c r="Q249" i="25" s="1"/>
  <c r="K249" i="25"/>
  <c r="K250" i="25" s="1"/>
  <c r="R248" i="25"/>
  <c r="Q248" i="25" s="1"/>
  <c r="G248" i="25"/>
  <c r="K245" i="25"/>
  <c r="I245" i="25"/>
  <c r="I246" i="25" s="1"/>
  <c r="K244" i="25"/>
  <c r="I244" i="25" s="1"/>
  <c r="H244" i="25" s="1"/>
  <c r="G244" i="25"/>
  <c r="G246" i="25" s="1"/>
  <c r="E227" i="25"/>
  <c r="G226" i="25" s="1"/>
  <c r="D227" i="25"/>
  <c r="G225" i="25" s="1"/>
  <c r="R226" i="25"/>
  <c r="M226" i="25"/>
  <c r="M212" i="25" s="1"/>
  <c r="M213" i="25" s="1"/>
  <c r="K226" i="25"/>
  <c r="J226" i="25"/>
  <c r="R225" i="25"/>
  <c r="R211" i="25" s="1"/>
  <c r="M225" i="25"/>
  <c r="M211" i="25" s="1"/>
  <c r="K225" i="25"/>
  <c r="J225" i="25"/>
  <c r="E222" i="25"/>
  <c r="D222" i="25"/>
  <c r="G220" i="25" s="1"/>
  <c r="U221" i="25"/>
  <c r="L221" i="25"/>
  <c r="L212" i="25" s="1"/>
  <c r="I221" i="25"/>
  <c r="U220" i="25"/>
  <c r="Q220" i="25" s="1"/>
  <c r="L220" i="25"/>
  <c r="L211" i="25" s="1"/>
  <c r="I220" i="25"/>
  <c r="E216" i="25"/>
  <c r="G215" i="25" s="1"/>
  <c r="D216" i="25"/>
  <c r="U215" i="25"/>
  <c r="Q215" i="25" s="1"/>
  <c r="K215" i="25"/>
  <c r="I215" i="25" s="1"/>
  <c r="U214" i="25"/>
  <c r="Q214" i="25" s="1"/>
  <c r="K214" i="25"/>
  <c r="G214" i="25"/>
  <c r="U212" i="25"/>
  <c r="T212" i="25"/>
  <c r="S212" i="25"/>
  <c r="P212" i="25"/>
  <c r="O212" i="25"/>
  <c r="N212" i="25"/>
  <c r="K212" i="25"/>
  <c r="T211" i="25"/>
  <c r="S211" i="25"/>
  <c r="P211" i="25"/>
  <c r="O211" i="25"/>
  <c r="N211" i="25"/>
  <c r="J211" i="25"/>
  <c r="E200" i="25"/>
  <c r="G199" i="25" s="1"/>
  <c r="D200" i="25"/>
  <c r="G198" i="25" s="1"/>
  <c r="M199" i="25"/>
  <c r="K199" i="25"/>
  <c r="J199" i="25"/>
  <c r="M198" i="25"/>
  <c r="K198" i="25"/>
  <c r="J198" i="25"/>
  <c r="I198" i="25" s="1"/>
  <c r="E190" i="25"/>
  <c r="G189" i="25" s="1"/>
  <c r="D190" i="25"/>
  <c r="M189" i="25"/>
  <c r="K189" i="25"/>
  <c r="J189" i="25"/>
  <c r="J190" i="25" s="1"/>
  <c r="M188" i="25"/>
  <c r="K188" i="25"/>
  <c r="J188" i="25"/>
  <c r="G188" i="25"/>
  <c r="E180" i="25"/>
  <c r="D180" i="25"/>
  <c r="G178" i="25" s="1"/>
  <c r="M179" i="25"/>
  <c r="K179" i="25"/>
  <c r="K180" i="25" s="1"/>
  <c r="J179" i="25"/>
  <c r="M178" i="25"/>
  <c r="M169" i="25" s="1"/>
  <c r="K178" i="25"/>
  <c r="J178" i="25"/>
  <c r="E174" i="25"/>
  <c r="G173" i="25" s="1"/>
  <c r="D174" i="25"/>
  <c r="J173" i="25"/>
  <c r="I173" i="25" s="1"/>
  <c r="J172" i="25"/>
  <c r="I172" i="25" s="1"/>
  <c r="H172" i="25" s="1"/>
  <c r="U170" i="25"/>
  <c r="T170" i="25"/>
  <c r="S170" i="25"/>
  <c r="R170" i="25"/>
  <c r="Q170" i="25"/>
  <c r="P170" i="25"/>
  <c r="O170" i="25"/>
  <c r="N170" i="25"/>
  <c r="L170" i="25"/>
  <c r="U169" i="25"/>
  <c r="T169" i="25"/>
  <c r="S169" i="25"/>
  <c r="R169" i="25"/>
  <c r="Q169" i="25"/>
  <c r="P169" i="25"/>
  <c r="O169" i="25"/>
  <c r="N169" i="25"/>
  <c r="L169" i="25"/>
  <c r="E161" i="25"/>
  <c r="G160" i="25" s="1"/>
  <c r="D161" i="25"/>
  <c r="G159" i="25" s="1"/>
  <c r="U160" i="25"/>
  <c r="Q160" i="25" s="1"/>
  <c r="M160" i="25"/>
  <c r="K160" i="25"/>
  <c r="J160" i="25"/>
  <c r="U159" i="25"/>
  <c r="U104" i="25" s="1"/>
  <c r="M159" i="25"/>
  <c r="K159" i="25"/>
  <c r="K161" i="25" s="1"/>
  <c r="J159" i="25"/>
  <c r="I159" i="25" s="1"/>
  <c r="E148" i="25"/>
  <c r="G147" i="25" s="1"/>
  <c r="D148" i="25"/>
  <c r="G146" i="25" s="1"/>
  <c r="N147" i="25"/>
  <c r="N105" i="25" s="1"/>
  <c r="K147" i="25"/>
  <c r="K148" i="25" s="1"/>
  <c r="J147" i="25"/>
  <c r="N146" i="25"/>
  <c r="N104" i="25" s="1"/>
  <c r="K146" i="25"/>
  <c r="J146" i="25"/>
  <c r="I146" i="25" s="1"/>
  <c r="E126" i="25"/>
  <c r="G125" i="25" s="1"/>
  <c r="D126" i="25"/>
  <c r="R125" i="25"/>
  <c r="M125" i="25"/>
  <c r="K125" i="25"/>
  <c r="R124" i="25"/>
  <c r="Q124" i="25" s="1"/>
  <c r="M124" i="25"/>
  <c r="K124" i="25"/>
  <c r="J124" i="25"/>
  <c r="G124" i="25"/>
  <c r="E117" i="25"/>
  <c r="G116" i="25" s="1"/>
  <c r="D117" i="25"/>
  <c r="G115" i="25" s="1"/>
  <c r="M116" i="25"/>
  <c r="K116" i="25"/>
  <c r="M115" i="25"/>
  <c r="K115" i="25"/>
  <c r="I115" i="25" s="1"/>
  <c r="H115" i="25" s="1"/>
  <c r="E109" i="25"/>
  <c r="D109" i="25"/>
  <c r="G107" i="25" s="1"/>
  <c r="K108" i="25"/>
  <c r="J108" i="25"/>
  <c r="G108" i="25"/>
  <c r="K107" i="25"/>
  <c r="J107" i="25"/>
  <c r="U105" i="25"/>
  <c r="T105" i="25"/>
  <c r="P105" i="25"/>
  <c r="O105" i="25"/>
  <c r="M105" i="25"/>
  <c r="L105" i="25"/>
  <c r="T104" i="25"/>
  <c r="R104" i="25"/>
  <c r="P104" i="25"/>
  <c r="O104" i="25"/>
  <c r="L104" i="25"/>
  <c r="E100" i="25"/>
  <c r="E97" i="25" s="1"/>
  <c r="G96" i="25" s="1"/>
  <c r="D100" i="25"/>
  <c r="G98" i="25" s="1"/>
  <c r="K99" i="25"/>
  <c r="J99" i="25"/>
  <c r="G99" i="25"/>
  <c r="K98" i="25"/>
  <c r="J98" i="25"/>
  <c r="U96" i="25"/>
  <c r="T96" i="25"/>
  <c r="S96" i="25"/>
  <c r="R96" i="25"/>
  <c r="Q96" i="25"/>
  <c r="P96" i="25"/>
  <c r="O96" i="25"/>
  <c r="N96" i="25"/>
  <c r="M96" i="25"/>
  <c r="L96" i="25"/>
  <c r="J96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E88" i="25"/>
  <c r="G87" i="25" s="1"/>
  <c r="D88" i="25"/>
  <c r="G86" i="25" s="1"/>
  <c r="R87" i="25"/>
  <c r="Q87" i="25" s="1"/>
  <c r="K87" i="25"/>
  <c r="R86" i="25"/>
  <c r="Q86" i="25" s="1"/>
  <c r="K86" i="25"/>
  <c r="I86" i="25" s="1"/>
  <c r="H86" i="25" s="1"/>
  <c r="E81" i="25"/>
  <c r="D81" i="25"/>
  <c r="R80" i="25"/>
  <c r="Q80" i="25" s="1"/>
  <c r="H80" i="25"/>
  <c r="I80" i="25" s="1"/>
  <c r="R79" i="25"/>
  <c r="H79" i="25"/>
  <c r="I79" i="25" s="1"/>
  <c r="G79" i="25"/>
  <c r="U77" i="25"/>
  <c r="T77" i="25"/>
  <c r="S77" i="25"/>
  <c r="P77" i="25"/>
  <c r="O77" i="25"/>
  <c r="N77" i="25"/>
  <c r="M77" i="25"/>
  <c r="L77" i="25"/>
  <c r="J77" i="25"/>
  <c r="U76" i="25"/>
  <c r="T76" i="25"/>
  <c r="S76" i="25"/>
  <c r="P76" i="25"/>
  <c r="O76" i="25"/>
  <c r="N76" i="25"/>
  <c r="M76" i="25"/>
  <c r="L76" i="25"/>
  <c r="J76" i="25"/>
  <c r="E67" i="25"/>
  <c r="G66" i="25" s="1"/>
  <c r="D67" i="25"/>
  <c r="R66" i="25"/>
  <c r="K66" i="25"/>
  <c r="J66" i="25"/>
  <c r="J55" i="25" s="1"/>
  <c r="R65" i="25"/>
  <c r="Q65" i="25" s="1"/>
  <c r="K65" i="25"/>
  <c r="J65" i="25"/>
  <c r="I65" i="25" s="1"/>
  <c r="H65" i="25" s="1"/>
  <c r="G65" i="25"/>
  <c r="E63" i="25"/>
  <c r="D63" i="25"/>
  <c r="U62" i="25"/>
  <c r="I62" i="25"/>
  <c r="H62" i="25" s="1"/>
  <c r="G62" i="25"/>
  <c r="U61" i="25"/>
  <c r="Q61" i="25" s="1"/>
  <c r="I61" i="25"/>
  <c r="H61" i="25" s="1"/>
  <c r="G61" i="25"/>
  <c r="E59" i="25"/>
  <c r="D59" i="25"/>
  <c r="G57" i="25" s="1"/>
  <c r="K58" i="25"/>
  <c r="I58" i="25" s="1"/>
  <c r="G58" i="25"/>
  <c r="K57" i="25"/>
  <c r="I57" i="25" s="1"/>
  <c r="T55" i="25"/>
  <c r="S55" i="25"/>
  <c r="R55" i="25"/>
  <c r="P55" i="25"/>
  <c r="O55" i="25"/>
  <c r="N55" i="25"/>
  <c r="M55" i="25"/>
  <c r="L55" i="25"/>
  <c r="U54" i="25"/>
  <c r="T54" i="25"/>
  <c r="S54" i="25"/>
  <c r="P54" i="25"/>
  <c r="O54" i="25"/>
  <c r="N54" i="25"/>
  <c r="M54" i="25"/>
  <c r="L54" i="25"/>
  <c r="E39" i="25"/>
  <c r="E36" i="25" s="1"/>
  <c r="G35" i="25" s="1"/>
  <c r="D39" i="25"/>
  <c r="G37" i="25" s="1"/>
  <c r="K38" i="25"/>
  <c r="J38" i="25"/>
  <c r="K37" i="25"/>
  <c r="K34" i="25" s="1"/>
  <c r="J37" i="25"/>
  <c r="J34" i="25" s="1"/>
  <c r="U35" i="25"/>
  <c r="T35" i="25"/>
  <c r="S35" i="25"/>
  <c r="R35" i="25"/>
  <c r="Q35" i="25"/>
  <c r="P35" i="25"/>
  <c r="O35" i="25"/>
  <c r="N35" i="25"/>
  <c r="M35" i="25"/>
  <c r="L35" i="25"/>
  <c r="K35" i="25"/>
  <c r="J35" i="25"/>
  <c r="U34" i="25"/>
  <c r="T34" i="25"/>
  <c r="S34" i="25"/>
  <c r="R34" i="25"/>
  <c r="Q34" i="25"/>
  <c r="P34" i="25"/>
  <c r="O34" i="25"/>
  <c r="N34" i="25"/>
  <c r="M34" i="25"/>
  <c r="L34" i="25"/>
  <c r="E32" i="25"/>
  <c r="H33" i="25" s="1"/>
  <c r="D32" i="25"/>
  <c r="G30" i="25" s="1"/>
  <c r="U30" i="25" s="1"/>
  <c r="U27" i="25" s="1"/>
  <c r="R31" i="25"/>
  <c r="R30" i="25"/>
  <c r="T28" i="25"/>
  <c r="P28" i="25"/>
  <c r="O28" i="25"/>
  <c r="N28" i="25"/>
  <c r="M28" i="25"/>
  <c r="L28" i="25"/>
  <c r="T27" i="25"/>
  <c r="P27" i="25"/>
  <c r="O27" i="25"/>
  <c r="N27" i="25"/>
  <c r="M27" i="25"/>
  <c r="L27" i="25"/>
  <c r="K27" i="25"/>
  <c r="J27" i="25"/>
  <c r="I27" i="25"/>
  <c r="E20" i="25"/>
  <c r="G19" i="25" s="1"/>
  <c r="D20" i="25"/>
  <c r="G18" i="25" s="1"/>
  <c r="K19" i="25"/>
  <c r="J19" i="25"/>
  <c r="J7" i="25" s="1"/>
  <c r="K18" i="25"/>
  <c r="J18" i="25"/>
  <c r="J6" i="25" s="1"/>
  <c r="E16" i="25"/>
  <c r="G15" i="25" s="1"/>
  <c r="D16" i="25"/>
  <c r="K15" i="25"/>
  <c r="I15" i="25"/>
  <c r="H15" i="25" s="1"/>
  <c r="K14" i="25"/>
  <c r="I14" i="25" s="1"/>
  <c r="H14" i="25" s="1"/>
  <c r="G14" i="25"/>
  <c r="E11" i="25"/>
  <c r="D11" i="25"/>
  <c r="G9" i="25" s="1"/>
  <c r="R10" i="25"/>
  <c r="R7" i="25" s="1"/>
  <c r="K10" i="25"/>
  <c r="I10" i="25" s="1"/>
  <c r="R9" i="25"/>
  <c r="Q9" i="25" s="1"/>
  <c r="Q6" i="25" s="1"/>
  <c r="K9" i="25"/>
  <c r="I9" i="25" s="1"/>
  <c r="U7" i="25"/>
  <c r="T7" i="25"/>
  <c r="S7" i="25"/>
  <c r="P7" i="25"/>
  <c r="O7" i="25"/>
  <c r="N7" i="25"/>
  <c r="M7" i="25"/>
  <c r="L7" i="25"/>
  <c r="U6" i="25"/>
  <c r="T6" i="25"/>
  <c r="S6" i="25"/>
  <c r="P6" i="25"/>
  <c r="O6" i="25"/>
  <c r="N6" i="25"/>
  <c r="M6" i="25"/>
  <c r="L6" i="25"/>
  <c r="E23" i="16"/>
  <c r="E22" i="16"/>
  <c r="E20" i="16"/>
  <c r="E19" i="16"/>
  <c r="E15" i="16"/>
  <c r="E13" i="16"/>
  <c r="E12" i="16"/>
  <c r="E11" i="16"/>
  <c r="E10" i="16"/>
  <c r="E9" i="16"/>
  <c r="E8" i="16"/>
  <c r="E7" i="16"/>
  <c r="E6" i="16"/>
  <c r="E5" i="16"/>
  <c r="Q272" i="23" l="1"/>
  <c r="Q276" i="23"/>
  <c r="P693" i="25"/>
  <c r="P697" i="25" s="1"/>
  <c r="G16" i="25"/>
  <c r="I19" i="25"/>
  <c r="G31" i="25"/>
  <c r="F64" i="25"/>
  <c r="F68" i="25"/>
  <c r="G67" i="25"/>
  <c r="I76" i="25"/>
  <c r="G161" i="25"/>
  <c r="E213" i="25"/>
  <c r="G212" i="25" s="1"/>
  <c r="I276" i="25"/>
  <c r="M299" i="25"/>
  <c r="I378" i="25"/>
  <c r="H378" i="25" s="1"/>
  <c r="F381" i="25" s="1"/>
  <c r="G379" i="25"/>
  <c r="H474" i="25"/>
  <c r="H478" i="25"/>
  <c r="G480" i="25"/>
  <c r="F581" i="25"/>
  <c r="I689" i="25"/>
  <c r="K690" i="25"/>
  <c r="R10" i="23"/>
  <c r="K19" i="23"/>
  <c r="Q79" i="23"/>
  <c r="R80" i="23"/>
  <c r="D96" i="23"/>
  <c r="G94" i="23" s="1"/>
  <c r="G99" i="23"/>
  <c r="F222" i="23"/>
  <c r="M226" i="23"/>
  <c r="I260" i="23"/>
  <c r="N273" i="23"/>
  <c r="R272" i="23"/>
  <c r="R276" i="23"/>
  <c r="K423" i="23"/>
  <c r="J428" i="23"/>
  <c r="K428" i="23"/>
  <c r="J447" i="23"/>
  <c r="K483" i="23"/>
  <c r="J552" i="23"/>
  <c r="H647" i="23"/>
  <c r="L661" i="23"/>
  <c r="G663" i="23"/>
  <c r="I7" i="27"/>
  <c r="F53" i="27"/>
  <c r="G53" i="27" s="1"/>
  <c r="F22" i="27"/>
  <c r="G22" i="27" s="1"/>
  <c r="P694" i="25"/>
  <c r="G59" i="25"/>
  <c r="Q54" i="25"/>
  <c r="K88" i="25"/>
  <c r="D97" i="25"/>
  <c r="G95" i="25" s="1"/>
  <c r="G97" i="25" s="1"/>
  <c r="K169" i="25"/>
  <c r="J397" i="25"/>
  <c r="J436" i="25"/>
  <c r="I482" i="25"/>
  <c r="I514" i="25"/>
  <c r="H514" i="25" s="1"/>
  <c r="F517" i="25" s="1"/>
  <c r="N526" i="25"/>
  <c r="H526" i="25" s="1"/>
  <c r="I549" i="25"/>
  <c r="I550" i="25" s="1"/>
  <c r="I567" i="25"/>
  <c r="H567" i="25" s="1"/>
  <c r="K548" i="25"/>
  <c r="K550" i="25" s="1"/>
  <c r="I651" i="25"/>
  <c r="J652" i="25"/>
  <c r="J179" i="23"/>
  <c r="K211" i="23"/>
  <c r="U211" i="23"/>
  <c r="F246" i="23"/>
  <c r="G249" i="23"/>
  <c r="K272" i="23"/>
  <c r="I314" i="23"/>
  <c r="H314" i="23" s="1"/>
  <c r="G339" i="23"/>
  <c r="K361" i="23"/>
  <c r="I377" i="23"/>
  <c r="H377" i="23" s="1"/>
  <c r="F380" i="23" s="1"/>
  <c r="M434" i="23"/>
  <c r="D436" i="23"/>
  <c r="G434" i="23" s="1"/>
  <c r="H478" i="23"/>
  <c r="F504" i="23"/>
  <c r="I513" i="23"/>
  <c r="H513" i="23" s="1"/>
  <c r="F516" i="23" s="1"/>
  <c r="I550" i="23"/>
  <c r="H550" i="23" s="1"/>
  <c r="H547" i="23" s="1"/>
  <c r="F570" i="23"/>
  <c r="F599" i="23"/>
  <c r="F618" i="23"/>
  <c r="I160" i="25"/>
  <c r="H160" i="25" s="1"/>
  <c r="J161" i="25"/>
  <c r="I548" i="25"/>
  <c r="T693" i="25"/>
  <c r="T697" i="25" s="1"/>
  <c r="E8" i="25"/>
  <c r="G7" i="25" s="1"/>
  <c r="G8" i="25" s="1"/>
  <c r="E29" i="25"/>
  <c r="G28" i="25" s="1"/>
  <c r="R54" i="25"/>
  <c r="I98" i="25"/>
  <c r="U211" i="25"/>
  <c r="U693" i="25" s="1"/>
  <c r="U697" i="25" s="1"/>
  <c r="D213" i="25"/>
  <c r="G211" i="25" s="1"/>
  <c r="U222" i="25"/>
  <c r="G263" i="25"/>
  <c r="Q272" i="25"/>
  <c r="J299" i="25"/>
  <c r="G504" i="25"/>
  <c r="H562" i="25"/>
  <c r="H548" i="25" s="1"/>
  <c r="M550" i="25"/>
  <c r="K637" i="25"/>
  <c r="D639" i="25"/>
  <c r="G637" i="25" s="1"/>
  <c r="R5" i="23"/>
  <c r="J6" i="23"/>
  <c r="J7" i="23" s="1"/>
  <c r="G19" i="23"/>
  <c r="G30" i="23"/>
  <c r="U30" i="23" s="1"/>
  <c r="U27" i="23" s="1"/>
  <c r="G87" i="23"/>
  <c r="I97" i="23"/>
  <c r="H97" i="23" s="1"/>
  <c r="U105" i="23"/>
  <c r="K116" i="23"/>
  <c r="Q103" i="23"/>
  <c r="I145" i="23"/>
  <c r="H145" i="23" s="1"/>
  <c r="F150" i="23" s="1"/>
  <c r="Q158" i="23"/>
  <c r="S158" i="23" s="1"/>
  <c r="S103" i="23" s="1"/>
  <c r="M160" i="23"/>
  <c r="D170" i="23"/>
  <c r="G168" i="23" s="1"/>
  <c r="J173" i="23"/>
  <c r="U221" i="23"/>
  <c r="G254" i="23"/>
  <c r="K260" i="23"/>
  <c r="K334" i="23"/>
  <c r="J379" i="23"/>
  <c r="G428" i="23"/>
  <c r="J435" i="23"/>
  <c r="M515" i="23"/>
  <c r="I523" i="23"/>
  <c r="M547" i="23"/>
  <c r="M552" i="23"/>
  <c r="Q578" i="23"/>
  <c r="I584" i="23"/>
  <c r="H584" i="23" s="1"/>
  <c r="F594" i="23" s="1"/>
  <c r="H679" i="23"/>
  <c r="R688" i="23"/>
  <c r="R689" i="23" s="1"/>
  <c r="Q689" i="23"/>
  <c r="I22" i="27"/>
  <c r="J22" i="27" s="1"/>
  <c r="M576" i="25"/>
  <c r="G213" i="25"/>
  <c r="L693" i="25"/>
  <c r="L697" i="25" s="1"/>
  <c r="G664" i="25"/>
  <c r="G666" i="25" s="1"/>
  <c r="G116" i="26"/>
  <c r="F121" i="26"/>
  <c r="G63" i="27"/>
  <c r="F62" i="27"/>
  <c r="J23" i="27"/>
  <c r="J16" i="27"/>
  <c r="D437" i="25"/>
  <c r="G435" i="25" s="1"/>
  <c r="G38" i="25"/>
  <c r="K6" i="25"/>
  <c r="S30" i="25"/>
  <c r="S27" i="25" s="1"/>
  <c r="J54" i="25"/>
  <c r="R77" i="25"/>
  <c r="D78" i="25"/>
  <c r="G76" i="25" s="1"/>
  <c r="G88" i="25"/>
  <c r="J109" i="25"/>
  <c r="I108" i="25"/>
  <c r="M117" i="25"/>
  <c r="M126" i="25"/>
  <c r="D171" i="25"/>
  <c r="G169" i="25" s="1"/>
  <c r="I188" i="25"/>
  <c r="H188" i="25" s="1"/>
  <c r="J200" i="25"/>
  <c r="Q221" i="25"/>
  <c r="Q222" i="25" s="1"/>
  <c r="G250" i="25"/>
  <c r="K316" i="25"/>
  <c r="I334" i="25"/>
  <c r="H334" i="25" s="1"/>
  <c r="M340" i="25"/>
  <c r="I360" i="25"/>
  <c r="G397" i="25"/>
  <c r="H417" i="25"/>
  <c r="I439" i="25"/>
  <c r="I440" i="25" s="1"/>
  <c r="G448" i="25"/>
  <c r="J484" i="25"/>
  <c r="N524" i="25"/>
  <c r="N694" i="25" s="1"/>
  <c r="D525" i="25"/>
  <c r="G523" i="25" s="1"/>
  <c r="G527" i="25"/>
  <c r="Q578" i="25"/>
  <c r="J663" i="25"/>
  <c r="E663" i="25"/>
  <c r="G662" i="25" s="1"/>
  <c r="G663" i="25" s="1"/>
  <c r="D8" i="25"/>
  <c r="G6" i="25" s="1"/>
  <c r="D29" i="25"/>
  <c r="G27" i="25" s="1"/>
  <c r="G32" i="25"/>
  <c r="K36" i="25"/>
  <c r="K39" i="25"/>
  <c r="H146" i="25"/>
  <c r="F151" i="25" s="1"/>
  <c r="H159" i="25"/>
  <c r="F162" i="25" s="1"/>
  <c r="H198" i="25"/>
  <c r="F201" i="25" s="1"/>
  <c r="G221" i="25"/>
  <c r="K262" i="25"/>
  <c r="G299" i="25"/>
  <c r="I339" i="25"/>
  <c r="I340" i="25" s="1"/>
  <c r="U414" i="25"/>
  <c r="H482" i="25"/>
  <c r="G516" i="25"/>
  <c r="E525" i="25"/>
  <c r="G524" i="25" s="1"/>
  <c r="I633" i="25"/>
  <c r="G29" i="25"/>
  <c r="K59" i="25"/>
  <c r="G109" i="25"/>
  <c r="H221" i="25"/>
  <c r="H223" i="25" s="1"/>
  <c r="K246" i="25"/>
  <c r="J277" i="25"/>
  <c r="K299" i="25"/>
  <c r="G316" i="25"/>
  <c r="I361" i="25"/>
  <c r="G362" i="25"/>
  <c r="L272" i="25"/>
  <c r="J380" i="25"/>
  <c r="G429" i="25"/>
  <c r="K472" i="25"/>
  <c r="H510" i="25"/>
  <c r="F600" i="25"/>
  <c r="J637" i="25"/>
  <c r="L648" i="25"/>
  <c r="Q30" i="25"/>
  <c r="Q27" i="25" s="1"/>
  <c r="M161" i="25"/>
  <c r="I174" i="25"/>
  <c r="M227" i="25"/>
  <c r="G277" i="25"/>
  <c r="M272" i="25"/>
  <c r="F505" i="25"/>
  <c r="G690" i="25"/>
  <c r="L681" i="25"/>
  <c r="H680" i="25"/>
  <c r="L662" i="25"/>
  <c r="L663" i="25" s="1"/>
  <c r="H679" i="25"/>
  <c r="G681" i="25"/>
  <c r="R662" i="25"/>
  <c r="J666" i="25"/>
  <c r="I664" i="25"/>
  <c r="H664" i="25" s="1"/>
  <c r="H661" i="25" s="1"/>
  <c r="F667" i="25" s="1"/>
  <c r="K666" i="25"/>
  <c r="F658" i="25"/>
  <c r="K652" i="25"/>
  <c r="J638" i="25"/>
  <c r="J639" i="25" s="1"/>
  <c r="H646" i="25"/>
  <c r="F649" i="25" s="1"/>
  <c r="G639" i="25"/>
  <c r="K633" i="25"/>
  <c r="G633" i="25"/>
  <c r="J574" i="25"/>
  <c r="K617" i="25"/>
  <c r="I615" i="25"/>
  <c r="H615" i="25" s="1"/>
  <c r="F619" i="25" s="1"/>
  <c r="J617" i="25"/>
  <c r="R609" i="25"/>
  <c r="F611" i="25"/>
  <c r="O693" i="25"/>
  <c r="O697" i="25" s="1"/>
  <c r="G598" i="25"/>
  <c r="T694" i="25"/>
  <c r="G587" i="25"/>
  <c r="I585" i="25"/>
  <c r="I586" i="25"/>
  <c r="G579" i="25"/>
  <c r="K575" i="25"/>
  <c r="K576" i="25" s="1"/>
  <c r="K579" i="25"/>
  <c r="R574" i="25"/>
  <c r="R576" i="25" s="1"/>
  <c r="K569" i="25"/>
  <c r="F565" i="25"/>
  <c r="J553" i="25"/>
  <c r="M553" i="25"/>
  <c r="H524" i="25"/>
  <c r="H529" i="25"/>
  <c r="G528" i="25"/>
  <c r="N528" i="25"/>
  <c r="K516" i="25"/>
  <c r="M516" i="25"/>
  <c r="H511" i="25"/>
  <c r="H513" i="25" s="1"/>
  <c r="F513" i="25"/>
  <c r="J504" i="25"/>
  <c r="G484" i="25"/>
  <c r="K484" i="25"/>
  <c r="M484" i="25"/>
  <c r="M435" i="25"/>
  <c r="G476" i="25"/>
  <c r="M476" i="25"/>
  <c r="G472" i="25"/>
  <c r="I471" i="25"/>
  <c r="H455" i="25"/>
  <c r="F458" i="25" s="1"/>
  <c r="I435" i="25"/>
  <c r="G457" i="25"/>
  <c r="J457" i="25"/>
  <c r="K457" i="25"/>
  <c r="M457" i="25"/>
  <c r="J448" i="25"/>
  <c r="O694" i="25"/>
  <c r="G440" i="25"/>
  <c r="J429" i="25"/>
  <c r="J415" i="25"/>
  <c r="K414" i="25"/>
  <c r="K415" i="25" s="1"/>
  <c r="G424" i="25"/>
  <c r="K424" i="25"/>
  <c r="D415" i="25"/>
  <c r="G413" i="25" s="1"/>
  <c r="G415" i="25" s="1"/>
  <c r="U418" i="25"/>
  <c r="G418" i="25"/>
  <c r="I395" i="25"/>
  <c r="H395" i="25" s="1"/>
  <c r="N274" i="25"/>
  <c r="I379" i="25"/>
  <c r="Q273" i="25"/>
  <c r="J273" i="25"/>
  <c r="D274" i="25"/>
  <c r="G272" i="25" s="1"/>
  <c r="G274" i="25" s="1"/>
  <c r="M380" i="25"/>
  <c r="H360" i="25"/>
  <c r="F363" i="25" s="1"/>
  <c r="M362" i="25"/>
  <c r="J362" i="25"/>
  <c r="G340" i="25"/>
  <c r="I338" i="25"/>
  <c r="H338" i="25" s="1"/>
  <c r="F341" i="25" s="1"/>
  <c r="J340" i="25"/>
  <c r="M273" i="25"/>
  <c r="M274" i="25" s="1"/>
  <c r="J316" i="25"/>
  <c r="J272" i="25"/>
  <c r="M316" i="25"/>
  <c r="K273" i="25"/>
  <c r="I297" i="25"/>
  <c r="H297" i="25" s="1"/>
  <c r="I298" i="25"/>
  <c r="H298" i="25" s="1"/>
  <c r="H300" i="25" s="1"/>
  <c r="I275" i="25"/>
  <c r="H275" i="25" s="1"/>
  <c r="G269" i="25"/>
  <c r="H265" i="25"/>
  <c r="H267" i="25" s="1"/>
  <c r="I262" i="25"/>
  <c r="G266" i="25"/>
  <c r="D255" i="25"/>
  <c r="G253" i="25" s="1"/>
  <c r="G255" i="25" s="1"/>
  <c r="G257" i="25"/>
  <c r="G258" i="25" s="1"/>
  <c r="F247" i="25"/>
  <c r="K211" i="25"/>
  <c r="K213" i="25" s="1"/>
  <c r="R227" i="25"/>
  <c r="I225" i="25"/>
  <c r="H225" i="25" s="1"/>
  <c r="F228" i="25" s="1"/>
  <c r="J227" i="25"/>
  <c r="K227" i="25"/>
  <c r="G227" i="25"/>
  <c r="H220" i="25"/>
  <c r="F223" i="25" s="1"/>
  <c r="G222" i="25"/>
  <c r="I214" i="25"/>
  <c r="G216" i="25"/>
  <c r="I216" i="25"/>
  <c r="K216" i="25"/>
  <c r="K200" i="25"/>
  <c r="M200" i="25"/>
  <c r="G200" i="25"/>
  <c r="M190" i="25"/>
  <c r="J170" i="25"/>
  <c r="G190" i="25"/>
  <c r="F191" i="25"/>
  <c r="K190" i="25"/>
  <c r="K170" i="25"/>
  <c r="J180" i="25"/>
  <c r="M180" i="25"/>
  <c r="G172" i="25"/>
  <c r="G174" i="25" s="1"/>
  <c r="J174" i="25"/>
  <c r="E171" i="25"/>
  <c r="G170" i="25" s="1"/>
  <c r="G171" i="25" s="1"/>
  <c r="J169" i="25"/>
  <c r="J171" i="25" s="1"/>
  <c r="U106" i="25"/>
  <c r="S160" i="25"/>
  <c r="S105" i="25" s="1"/>
  <c r="Q159" i="25"/>
  <c r="S159" i="25" s="1"/>
  <c r="S104" i="25" s="1"/>
  <c r="J104" i="25"/>
  <c r="K105" i="25"/>
  <c r="E106" i="25"/>
  <c r="G105" i="25" s="1"/>
  <c r="J148" i="25"/>
  <c r="G148" i="25"/>
  <c r="K126" i="25"/>
  <c r="G126" i="25"/>
  <c r="R126" i="25"/>
  <c r="I124" i="25"/>
  <c r="H124" i="25" s="1"/>
  <c r="F127" i="25" s="1"/>
  <c r="J126" i="25"/>
  <c r="K117" i="25"/>
  <c r="K104" i="25"/>
  <c r="K100" i="25"/>
  <c r="I87" i="25"/>
  <c r="H76" i="25"/>
  <c r="K79" i="25"/>
  <c r="K76" i="25" s="1"/>
  <c r="G63" i="25"/>
  <c r="R56" i="25"/>
  <c r="H57" i="25"/>
  <c r="H54" i="25" s="1"/>
  <c r="G60" i="25" s="1"/>
  <c r="I54" i="25"/>
  <c r="K54" i="25"/>
  <c r="E56" i="25"/>
  <c r="G55" i="25" s="1"/>
  <c r="I59" i="25"/>
  <c r="I37" i="25"/>
  <c r="J36" i="25"/>
  <c r="J20" i="25"/>
  <c r="K20" i="25"/>
  <c r="P695" i="25"/>
  <c r="F33" i="25"/>
  <c r="G20" i="25"/>
  <c r="R11" i="25"/>
  <c r="G689" i="23"/>
  <c r="G662" i="23"/>
  <c r="G664" i="23"/>
  <c r="G665" i="23" s="1"/>
  <c r="J665" i="23"/>
  <c r="R661" i="23"/>
  <c r="J661" i="23"/>
  <c r="J662" i="23" s="1"/>
  <c r="I663" i="23"/>
  <c r="K665" i="23"/>
  <c r="L662" i="23"/>
  <c r="H678" i="23"/>
  <c r="K573" i="23"/>
  <c r="J616" i="23"/>
  <c r="G632" i="23"/>
  <c r="I650" i="23"/>
  <c r="I632" i="23"/>
  <c r="K651" i="23"/>
  <c r="K632" i="23"/>
  <c r="L647" i="23"/>
  <c r="F610" i="23"/>
  <c r="G638" i="23"/>
  <c r="G586" i="23"/>
  <c r="I585" i="23"/>
  <c r="K586" i="23"/>
  <c r="I578" i="23"/>
  <c r="K578" i="23"/>
  <c r="F457" i="23"/>
  <c r="K271" i="23"/>
  <c r="K273" i="23" s="1"/>
  <c r="M276" i="23"/>
  <c r="K298" i="23"/>
  <c r="J298" i="23"/>
  <c r="M315" i="23"/>
  <c r="I333" i="23"/>
  <c r="H333" i="23" s="1"/>
  <c r="I337" i="23"/>
  <c r="H337" i="23" s="1"/>
  <c r="F340" i="23" s="1"/>
  <c r="K339" i="23"/>
  <c r="J361" i="23"/>
  <c r="K413" i="23"/>
  <c r="K414" i="23" s="1"/>
  <c r="G415" i="23"/>
  <c r="G417" i="23" s="1"/>
  <c r="Q416" i="23"/>
  <c r="U417" i="23"/>
  <c r="G439" i="23"/>
  <c r="I445" i="23"/>
  <c r="H445" i="23" s="1"/>
  <c r="F448" i="23" s="1"/>
  <c r="M456" i="23"/>
  <c r="K471" i="23"/>
  <c r="G475" i="23"/>
  <c r="J483" i="23"/>
  <c r="G483" i="23"/>
  <c r="G503" i="23"/>
  <c r="K515" i="23"/>
  <c r="D524" i="23"/>
  <c r="G522" i="23" s="1"/>
  <c r="G524" i="23" s="1"/>
  <c r="N527" i="23"/>
  <c r="I551" i="23"/>
  <c r="G552" i="23"/>
  <c r="G315" i="23"/>
  <c r="M339" i="23"/>
  <c r="G423" i="23"/>
  <c r="I439" i="23"/>
  <c r="G456" i="23"/>
  <c r="J503" i="23"/>
  <c r="G515" i="23"/>
  <c r="F564" i="23"/>
  <c r="I313" i="23"/>
  <c r="H313" i="23" s="1"/>
  <c r="J315" i="23"/>
  <c r="I359" i="23"/>
  <c r="I361" i="23" s="1"/>
  <c r="G361" i="23"/>
  <c r="I378" i="23"/>
  <c r="H416" i="23"/>
  <c r="J414" i="23"/>
  <c r="K439" i="23"/>
  <c r="G447" i="23"/>
  <c r="J456" i="23"/>
  <c r="G471" i="23"/>
  <c r="M475" i="23"/>
  <c r="M483" i="23"/>
  <c r="H509" i="23"/>
  <c r="F512" i="23" s="1"/>
  <c r="H523" i="23"/>
  <c r="G525" i="23"/>
  <c r="G527" i="23" s="1"/>
  <c r="J548" i="23"/>
  <c r="J549" i="23" s="1"/>
  <c r="K548" i="23"/>
  <c r="K549" i="23" s="1"/>
  <c r="K552" i="23"/>
  <c r="I567" i="23"/>
  <c r="H567" i="23" s="1"/>
  <c r="H570" i="23" s="1"/>
  <c r="G276" i="23"/>
  <c r="H297" i="23"/>
  <c r="G298" i="23"/>
  <c r="G334" i="23"/>
  <c r="J339" i="23"/>
  <c r="I360" i="23"/>
  <c r="H360" i="23" s="1"/>
  <c r="E414" i="23"/>
  <c r="G413" i="23" s="1"/>
  <c r="G414" i="23" s="1"/>
  <c r="K456" i="23"/>
  <c r="I471" i="23"/>
  <c r="G479" i="23"/>
  <c r="K226" i="23"/>
  <c r="G226" i="23"/>
  <c r="E212" i="23"/>
  <c r="G211" i="23" s="1"/>
  <c r="D212" i="23"/>
  <c r="G210" i="23" s="1"/>
  <c r="K245" i="23"/>
  <c r="G256" i="23"/>
  <c r="G262" i="23"/>
  <c r="R226" i="23"/>
  <c r="K210" i="23"/>
  <c r="K212" i="23" s="1"/>
  <c r="I224" i="23"/>
  <c r="H224" i="23" s="1"/>
  <c r="F227" i="23" s="1"/>
  <c r="J226" i="23"/>
  <c r="H255" i="23"/>
  <c r="H252" i="23" s="1"/>
  <c r="K215" i="23"/>
  <c r="Q219" i="23"/>
  <c r="Q210" i="23" s="1"/>
  <c r="I213" i="23"/>
  <c r="G215" i="23"/>
  <c r="G221" i="23"/>
  <c r="I215" i="23"/>
  <c r="G173" i="23"/>
  <c r="G199" i="23"/>
  <c r="J169" i="23"/>
  <c r="I172" i="23"/>
  <c r="I173" i="23" s="1"/>
  <c r="M189" i="23"/>
  <c r="I197" i="23"/>
  <c r="H197" i="23" s="1"/>
  <c r="F200" i="23" s="1"/>
  <c r="K199" i="23"/>
  <c r="K169" i="23"/>
  <c r="E170" i="23"/>
  <c r="G169" i="23" s="1"/>
  <c r="M199" i="23"/>
  <c r="J168" i="23"/>
  <c r="K179" i="23"/>
  <c r="J189" i="23"/>
  <c r="G189" i="23"/>
  <c r="Q160" i="23"/>
  <c r="G160" i="23"/>
  <c r="S159" i="23"/>
  <c r="S104" i="23" s="1"/>
  <c r="S105" i="23" s="1"/>
  <c r="M104" i="23"/>
  <c r="R125" i="23"/>
  <c r="K147" i="23"/>
  <c r="I123" i="23"/>
  <c r="H123" i="23" s="1"/>
  <c r="F126" i="23" s="1"/>
  <c r="J125" i="23"/>
  <c r="K125" i="23"/>
  <c r="G125" i="23"/>
  <c r="G147" i="23"/>
  <c r="J108" i="23"/>
  <c r="I107" i="23"/>
  <c r="H107" i="23" s="1"/>
  <c r="M116" i="23"/>
  <c r="K96" i="23"/>
  <c r="K99" i="23"/>
  <c r="I87" i="23"/>
  <c r="G80" i="23"/>
  <c r="K87" i="23"/>
  <c r="K79" i="23"/>
  <c r="K76" i="23" s="1"/>
  <c r="R55" i="23"/>
  <c r="Q53" i="23"/>
  <c r="I65" i="23"/>
  <c r="H65" i="23" s="1"/>
  <c r="Q66" i="23"/>
  <c r="G62" i="23"/>
  <c r="F63" i="23"/>
  <c r="H63" i="23"/>
  <c r="T692" i="23"/>
  <c r="T696" i="23" s="1"/>
  <c r="L692" i="23"/>
  <c r="L696" i="23" s="1"/>
  <c r="P692" i="23"/>
  <c r="P696" i="23" s="1"/>
  <c r="D7" i="23"/>
  <c r="K5" i="23"/>
  <c r="K7" i="23" s="1"/>
  <c r="G15" i="23"/>
  <c r="I8" i="23"/>
  <c r="H8" i="23" s="1"/>
  <c r="H57" i="23"/>
  <c r="H59" i="23" s="1"/>
  <c r="I58" i="23"/>
  <c r="K58" i="23"/>
  <c r="G35" i="23"/>
  <c r="G36" i="23"/>
  <c r="G38" i="23" s="1"/>
  <c r="H32" i="23"/>
  <c r="Q10" i="23"/>
  <c r="I5" i="23"/>
  <c r="F59" i="23"/>
  <c r="Q62" i="23"/>
  <c r="Q54" i="23"/>
  <c r="J53" i="23"/>
  <c r="J66" i="23"/>
  <c r="I64" i="23"/>
  <c r="I66" i="23" s="1"/>
  <c r="Q76" i="23"/>
  <c r="H11" i="23"/>
  <c r="G5" i="23"/>
  <c r="I19" i="23"/>
  <c r="H18" i="23"/>
  <c r="F32" i="23"/>
  <c r="U29" i="23"/>
  <c r="K38" i="23"/>
  <c r="H274" i="23"/>
  <c r="Q7" i="23"/>
  <c r="G31" i="23"/>
  <c r="I36" i="23"/>
  <c r="G58" i="23"/>
  <c r="I94" i="23"/>
  <c r="I160" i="23"/>
  <c r="H159" i="23"/>
  <c r="G170" i="23"/>
  <c r="P254" i="23"/>
  <c r="H359" i="23"/>
  <c r="F362" i="23" s="1"/>
  <c r="E7" i="23"/>
  <c r="G8" i="23"/>
  <c r="G10" i="23" s="1"/>
  <c r="I14" i="23"/>
  <c r="H14" i="23" s="1"/>
  <c r="K15" i="23"/>
  <c r="J19" i="23"/>
  <c r="Q30" i="23"/>
  <c r="K35" i="23"/>
  <c r="J34" i="23"/>
  <c r="J35" i="23" s="1"/>
  <c r="J38" i="23"/>
  <c r="I37" i="23"/>
  <c r="H58" i="23"/>
  <c r="K77" i="23"/>
  <c r="G96" i="23"/>
  <c r="G116" i="23"/>
  <c r="H299" i="23"/>
  <c r="O692" i="23"/>
  <c r="O696" i="23" s="1"/>
  <c r="L693" i="23"/>
  <c r="P693" i="23"/>
  <c r="T693" i="23"/>
  <c r="I54" i="23"/>
  <c r="U54" i="23"/>
  <c r="U693" i="23" s="1"/>
  <c r="R66" i="23"/>
  <c r="Q78" i="23"/>
  <c r="Q75" i="23" s="1"/>
  <c r="G81" i="23" s="1"/>
  <c r="I79" i="23"/>
  <c r="H86" i="23"/>
  <c r="M103" i="23"/>
  <c r="M105" i="23" s="1"/>
  <c r="J104" i="23"/>
  <c r="R104" i="23"/>
  <c r="D105" i="23"/>
  <c r="G103" i="23" s="1"/>
  <c r="G105" i="23" s="1"/>
  <c r="K108" i="23"/>
  <c r="I124" i="23"/>
  <c r="Q124" i="23"/>
  <c r="M169" i="23"/>
  <c r="I177" i="23"/>
  <c r="G178" i="23"/>
  <c r="G179" i="23" s="1"/>
  <c r="I188" i="23"/>
  <c r="H213" i="23"/>
  <c r="I225" i="23"/>
  <c r="Q225" i="23"/>
  <c r="I248" i="23"/>
  <c r="G255" i="23"/>
  <c r="H256" i="23"/>
  <c r="I338" i="23"/>
  <c r="I552" i="23"/>
  <c r="K80" i="23"/>
  <c r="M273" i="23"/>
  <c r="H315" i="23"/>
  <c r="F418" i="23"/>
  <c r="H479" i="23"/>
  <c r="H480" i="23"/>
  <c r="H481" i="23"/>
  <c r="I434" i="23"/>
  <c r="M692" i="23"/>
  <c r="M696" i="23" s="1"/>
  <c r="N693" i="23"/>
  <c r="N694" i="23" s="1"/>
  <c r="R7" i="23"/>
  <c r="K54" i="23"/>
  <c r="K55" i="23" s="1"/>
  <c r="E55" i="23"/>
  <c r="G54" i="23" s="1"/>
  <c r="G55" i="23" s="1"/>
  <c r="K66" i="23"/>
  <c r="E77" i="23"/>
  <c r="G76" i="23" s="1"/>
  <c r="G77" i="23" s="1"/>
  <c r="I78" i="23"/>
  <c r="I75" i="23" s="1"/>
  <c r="K103" i="23"/>
  <c r="I109" i="23" s="1"/>
  <c r="H110" i="23" s="1"/>
  <c r="I106" i="23"/>
  <c r="I115" i="23"/>
  <c r="I146" i="23"/>
  <c r="I178" i="23"/>
  <c r="I198" i="23"/>
  <c r="J211" i="23"/>
  <c r="J212" i="23" s="1"/>
  <c r="R211" i="23"/>
  <c r="H214" i="23"/>
  <c r="H244" i="23"/>
  <c r="P257" i="23"/>
  <c r="D273" i="23"/>
  <c r="G271" i="23" s="1"/>
  <c r="E273" i="23"/>
  <c r="G272" i="23" s="1"/>
  <c r="G273" i="23" s="1"/>
  <c r="K276" i="23"/>
  <c r="M298" i="23"/>
  <c r="H335" i="23"/>
  <c r="H334" i="23"/>
  <c r="H362" i="23"/>
  <c r="M361" i="23"/>
  <c r="I379" i="23"/>
  <c r="H378" i="23"/>
  <c r="M379" i="23"/>
  <c r="H418" i="23"/>
  <c r="H516" i="23"/>
  <c r="H515" i="23"/>
  <c r="I98" i="23"/>
  <c r="I264" i="23"/>
  <c r="K261" i="23"/>
  <c r="I275" i="23"/>
  <c r="Q273" i="23"/>
  <c r="I296" i="23"/>
  <c r="H296" i="23" s="1"/>
  <c r="H298" i="23" s="1"/>
  <c r="J271" i="23"/>
  <c r="I334" i="23"/>
  <c r="I395" i="23"/>
  <c r="K396" i="23"/>
  <c r="H448" i="23"/>
  <c r="H447" i="23"/>
  <c r="H471" i="23"/>
  <c r="H472" i="23"/>
  <c r="H522" i="23"/>
  <c r="H524" i="23" s="1"/>
  <c r="F528" i="23"/>
  <c r="H564" i="23"/>
  <c r="H563" i="23"/>
  <c r="I421" i="23"/>
  <c r="H421" i="23" s="1"/>
  <c r="F424" i="23" s="1"/>
  <c r="I422" i="23"/>
  <c r="I426" i="23"/>
  <c r="H426" i="23" s="1"/>
  <c r="F429" i="23" s="1"/>
  <c r="J434" i="23"/>
  <c r="J436" i="23" s="1"/>
  <c r="K435" i="23"/>
  <c r="K436" i="23" s="1"/>
  <c r="E436" i="23"/>
  <c r="G435" i="23" s="1"/>
  <c r="G436" i="23" s="1"/>
  <c r="H438" i="23"/>
  <c r="M479" i="23"/>
  <c r="H568" i="23"/>
  <c r="I573" i="23"/>
  <c r="H573" i="23"/>
  <c r="R573" i="23"/>
  <c r="R692" i="23" s="1"/>
  <c r="Q606" i="23"/>
  <c r="Q573" i="23" s="1"/>
  <c r="G608" i="23"/>
  <c r="G610" i="23"/>
  <c r="L638" i="23"/>
  <c r="H639" i="23"/>
  <c r="I636" i="23"/>
  <c r="G648" i="23"/>
  <c r="G647" i="23"/>
  <c r="I651" i="23"/>
  <c r="H650" i="23"/>
  <c r="H651" i="23" s="1"/>
  <c r="I427" i="23"/>
  <c r="I455" i="23"/>
  <c r="H475" i="23"/>
  <c r="D549" i="23"/>
  <c r="G547" i="23" s="1"/>
  <c r="G562" i="23"/>
  <c r="G563" i="23" s="1"/>
  <c r="E549" i="23"/>
  <c r="G548" i="23" s="1"/>
  <c r="H577" i="23"/>
  <c r="K574" i="23"/>
  <c r="K575" i="23" s="1"/>
  <c r="K608" i="23"/>
  <c r="I607" i="23"/>
  <c r="H640" i="23"/>
  <c r="I641" i="23"/>
  <c r="I637" i="23"/>
  <c r="I638" i="23" s="1"/>
  <c r="M435" i="23"/>
  <c r="M436" i="23" s="1"/>
  <c r="I482" i="23"/>
  <c r="I502" i="23"/>
  <c r="F580" i="23"/>
  <c r="R608" i="23"/>
  <c r="I660" i="23"/>
  <c r="H663" i="23"/>
  <c r="H660" i="23" s="1"/>
  <c r="F666" i="23" s="1"/>
  <c r="N524" i="23"/>
  <c r="H527" i="23"/>
  <c r="H551" i="23"/>
  <c r="M548" i="23"/>
  <c r="M549" i="23" s="1"/>
  <c r="M563" i="23"/>
  <c r="H599" i="23"/>
  <c r="H597" i="23"/>
  <c r="G651" i="23"/>
  <c r="G657" i="23"/>
  <c r="Q661" i="23"/>
  <c r="Q662" i="23" s="1"/>
  <c r="Q665" i="23"/>
  <c r="H680" i="23"/>
  <c r="H689" i="23"/>
  <c r="H631" i="23"/>
  <c r="H632" i="23" s="1"/>
  <c r="G640" i="23"/>
  <c r="R660" i="23"/>
  <c r="K661" i="23"/>
  <c r="K662" i="23" s="1"/>
  <c r="S663" i="23"/>
  <c r="S660" i="23" s="1"/>
  <c r="S692" i="23" s="1"/>
  <c r="S696" i="23" s="1"/>
  <c r="S664" i="23"/>
  <c r="G666" i="23"/>
  <c r="I615" i="23"/>
  <c r="G616" i="23"/>
  <c r="K641" i="23"/>
  <c r="R665" i="23"/>
  <c r="E575" i="23"/>
  <c r="G574" i="23" s="1"/>
  <c r="G575" i="23" s="1"/>
  <c r="Q607" i="23"/>
  <c r="K637" i="23"/>
  <c r="K638" i="23" s="1"/>
  <c r="I664" i="23"/>
  <c r="H9" i="25"/>
  <c r="H17" i="25"/>
  <c r="H16" i="25"/>
  <c r="G39" i="25"/>
  <c r="H10" i="25"/>
  <c r="I7" i="25"/>
  <c r="R76" i="25"/>
  <c r="Q79" i="25"/>
  <c r="Q76" i="25" s="1"/>
  <c r="I95" i="25"/>
  <c r="H98" i="25"/>
  <c r="F118" i="25"/>
  <c r="H258" i="25"/>
  <c r="H254" i="25"/>
  <c r="H255" i="25" s="1"/>
  <c r="H260" i="25"/>
  <c r="H361" i="25"/>
  <c r="I362" i="25"/>
  <c r="H425" i="25"/>
  <c r="G10" i="25"/>
  <c r="G11" i="25" s="1"/>
  <c r="Q10" i="25"/>
  <c r="K16" i="25"/>
  <c r="I18" i="25"/>
  <c r="H18" i="25" s="1"/>
  <c r="R28" i="25"/>
  <c r="U31" i="25"/>
  <c r="U28" i="25" s="1"/>
  <c r="K67" i="25"/>
  <c r="K55" i="25"/>
  <c r="K56" i="25" s="1"/>
  <c r="I81" i="25"/>
  <c r="I77" i="25"/>
  <c r="I78" i="25" s="1"/>
  <c r="G80" i="25"/>
  <c r="G81" i="25" s="1"/>
  <c r="E78" i="25"/>
  <c r="G77" i="25" s="1"/>
  <c r="G78" i="25" s="1"/>
  <c r="H108" i="25"/>
  <c r="D36" i="25"/>
  <c r="G34" i="25" s="1"/>
  <c r="G36" i="25" s="1"/>
  <c r="J39" i="25"/>
  <c r="I38" i="25"/>
  <c r="F60" i="25"/>
  <c r="Q66" i="25"/>
  <c r="Q67" i="25" s="1"/>
  <c r="R67" i="25"/>
  <c r="J67" i="25"/>
  <c r="K80" i="25"/>
  <c r="H81" i="25"/>
  <c r="G100" i="25"/>
  <c r="G117" i="25"/>
  <c r="I161" i="25"/>
  <c r="H276" i="25"/>
  <c r="H379" i="25"/>
  <c r="H19" i="25"/>
  <c r="R6" i="25"/>
  <c r="R8" i="25" s="1"/>
  <c r="K7" i="25"/>
  <c r="J8" i="25"/>
  <c r="R27" i="25"/>
  <c r="D56" i="25"/>
  <c r="G54" i="25" s="1"/>
  <c r="G56" i="25" s="1"/>
  <c r="H58" i="25"/>
  <c r="Q62" i="25"/>
  <c r="U55" i="25"/>
  <c r="H64" i="25"/>
  <c r="I66" i="25"/>
  <c r="Q81" i="25"/>
  <c r="Q77" i="25"/>
  <c r="G335" i="25"/>
  <c r="F336" i="25"/>
  <c r="M104" i="25"/>
  <c r="J105" i="25"/>
  <c r="R105" i="25"/>
  <c r="D106" i="25"/>
  <c r="G104" i="25" s="1"/>
  <c r="G106" i="25" s="1"/>
  <c r="K109" i="25"/>
  <c r="I125" i="25"/>
  <c r="Q125" i="25"/>
  <c r="M170" i="25"/>
  <c r="M171" i="25" s="1"/>
  <c r="H173" i="25"/>
  <c r="I178" i="25"/>
  <c r="G179" i="25"/>
  <c r="G180" i="25" s="1"/>
  <c r="I189" i="25"/>
  <c r="H214" i="25"/>
  <c r="Q225" i="25"/>
  <c r="Q211" i="25" s="1"/>
  <c r="I226" i="25"/>
  <c r="Q226" i="25"/>
  <c r="I249" i="25"/>
  <c r="P258" i="25"/>
  <c r="I261" i="25"/>
  <c r="I299" i="25"/>
  <c r="I335" i="25"/>
  <c r="K397" i="25"/>
  <c r="Q418" i="25"/>
  <c r="I316" i="25"/>
  <c r="K362" i="25"/>
  <c r="H416" i="25"/>
  <c r="I107" i="25"/>
  <c r="I116" i="25"/>
  <c r="I147" i="25"/>
  <c r="I179" i="25"/>
  <c r="I199" i="25"/>
  <c r="J212" i="25"/>
  <c r="J213" i="25" s="1"/>
  <c r="R212" i="25"/>
  <c r="H215" i="25"/>
  <c r="H245" i="25"/>
  <c r="K272" i="25"/>
  <c r="M277" i="25"/>
  <c r="K277" i="25"/>
  <c r="H316" i="25"/>
  <c r="G380" i="25"/>
  <c r="I396" i="25"/>
  <c r="H419" i="25"/>
  <c r="H480" i="25"/>
  <c r="H481" i="25"/>
  <c r="H585" i="25"/>
  <c r="F595" i="25" s="1"/>
  <c r="I574" i="25"/>
  <c r="K96" i="25"/>
  <c r="K97" i="25" s="1"/>
  <c r="I99" i="25"/>
  <c r="H336" i="25"/>
  <c r="H335" i="25"/>
  <c r="K429" i="25"/>
  <c r="I428" i="25"/>
  <c r="H449" i="25"/>
  <c r="H448" i="25"/>
  <c r="F529" i="25"/>
  <c r="H523" i="25"/>
  <c r="H525" i="25" s="1"/>
  <c r="F571" i="25"/>
  <c r="G569" i="25"/>
  <c r="I422" i="25"/>
  <c r="H422" i="25" s="1"/>
  <c r="F425" i="25" s="1"/>
  <c r="I427" i="25"/>
  <c r="H427" i="25" s="1"/>
  <c r="F430" i="25" s="1"/>
  <c r="J435" i="25"/>
  <c r="K436" i="25"/>
  <c r="K437" i="25" s="1"/>
  <c r="E437" i="25"/>
  <c r="G436" i="25" s="1"/>
  <c r="M480" i="25"/>
  <c r="N523" i="25"/>
  <c r="N525" i="25" s="1"/>
  <c r="M564" i="25"/>
  <c r="D576" i="25"/>
  <c r="G574" i="25" s="1"/>
  <c r="H586" i="25"/>
  <c r="H600" i="25"/>
  <c r="H598" i="25"/>
  <c r="G609" i="25"/>
  <c r="G611" i="25"/>
  <c r="L639" i="25"/>
  <c r="H640" i="25"/>
  <c r="I637" i="25"/>
  <c r="G649" i="25"/>
  <c r="G648" i="25"/>
  <c r="G652" i="25"/>
  <c r="G658" i="25"/>
  <c r="Q662" i="25"/>
  <c r="Q663" i="25" s="1"/>
  <c r="Q666" i="25"/>
  <c r="I448" i="25"/>
  <c r="I456" i="25"/>
  <c r="H476" i="25"/>
  <c r="I515" i="25"/>
  <c r="H528" i="25"/>
  <c r="H571" i="25"/>
  <c r="H569" i="25"/>
  <c r="I579" i="25"/>
  <c r="H641" i="25"/>
  <c r="I642" i="25"/>
  <c r="I638" i="25"/>
  <c r="I652" i="25"/>
  <c r="H651" i="25"/>
  <c r="H652" i="25" s="1"/>
  <c r="M436" i="25"/>
  <c r="M437" i="25" s="1"/>
  <c r="I483" i="25"/>
  <c r="I503" i="25"/>
  <c r="D550" i="25"/>
  <c r="G548" i="25" s="1"/>
  <c r="H563" i="25"/>
  <c r="H549" i="25" s="1"/>
  <c r="H550" i="25" s="1"/>
  <c r="G563" i="25"/>
  <c r="G564" i="25" s="1"/>
  <c r="E550" i="25"/>
  <c r="G549" i="25" s="1"/>
  <c r="G550" i="25" s="1"/>
  <c r="I569" i="25"/>
  <c r="J575" i="25"/>
  <c r="J576" i="25" s="1"/>
  <c r="H578" i="25"/>
  <c r="Q579" i="25"/>
  <c r="K587" i="25"/>
  <c r="I553" i="25"/>
  <c r="I661" i="25"/>
  <c r="Q607" i="25"/>
  <c r="Q574" i="25" s="1"/>
  <c r="I608" i="25"/>
  <c r="I575" i="25" s="1"/>
  <c r="H632" i="25"/>
  <c r="H633" i="25" s="1"/>
  <c r="G641" i="25"/>
  <c r="R661" i="25"/>
  <c r="R663" i="25" s="1"/>
  <c r="K662" i="25"/>
  <c r="K663" i="25" s="1"/>
  <c r="S664" i="25"/>
  <c r="S661" i="25" s="1"/>
  <c r="S665" i="25"/>
  <c r="G667" i="25"/>
  <c r="K609" i="25"/>
  <c r="I616" i="25"/>
  <c r="G617" i="25"/>
  <c r="K642" i="25"/>
  <c r="R666" i="25"/>
  <c r="E576" i="25"/>
  <c r="G575" i="25" s="1"/>
  <c r="Q608" i="25"/>
  <c r="Q575" i="25" s="1"/>
  <c r="K638" i="25"/>
  <c r="K639" i="25" s="1"/>
  <c r="I665" i="25"/>
  <c r="K125" i="20"/>
  <c r="K124" i="20"/>
  <c r="J125" i="20"/>
  <c r="J124" i="20"/>
  <c r="K315" i="20"/>
  <c r="K314" i="20"/>
  <c r="J315" i="20"/>
  <c r="J314" i="20"/>
  <c r="J297" i="20"/>
  <c r="J275" i="20"/>
  <c r="J225" i="20"/>
  <c r="J586" i="20"/>
  <c r="K160" i="20"/>
  <c r="K159" i="20"/>
  <c r="J160" i="20"/>
  <c r="J159" i="20"/>
  <c r="J198" i="20"/>
  <c r="J189" i="20"/>
  <c r="J37" i="20"/>
  <c r="J482" i="20"/>
  <c r="K215" i="20"/>
  <c r="K216" i="20" s="1"/>
  <c r="K214" i="20"/>
  <c r="K15" i="20"/>
  <c r="K14" i="20"/>
  <c r="K616" i="20"/>
  <c r="K615" i="20"/>
  <c r="K361" i="20"/>
  <c r="K360" i="20"/>
  <c r="K276" i="20"/>
  <c r="J276" i="20"/>
  <c r="K226" i="20"/>
  <c r="K225" i="20"/>
  <c r="K87" i="20"/>
  <c r="K38" i="20"/>
  <c r="K37" i="20"/>
  <c r="J38" i="20"/>
  <c r="R631" i="20"/>
  <c r="R632" i="20"/>
  <c r="K632" i="20"/>
  <c r="K631" i="20"/>
  <c r="E633" i="20"/>
  <c r="D633" i="20"/>
  <c r="E617" i="20"/>
  <c r="D617" i="20"/>
  <c r="J447" i="20"/>
  <c r="J446" i="20"/>
  <c r="K379" i="20"/>
  <c r="K378" i="20"/>
  <c r="J378" i="20"/>
  <c r="E362" i="20"/>
  <c r="D362" i="20"/>
  <c r="K339" i="20"/>
  <c r="K338" i="20"/>
  <c r="E340" i="20"/>
  <c r="D340" i="20"/>
  <c r="K275" i="20"/>
  <c r="R276" i="20"/>
  <c r="R275" i="20"/>
  <c r="E277" i="20"/>
  <c r="D277" i="20"/>
  <c r="D266" i="20"/>
  <c r="E227" i="20"/>
  <c r="D227" i="20"/>
  <c r="R226" i="20"/>
  <c r="R225" i="20"/>
  <c r="D250" i="20"/>
  <c r="E250" i="20"/>
  <c r="D258" i="20"/>
  <c r="D255" i="20" s="1"/>
  <c r="E258" i="20"/>
  <c r="E255" i="20" s="1"/>
  <c r="D200" i="20"/>
  <c r="G198" i="20" s="1"/>
  <c r="L170" i="20"/>
  <c r="L169" i="20"/>
  <c r="E200" i="20"/>
  <c r="G199" i="20" s="1"/>
  <c r="M199" i="20"/>
  <c r="K199" i="20"/>
  <c r="J199" i="20"/>
  <c r="M198" i="20"/>
  <c r="K198" i="20"/>
  <c r="E190" i="20"/>
  <c r="G189" i="20" s="1"/>
  <c r="D190" i="20"/>
  <c r="G188" i="20" s="1"/>
  <c r="M189" i="20"/>
  <c r="K189" i="20"/>
  <c r="M188" i="20"/>
  <c r="K188" i="20"/>
  <c r="J188" i="20"/>
  <c r="E161" i="20"/>
  <c r="D161" i="20"/>
  <c r="U160" i="20"/>
  <c r="U159" i="20"/>
  <c r="R125" i="20"/>
  <c r="R124" i="20"/>
  <c r="E126" i="20"/>
  <c r="D126" i="20"/>
  <c r="E81" i="20"/>
  <c r="H80" i="20"/>
  <c r="K80" i="20" s="1"/>
  <c r="H79" i="20"/>
  <c r="I79" i="20" s="1"/>
  <c r="D81" i="20"/>
  <c r="E39" i="20"/>
  <c r="D39" i="20"/>
  <c r="K16" i="20" l="1"/>
  <c r="H439" i="25"/>
  <c r="H262" i="25"/>
  <c r="H263" i="25" s="1"/>
  <c r="I548" i="23"/>
  <c r="I549" i="23" s="1"/>
  <c r="I447" i="23"/>
  <c r="G82" i="25"/>
  <c r="Q104" i="25"/>
  <c r="H339" i="25"/>
  <c r="Q274" i="25"/>
  <c r="H689" i="25"/>
  <c r="H690" i="25" s="1"/>
  <c r="I690" i="25"/>
  <c r="I380" i="25"/>
  <c r="R575" i="23"/>
  <c r="H434" i="23"/>
  <c r="R693" i="23"/>
  <c r="I547" i="23"/>
  <c r="L694" i="25"/>
  <c r="J7" i="27"/>
  <c r="I86" i="27"/>
  <c r="J86" i="27" s="1"/>
  <c r="S693" i="25"/>
  <c r="S697" i="25" s="1"/>
  <c r="H515" i="25"/>
  <c r="I516" i="25"/>
  <c r="H211" i="25"/>
  <c r="F217" i="25" s="1"/>
  <c r="R662" i="23"/>
  <c r="I568" i="23"/>
  <c r="G257" i="23"/>
  <c r="H210" i="23"/>
  <c r="F216" i="23" s="1"/>
  <c r="H172" i="23"/>
  <c r="H173" i="23" s="1"/>
  <c r="Q55" i="23"/>
  <c r="I210" i="23"/>
  <c r="J274" i="25"/>
  <c r="J693" i="25"/>
  <c r="I587" i="25"/>
  <c r="K693" i="25"/>
  <c r="K697" i="25" s="1"/>
  <c r="G62" i="27"/>
  <c r="F86" i="27"/>
  <c r="G86" i="27" s="1"/>
  <c r="H435" i="25"/>
  <c r="G437" i="25"/>
  <c r="H574" i="25"/>
  <c r="S106" i="25"/>
  <c r="I211" i="25"/>
  <c r="H648" i="25"/>
  <c r="G525" i="25"/>
  <c r="H681" i="25"/>
  <c r="I576" i="25"/>
  <c r="Q576" i="25"/>
  <c r="G576" i="25"/>
  <c r="H471" i="25"/>
  <c r="I472" i="25"/>
  <c r="L695" i="25"/>
  <c r="M694" i="25"/>
  <c r="K274" i="25"/>
  <c r="H299" i="25"/>
  <c r="I277" i="25"/>
  <c r="I272" i="25"/>
  <c r="I263" i="25"/>
  <c r="J694" i="25"/>
  <c r="K106" i="25"/>
  <c r="Q161" i="25"/>
  <c r="I110" i="25"/>
  <c r="H111" i="25" s="1"/>
  <c r="R694" i="25"/>
  <c r="M106" i="25"/>
  <c r="Q78" i="25"/>
  <c r="H87" i="25"/>
  <c r="I88" i="25"/>
  <c r="U694" i="25"/>
  <c r="I34" i="25"/>
  <c r="H37" i="25"/>
  <c r="H34" i="25" s="1"/>
  <c r="I20" i="25"/>
  <c r="I574" i="23"/>
  <c r="I575" i="23" s="1"/>
  <c r="P694" i="23"/>
  <c r="Q608" i="23"/>
  <c r="F579" i="23"/>
  <c r="I586" i="23"/>
  <c r="H585" i="23"/>
  <c r="I315" i="23"/>
  <c r="I298" i="23"/>
  <c r="I435" i="23"/>
  <c r="I436" i="23" s="1"/>
  <c r="J692" i="23"/>
  <c r="J696" i="23" s="1"/>
  <c r="H361" i="23"/>
  <c r="M693" i="23"/>
  <c r="Q417" i="23"/>
  <c r="Q413" i="23"/>
  <c r="G212" i="23"/>
  <c r="Q221" i="23"/>
  <c r="J170" i="23"/>
  <c r="I169" i="23"/>
  <c r="L694" i="23"/>
  <c r="M694" i="23"/>
  <c r="R696" i="23"/>
  <c r="H664" i="23"/>
  <c r="I661" i="23"/>
  <c r="I662" i="23" s="1"/>
  <c r="I665" i="23"/>
  <c r="H641" i="23"/>
  <c r="H637" i="23"/>
  <c r="I99" i="23"/>
  <c r="H98" i="23"/>
  <c r="I95" i="23"/>
  <c r="I96" i="23" s="1"/>
  <c r="I116" i="23"/>
  <c r="H115" i="23"/>
  <c r="J273" i="23"/>
  <c r="Q226" i="23"/>
  <c r="Q211" i="23"/>
  <c r="Q212" i="23" s="1"/>
  <c r="H88" i="23"/>
  <c r="H87" i="23"/>
  <c r="H76" i="23"/>
  <c r="H36" i="23"/>
  <c r="H33" i="23" s="1"/>
  <c r="I33" i="23"/>
  <c r="I271" i="23"/>
  <c r="S665" i="23"/>
  <c r="S661" i="23"/>
  <c r="G642" i="23"/>
  <c r="G641" i="23"/>
  <c r="Q574" i="23"/>
  <c r="Q575" i="23" s="1"/>
  <c r="I503" i="23"/>
  <c r="H502" i="23"/>
  <c r="H607" i="23"/>
  <c r="I608" i="23"/>
  <c r="H580" i="23"/>
  <c r="H578" i="23"/>
  <c r="I428" i="23"/>
  <c r="H427" i="23"/>
  <c r="I412" i="23"/>
  <c r="H275" i="23"/>
  <c r="I272" i="23"/>
  <c r="I273" i="23" s="1"/>
  <c r="I276" i="23"/>
  <c r="H380" i="23"/>
  <c r="H379" i="23"/>
  <c r="H246" i="23"/>
  <c r="H245" i="23"/>
  <c r="I199" i="23"/>
  <c r="H198" i="23"/>
  <c r="H106" i="23"/>
  <c r="H103" i="23" s="1"/>
  <c r="F109" i="23" s="1"/>
  <c r="I103" i="23"/>
  <c r="R694" i="23"/>
  <c r="Q699" i="23"/>
  <c r="H412" i="23"/>
  <c r="H259" i="23"/>
  <c r="H253" i="23"/>
  <c r="H254" i="23" s="1"/>
  <c r="H257" i="23"/>
  <c r="H225" i="23"/>
  <c r="I226" i="23"/>
  <c r="I211" i="23"/>
  <c r="I212" i="23" s="1"/>
  <c r="H177" i="23"/>
  <c r="I168" i="23"/>
  <c r="I170" i="23" s="1"/>
  <c r="Q104" i="23"/>
  <c r="Q105" i="23" s="1"/>
  <c r="Q125" i="23"/>
  <c r="I80" i="23"/>
  <c r="I76" i="23"/>
  <c r="I77" i="23" s="1"/>
  <c r="H16" i="23"/>
  <c r="H15" i="23"/>
  <c r="I108" i="23"/>
  <c r="H271" i="23"/>
  <c r="F277" i="23"/>
  <c r="Q29" i="23"/>
  <c r="Q26" i="23" s="1"/>
  <c r="Q692" i="23" s="1"/>
  <c r="U26" i="23"/>
  <c r="U692" i="23" s="1"/>
  <c r="U696" i="23" s="1"/>
  <c r="K692" i="23"/>
  <c r="K696" i="23" s="1"/>
  <c r="Q77" i="23"/>
  <c r="H552" i="23"/>
  <c r="H548" i="23"/>
  <c r="H549" i="23" s="1"/>
  <c r="H553" i="23"/>
  <c r="I483" i="23"/>
  <c r="H482" i="23"/>
  <c r="H439" i="23"/>
  <c r="H440" i="23"/>
  <c r="H215" i="23"/>
  <c r="I179" i="23"/>
  <c r="H178" i="23"/>
  <c r="H124" i="23"/>
  <c r="I125" i="23"/>
  <c r="I110" i="23"/>
  <c r="H111" i="23" s="1"/>
  <c r="J105" i="23"/>
  <c r="H37" i="23"/>
  <c r="I34" i="23"/>
  <c r="I35" i="23" s="1"/>
  <c r="I38" i="23"/>
  <c r="S30" i="23"/>
  <c r="S27" i="23" s="1"/>
  <c r="S693" i="23" s="1"/>
  <c r="S694" i="23" s="1"/>
  <c r="Q27" i="23"/>
  <c r="Q31" i="23"/>
  <c r="H161" i="23"/>
  <c r="H160" i="23"/>
  <c r="I104" i="23"/>
  <c r="I105" i="23" s="1"/>
  <c r="H67" i="23"/>
  <c r="H54" i="23"/>
  <c r="K105" i="23"/>
  <c r="D694" i="23"/>
  <c r="Q80" i="23"/>
  <c r="F11" i="23"/>
  <c r="H5" i="23"/>
  <c r="K693" i="23"/>
  <c r="I616" i="23"/>
  <c r="H615" i="23"/>
  <c r="G549" i="23"/>
  <c r="I456" i="23"/>
  <c r="H455" i="23"/>
  <c r="F642" i="23"/>
  <c r="H636" i="23"/>
  <c r="H422" i="23"/>
  <c r="I413" i="23"/>
  <c r="I423" i="23"/>
  <c r="I396" i="23"/>
  <c r="H395" i="23"/>
  <c r="I261" i="23"/>
  <c r="I262" i="23" s="1"/>
  <c r="H264" i="23"/>
  <c r="I147" i="23"/>
  <c r="H146" i="23"/>
  <c r="J693" i="23"/>
  <c r="H338" i="23"/>
  <c r="I339" i="23"/>
  <c r="H248" i="23"/>
  <c r="H211" i="23" s="1"/>
  <c r="I249" i="23"/>
  <c r="H188" i="23"/>
  <c r="I189" i="23"/>
  <c r="E694" i="23"/>
  <c r="G6" i="23"/>
  <c r="G7" i="23" s="1"/>
  <c r="H94" i="23"/>
  <c r="F100" i="23"/>
  <c r="I6" i="23"/>
  <c r="H19" i="23"/>
  <c r="H20" i="23"/>
  <c r="H6" i="23"/>
  <c r="H64" i="23"/>
  <c r="I53" i="23"/>
  <c r="I55" i="23" s="1"/>
  <c r="Q693" i="25"/>
  <c r="H665" i="25"/>
  <c r="I662" i="25"/>
  <c r="I663" i="25" s="1"/>
  <c r="I666" i="25"/>
  <c r="F580" i="25"/>
  <c r="I424" i="25"/>
  <c r="Q105" i="25"/>
  <c r="Q106" i="25" s="1"/>
  <c r="Q126" i="25"/>
  <c r="K8" i="25"/>
  <c r="Q11" i="25"/>
  <c r="Q7" i="25"/>
  <c r="H12" i="25"/>
  <c r="H7" i="25"/>
  <c r="H581" i="25"/>
  <c r="H579" i="25"/>
  <c r="I504" i="25"/>
  <c r="H503" i="25"/>
  <c r="H642" i="25"/>
  <c r="H638" i="25"/>
  <c r="H249" i="25"/>
  <c r="I250" i="25"/>
  <c r="G643" i="25"/>
  <c r="G642" i="25"/>
  <c r="I484" i="25"/>
  <c r="H483" i="25"/>
  <c r="I457" i="25"/>
  <c r="H456" i="25"/>
  <c r="I429" i="25"/>
  <c r="H428" i="25"/>
  <c r="I200" i="25"/>
  <c r="H199" i="25"/>
  <c r="H107" i="25"/>
  <c r="H104" i="25" s="1"/>
  <c r="F110" i="25" s="1"/>
  <c r="I104" i="25"/>
  <c r="I414" i="25"/>
  <c r="Q227" i="25"/>
  <c r="Q212" i="25"/>
  <c r="Q213" i="25" s="1"/>
  <c r="H66" i="25"/>
  <c r="I67" i="25"/>
  <c r="I55" i="25"/>
  <c r="I56" i="25" s="1"/>
  <c r="N693" i="25"/>
  <c r="M693" i="25"/>
  <c r="M697" i="25" s="1"/>
  <c r="H381" i="25"/>
  <c r="H380" i="25"/>
  <c r="H277" i="25"/>
  <c r="H278" i="25"/>
  <c r="H424" i="25"/>
  <c r="F12" i="25"/>
  <c r="H6" i="25"/>
  <c r="H608" i="25"/>
  <c r="I609" i="25"/>
  <c r="H517" i="25"/>
  <c r="H516" i="25"/>
  <c r="I397" i="25"/>
  <c r="H396" i="25"/>
  <c r="I148" i="25"/>
  <c r="H147" i="25"/>
  <c r="I436" i="25"/>
  <c r="I437" i="25" s="1"/>
  <c r="H178" i="25"/>
  <c r="I169" i="25"/>
  <c r="I105" i="25"/>
  <c r="H595" i="25"/>
  <c r="H587" i="25"/>
  <c r="I117" i="25"/>
  <c r="H116" i="25"/>
  <c r="I413" i="25"/>
  <c r="H174" i="25"/>
  <c r="H175" i="25"/>
  <c r="H125" i="25"/>
  <c r="I126" i="25"/>
  <c r="I111" i="25"/>
  <c r="H112" i="25" s="1"/>
  <c r="J106" i="25"/>
  <c r="Q55" i="25"/>
  <c r="Q56" i="25" s="1"/>
  <c r="Q63" i="25"/>
  <c r="R693" i="25"/>
  <c r="D695" i="25"/>
  <c r="H162" i="25"/>
  <c r="H161" i="25"/>
  <c r="K77" i="25"/>
  <c r="K78" i="25" s="1"/>
  <c r="K81" i="25"/>
  <c r="H362" i="25"/>
  <c r="H363" i="25"/>
  <c r="F101" i="25"/>
  <c r="H95" i="25"/>
  <c r="Q31" i="25"/>
  <c r="Q609" i="25"/>
  <c r="S666" i="25"/>
  <c r="S662" i="25"/>
  <c r="H565" i="25"/>
  <c r="H564" i="25"/>
  <c r="H247" i="25"/>
  <c r="H246" i="25"/>
  <c r="F419" i="25"/>
  <c r="H413" i="25"/>
  <c r="H189" i="25"/>
  <c r="I190" i="25"/>
  <c r="I617" i="25"/>
  <c r="H616" i="25"/>
  <c r="I639" i="25"/>
  <c r="F643" i="25"/>
  <c r="H637" i="25"/>
  <c r="H553" i="25"/>
  <c r="H554" i="25"/>
  <c r="H440" i="25"/>
  <c r="H441" i="25"/>
  <c r="I100" i="25"/>
  <c r="H99" i="25"/>
  <c r="I96" i="25"/>
  <c r="I97" i="25" s="1"/>
  <c r="H216" i="25"/>
  <c r="I180" i="25"/>
  <c r="H179" i="25"/>
  <c r="J437" i="25"/>
  <c r="H226" i="25"/>
  <c r="I227" i="25"/>
  <c r="I212" i="25"/>
  <c r="I213" i="25" s="1"/>
  <c r="I170" i="25"/>
  <c r="H59" i="25"/>
  <c r="H60" i="25"/>
  <c r="H55" i="25"/>
  <c r="H56" i="25" s="1"/>
  <c r="H20" i="25"/>
  <c r="H21" i="25"/>
  <c r="I273" i="25"/>
  <c r="I274" i="25" s="1"/>
  <c r="H38" i="25"/>
  <c r="I35" i="25"/>
  <c r="I39" i="25"/>
  <c r="I109" i="25"/>
  <c r="F278" i="25"/>
  <c r="H272" i="25"/>
  <c r="E695" i="25"/>
  <c r="I6" i="25"/>
  <c r="I8" i="25" s="1"/>
  <c r="I188" i="20"/>
  <c r="H188" i="20" s="1"/>
  <c r="F191" i="20" s="1"/>
  <c r="G200" i="20"/>
  <c r="I198" i="20"/>
  <c r="H198" i="20" s="1"/>
  <c r="F201" i="20" s="1"/>
  <c r="K79" i="20"/>
  <c r="I189" i="20"/>
  <c r="I190" i="20" s="1"/>
  <c r="G190" i="20"/>
  <c r="J200" i="20"/>
  <c r="J190" i="20"/>
  <c r="I199" i="20"/>
  <c r="H199" i="20" s="1"/>
  <c r="M200" i="20"/>
  <c r="M190" i="20"/>
  <c r="K200" i="20"/>
  <c r="K190" i="20"/>
  <c r="H81" i="20"/>
  <c r="I80" i="20"/>
  <c r="I81" i="20" s="1"/>
  <c r="H341" i="25" l="1"/>
  <c r="H340" i="25"/>
  <c r="H273" i="25"/>
  <c r="H174" i="23"/>
  <c r="I693" i="25"/>
  <c r="K81" i="20"/>
  <c r="I698" i="25"/>
  <c r="H472" i="25"/>
  <c r="H473" i="25"/>
  <c r="J695" i="25"/>
  <c r="R695" i="25"/>
  <c r="J697" i="25"/>
  <c r="Q700" i="25"/>
  <c r="I106" i="25"/>
  <c r="H77" i="25"/>
  <c r="H88" i="25"/>
  <c r="H89" i="25"/>
  <c r="I36" i="25"/>
  <c r="Q693" i="23"/>
  <c r="Q700" i="23" s="1"/>
  <c r="H586" i="23"/>
  <c r="H594" i="23"/>
  <c r="I414" i="23"/>
  <c r="K694" i="23"/>
  <c r="H216" i="23"/>
  <c r="H212" i="23"/>
  <c r="F67" i="23"/>
  <c r="H53" i="23"/>
  <c r="G59" i="23" s="1"/>
  <c r="I692" i="23"/>
  <c r="H189" i="23"/>
  <c r="H190" i="23"/>
  <c r="H340" i="23"/>
  <c r="H339" i="23"/>
  <c r="H266" i="23"/>
  <c r="H261" i="23"/>
  <c r="H262" i="23" s="1"/>
  <c r="H616" i="23"/>
  <c r="H618" i="23"/>
  <c r="H428" i="23"/>
  <c r="H429" i="23"/>
  <c r="H100" i="23"/>
  <c r="H99" i="23"/>
  <c r="H95" i="23"/>
  <c r="H96" i="23" s="1"/>
  <c r="Q697" i="23"/>
  <c r="Q698" i="23" s="1"/>
  <c r="I699" i="23"/>
  <c r="J694" i="23"/>
  <c r="H457" i="23"/>
  <c r="H456" i="23"/>
  <c r="H227" i="23"/>
  <c r="H226" i="23"/>
  <c r="H108" i="23"/>
  <c r="H117" i="23"/>
  <c r="H116" i="23"/>
  <c r="E698" i="23"/>
  <c r="G693" i="23"/>
  <c r="H150" i="23"/>
  <c r="H147" i="23"/>
  <c r="H398" i="23"/>
  <c r="H396" i="23"/>
  <c r="H424" i="23"/>
  <c r="H423" i="23"/>
  <c r="H413" i="23"/>
  <c r="H414" i="23" s="1"/>
  <c r="G692" i="23"/>
  <c r="D698" i="23"/>
  <c r="H66" i="23"/>
  <c r="H169" i="23"/>
  <c r="H485" i="23"/>
  <c r="H483" i="23"/>
  <c r="Q696" i="23"/>
  <c r="G705" i="23"/>
  <c r="F180" i="23"/>
  <c r="H168" i="23"/>
  <c r="H200" i="23"/>
  <c r="H199" i="23"/>
  <c r="H277" i="23"/>
  <c r="H276" i="23"/>
  <c r="H272" i="23"/>
  <c r="H273" i="23" s="1"/>
  <c r="H574" i="23"/>
  <c r="H575" i="23" s="1"/>
  <c r="H608" i="23"/>
  <c r="H610" i="23"/>
  <c r="H104" i="23"/>
  <c r="H638" i="23"/>
  <c r="H661" i="23"/>
  <c r="H662" i="23" s="1"/>
  <c r="H665" i="23"/>
  <c r="I693" i="23"/>
  <c r="I7" i="23"/>
  <c r="H249" i="23"/>
  <c r="H250" i="23"/>
  <c r="I11" i="23"/>
  <c r="H7" i="23"/>
  <c r="H692" i="23"/>
  <c r="G11" i="23"/>
  <c r="H705" i="23"/>
  <c r="H41" i="23"/>
  <c r="H38" i="23"/>
  <c r="H34" i="23"/>
  <c r="H35" i="23" s="1"/>
  <c r="H126" i="23"/>
  <c r="H125" i="23"/>
  <c r="H180" i="23"/>
  <c r="H179" i="23"/>
  <c r="H435" i="23"/>
  <c r="H436" i="23" s="1"/>
  <c r="H504" i="23"/>
  <c r="H503" i="23"/>
  <c r="H81" i="23"/>
  <c r="H77" i="23"/>
  <c r="I697" i="23"/>
  <c r="H127" i="25"/>
  <c r="H126" i="25"/>
  <c r="H486" i="25"/>
  <c r="H484" i="25"/>
  <c r="H505" i="25"/>
  <c r="H504" i="25"/>
  <c r="I694" i="25"/>
  <c r="H228" i="25"/>
  <c r="H227" i="25"/>
  <c r="H212" i="25"/>
  <c r="G693" i="25"/>
  <c r="D699" i="25"/>
  <c r="H118" i="25"/>
  <c r="H117" i="25"/>
  <c r="F181" i="25"/>
  <c r="H169" i="25"/>
  <c r="H693" i="25" s="1"/>
  <c r="H399" i="25"/>
  <c r="H397" i="25"/>
  <c r="H201" i="25"/>
  <c r="H200" i="25"/>
  <c r="H250" i="25"/>
  <c r="H251" i="25"/>
  <c r="I12" i="25"/>
  <c r="H8" i="25"/>
  <c r="H662" i="25"/>
  <c r="H663" i="25" s="1"/>
  <c r="H666" i="25"/>
  <c r="S31" i="25"/>
  <c r="S28" i="25" s="1"/>
  <c r="S694" i="25" s="1"/>
  <c r="S695" i="25" s="1"/>
  <c r="Q28" i="25"/>
  <c r="Q32" i="25"/>
  <c r="N697" i="25"/>
  <c r="N695" i="25"/>
  <c r="I171" i="25"/>
  <c r="H436" i="25"/>
  <c r="H437" i="25" s="1"/>
  <c r="H190" i="25"/>
  <c r="H191" i="25"/>
  <c r="Q698" i="25"/>
  <c r="Q699" i="25" s="1"/>
  <c r="R697" i="25"/>
  <c r="H609" i="25"/>
  <c r="H611" i="25"/>
  <c r="H109" i="25"/>
  <c r="I415" i="25"/>
  <c r="H458" i="25"/>
  <c r="H457" i="25"/>
  <c r="H639" i="25"/>
  <c r="H575" i="25"/>
  <c r="H576" i="25" s="1"/>
  <c r="K694" i="25"/>
  <c r="Q697" i="25"/>
  <c r="G706" i="25"/>
  <c r="H101" i="25"/>
  <c r="H100" i="25"/>
  <c r="H96" i="25"/>
  <c r="H97" i="25" s="1"/>
  <c r="E699" i="25"/>
  <c r="G694" i="25"/>
  <c r="H35" i="25"/>
  <c r="H36" i="25" s="1"/>
  <c r="H39" i="25"/>
  <c r="H42" i="25"/>
  <c r="H181" i="25"/>
  <c r="H180" i="25"/>
  <c r="H617" i="25"/>
  <c r="H619" i="25"/>
  <c r="H170" i="25"/>
  <c r="H151" i="25"/>
  <c r="H148" i="25"/>
  <c r="G12" i="25"/>
  <c r="H105" i="25"/>
  <c r="H274" i="25"/>
  <c r="H68" i="25"/>
  <c r="H67" i="25"/>
  <c r="H430" i="25"/>
  <c r="H429" i="25"/>
  <c r="H414" i="25"/>
  <c r="H415" i="25" s="1"/>
  <c r="Q694" i="25"/>
  <c r="Q8" i="25"/>
  <c r="M695" i="25"/>
  <c r="I200" i="20"/>
  <c r="H189" i="20"/>
  <c r="H191" i="20" s="1"/>
  <c r="H201" i="20"/>
  <c r="H200" i="20"/>
  <c r="J16" i="14"/>
  <c r="J17" i="14"/>
  <c r="J18" i="14"/>
  <c r="H171" i="25" l="1"/>
  <c r="H82" i="25"/>
  <c r="H78" i="25"/>
  <c r="Q694" i="23"/>
  <c r="H170" i="23"/>
  <c r="H693" i="23"/>
  <c r="H694" i="23" s="1"/>
  <c r="H55" i="23"/>
  <c r="G703" i="23"/>
  <c r="G696" i="23"/>
  <c r="H703" i="23"/>
  <c r="G694" i="23"/>
  <c r="H699" i="23"/>
  <c r="I694" i="23"/>
  <c r="I700" i="23"/>
  <c r="H105" i="23"/>
  <c r="H109" i="23"/>
  <c r="H696" i="23"/>
  <c r="G704" i="23"/>
  <c r="G697" i="23"/>
  <c r="G698" i="23" s="1"/>
  <c r="I696" i="23"/>
  <c r="H697" i="23"/>
  <c r="H698" i="23" s="1"/>
  <c r="I698" i="23"/>
  <c r="H697" i="25"/>
  <c r="G705" i="25"/>
  <c r="G698" i="25"/>
  <c r="G699" i="25" s="1"/>
  <c r="H694" i="25"/>
  <c r="G704" i="25"/>
  <c r="G697" i="25"/>
  <c r="H700" i="25"/>
  <c r="I695" i="25"/>
  <c r="H706" i="25"/>
  <c r="Q695" i="25"/>
  <c r="Q701" i="25"/>
  <c r="H704" i="25"/>
  <c r="G695" i="25"/>
  <c r="H217" i="25"/>
  <c r="H213" i="25"/>
  <c r="K695" i="25"/>
  <c r="I700" i="25"/>
  <c r="I701" i="25" s="1"/>
  <c r="H106" i="25"/>
  <c r="H110" i="25"/>
  <c r="I697" i="25"/>
  <c r="H698" i="25"/>
  <c r="H699" i="25" s="1"/>
  <c r="I699" i="25"/>
  <c r="H190" i="20"/>
  <c r="G699" i="23" l="1"/>
  <c r="G700" i="23" s="1"/>
  <c r="H700" i="23"/>
  <c r="H704" i="23"/>
  <c r="H701" i="25"/>
  <c r="G700" i="25"/>
  <c r="G701" i="25" s="1"/>
  <c r="H695" i="25"/>
  <c r="H705" i="25"/>
  <c r="D380" i="20"/>
  <c r="G378" i="20" s="1"/>
  <c r="E690" i="20"/>
  <c r="G689" i="20" s="1"/>
  <c r="D690" i="20"/>
  <c r="G688" i="20" s="1"/>
  <c r="Q689" i="20"/>
  <c r="K689" i="20"/>
  <c r="I689" i="20" s="1"/>
  <c r="H689" i="20" s="1"/>
  <c r="Q688" i="20"/>
  <c r="R688" i="20" s="1"/>
  <c r="K688" i="20"/>
  <c r="I688" i="20" s="1"/>
  <c r="H688" i="20" s="1"/>
  <c r="G685" i="20"/>
  <c r="E681" i="20"/>
  <c r="G680" i="20" s="1"/>
  <c r="D681" i="20"/>
  <c r="G679" i="20" s="1"/>
  <c r="N680" i="20"/>
  <c r="N662" i="20" s="1"/>
  <c r="L680" i="20"/>
  <c r="L662" i="20" s="1"/>
  <c r="I680" i="20"/>
  <c r="N679" i="20"/>
  <c r="N661" i="20" s="1"/>
  <c r="L679" i="20"/>
  <c r="L661" i="20" s="1"/>
  <c r="I679" i="20"/>
  <c r="E666" i="20"/>
  <c r="G665" i="20" s="1"/>
  <c r="D666" i="20"/>
  <c r="G664" i="20" s="1"/>
  <c r="R665" i="20"/>
  <c r="Q665" i="20" s="1"/>
  <c r="K665" i="20"/>
  <c r="J665" i="20"/>
  <c r="R664" i="20"/>
  <c r="Q664" i="20" s="1"/>
  <c r="K664" i="20"/>
  <c r="K666" i="20" s="1"/>
  <c r="J664" i="20"/>
  <c r="U662" i="20"/>
  <c r="T662" i="20"/>
  <c r="P662" i="20"/>
  <c r="O662" i="20"/>
  <c r="M662" i="20"/>
  <c r="U661" i="20"/>
  <c r="T661" i="20"/>
  <c r="P661" i="20"/>
  <c r="O661" i="20"/>
  <c r="M661" i="20"/>
  <c r="J661" i="20"/>
  <c r="E652" i="20"/>
  <c r="G651" i="20" s="1"/>
  <c r="D652" i="20"/>
  <c r="G650" i="20" s="1"/>
  <c r="K651" i="20"/>
  <c r="J651" i="20"/>
  <c r="J638" i="20" s="1"/>
  <c r="K650" i="20"/>
  <c r="J650" i="20"/>
  <c r="E648" i="20"/>
  <c r="G647" i="20" s="1"/>
  <c r="D648" i="20"/>
  <c r="G646" i="20" s="1"/>
  <c r="L647" i="20"/>
  <c r="L638" i="20" s="1"/>
  <c r="I647" i="20"/>
  <c r="L646" i="20"/>
  <c r="L637" i="20" s="1"/>
  <c r="I646" i="20"/>
  <c r="E642" i="20"/>
  <c r="D642" i="20"/>
  <c r="G640" i="20" s="1"/>
  <c r="K641" i="20"/>
  <c r="I641" i="20" s="1"/>
  <c r="K640" i="20"/>
  <c r="I640" i="20" s="1"/>
  <c r="U638" i="20"/>
  <c r="T638" i="20"/>
  <c r="S638" i="20"/>
  <c r="R638" i="20"/>
  <c r="Q638" i="20"/>
  <c r="P638" i="20"/>
  <c r="O638" i="20"/>
  <c r="N638" i="20"/>
  <c r="M638" i="20"/>
  <c r="U637" i="20"/>
  <c r="T637" i="20"/>
  <c r="S637" i="20"/>
  <c r="R637" i="20"/>
  <c r="Q637" i="20"/>
  <c r="P637" i="20"/>
  <c r="O637" i="20"/>
  <c r="N637" i="20"/>
  <c r="M637" i="20"/>
  <c r="G632" i="20"/>
  <c r="G631" i="20"/>
  <c r="Q631" i="20"/>
  <c r="G616" i="20"/>
  <c r="G615" i="20"/>
  <c r="R616" i="20"/>
  <c r="Q616" i="20" s="1"/>
  <c r="M616" i="20"/>
  <c r="J616" i="20"/>
  <c r="R615" i="20"/>
  <c r="Q615" i="20" s="1"/>
  <c r="M615" i="20"/>
  <c r="J615" i="20"/>
  <c r="E609" i="20"/>
  <c r="G608" i="20" s="1"/>
  <c r="D609" i="20"/>
  <c r="G607" i="20" s="1"/>
  <c r="R608" i="20"/>
  <c r="Q608" i="20" s="1"/>
  <c r="K608" i="20"/>
  <c r="R607" i="20"/>
  <c r="Q607" i="20" s="1"/>
  <c r="K607" i="20"/>
  <c r="I607" i="20" s="1"/>
  <c r="H607" i="20" s="1"/>
  <c r="K602" i="20"/>
  <c r="I602" i="20" s="1"/>
  <c r="H602" i="20" s="1"/>
  <c r="H605" i="20" s="1"/>
  <c r="G602" i="20"/>
  <c r="E598" i="20"/>
  <c r="G597" i="20" s="1"/>
  <c r="D598" i="20"/>
  <c r="G596" i="20" s="1"/>
  <c r="K597" i="20"/>
  <c r="I597" i="20" s="1"/>
  <c r="H597" i="20" s="1"/>
  <c r="K596" i="20"/>
  <c r="I596" i="20" s="1"/>
  <c r="H596" i="20" s="1"/>
  <c r="E587" i="20"/>
  <c r="G586" i="20" s="1"/>
  <c r="D587" i="20"/>
  <c r="G585" i="20" s="1"/>
  <c r="K586" i="20"/>
  <c r="K585" i="20"/>
  <c r="J585" i="20"/>
  <c r="E579" i="20"/>
  <c r="G578" i="20" s="1"/>
  <c r="D579" i="20"/>
  <c r="G577" i="20" s="1"/>
  <c r="R578" i="20"/>
  <c r="K578" i="20"/>
  <c r="R577" i="20"/>
  <c r="Q577" i="20" s="1"/>
  <c r="K577" i="20"/>
  <c r="I577" i="20" s="1"/>
  <c r="U575" i="20"/>
  <c r="T575" i="20"/>
  <c r="S575" i="20"/>
  <c r="P575" i="20"/>
  <c r="O575" i="20"/>
  <c r="N575" i="20"/>
  <c r="L575" i="20"/>
  <c r="U574" i="20"/>
  <c r="T574" i="20"/>
  <c r="S574" i="20"/>
  <c r="P574" i="20"/>
  <c r="O574" i="20"/>
  <c r="N574" i="20"/>
  <c r="L574" i="20"/>
  <c r="E569" i="20"/>
  <c r="G568" i="20" s="1"/>
  <c r="D569" i="20"/>
  <c r="G567" i="20" s="1"/>
  <c r="K568" i="20"/>
  <c r="K567" i="20"/>
  <c r="I567" i="20" s="1"/>
  <c r="H567" i="20" s="1"/>
  <c r="E564" i="20"/>
  <c r="G563" i="20" s="1"/>
  <c r="D564" i="20"/>
  <c r="M563" i="20"/>
  <c r="I563" i="20"/>
  <c r="M562" i="20"/>
  <c r="I562" i="20"/>
  <c r="E553" i="20"/>
  <c r="G552" i="20" s="1"/>
  <c r="D553" i="20"/>
  <c r="G551" i="20" s="1"/>
  <c r="M552" i="20"/>
  <c r="K552" i="20"/>
  <c r="J552" i="20"/>
  <c r="J549" i="20" s="1"/>
  <c r="M551" i="20"/>
  <c r="K551" i="20"/>
  <c r="J551" i="20"/>
  <c r="J548" i="20" s="1"/>
  <c r="U549" i="20"/>
  <c r="T549" i="20"/>
  <c r="S549" i="20"/>
  <c r="R549" i="20"/>
  <c r="Q549" i="20"/>
  <c r="P549" i="20"/>
  <c r="O549" i="20"/>
  <c r="N549" i="20"/>
  <c r="L549" i="20"/>
  <c r="U548" i="20"/>
  <c r="T548" i="20"/>
  <c r="S548" i="20"/>
  <c r="R548" i="20"/>
  <c r="Q548" i="20"/>
  <c r="P548" i="20"/>
  <c r="O548" i="20"/>
  <c r="N548" i="20"/>
  <c r="L548" i="20"/>
  <c r="G533" i="20"/>
  <c r="E528" i="20"/>
  <c r="N527" i="20" s="1"/>
  <c r="N524" i="20" s="1"/>
  <c r="D528" i="20"/>
  <c r="G526" i="20" s="1"/>
  <c r="I527" i="20"/>
  <c r="I524" i="20" s="1"/>
  <c r="I526" i="20"/>
  <c r="I523" i="20" s="1"/>
  <c r="U524" i="20"/>
  <c r="T524" i="20"/>
  <c r="S524" i="20"/>
  <c r="R524" i="20"/>
  <c r="Q524" i="20"/>
  <c r="P524" i="20"/>
  <c r="O524" i="20"/>
  <c r="M524" i="20"/>
  <c r="L524" i="20"/>
  <c r="K524" i="20"/>
  <c r="J524" i="20"/>
  <c r="U523" i="20"/>
  <c r="T523" i="20"/>
  <c r="S523" i="20"/>
  <c r="R523" i="20"/>
  <c r="Q523" i="20"/>
  <c r="P523" i="20"/>
  <c r="O523" i="20"/>
  <c r="M523" i="20"/>
  <c r="L523" i="20"/>
  <c r="K523" i="20"/>
  <c r="J523" i="20"/>
  <c r="E516" i="20"/>
  <c r="G515" i="20" s="1"/>
  <c r="D516" i="20"/>
  <c r="G514" i="20" s="1"/>
  <c r="M515" i="20"/>
  <c r="K515" i="20"/>
  <c r="J515" i="20"/>
  <c r="M514" i="20"/>
  <c r="K514" i="20"/>
  <c r="J514" i="20"/>
  <c r="E512" i="20"/>
  <c r="G511" i="20" s="1"/>
  <c r="D512" i="20"/>
  <c r="G510" i="20" s="1"/>
  <c r="M511" i="20"/>
  <c r="I511" i="20"/>
  <c r="M510" i="20"/>
  <c r="I510" i="20"/>
  <c r="E504" i="20"/>
  <c r="G503" i="20" s="1"/>
  <c r="D504" i="20"/>
  <c r="G502" i="20" s="1"/>
  <c r="K503" i="20"/>
  <c r="J503" i="20"/>
  <c r="K502" i="20"/>
  <c r="J502" i="20"/>
  <c r="E484" i="20"/>
  <c r="G483" i="20" s="1"/>
  <c r="D484" i="20"/>
  <c r="G482" i="20" s="1"/>
  <c r="M483" i="20"/>
  <c r="K483" i="20"/>
  <c r="J483" i="20"/>
  <c r="M482" i="20"/>
  <c r="K482" i="20"/>
  <c r="E480" i="20"/>
  <c r="D480" i="20"/>
  <c r="G478" i="20" s="1"/>
  <c r="M479" i="20"/>
  <c r="I479" i="20"/>
  <c r="G479" i="20"/>
  <c r="M478" i="20"/>
  <c r="I478" i="20"/>
  <c r="E476" i="20"/>
  <c r="D476" i="20"/>
  <c r="G474" i="20" s="1"/>
  <c r="M475" i="20"/>
  <c r="I475" i="20"/>
  <c r="G475" i="20"/>
  <c r="M474" i="20"/>
  <c r="I474" i="20"/>
  <c r="E472" i="20"/>
  <c r="G471" i="20" s="1"/>
  <c r="D472" i="20"/>
  <c r="G470" i="20" s="1"/>
  <c r="K471" i="20"/>
  <c r="I471" i="20" s="1"/>
  <c r="K470" i="20"/>
  <c r="I470" i="20" s="1"/>
  <c r="H470" i="20" s="1"/>
  <c r="E457" i="20"/>
  <c r="G456" i="20" s="1"/>
  <c r="D457" i="20"/>
  <c r="G455" i="20" s="1"/>
  <c r="M456" i="20"/>
  <c r="K456" i="20"/>
  <c r="J456" i="20"/>
  <c r="M455" i="20"/>
  <c r="K455" i="20"/>
  <c r="J455" i="20"/>
  <c r="E448" i="20"/>
  <c r="G447" i="20" s="1"/>
  <c r="D448" i="20"/>
  <c r="G446" i="20" s="1"/>
  <c r="E444" i="20"/>
  <c r="G443" i="20" s="1"/>
  <c r="G442" i="20"/>
  <c r="K443" i="20"/>
  <c r="I443" i="20" s="1"/>
  <c r="L435" i="20"/>
  <c r="I442" i="20"/>
  <c r="E440" i="20"/>
  <c r="G439" i="20" s="1"/>
  <c r="D440" i="20"/>
  <c r="G438" i="20" s="1"/>
  <c r="K439" i="20"/>
  <c r="I439" i="20" s="1"/>
  <c r="K438" i="20"/>
  <c r="I438" i="20" s="1"/>
  <c r="U436" i="20"/>
  <c r="T436" i="20"/>
  <c r="S436" i="20"/>
  <c r="R436" i="20"/>
  <c r="Q436" i="20"/>
  <c r="P436" i="20"/>
  <c r="O436" i="20"/>
  <c r="N436" i="20"/>
  <c r="L436" i="20"/>
  <c r="U435" i="20"/>
  <c r="T435" i="20"/>
  <c r="S435" i="20"/>
  <c r="R435" i="20"/>
  <c r="Q435" i="20"/>
  <c r="P435" i="20"/>
  <c r="O435" i="20"/>
  <c r="N435" i="20"/>
  <c r="E429" i="20"/>
  <c r="G428" i="20" s="1"/>
  <c r="D429" i="20"/>
  <c r="G427" i="20" s="1"/>
  <c r="K428" i="20"/>
  <c r="J428" i="20"/>
  <c r="K427" i="20"/>
  <c r="J427" i="20"/>
  <c r="J413" i="20" s="1"/>
  <c r="E424" i="20"/>
  <c r="G423" i="20" s="1"/>
  <c r="D424" i="20"/>
  <c r="G422" i="20" s="1"/>
  <c r="K423" i="20"/>
  <c r="I423" i="20" s="1"/>
  <c r="H423" i="20" s="1"/>
  <c r="K422" i="20"/>
  <c r="I422" i="20" s="1"/>
  <c r="H422" i="20" s="1"/>
  <c r="E418" i="20"/>
  <c r="G417" i="20" s="1"/>
  <c r="D418" i="20"/>
  <c r="G416" i="20" s="1"/>
  <c r="U417" i="20"/>
  <c r="L417" i="20"/>
  <c r="I417" i="20"/>
  <c r="U416" i="20"/>
  <c r="Q416" i="20" s="1"/>
  <c r="Q413" i="20" s="1"/>
  <c r="L416" i="20"/>
  <c r="L413" i="20" s="1"/>
  <c r="I416" i="20"/>
  <c r="T414" i="20"/>
  <c r="S414" i="20"/>
  <c r="R414" i="20"/>
  <c r="P414" i="20"/>
  <c r="O414" i="20"/>
  <c r="N414" i="20"/>
  <c r="M414" i="20"/>
  <c r="T413" i="20"/>
  <c r="S413" i="20"/>
  <c r="R413" i="20"/>
  <c r="P413" i="20"/>
  <c r="O413" i="20"/>
  <c r="N413" i="20"/>
  <c r="M413" i="20"/>
  <c r="E397" i="20"/>
  <c r="G396" i="20" s="1"/>
  <c r="D397" i="20"/>
  <c r="G395" i="20" s="1"/>
  <c r="Q396" i="20"/>
  <c r="N396" i="20"/>
  <c r="N273" i="20" s="1"/>
  <c r="K396" i="20"/>
  <c r="J396" i="20"/>
  <c r="S395" i="20"/>
  <c r="Q395" i="20"/>
  <c r="N395" i="20"/>
  <c r="N272" i="20" s="1"/>
  <c r="K395" i="20"/>
  <c r="J395" i="20"/>
  <c r="E380" i="20"/>
  <c r="G379" i="20" s="1"/>
  <c r="R379" i="20"/>
  <c r="Q379" i="20" s="1"/>
  <c r="M379" i="20"/>
  <c r="L379" i="20"/>
  <c r="J379" i="20"/>
  <c r="Q378" i="20"/>
  <c r="M378" i="20"/>
  <c r="L378" i="20"/>
  <c r="G361" i="20"/>
  <c r="G360" i="20"/>
  <c r="Q361" i="20"/>
  <c r="M361" i="20"/>
  <c r="L361" i="20"/>
  <c r="L273" i="20" s="1"/>
  <c r="J361" i="20"/>
  <c r="Q360" i="20"/>
  <c r="M360" i="20"/>
  <c r="L360" i="20"/>
  <c r="J360" i="20"/>
  <c r="G339" i="20"/>
  <c r="G338" i="20"/>
  <c r="M339" i="20"/>
  <c r="J339" i="20"/>
  <c r="M338" i="20"/>
  <c r="J338" i="20"/>
  <c r="E335" i="20"/>
  <c r="G334" i="20" s="1"/>
  <c r="D335" i="20"/>
  <c r="G333" i="20" s="1"/>
  <c r="K334" i="20"/>
  <c r="I334" i="20" s="1"/>
  <c r="H334" i="20" s="1"/>
  <c r="K333" i="20"/>
  <c r="I333" i="20" s="1"/>
  <c r="H333" i="20" s="1"/>
  <c r="E316" i="20"/>
  <c r="G315" i="20" s="1"/>
  <c r="D316" i="20"/>
  <c r="G314" i="20" s="1"/>
  <c r="M315" i="20"/>
  <c r="M314" i="20"/>
  <c r="E299" i="20"/>
  <c r="D299" i="20"/>
  <c r="G297" i="20" s="1"/>
  <c r="M298" i="20"/>
  <c r="K298" i="20"/>
  <c r="J298" i="20"/>
  <c r="M297" i="20"/>
  <c r="K297" i="20"/>
  <c r="I281" i="20"/>
  <c r="G276" i="20"/>
  <c r="G275" i="20"/>
  <c r="S273" i="20"/>
  <c r="Q276" i="20"/>
  <c r="M276" i="20"/>
  <c r="Q275" i="20"/>
  <c r="M275" i="20"/>
  <c r="U273" i="20"/>
  <c r="T273" i="20"/>
  <c r="P273" i="20"/>
  <c r="O273" i="20"/>
  <c r="U272" i="20"/>
  <c r="T272" i="20"/>
  <c r="P272" i="20"/>
  <c r="O272" i="20"/>
  <c r="E270" i="20"/>
  <c r="G269" i="20" s="1"/>
  <c r="K269" i="20"/>
  <c r="I269" i="20" s="1"/>
  <c r="H269" i="20" s="1"/>
  <c r="G268" i="20"/>
  <c r="K265" i="20"/>
  <c r="I265" i="20" s="1"/>
  <c r="G265" i="20"/>
  <c r="K264" i="20"/>
  <c r="I264" i="20" s="1"/>
  <c r="G264" i="20"/>
  <c r="D263" i="20"/>
  <c r="G261" i="20" s="1"/>
  <c r="U262" i="20"/>
  <c r="T262" i="20"/>
  <c r="S262" i="20"/>
  <c r="R262" i="20"/>
  <c r="Q262" i="20"/>
  <c r="P262" i="20"/>
  <c r="O262" i="20"/>
  <c r="N262" i="20"/>
  <c r="M262" i="20"/>
  <c r="L262" i="20"/>
  <c r="J262" i="20"/>
  <c r="U261" i="20"/>
  <c r="T261" i="20"/>
  <c r="S261" i="20"/>
  <c r="R261" i="20"/>
  <c r="Q261" i="20"/>
  <c r="P261" i="20"/>
  <c r="O261" i="20"/>
  <c r="N261" i="20"/>
  <c r="M261" i="20"/>
  <c r="L261" i="20"/>
  <c r="K261" i="20"/>
  <c r="J261" i="20"/>
  <c r="G256" i="20"/>
  <c r="P257" i="20"/>
  <c r="H257" i="20" s="1"/>
  <c r="P256" i="20"/>
  <c r="P253" i="20" s="1"/>
  <c r="U254" i="20"/>
  <c r="T254" i="20"/>
  <c r="S254" i="20"/>
  <c r="R254" i="20"/>
  <c r="Q254" i="20"/>
  <c r="O254" i="20"/>
  <c r="N254" i="20"/>
  <c r="M254" i="20"/>
  <c r="L254" i="20"/>
  <c r="K254" i="20"/>
  <c r="J254" i="20"/>
  <c r="I254" i="20"/>
  <c r="U253" i="20"/>
  <c r="T253" i="20"/>
  <c r="S253" i="20"/>
  <c r="R253" i="20"/>
  <c r="Q253" i="20"/>
  <c r="O253" i="20"/>
  <c r="N253" i="20"/>
  <c r="M253" i="20"/>
  <c r="L253" i="20"/>
  <c r="K253" i="20"/>
  <c r="J253" i="20"/>
  <c r="I253" i="20"/>
  <c r="G249" i="20"/>
  <c r="R249" i="20"/>
  <c r="Q249" i="20" s="1"/>
  <c r="K249" i="20"/>
  <c r="R248" i="20"/>
  <c r="Q248" i="20" s="1"/>
  <c r="G248" i="20"/>
  <c r="K245" i="20"/>
  <c r="K244" i="20"/>
  <c r="G244" i="20"/>
  <c r="G246" i="20" s="1"/>
  <c r="G226" i="20"/>
  <c r="G225" i="20"/>
  <c r="M226" i="20"/>
  <c r="M212" i="20" s="1"/>
  <c r="J226" i="20"/>
  <c r="Q225" i="20"/>
  <c r="M225" i="20"/>
  <c r="M211" i="20" s="1"/>
  <c r="K227" i="20"/>
  <c r="J211" i="20"/>
  <c r="E222" i="20"/>
  <c r="G221" i="20" s="1"/>
  <c r="D222" i="20"/>
  <c r="G220" i="20" s="1"/>
  <c r="U221" i="20"/>
  <c r="L221" i="20"/>
  <c r="I221" i="20"/>
  <c r="U220" i="20"/>
  <c r="Q220" i="20" s="1"/>
  <c r="L220" i="20"/>
  <c r="I220" i="20"/>
  <c r="E216" i="20"/>
  <c r="D216" i="20"/>
  <c r="G214" i="20" s="1"/>
  <c r="U215" i="20"/>
  <c r="Q215" i="20" s="1"/>
  <c r="I215" i="20"/>
  <c r="I216" i="20" s="1"/>
  <c r="U214" i="20"/>
  <c r="I214" i="20"/>
  <c r="T212" i="20"/>
  <c r="S212" i="20"/>
  <c r="P212" i="20"/>
  <c r="O212" i="20"/>
  <c r="N212" i="20"/>
  <c r="T211" i="20"/>
  <c r="S211" i="20"/>
  <c r="P211" i="20"/>
  <c r="O211" i="20"/>
  <c r="N211" i="20"/>
  <c r="E180" i="20"/>
  <c r="G179" i="20" s="1"/>
  <c r="D180" i="20"/>
  <c r="G178" i="20" s="1"/>
  <c r="M179" i="20"/>
  <c r="M170" i="20" s="1"/>
  <c r="K179" i="20"/>
  <c r="K170" i="20" s="1"/>
  <c r="J179" i="20"/>
  <c r="M178" i="20"/>
  <c r="M169" i="20" s="1"/>
  <c r="K178" i="20"/>
  <c r="K169" i="20" s="1"/>
  <c r="J178" i="20"/>
  <c r="E174" i="20"/>
  <c r="D174" i="20"/>
  <c r="J173" i="20"/>
  <c r="J172" i="20"/>
  <c r="U170" i="20"/>
  <c r="T170" i="20"/>
  <c r="S170" i="20"/>
  <c r="R170" i="20"/>
  <c r="Q170" i="20"/>
  <c r="P170" i="20"/>
  <c r="O170" i="20"/>
  <c r="N170" i="20"/>
  <c r="U169" i="20"/>
  <c r="T169" i="20"/>
  <c r="S169" i="20"/>
  <c r="R169" i="20"/>
  <c r="Q169" i="20"/>
  <c r="P169" i="20"/>
  <c r="O169" i="20"/>
  <c r="N169" i="20"/>
  <c r="G160" i="20"/>
  <c r="G159" i="20"/>
  <c r="Q160" i="20"/>
  <c r="S160" i="20" s="1"/>
  <c r="S105" i="20" s="1"/>
  <c r="M160" i="20"/>
  <c r="L105" i="20"/>
  <c r="U104" i="20"/>
  <c r="M159" i="20"/>
  <c r="L104" i="20"/>
  <c r="I159" i="20"/>
  <c r="E148" i="20"/>
  <c r="G147" i="20" s="1"/>
  <c r="D148" i="20"/>
  <c r="G146" i="20" s="1"/>
  <c r="N147" i="20"/>
  <c r="N105" i="20" s="1"/>
  <c r="K147" i="20"/>
  <c r="J147" i="20"/>
  <c r="N146" i="20"/>
  <c r="N104" i="20" s="1"/>
  <c r="K146" i="20"/>
  <c r="J146" i="20"/>
  <c r="G124" i="20"/>
  <c r="M125" i="20"/>
  <c r="Q124" i="20"/>
  <c r="M124" i="20"/>
  <c r="E117" i="20"/>
  <c r="G116" i="20" s="1"/>
  <c r="D117" i="20"/>
  <c r="G115" i="20" s="1"/>
  <c r="M116" i="20"/>
  <c r="K116" i="20"/>
  <c r="M115" i="20"/>
  <c r="K115" i="20"/>
  <c r="I115" i="20" s="1"/>
  <c r="E109" i="20"/>
  <c r="G108" i="20" s="1"/>
  <c r="D109" i="20"/>
  <c r="K108" i="20"/>
  <c r="J108" i="20"/>
  <c r="K107" i="20"/>
  <c r="J107" i="20"/>
  <c r="U105" i="20"/>
  <c r="T105" i="20"/>
  <c r="P105" i="20"/>
  <c r="O105" i="20"/>
  <c r="T104" i="20"/>
  <c r="P104" i="20"/>
  <c r="O104" i="20"/>
  <c r="E100" i="20"/>
  <c r="E97" i="20" s="1"/>
  <c r="G96" i="20" s="1"/>
  <c r="D100" i="20"/>
  <c r="G98" i="20" s="1"/>
  <c r="K99" i="20"/>
  <c r="J99" i="20"/>
  <c r="J96" i="20" s="1"/>
  <c r="G99" i="20"/>
  <c r="K98" i="20"/>
  <c r="K95" i="20" s="1"/>
  <c r="J98" i="20"/>
  <c r="U96" i="20"/>
  <c r="T96" i="20"/>
  <c r="S96" i="20"/>
  <c r="R96" i="20"/>
  <c r="Q96" i="20"/>
  <c r="P96" i="20"/>
  <c r="O96" i="20"/>
  <c r="N96" i="20"/>
  <c r="M96" i="20"/>
  <c r="L96" i="20"/>
  <c r="U95" i="20"/>
  <c r="T95" i="20"/>
  <c r="S95" i="20"/>
  <c r="R95" i="20"/>
  <c r="Q95" i="20"/>
  <c r="P95" i="20"/>
  <c r="O95" i="20"/>
  <c r="N95" i="20"/>
  <c r="M95" i="20"/>
  <c r="L95" i="20"/>
  <c r="E88" i="20"/>
  <c r="D88" i="20"/>
  <c r="R87" i="20"/>
  <c r="Q87" i="20" s="1"/>
  <c r="R86" i="20"/>
  <c r="K86" i="20"/>
  <c r="G79" i="20"/>
  <c r="R80" i="20"/>
  <c r="Q80" i="20" s="1"/>
  <c r="G80" i="20"/>
  <c r="R79" i="20"/>
  <c r="Q79" i="20" s="1"/>
  <c r="U77" i="20"/>
  <c r="T77" i="20"/>
  <c r="S77" i="20"/>
  <c r="P77" i="20"/>
  <c r="O77" i="20"/>
  <c r="N77" i="20"/>
  <c r="M77" i="20"/>
  <c r="L77" i="20"/>
  <c r="J77" i="20"/>
  <c r="U76" i="20"/>
  <c r="T76" i="20"/>
  <c r="S76" i="20"/>
  <c r="P76" i="20"/>
  <c r="O76" i="20"/>
  <c r="N76" i="20"/>
  <c r="M76" i="20"/>
  <c r="L76" i="20"/>
  <c r="J76" i="20"/>
  <c r="E67" i="20"/>
  <c r="G66" i="20" s="1"/>
  <c r="D67" i="20"/>
  <c r="G65" i="20" s="1"/>
  <c r="R66" i="20"/>
  <c r="Q66" i="20" s="1"/>
  <c r="K66" i="20"/>
  <c r="J66" i="20"/>
  <c r="R65" i="20"/>
  <c r="K65" i="20"/>
  <c r="J65" i="20"/>
  <c r="J54" i="20" s="1"/>
  <c r="E63" i="20"/>
  <c r="D63" i="20"/>
  <c r="G61" i="20" s="1"/>
  <c r="U62" i="20"/>
  <c r="Q62" i="20" s="1"/>
  <c r="I62" i="20"/>
  <c r="H62" i="20" s="1"/>
  <c r="U61" i="20"/>
  <c r="Q61" i="20" s="1"/>
  <c r="I61" i="20"/>
  <c r="H61" i="20" s="1"/>
  <c r="E59" i="20"/>
  <c r="G58" i="20" s="1"/>
  <c r="D59" i="20"/>
  <c r="G57" i="20" s="1"/>
  <c r="K58" i="20"/>
  <c r="K57" i="20"/>
  <c r="T55" i="20"/>
  <c r="S55" i="20"/>
  <c r="P55" i="20"/>
  <c r="O55" i="20"/>
  <c r="N55" i="20"/>
  <c r="M55" i="20"/>
  <c r="L55" i="20"/>
  <c r="T54" i="20"/>
  <c r="S54" i="20"/>
  <c r="P54" i="20"/>
  <c r="O54" i="20"/>
  <c r="N54" i="20"/>
  <c r="M54" i="20"/>
  <c r="L54" i="20"/>
  <c r="D36" i="20"/>
  <c r="G34" i="20" s="1"/>
  <c r="K35" i="20"/>
  <c r="J35" i="20"/>
  <c r="K34" i="20"/>
  <c r="G37" i="20"/>
  <c r="U35" i="20"/>
  <c r="T35" i="20"/>
  <c r="S35" i="20"/>
  <c r="R35" i="20"/>
  <c r="Q35" i="20"/>
  <c r="P35" i="20"/>
  <c r="O35" i="20"/>
  <c r="N35" i="20"/>
  <c r="M35" i="20"/>
  <c r="L35" i="20"/>
  <c r="U34" i="20"/>
  <c r="T34" i="20"/>
  <c r="S34" i="20"/>
  <c r="R34" i="20"/>
  <c r="Q34" i="20"/>
  <c r="P34" i="20"/>
  <c r="O34" i="20"/>
  <c r="N34" i="20"/>
  <c r="M34" i="20"/>
  <c r="L34" i="20"/>
  <c r="E32" i="20"/>
  <c r="D32" i="20"/>
  <c r="G30" i="20" s="1"/>
  <c r="F33" i="20" s="1"/>
  <c r="R31" i="20"/>
  <c r="R30" i="20"/>
  <c r="R27" i="20" s="1"/>
  <c r="T28" i="20"/>
  <c r="P28" i="20"/>
  <c r="O28" i="20"/>
  <c r="N28" i="20"/>
  <c r="M28" i="20"/>
  <c r="L28" i="20"/>
  <c r="T27" i="20"/>
  <c r="P27" i="20"/>
  <c r="O27" i="20"/>
  <c r="N27" i="20"/>
  <c r="M27" i="20"/>
  <c r="L27" i="20"/>
  <c r="K27" i="20"/>
  <c r="J27" i="20"/>
  <c r="I27" i="20"/>
  <c r="E20" i="20"/>
  <c r="G19" i="20" s="1"/>
  <c r="D20" i="20"/>
  <c r="G18" i="20" s="1"/>
  <c r="K19" i="20"/>
  <c r="J19" i="20"/>
  <c r="J7" i="20" s="1"/>
  <c r="K18" i="20"/>
  <c r="J18" i="20"/>
  <c r="J6" i="20" s="1"/>
  <c r="E16" i="20"/>
  <c r="G15" i="20" s="1"/>
  <c r="D16" i="20"/>
  <c r="G14" i="20" s="1"/>
  <c r="I15" i="20"/>
  <c r="L6" i="20"/>
  <c r="I14" i="20"/>
  <c r="E11" i="20"/>
  <c r="G10" i="20" s="1"/>
  <c r="D11" i="20"/>
  <c r="G9" i="20" s="1"/>
  <c r="R10" i="20"/>
  <c r="Q10" i="20" s="1"/>
  <c r="K10" i="20"/>
  <c r="I10" i="20" s="1"/>
  <c r="R9" i="20"/>
  <c r="Q9" i="20" s="1"/>
  <c r="Q6" i="20" s="1"/>
  <c r="K9" i="20"/>
  <c r="I9" i="20" s="1"/>
  <c r="U7" i="20"/>
  <c r="T7" i="20"/>
  <c r="S7" i="20"/>
  <c r="P7" i="20"/>
  <c r="O7" i="20"/>
  <c r="N7" i="20"/>
  <c r="M7" i="20"/>
  <c r="U6" i="20"/>
  <c r="T6" i="20"/>
  <c r="S6" i="20"/>
  <c r="P6" i="20"/>
  <c r="O6" i="20"/>
  <c r="N6" i="20"/>
  <c r="M6" i="20"/>
  <c r="F7" i="17"/>
  <c r="G7" i="17" s="1"/>
  <c r="G8" i="17"/>
  <c r="E9" i="17"/>
  <c r="F13" i="15"/>
  <c r="G13" i="15" s="1"/>
  <c r="F9" i="15"/>
  <c r="G9" i="15" s="1"/>
  <c r="G14" i="15"/>
  <c r="G12" i="15"/>
  <c r="G11" i="15"/>
  <c r="G10" i="15"/>
  <c r="K13" i="14"/>
  <c r="J7" i="14"/>
  <c r="K7" i="14" s="1"/>
  <c r="J14" i="14"/>
  <c r="K25" i="14"/>
  <c r="J53" i="14"/>
  <c r="K53" i="14" s="1"/>
  <c r="J27" i="14"/>
  <c r="K27" i="14" s="1"/>
  <c r="J15" i="14"/>
  <c r="K15" i="14" s="1"/>
  <c r="K56" i="14"/>
  <c r="K55" i="14"/>
  <c r="K54" i="14"/>
  <c r="K52" i="14"/>
  <c r="K51" i="14"/>
  <c r="K50" i="14"/>
  <c r="K49" i="14"/>
  <c r="K47" i="14"/>
  <c r="K46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6" i="14"/>
  <c r="K24" i="14"/>
  <c r="K23" i="14"/>
  <c r="K20" i="14"/>
  <c r="K19" i="14"/>
  <c r="K18" i="14"/>
  <c r="K17" i="14"/>
  <c r="K16" i="14"/>
  <c r="K11" i="14"/>
  <c r="K10" i="14"/>
  <c r="K8" i="14"/>
  <c r="J58" i="14"/>
  <c r="K58" i="14" s="1"/>
  <c r="Q277" i="20" l="1"/>
  <c r="J617" i="20"/>
  <c r="R689" i="20"/>
  <c r="Q690" i="20"/>
  <c r="K14" i="14"/>
  <c r="J12" i="14"/>
  <c r="F15" i="15"/>
  <c r="G15" i="15" s="1"/>
  <c r="F9" i="17"/>
  <c r="G9" i="17" s="1"/>
  <c r="T694" i="20"/>
  <c r="J170" i="20"/>
  <c r="I86" i="20"/>
  <c r="K76" i="20"/>
  <c r="O693" i="20"/>
  <c r="O697" i="20" s="1"/>
  <c r="P693" i="20"/>
  <c r="P697" i="20" s="1"/>
  <c r="N694" i="20"/>
  <c r="T693" i="20"/>
  <c r="T697" i="20" s="1"/>
  <c r="O694" i="20"/>
  <c r="L272" i="20"/>
  <c r="R574" i="20"/>
  <c r="G598" i="20"/>
  <c r="G173" i="20"/>
  <c r="E171" i="20"/>
  <c r="G170" i="20" s="1"/>
  <c r="I172" i="20"/>
  <c r="J169" i="20"/>
  <c r="G172" i="20"/>
  <c r="D171" i="20"/>
  <c r="R6" i="20"/>
  <c r="R7" i="20"/>
  <c r="I98" i="20"/>
  <c r="S272" i="20"/>
  <c r="Q81" i="20"/>
  <c r="M516" i="20"/>
  <c r="Q272" i="20"/>
  <c r="D639" i="20"/>
  <c r="G637" i="20" s="1"/>
  <c r="G86" i="20"/>
  <c r="D78" i="20"/>
  <c r="G76" i="20" s="1"/>
  <c r="R104" i="20"/>
  <c r="M574" i="20"/>
  <c r="E78" i="20"/>
  <c r="G77" i="20" s="1"/>
  <c r="U212" i="20"/>
  <c r="G100" i="20"/>
  <c r="G67" i="20"/>
  <c r="G81" i="20"/>
  <c r="P254" i="20"/>
  <c r="P255" i="20" s="1"/>
  <c r="K429" i="20"/>
  <c r="M435" i="20"/>
  <c r="G480" i="20"/>
  <c r="J429" i="20"/>
  <c r="H511" i="20"/>
  <c r="H513" i="20" s="1"/>
  <c r="I514" i="20"/>
  <c r="H514" i="20" s="1"/>
  <c r="F517" i="20" s="1"/>
  <c r="K516" i="20"/>
  <c r="D415" i="20"/>
  <c r="G413" i="20" s="1"/>
  <c r="H478" i="20"/>
  <c r="M480" i="20"/>
  <c r="J8" i="20"/>
  <c r="K6" i="20"/>
  <c r="K7" i="20"/>
  <c r="J95" i="20"/>
  <c r="J273" i="20"/>
  <c r="K362" i="20"/>
  <c r="G424" i="20"/>
  <c r="I447" i="20"/>
  <c r="I455" i="20"/>
  <c r="H455" i="20" s="1"/>
  <c r="F458" i="20" s="1"/>
  <c r="D550" i="20"/>
  <c r="G548" i="20" s="1"/>
  <c r="I586" i="20"/>
  <c r="F425" i="20"/>
  <c r="I360" i="20"/>
  <c r="I503" i="20"/>
  <c r="G587" i="20"/>
  <c r="I18" i="20"/>
  <c r="H18" i="20" s="1"/>
  <c r="K12" i="14"/>
  <c r="K637" i="20"/>
  <c r="H474" i="20"/>
  <c r="M476" i="20"/>
  <c r="I38" i="20"/>
  <c r="H38" i="20" s="1"/>
  <c r="U54" i="20"/>
  <c r="U55" i="20"/>
  <c r="Q77" i="20"/>
  <c r="U106" i="20"/>
  <c r="J109" i="20"/>
  <c r="U222" i="20"/>
  <c r="D213" i="20"/>
  <c r="G211" i="20" s="1"/>
  <c r="G253" i="20"/>
  <c r="M299" i="20"/>
  <c r="G335" i="20"/>
  <c r="I338" i="20"/>
  <c r="H338" i="20" s="1"/>
  <c r="F341" i="20" s="1"/>
  <c r="J397" i="20"/>
  <c r="E525" i="20"/>
  <c r="G524" i="20" s="1"/>
  <c r="F611" i="20"/>
  <c r="I651" i="20"/>
  <c r="J39" i="20"/>
  <c r="F64" i="20"/>
  <c r="K88" i="20"/>
  <c r="D97" i="20"/>
  <c r="G95" i="20" s="1"/>
  <c r="G97" i="20" s="1"/>
  <c r="I107" i="20"/>
  <c r="H107" i="20" s="1"/>
  <c r="G117" i="20"/>
  <c r="R126" i="20"/>
  <c r="G169" i="20"/>
  <c r="H214" i="20"/>
  <c r="H221" i="20"/>
  <c r="H223" i="20" s="1"/>
  <c r="K277" i="20"/>
  <c r="I298" i="20"/>
  <c r="H298" i="20" s="1"/>
  <c r="M272" i="20"/>
  <c r="I339" i="20"/>
  <c r="H339" i="20" s="1"/>
  <c r="U413" i="20"/>
  <c r="H442" i="20"/>
  <c r="H510" i="20"/>
  <c r="F513" i="20" s="1"/>
  <c r="G527" i="20"/>
  <c r="G528" i="20" s="1"/>
  <c r="K633" i="20"/>
  <c r="I650" i="20"/>
  <c r="H650" i="20" s="1"/>
  <c r="F658" i="20" s="1"/>
  <c r="K661" i="20"/>
  <c r="G266" i="20"/>
  <c r="K414" i="20"/>
  <c r="E415" i="20"/>
  <c r="G414" i="20" s="1"/>
  <c r="H680" i="20"/>
  <c r="E8" i="20"/>
  <c r="G20" i="20"/>
  <c r="K36" i="20"/>
  <c r="R55" i="20"/>
  <c r="D56" i="20"/>
  <c r="G54" i="20" s="1"/>
  <c r="H64" i="20"/>
  <c r="H115" i="20"/>
  <c r="F118" i="20" s="1"/>
  <c r="M105" i="20"/>
  <c r="I178" i="20"/>
  <c r="H178" i="20" s="1"/>
  <c r="F181" i="20" s="1"/>
  <c r="R211" i="20"/>
  <c r="M227" i="20"/>
  <c r="G250" i="20"/>
  <c r="P258" i="20"/>
  <c r="R273" i="20"/>
  <c r="D274" i="20"/>
  <c r="G272" i="20" s="1"/>
  <c r="J362" i="20"/>
  <c r="M380" i="20"/>
  <c r="I395" i="20"/>
  <c r="H395" i="20" s="1"/>
  <c r="K413" i="20"/>
  <c r="H416" i="20"/>
  <c r="F419" i="20" s="1"/>
  <c r="H417" i="20"/>
  <c r="H419" i="20" s="1"/>
  <c r="I427" i="20"/>
  <c r="H427" i="20" s="1"/>
  <c r="K436" i="20"/>
  <c r="J448" i="20"/>
  <c r="H479" i="20"/>
  <c r="H481" i="20" s="1"/>
  <c r="G484" i="20"/>
  <c r="G504" i="20"/>
  <c r="K549" i="20"/>
  <c r="M549" i="20"/>
  <c r="F571" i="20"/>
  <c r="R575" i="20"/>
  <c r="M575" i="20"/>
  <c r="I664" i="20"/>
  <c r="H664" i="20" s="1"/>
  <c r="H679" i="20"/>
  <c r="J67" i="20"/>
  <c r="G340" i="20"/>
  <c r="M548" i="20"/>
  <c r="G609" i="20"/>
  <c r="H14" i="20"/>
  <c r="H15" i="20"/>
  <c r="H17" i="20" s="1"/>
  <c r="D29" i="20"/>
  <c r="G27" i="20" s="1"/>
  <c r="J55" i="20"/>
  <c r="Q55" i="20"/>
  <c r="I65" i="20"/>
  <c r="H65" i="20" s="1"/>
  <c r="F68" i="20" s="1"/>
  <c r="K104" i="20"/>
  <c r="M161" i="20"/>
  <c r="Q273" i="20"/>
  <c r="K335" i="20"/>
  <c r="K397" i="20"/>
  <c r="J435" i="20"/>
  <c r="M436" i="20"/>
  <c r="G448" i="20"/>
  <c r="J457" i="20"/>
  <c r="I482" i="20"/>
  <c r="H482" i="20" s="1"/>
  <c r="J504" i="20"/>
  <c r="I515" i="20"/>
  <c r="H515" i="20" s="1"/>
  <c r="G553" i="20"/>
  <c r="K609" i="20"/>
  <c r="I631" i="20"/>
  <c r="H631" i="20" s="1"/>
  <c r="I632" i="20"/>
  <c r="H632" i="20" s="1"/>
  <c r="J637" i="20"/>
  <c r="E639" i="20"/>
  <c r="G638" i="20" s="1"/>
  <c r="K662" i="20"/>
  <c r="E663" i="20"/>
  <c r="G662" i="20" s="1"/>
  <c r="Q661" i="20"/>
  <c r="L681" i="20"/>
  <c r="R77" i="20"/>
  <c r="L106" i="20"/>
  <c r="G180" i="20"/>
  <c r="L211" i="20"/>
  <c r="L693" i="20" s="1"/>
  <c r="L697" i="20" s="1"/>
  <c r="R272" i="20"/>
  <c r="F336" i="20"/>
  <c r="J272" i="20"/>
  <c r="Q609" i="20"/>
  <c r="L663" i="20"/>
  <c r="H690" i="20"/>
  <c r="G690" i="20"/>
  <c r="G681" i="20"/>
  <c r="D663" i="20"/>
  <c r="G661" i="20" s="1"/>
  <c r="J666" i="20"/>
  <c r="R662" i="20"/>
  <c r="R661" i="20"/>
  <c r="J662" i="20"/>
  <c r="J663" i="20" s="1"/>
  <c r="I665" i="20"/>
  <c r="K652" i="20"/>
  <c r="H646" i="20"/>
  <c r="F649" i="20" s="1"/>
  <c r="H647" i="20"/>
  <c r="H648" i="20" s="1"/>
  <c r="L648" i="20"/>
  <c r="L639" i="20"/>
  <c r="K617" i="20"/>
  <c r="J574" i="20"/>
  <c r="I616" i="20"/>
  <c r="E576" i="20"/>
  <c r="G575" i="20" s="1"/>
  <c r="I608" i="20"/>
  <c r="I609" i="20" s="1"/>
  <c r="K575" i="20"/>
  <c r="R609" i="20"/>
  <c r="F600" i="20"/>
  <c r="K587" i="20"/>
  <c r="I585" i="20"/>
  <c r="H585" i="20" s="1"/>
  <c r="F595" i="20" s="1"/>
  <c r="K579" i="20"/>
  <c r="D576" i="20"/>
  <c r="G574" i="20" s="1"/>
  <c r="G579" i="20"/>
  <c r="G569" i="20"/>
  <c r="H563" i="20"/>
  <c r="G562" i="20"/>
  <c r="G564" i="20" s="1"/>
  <c r="M564" i="20"/>
  <c r="H562" i="20"/>
  <c r="J550" i="20"/>
  <c r="J553" i="20"/>
  <c r="I551" i="20"/>
  <c r="H551" i="20" s="1"/>
  <c r="M553" i="20"/>
  <c r="H527" i="20"/>
  <c r="H529" i="20" s="1"/>
  <c r="G516" i="20"/>
  <c r="E437" i="20"/>
  <c r="G436" i="20" s="1"/>
  <c r="J484" i="20"/>
  <c r="K484" i="20"/>
  <c r="M484" i="20"/>
  <c r="I483" i="20"/>
  <c r="G476" i="20"/>
  <c r="H475" i="20"/>
  <c r="H476" i="20" s="1"/>
  <c r="G472" i="20"/>
  <c r="G457" i="20"/>
  <c r="K457" i="20"/>
  <c r="M457" i="20"/>
  <c r="K440" i="20"/>
  <c r="D437" i="20"/>
  <c r="G435" i="20" s="1"/>
  <c r="G440" i="20"/>
  <c r="J414" i="20"/>
  <c r="J415" i="20" s="1"/>
  <c r="K424" i="20"/>
  <c r="U418" i="20"/>
  <c r="G418" i="20"/>
  <c r="G397" i="20"/>
  <c r="N274" i="20"/>
  <c r="I378" i="20"/>
  <c r="H378" i="20" s="1"/>
  <c r="F381" i="20" s="1"/>
  <c r="G380" i="20"/>
  <c r="I361" i="20"/>
  <c r="M362" i="20"/>
  <c r="M340" i="20"/>
  <c r="J340" i="20"/>
  <c r="K340" i="20"/>
  <c r="M316" i="20"/>
  <c r="G316" i="20"/>
  <c r="J316" i="20"/>
  <c r="I314" i="20"/>
  <c r="H314" i="20" s="1"/>
  <c r="I297" i="20"/>
  <c r="H297" i="20" s="1"/>
  <c r="K299" i="20"/>
  <c r="K272" i="20"/>
  <c r="G277" i="20"/>
  <c r="K273" i="20"/>
  <c r="E263" i="20"/>
  <c r="G262" i="20" s="1"/>
  <c r="G263" i="20" s="1"/>
  <c r="H265" i="20"/>
  <c r="H267" i="20" s="1"/>
  <c r="I262" i="20"/>
  <c r="K262" i="20"/>
  <c r="I225" i="20"/>
  <c r="H225" i="20" s="1"/>
  <c r="F228" i="20" s="1"/>
  <c r="G227" i="20"/>
  <c r="Q221" i="20"/>
  <c r="Q222" i="20" s="1"/>
  <c r="M213" i="20"/>
  <c r="G222" i="20"/>
  <c r="M180" i="20"/>
  <c r="J180" i="20"/>
  <c r="G174" i="20"/>
  <c r="G161" i="20"/>
  <c r="G148" i="20"/>
  <c r="K148" i="20"/>
  <c r="M126" i="20"/>
  <c r="I124" i="20"/>
  <c r="H124" i="20" s="1"/>
  <c r="K126" i="20"/>
  <c r="I95" i="20"/>
  <c r="H98" i="20"/>
  <c r="F101" i="20" s="1"/>
  <c r="G87" i="20"/>
  <c r="K67" i="20"/>
  <c r="J20" i="20"/>
  <c r="R11" i="20"/>
  <c r="H10" i="20"/>
  <c r="I58" i="20"/>
  <c r="K59" i="20"/>
  <c r="K55" i="20"/>
  <c r="Q63" i="20"/>
  <c r="L7" i="20"/>
  <c r="Q11" i="20"/>
  <c r="Q7" i="20"/>
  <c r="K39" i="20"/>
  <c r="Q65" i="20"/>
  <c r="Q54" i="20" s="1"/>
  <c r="R54" i="20"/>
  <c r="G107" i="20"/>
  <c r="G109" i="20" s="1"/>
  <c r="D106" i="20"/>
  <c r="G104" i="20" s="1"/>
  <c r="I125" i="20"/>
  <c r="J105" i="20"/>
  <c r="J126" i="20"/>
  <c r="K180" i="20"/>
  <c r="I179" i="20"/>
  <c r="U211" i="20"/>
  <c r="Q214" i="20"/>
  <c r="Q211" i="20" s="1"/>
  <c r="G254" i="20"/>
  <c r="H260" i="20"/>
  <c r="I37" i="20"/>
  <c r="I39" i="20" s="1"/>
  <c r="J34" i="20"/>
  <c r="J36" i="20" s="1"/>
  <c r="Q86" i="20"/>
  <c r="Q76" i="20" s="1"/>
  <c r="R76" i="20"/>
  <c r="K109" i="20"/>
  <c r="I108" i="20"/>
  <c r="K105" i="20"/>
  <c r="D8" i="20"/>
  <c r="G16" i="20"/>
  <c r="S30" i="20"/>
  <c r="S27" i="20" s="1"/>
  <c r="E36" i="20"/>
  <c r="G35" i="20" s="1"/>
  <c r="G36" i="20" s="1"/>
  <c r="G38" i="20"/>
  <c r="G39" i="20" s="1"/>
  <c r="I57" i="20"/>
  <c r="K54" i="20"/>
  <c r="R67" i="20"/>
  <c r="I87" i="20"/>
  <c r="H87" i="20" s="1"/>
  <c r="K77" i="20"/>
  <c r="K78" i="20" s="1"/>
  <c r="K117" i="20"/>
  <c r="I116" i="20"/>
  <c r="G125" i="20"/>
  <c r="G126" i="20" s="1"/>
  <c r="E106" i="20"/>
  <c r="G105" i="20" s="1"/>
  <c r="G215" i="20"/>
  <c r="G216" i="20" s="1"/>
  <c r="E213" i="20"/>
  <c r="G212" i="20" s="1"/>
  <c r="G213" i="20" s="1"/>
  <c r="G257" i="20"/>
  <c r="G258" i="20" s="1"/>
  <c r="K20" i="20"/>
  <c r="I19" i="20"/>
  <c r="R28" i="20"/>
  <c r="K100" i="20"/>
  <c r="K96" i="20"/>
  <c r="K97" i="20" s="1"/>
  <c r="H220" i="20"/>
  <c r="H9" i="20"/>
  <c r="G11" i="20"/>
  <c r="U30" i="20"/>
  <c r="H33" i="20"/>
  <c r="E29" i="20"/>
  <c r="G28" i="20" s="1"/>
  <c r="G31" i="20"/>
  <c r="I35" i="20"/>
  <c r="G59" i="20"/>
  <c r="G62" i="20"/>
  <c r="G63" i="20" s="1"/>
  <c r="E56" i="20"/>
  <c r="G55" i="20" s="1"/>
  <c r="I66" i="20"/>
  <c r="I99" i="20"/>
  <c r="I146" i="20"/>
  <c r="H146" i="20" s="1"/>
  <c r="F151" i="20" s="1"/>
  <c r="J104" i="20"/>
  <c r="I147" i="20"/>
  <c r="J148" i="20"/>
  <c r="I244" i="20"/>
  <c r="H244" i="20" s="1"/>
  <c r="F247" i="20" s="1"/>
  <c r="K211" i="20"/>
  <c r="H159" i="20"/>
  <c r="F162" i="20" s="1"/>
  <c r="Q159" i="20"/>
  <c r="K161" i="20"/>
  <c r="I160" i="20"/>
  <c r="L212" i="20"/>
  <c r="H215" i="20"/>
  <c r="R212" i="20"/>
  <c r="Q226" i="20"/>
  <c r="R227" i="20"/>
  <c r="K246" i="20"/>
  <c r="H254" i="20"/>
  <c r="R8" i="20"/>
  <c r="M104" i="20"/>
  <c r="M117" i="20"/>
  <c r="Q125" i="20"/>
  <c r="R105" i="20"/>
  <c r="I173" i="20"/>
  <c r="J174" i="20"/>
  <c r="J212" i="20"/>
  <c r="J213" i="20" s="1"/>
  <c r="I226" i="20"/>
  <c r="J227" i="20"/>
  <c r="I249" i="20"/>
  <c r="K212" i="20"/>
  <c r="K250" i="20"/>
  <c r="H264" i="20"/>
  <c r="H261" i="20" s="1"/>
  <c r="I261" i="20"/>
  <c r="I245" i="20"/>
  <c r="H256" i="20"/>
  <c r="H253" i="20" s="1"/>
  <c r="M277" i="20"/>
  <c r="M273" i="20"/>
  <c r="G298" i="20"/>
  <c r="G299" i="20" s="1"/>
  <c r="E274" i="20"/>
  <c r="G273" i="20" s="1"/>
  <c r="I335" i="20"/>
  <c r="G429" i="20"/>
  <c r="G362" i="20"/>
  <c r="H425" i="20"/>
  <c r="H424" i="20"/>
  <c r="H438" i="20"/>
  <c r="H471" i="20"/>
  <c r="I472" i="20"/>
  <c r="I275" i="20"/>
  <c r="J277" i="20"/>
  <c r="I276" i="20"/>
  <c r="J299" i="20"/>
  <c r="I315" i="20"/>
  <c r="K316" i="20"/>
  <c r="H361" i="20"/>
  <c r="J380" i="20"/>
  <c r="I379" i="20"/>
  <c r="F430" i="20"/>
  <c r="H439" i="20"/>
  <c r="I440" i="20"/>
  <c r="H262" i="20"/>
  <c r="H336" i="20"/>
  <c r="H335" i="20"/>
  <c r="H517" i="20"/>
  <c r="I396" i="20"/>
  <c r="Q417" i="20"/>
  <c r="I428" i="20"/>
  <c r="I414" i="20" s="1"/>
  <c r="K435" i="20"/>
  <c r="K548" i="20"/>
  <c r="K550" i="20" s="1"/>
  <c r="I568" i="20"/>
  <c r="K569" i="20"/>
  <c r="Q574" i="20"/>
  <c r="H616" i="20"/>
  <c r="G633" i="20"/>
  <c r="H640" i="20"/>
  <c r="I637" i="20"/>
  <c r="L414" i="20"/>
  <c r="I424" i="20"/>
  <c r="K472" i="20"/>
  <c r="I552" i="20"/>
  <c r="K553" i="20"/>
  <c r="H565" i="20"/>
  <c r="H586" i="20"/>
  <c r="H598" i="20"/>
  <c r="H600" i="20"/>
  <c r="G619" i="20"/>
  <c r="G617" i="20"/>
  <c r="H641" i="20"/>
  <c r="I642" i="20"/>
  <c r="I638" i="20"/>
  <c r="G666" i="20"/>
  <c r="G667" i="20"/>
  <c r="H413" i="20"/>
  <c r="U414" i="20"/>
  <c r="J436" i="20"/>
  <c r="I446" i="20"/>
  <c r="H446" i="20" s="1"/>
  <c r="F449" i="20" s="1"/>
  <c r="H447" i="20"/>
  <c r="I456" i="20"/>
  <c r="H483" i="20"/>
  <c r="I502" i="20"/>
  <c r="H502" i="20" s="1"/>
  <c r="F505" i="20" s="1"/>
  <c r="H503" i="20"/>
  <c r="G649" i="20"/>
  <c r="G648" i="20"/>
  <c r="G652" i="20"/>
  <c r="G658" i="20"/>
  <c r="N526" i="20"/>
  <c r="D525" i="20"/>
  <c r="G523" i="20" s="1"/>
  <c r="H577" i="20"/>
  <c r="Q662" i="20"/>
  <c r="Q663" i="20" s="1"/>
  <c r="Q666" i="20"/>
  <c r="E550" i="20"/>
  <c r="G549" i="20" s="1"/>
  <c r="G550" i="20" s="1"/>
  <c r="K574" i="20"/>
  <c r="Q578" i="20"/>
  <c r="Q579" i="20" s="1"/>
  <c r="G611" i="20"/>
  <c r="I615" i="20"/>
  <c r="H615" i="20" s="1"/>
  <c r="F619" i="20" s="1"/>
  <c r="G641" i="20"/>
  <c r="S664" i="20"/>
  <c r="S661" i="20" s="1"/>
  <c r="S665" i="20"/>
  <c r="K642" i="20"/>
  <c r="H651" i="20"/>
  <c r="H652" i="20" s="1"/>
  <c r="R666" i="20"/>
  <c r="J575" i="20"/>
  <c r="I578" i="20"/>
  <c r="H608" i="20"/>
  <c r="Q632" i="20"/>
  <c r="K638" i="20"/>
  <c r="H340" i="20" l="1"/>
  <c r="H681" i="20"/>
  <c r="H11" i="20"/>
  <c r="I587" i="20"/>
  <c r="I413" i="20"/>
  <c r="M694" i="20"/>
  <c r="G171" i="20"/>
  <c r="J171" i="20"/>
  <c r="H86" i="20"/>
  <c r="H76" i="20" s="1"/>
  <c r="G82" i="20" s="1"/>
  <c r="I76" i="20"/>
  <c r="G56" i="20"/>
  <c r="R694" i="20"/>
  <c r="J274" i="20"/>
  <c r="J694" i="20"/>
  <c r="I111" i="20"/>
  <c r="H112" i="20" s="1"/>
  <c r="I110" i="20"/>
  <c r="H111" i="20" s="1"/>
  <c r="H341" i="20"/>
  <c r="I340" i="20"/>
  <c r="R693" i="20"/>
  <c r="I633" i="20"/>
  <c r="K437" i="20"/>
  <c r="G255" i="20"/>
  <c r="L694" i="20"/>
  <c r="L695" i="20" s="1"/>
  <c r="G88" i="20"/>
  <c r="K694" i="20"/>
  <c r="P694" i="20"/>
  <c r="P695" i="20" s="1"/>
  <c r="D695" i="20"/>
  <c r="K639" i="20"/>
  <c r="H524" i="20"/>
  <c r="I484" i="20"/>
  <c r="M106" i="20"/>
  <c r="H6" i="20"/>
  <c r="H516" i="20"/>
  <c r="K693" i="20"/>
  <c r="K697" i="20" s="1"/>
  <c r="M693" i="20"/>
  <c r="M697" i="20" s="1"/>
  <c r="J693" i="20"/>
  <c r="J697" i="20" s="1"/>
  <c r="H16" i="20"/>
  <c r="G7" i="20"/>
  <c r="E695" i="20"/>
  <c r="K663" i="20"/>
  <c r="G663" i="20"/>
  <c r="G639" i="20"/>
  <c r="R576" i="20"/>
  <c r="J437" i="20"/>
  <c r="K415" i="20"/>
  <c r="I415" i="20"/>
  <c r="G274" i="20"/>
  <c r="I6" i="20"/>
  <c r="I170" i="20"/>
  <c r="G415" i="20"/>
  <c r="M274" i="20"/>
  <c r="Q274" i="20"/>
  <c r="H172" i="20"/>
  <c r="H169" i="20" s="1"/>
  <c r="I169" i="20"/>
  <c r="I263" i="20"/>
  <c r="H661" i="20"/>
  <c r="F667" i="20" s="1"/>
  <c r="K213" i="20"/>
  <c r="M437" i="20"/>
  <c r="I362" i="20"/>
  <c r="M550" i="20"/>
  <c r="K8" i="20"/>
  <c r="G78" i="20"/>
  <c r="I548" i="20"/>
  <c r="G29" i="20"/>
  <c r="I666" i="20"/>
  <c r="H480" i="20"/>
  <c r="H477" i="20"/>
  <c r="I299" i="20"/>
  <c r="K106" i="20"/>
  <c r="I661" i="20"/>
  <c r="H360" i="20"/>
  <c r="F363" i="20" s="1"/>
  <c r="G525" i="20"/>
  <c r="R56" i="20"/>
  <c r="Q56" i="20"/>
  <c r="I652" i="20"/>
  <c r="F565" i="20"/>
  <c r="H95" i="20"/>
  <c r="Q78" i="20"/>
  <c r="J57" i="14"/>
  <c r="K57" i="14" s="1"/>
  <c r="I639" i="20"/>
  <c r="I574" i="20"/>
  <c r="G437" i="20"/>
  <c r="H258" i="20"/>
  <c r="H665" i="20"/>
  <c r="I662" i="20"/>
  <c r="R663" i="20"/>
  <c r="K576" i="20"/>
  <c r="G576" i="20"/>
  <c r="H564" i="20"/>
  <c r="K274" i="20"/>
  <c r="Q67" i="20"/>
  <c r="K56" i="20"/>
  <c r="I579" i="20"/>
  <c r="H578" i="20"/>
  <c r="I575" i="20"/>
  <c r="F643" i="20"/>
  <c r="H637" i="20"/>
  <c r="H486" i="20"/>
  <c r="H484" i="20"/>
  <c r="H642" i="20"/>
  <c r="H638" i="20"/>
  <c r="H639" i="20" s="1"/>
  <c r="I429" i="20"/>
  <c r="H428" i="20"/>
  <c r="H263" i="20"/>
  <c r="I380" i="20"/>
  <c r="H379" i="20"/>
  <c r="I435" i="20"/>
  <c r="I174" i="20"/>
  <c r="H173" i="20"/>
  <c r="H255" i="20"/>
  <c r="Q227" i="20"/>
  <c r="Q212" i="20"/>
  <c r="Q213" i="20" s="1"/>
  <c r="H99" i="20"/>
  <c r="I100" i="20"/>
  <c r="I96" i="20"/>
  <c r="I97" i="20" s="1"/>
  <c r="H19" i="20"/>
  <c r="H7" i="20" s="1"/>
  <c r="I20" i="20"/>
  <c r="G106" i="20"/>
  <c r="H42" i="20"/>
  <c r="H35" i="20"/>
  <c r="G6" i="20"/>
  <c r="F127" i="20"/>
  <c r="H104" i="20"/>
  <c r="F110" i="20" s="1"/>
  <c r="S666" i="20"/>
  <c r="S662" i="20"/>
  <c r="H633" i="20"/>
  <c r="H552" i="20"/>
  <c r="I549" i="20"/>
  <c r="I553" i="20"/>
  <c r="Q414" i="20"/>
  <c r="Q418" i="20"/>
  <c r="H548" i="20"/>
  <c r="H440" i="20"/>
  <c r="H441" i="20"/>
  <c r="H315" i="20"/>
  <c r="H316" i="20" s="1"/>
  <c r="I316" i="20"/>
  <c r="H275" i="20"/>
  <c r="I272" i="20"/>
  <c r="H435" i="20"/>
  <c r="I250" i="20"/>
  <c r="H249" i="20"/>
  <c r="S159" i="20"/>
  <c r="S104" i="20" s="1"/>
  <c r="S106" i="20" s="1"/>
  <c r="Q161" i="20"/>
  <c r="I148" i="20"/>
  <c r="H147" i="20"/>
  <c r="H66" i="20"/>
  <c r="I67" i="20"/>
  <c r="F12" i="20"/>
  <c r="F223" i="20"/>
  <c r="H211" i="20"/>
  <c r="F217" i="20" s="1"/>
  <c r="I104" i="20"/>
  <c r="H57" i="20"/>
  <c r="I54" i="20"/>
  <c r="I109" i="20"/>
  <c r="H108" i="20"/>
  <c r="I105" i="20"/>
  <c r="H58" i="20"/>
  <c r="I55" i="20"/>
  <c r="I59" i="20"/>
  <c r="I7" i="20"/>
  <c r="N528" i="20"/>
  <c r="N523" i="20"/>
  <c r="N693" i="20" s="1"/>
  <c r="N697" i="20" s="1"/>
  <c r="I457" i="20"/>
  <c r="H456" i="20"/>
  <c r="H595" i="20"/>
  <c r="H587" i="20"/>
  <c r="H609" i="20"/>
  <c r="H611" i="20"/>
  <c r="Q575" i="20"/>
  <c r="Q576" i="20" s="1"/>
  <c r="H526" i="20"/>
  <c r="H505" i="20"/>
  <c r="H504" i="20"/>
  <c r="H449" i="20"/>
  <c r="H448" i="20"/>
  <c r="I617" i="20"/>
  <c r="I397" i="20"/>
  <c r="H396" i="20"/>
  <c r="H300" i="20"/>
  <c r="H299" i="20"/>
  <c r="H363" i="20"/>
  <c r="I504" i="20"/>
  <c r="H472" i="20"/>
  <c r="H473" i="20"/>
  <c r="Q126" i="20"/>
  <c r="Q105" i="20"/>
  <c r="H216" i="20"/>
  <c r="Q30" i="20"/>
  <c r="Q27" i="20" s="1"/>
  <c r="U27" i="20"/>
  <c r="I211" i="20"/>
  <c r="I117" i="20"/>
  <c r="H116" i="20"/>
  <c r="I88" i="20"/>
  <c r="I77" i="20"/>
  <c r="I78" i="20" s="1"/>
  <c r="H37" i="20"/>
  <c r="H34" i="20" s="1"/>
  <c r="I34" i="20"/>
  <c r="J106" i="20"/>
  <c r="Q8" i="20"/>
  <c r="H12" i="20"/>
  <c r="G643" i="20"/>
  <c r="G642" i="20"/>
  <c r="F581" i="20"/>
  <c r="H574" i="20"/>
  <c r="F580" i="20" s="1"/>
  <c r="H619" i="20"/>
  <c r="H617" i="20"/>
  <c r="H568" i="20"/>
  <c r="I569" i="20"/>
  <c r="I436" i="20"/>
  <c r="I273" i="20"/>
  <c r="I277" i="20"/>
  <c r="H276" i="20"/>
  <c r="I448" i="20"/>
  <c r="H245" i="20"/>
  <c r="I246" i="20"/>
  <c r="I227" i="20"/>
  <c r="H226" i="20"/>
  <c r="I212" i="20"/>
  <c r="I161" i="20"/>
  <c r="H160" i="20"/>
  <c r="Q104" i="20"/>
  <c r="U31" i="20"/>
  <c r="G32" i="20"/>
  <c r="H179" i="20"/>
  <c r="I180" i="20"/>
  <c r="I126" i="20"/>
  <c r="H125" i="20"/>
  <c r="Q693" i="20" l="1"/>
  <c r="G706" i="20" s="1"/>
  <c r="R695" i="20"/>
  <c r="R697" i="20"/>
  <c r="I693" i="20"/>
  <c r="I697" i="20" s="1"/>
  <c r="U693" i="20"/>
  <c r="I694" i="20"/>
  <c r="S693" i="20"/>
  <c r="S697" i="20" s="1"/>
  <c r="G8" i="20"/>
  <c r="I663" i="20"/>
  <c r="I550" i="20"/>
  <c r="H362" i="20"/>
  <c r="H170" i="20"/>
  <c r="H171" i="20" s="1"/>
  <c r="H212" i="20"/>
  <c r="H213" i="20" s="1"/>
  <c r="I274" i="20"/>
  <c r="I171" i="20"/>
  <c r="I576" i="20"/>
  <c r="I437" i="20"/>
  <c r="H662" i="20"/>
  <c r="H663" i="20" s="1"/>
  <c r="H666" i="20"/>
  <c r="M695" i="20"/>
  <c r="K695" i="20"/>
  <c r="I698" i="20"/>
  <c r="I106" i="20"/>
  <c r="U28" i="20"/>
  <c r="Q31" i="20"/>
  <c r="Q32" i="20" s="1"/>
  <c r="H89" i="20"/>
  <c r="H88" i="20"/>
  <c r="H77" i="20"/>
  <c r="H458" i="20"/>
  <c r="H457" i="20"/>
  <c r="H180" i="20"/>
  <c r="H181" i="20"/>
  <c r="I213" i="20"/>
  <c r="H247" i="20"/>
  <c r="H246" i="20"/>
  <c r="I8" i="20"/>
  <c r="H67" i="20"/>
  <c r="H68" i="20"/>
  <c r="H436" i="20"/>
  <c r="H437" i="20" s="1"/>
  <c r="H39" i="20"/>
  <c r="H20" i="20"/>
  <c r="H21" i="20"/>
  <c r="H381" i="20"/>
  <c r="H380" i="20"/>
  <c r="H127" i="20"/>
  <c r="H126" i="20"/>
  <c r="H161" i="20"/>
  <c r="H162" i="20"/>
  <c r="F60" i="20"/>
  <c r="H54" i="20"/>
  <c r="G60" i="20" s="1"/>
  <c r="H251" i="20"/>
  <c r="H250" i="20"/>
  <c r="H272" i="20"/>
  <c r="F278" i="20"/>
  <c r="H553" i="20"/>
  <c r="H554" i="20"/>
  <c r="H549" i="20"/>
  <c r="H550" i="20" s="1"/>
  <c r="H175" i="20"/>
  <c r="H174" i="20"/>
  <c r="H581" i="20"/>
  <c r="H579" i="20"/>
  <c r="H575" i="20"/>
  <c r="H576" i="20" s="1"/>
  <c r="H569" i="20"/>
  <c r="H571" i="20"/>
  <c r="H228" i="20"/>
  <c r="H227" i="20"/>
  <c r="H117" i="20"/>
  <c r="H118" i="20"/>
  <c r="Q106" i="20"/>
  <c r="F529" i="20"/>
  <c r="H523" i="20"/>
  <c r="H525" i="20" s="1"/>
  <c r="H528" i="20"/>
  <c r="H109" i="20"/>
  <c r="H105" i="20"/>
  <c r="H151" i="20"/>
  <c r="H148" i="20"/>
  <c r="H277" i="20"/>
  <c r="H278" i="20"/>
  <c r="H273" i="20"/>
  <c r="H8" i="20"/>
  <c r="I12" i="20"/>
  <c r="I36" i="20"/>
  <c r="H399" i="20"/>
  <c r="H397" i="20"/>
  <c r="N695" i="20"/>
  <c r="N525" i="20"/>
  <c r="I56" i="20"/>
  <c r="G12" i="20"/>
  <c r="D699" i="20"/>
  <c r="G693" i="20"/>
  <c r="H55" i="20"/>
  <c r="H59" i="20"/>
  <c r="H60" i="20"/>
  <c r="E699" i="20"/>
  <c r="G694" i="20"/>
  <c r="H704" i="20" s="1"/>
  <c r="H36" i="20"/>
  <c r="H101" i="20"/>
  <c r="H96" i="20"/>
  <c r="H97" i="20" s="1"/>
  <c r="H100" i="20"/>
  <c r="I700" i="20"/>
  <c r="J695" i="20"/>
  <c r="H430" i="20"/>
  <c r="H429" i="20"/>
  <c r="H414" i="20"/>
  <c r="H415" i="20" s="1"/>
  <c r="H217" i="20" l="1"/>
  <c r="Q697" i="20"/>
  <c r="H78" i="20"/>
  <c r="H82" i="20"/>
  <c r="U694" i="20"/>
  <c r="Q700" i="20" s="1"/>
  <c r="Q698" i="20"/>
  <c r="Q699" i="20" s="1"/>
  <c r="U697" i="20"/>
  <c r="G697" i="20"/>
  <c r="G704" i="20"/>
  <c r="H694" i="20"/>
  <c r="H705" i="20" s="1"/>
  <c r="H693" i="20"/>
  <c r="H56" i="20"/>
  <c r="H274" i="20"/>
  <c r="G695" i="20"/>
  <c r="I701" i="20"/>
  <c r="H700" i="20"/>
  <c r="I695" i="20"/>
  <c r="Q28" i="20"/>
  <c r="S31" i="20"/>
  <c r="S28" i="20" s="1"/>
  <c r="H698" i="20"/>
  <c r="I699" i="20"/>
  <c r="H110" i="20"/>
  <c r="H106" i="20"/>
  <c r="Q694" i="20" l="1"/>
  <c r="H706" i="20" s="1"/>
  <c r="Q29" i="20"/>
  <c r="S694" i="20"/>
  <c r="S695" i="20" s="1"/>
  <c r="G705" i="20"/>
  <c r="H697" i="20"/>
  <c r="H695" i="20"/>
  <c r="H701" i="20"/>
  <c r="G698" i="20"/>
  <c r="G699" i="20" s="1"/>
  <c r="H699" i="20"/>
  <c r="G700" i="20" l="1"/>
  <c r="G701" i="20" s="1"/>
  <c r="Q695" i="20"/>
  <c r="Q701" i="20"/>
</calcChain>
</file>

<file path=xl/sharedStrings.xml><?xml version="1.0" encoding="utf-8"?>
<sst xmlns="http://schemas.openxmlformats.org/spreadsheetml/2006/main" count="2231" uniqueCount="676">
  <si>
    <t>Klasyfikacja budżetowa</t>
  </si>
  <si>
    <t>Treść</t>
  </si>
  <si>
    <t>OGÓŁEM</t>
  </si>
  <si>
    <t>z tego:</t>
  </si>
  <si>
    <t>dział</t>
  </si>
  <si>
    <t>rozdział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</si>
  <si>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</si>
  <si>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</si>
  <si>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</si>
  <si>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</si>
  <si>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</si>
  <si>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</si>
  <si>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inwestycje i zakupy inwestycyjne</t>
  </si>
  <si>
    <t>w tym:</t>
  </si>
  <si>
    <t>zakup i objęcie akcji i udziałów oraz wniesienie wkładów do spółek prawa handlowego.</t>
  </si>
  <si>
    <t>dotacje</t>
  </si>
  <si>
    <t>010</t>
  </si>
  <si>
    <t xml:space="preserve"> Rolnictwo i łowiectwo</t>
  </si>
  <si>
    <t>Plan</t>
  </si>
  <si>
    <t>Wykonanie</t>
  </si>
  <si>
    <t>% Wyk. planu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</si>
  <si>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</si>
  <si>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</si>
  <si>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</si>
  <si>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</si>
  <si>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</si>
  <si>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</si>
  <si>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411 Składki na ubezpieczenia społeczne</t>
  </si>
  <si>
    <t>412 Składki na Fundusz Pracy</t>
  </si>
  <si>
    <t>421 Zakup materiałów i wyposażenia</t>
  </si>
  <si>
    <t>443 Różne opłaty i składki</t>
  </si>
  <si>
    <t>150</t>
  </si>
  <si>
    <t>Przetwórstwo przemysłowe</t>
  </si>
  <si>
    <t>15011</t>
  </si>
  <si>
    <t>Rozwój przedsiębiorczości</t>
  </si>
  <si>
    <t>400</t>
  </si>
  <si>
    <t xml:space="preserve"> Wytwarzanie i zaopatrywanie w energię elektryczną, gaz i wodę</t>
  </si>
  <si>
    <t>40002</t>
  </si>
  <si>
    <t>Dostarczanie wody</t>
  </si>
  <si>
    <t>430 Zakup usług pozostałych</t>
  </si>
  <si>
    <t>600</t>
  </si>
  <si>
    <t>Transport i łączność</t>
  </si>
  <si>
    <t>60004</t>
  </si>
  <si>
    <t xml:space="preserve"> Lokalny transport zbiorowy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</si>
  <si>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</si>
  <si>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</si>
  <si>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</si>
  <si>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</si>
  <si>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</si>
  <si>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</si>
  <si>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</si>
  <si>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</si>
  <si>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70095</t>
  </si>
  <si>
    <t>710</t>
  </si>
  <si>
    <t xml:space="preserve"> Działalność usługowa</t>
  </si>
  <si>
    <t>71004</t>
  </si>
  <si>
    <t>Plany zagospodarowania przestrzennego</t>
  </si>
  <si>
    <t>0,00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</si>
  <si>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</si>
  <si>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</si>
  <si>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</si>
  <si>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</si>
  <si>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</si>
  <si>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</si>
  <si>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4410</t>
  </si>
  <si>
    <t>75023</t>
  </si>
  <si>
    <t xml:space="preserve"> Urzędy gmin (miast i miast na prawach powiatu)</t>
  </si>
  <si>
    <t>75075</t>
  </si>
  <si>
    <t>Promocja jednostek samorządu terytorialnego</t>
  </si>
  <si>
    <t>75095</t>
  </si>
  <si>
    <t>751</t>
  </si>
  <si>
    <t xml:space="preserve"> 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</si>
  <si>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</si>
  <si>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</si>
  <si>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</si>
  <si>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</si>
  <si>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75404</t>
  </si>
  <si>
    <t>Komendy wojewódzkie Policji</t>
  </si>
  <si>
    <t>300 Wpłaty jednostek na państwowy fundusz celowy</t>
  </si>
  <si>
    <t>6170</t>
  </si>
  <si>
    <t>75412</t>
  </si>
  <si>
    <t>Ochotnicze straże pożarne</t>
  </si>
  <si>
    <t>75414</t>
  </si>
  <si>
    <t>Obrona cywilna</t>
  </si>
  <si>
    <t>4210 zakup materiałów i wyposaż.</t>
  </si>
  <si>
    <t>75421</t>
  </si>
  <si>
    <t>4210</t>
  </si>
  <si>
    <t>4300</t>
  </si>
  <si>
    <t>757</t>
  </si>
  <si>
    <t xml:space="preserve"> 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</si>
  <si>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</si>
  <si>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</si>
  <si>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</si>
  <si>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</si>
  <si>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</si>
  <si>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 xml:space="preserve"> Rezerwy ogólne i celowe</t>
  </si>
  <si>
    <t>801</t>
  </si>
  <si>
    <t>Oświata i wychowanie</t>
  </si>
  <si>
    <t>80101</t>
  </si>
  <si>
    <t xml:space="preserve"> Szkoły podstawowe</t>
  </si>
  <si>
    <t>0</t>
  </si>
  <si>
    <t>80103</t>
  </si>
  <si>
    <t>Oddziały przedszkolne w szkołach podstawowych</t>
  </si>
  <si>
    <t>80104</t>
  </si>
  <si>
    <t xml:space="preserve">Przedszkola </t>
  </si>
  <si>
    <t>"0"</t>
  </si>
  <si>
    <t>"7"</t>
  </si>
  <si>
    <t>"9"</t>
  </si>
  <si>
    <t>4700</t>
  </si>
  <si>
    <t>80105</t>
  </si>
  <si>
    <t>Przedszkola specjalne</t>
  </si>
  <si>
    <t>80110</t>
  </si>
  <si>
    <t>Gimnazja</t>
  </si>
  <si>
    <t>80113</t>
  </si>
  <si>
    <t xml:space="preserve"> Dowożenie uczniów do szkół</t>
  </si>
  <si>
    <t>4010</t>
  </si>
  <si>
    <t>4040</t>
  </si>
  <si>
    <t>4110</t>
  </si>
  <si>
    <t>4120</t>
  </si>
  <si>
    <t>4440</t>
  </si>
  <si>
    <t>80195</t>
  </si>
  <si>
    <t>4170</t>
  </si>
  <si>
    <t>4177</t>
  </si>
  <si>
    <t>9"</t>
  </si>
  <si>
    <t>4179</t>
  </si>
  <si>
    <t>inw "7"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</si>
  <si>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</si>
  <si>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</si>
  <si>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</si>
  <si>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</si>
  <si>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</si>
  <si>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</si>
  <si>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</si>
  <si>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 xml:space="preserve"> Pomoc społeczna</t>
  </si>
  <si>
    <t>85202</t>
  </si>
  <si>
    <t>Domy pomocy społecznej</t>
  </si>
  <si>
    <t>85204</t>
  </si>
  <si>
    <t>Rodziny zastępcze</t>
  </si>
  <si>
    <t>85206</t>
  </si>
  <si>
    <t>Wspieranie rodziny</t>
  </si>
  <si>
    <t>85212</t>
  </si>
  <si>
    <t xml:space="preserve"> Świadczenia rodzinne, świadczenia z funduszu alimentacyjneego oraz składki na ubezpieczenia emerytalne i rentowe z ubezpieczenia społecznego</t>
  </si>
  <si>
    <t>311 Świadczenia społeczne</t>
  </si>
  <si>
    <t>85213</t>
  </si>
  <si>
    <t xml:space="preserve"> Składki na ubezpieczenie zdrowotne opłacane za osoby pobierajace niektóre świadczenia z pomocy społecznej, niektóre świadczenia rodzinne oraz za osoby uczestniczące w zajęciach w centrum integracji społecznej.</t>
  </si>
  <si>
    <t>85214</t>
  </si>
  <si>
    <t xml:space="preserve"> Zasiłki i pomoc w naturze oraz składki na ubezpieczenia emerytalne i rentowe</t>
  </si>
  <si>
    <t>85216</t>
  </si>
  <si>
    <t xml:space="preserve"> Zasiłki stałe</t>
  </si>
  <si>
    <t>85219</t>
  </si>
  <si>
    <t>Ośrodki pomocy społecznej</t>
  </si>
  <si>
    <t>85228</t>
  </si>
  <si>
    <t>Usługi opiekuńcze i specjalistyczne usługi opiekuńcze</t>
  </si>
  <si>
    <t>85278</t>
  </si>
  <si>
    <t xml:space="preserve"> Usuwanie skutków klęsk żywiołowych</t>
  </si>
  <si>
    <t>85295</t>
  </si>
  <si>
    <t>853</t>
  </si>
  <si>
    <t xml:space="preserve"> Pozostałe zadania w zakresie polityki społecznej</t>
  </si>
  <si>
    <t>85395</t>
  </si>
  <si>
    <t>854</t>
  </si>
  <si>
    <t xml:space="preserve"> Edukacyjna opieka wychowawcza</t>
  </si>
  <si>
    <t>85401</t>
  </si>
  <si>
    <t>Świetlice szkolne</t>
  </si>
  <si>
    <t>85415</t>
  </si>
  <si>
    <t>Pomoc materialna dla uczniów</t>
  </si>
  <si>
    <t>85446</t>
  </si>
  <si>
    <t xml:space="preserve"> Dokształcanie i doskonalenie nauczycieli</t>
  </si>
  <si>
    <t>900</t>
  </si>
  <si>
    <t>Gospodarka komunalna i ochrona środowiska</t>
  </si>
  <si>
    <t>90001</t>
  </si>
  <si>
    <t>Gospodarka ściekowa i ochrona wód</t>
  </si>
  <si>
    <t>90002</t>
  </si>
  <si>
    <t xml:space="preserve"> Gospodarka odpadami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</si>
  <si>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</si>
  <si>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</si>
  <si>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</si>
  <si>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</si>
  <si>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</si>
  <si>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</si>
  <si>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</si>
  <si>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</si>
  <si>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</si>
  <si>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</si>
  <si>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</si>
  <si>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</si>
  <si>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</si>
  <si>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</si>
  <si>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</si>
  <si>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</si>
  <si>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</si>
  <si>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</si>
  <si>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4247</t>
  </si>
  <si>
    <t>4249</t>
  </si>
  <si>
    <t>92695</t>
  </si>
  <si>
    <t>RAZEM</t>
  </si>
  <si>
    <t>Dział</t>
  </si>
  <si>
    <t>Rozdział</t>
  </si>
  <si>
    <t>Komendy powiatowe Państwowej Straży Pożarnej</t>
  </si>
  <si>
    <t>85111</t>
  </si>
  <si>
    <t>Szpitale ogólne</t>
  </si>
  <si>
    <t>90017</t>
  </si>
  <si>
    <t>Zakłady gospodarki komunalnej</t>
  </si>
  <si>
    <t>Część równoważąca subwencji ogólnej dla gmin</t>
  </si>
  <si>
    <t>ZAŁĄCZNIK NR 2B</t>
  </si>
  <si>
    <t>75411</t>
  </si>
  <si>
    <t>80150</t>
  </si>
  <si>
    <t>Rb28s</t>
  </si>
  <si>
    <t>różnica</t>
  </si>
  <si>
    <t xml:space="preserve">Lp. </t>
  </si>
  <si>
    <t>Rozdz.</t>
  </si>
  <si>
    <t xml:space="preserve">Nazwa zadania </t>
  </si>
  <si>
    <t>Okres Realizacji</t>
  </si>
  <si>
    <t>Łączne nakłady finansowe</t>
  </si>
  <si>
    <t>Jednostka realizująca program lub koordynująca wykonanie programu</t>
  </si>
  <si>
    <t>Planowane wydatki (przed zmianą)</t>
  </si>
  <si>
    <t>Zmiana planu</t>
  </si>
  <si>
    <t>dochody własne jst</t>
  </si>
  <si>
    <t>kredyty, pożyczki, papiery wartościowe</t>
  </si>
  <si>
    <t>środki pochodące z innych źródeł</t>
  </si>
  <si>
    <t>Środki wymienione w art.. 5 ust. 1 pkt 2 o 3 u.o.f.p.</t>
  </si>
  <si>
    <t>WYDATKI OBJĘTE WIELOLETNIĄ PROGNOZĄ FINANSOWĄ, w tym:</t>
  </si>
  <si>
    <t>1.</t>
  </si>
  <si>
    <t>Budowa świetlicy wiejskiej w miejscowości Cegłów na potrzeby mieszkańców korzystających z aktywnych form rekreacji i wypoczynku</t>
  </si>
  <si>
    <t>2013-2015</t>
  </si>
  <si>
    <t>Urząd Gminy w Baranowie</t>
  </si>
  <si>
    <t>2.</t>
  </si>
  <si>
    <t>Budowa budynku -  świetlicy wiejskiej w miejscowości Drybus - Gmina Baranów</t>
  </si>
  <si>
    <t>2014-2016</t>
  </si>
  <si>
    <t>3.</t>
  </si>
  <si>
    <t>Budowa kanalizacji deszczowej w Bożej Woli, rejon ulic: Krótka, Ogrodowa, Pieczarkowa</t>
  </si>
  <si>
    <t>2012-2015</t>
  </si>
  <si>
    <t>4.</t>
  </si>
  <si>
    <t>Budowa Stacji Uzdatniania Wody w Kaskach</t>
  </si>
  <si>
    <t>2011-2016</t>
  </si>
  <si>
    <t>WYDATKI NA ZADANIA INWETYCYJNE W 2015 ROKU,  w tym:</t>
  </si>
  <si>
    <t>w ramach funduszy sołeckich</t>
  </si>
  <si>
    <t>2015</t>
  </si>
  <si>
    <t>Modernizacja dróg gminnych, w tym:</t>
  </si>
  <si>
    <t>2.1</t>
  </si>
  <si>
    <t>Boża Wola ul.Różana</t>
  </si>
  <si>
    <t>2.2</t>
  </si>
  <si>
    <t>Żaby - Boża Wola (nakładka asfaltowa)</t>
  </si>
  <si>
    <t>2.3</t>
  </si>
  <si>
    <t>Kaski ul. Szkolna (nakładka asfaltowa)</t>
  </si>
  <si>
    <t>Budowa chodników wzdłuż dróg gminnych, w tym:</t>
  </si>
  <si>
    <t>3.1.</t>
  </si>
  <si>
    <t>Chodnik we wsi Bronisławów</t>
  </si>
  <si>
    <t>3.2.</t>
  </si>
  <si>
    <t>Chodnik we wsi Gole</t>
  </si>
  <si>
    <t xml:space="preserve">Zakup gruntów pod drogami gminnymi - regulacja stanów prawnych </t>
  </si>
  <si>
    <t>5.</t>
  </si>
  <si>
    <t>Zakupy inwestycyjne dla Urzędu Gminy - zakup urządzenia wielofunkcyjnego - kserokopiarki</t>
  </si>
  <si>
    <t>6.</t>
  </si>
  <si>
    <t>Zakupy inwestycyjne dla jednostek ochotniczych straży pożarnych - zabezpieczenie bojowe, w tym</t>
  </si>
  <si>
    <t>6.1.</t>
  </si>
  <si>
    <t xml:space="preserve">OSP BARANÓW - zakup aparatu oddechowego i drabiny </t>
  </si>
  <si>
    <t>6.2.</t>
  </si>
  <si>
    <t>OSP Kaski - zakup motopompy</t>
  </si>
  <si>
    <t>7.</t>
  </si>
  <si>
    <t xml:space="preserve">Budowa chodnika przy Zespole Szkół w Kaskach, w tym: </t>
  </si>
  <si>
    <t>8.</t>
  </si>
  <si>
    <t>Budowa oświetlenia ulicznego , w tym:</t>
  </si>
  <si>
    <t>8.1.</t>
  </si>
  <si>
    <t>Boża Wola ul. Brzozowa, w tym:</t>
  </si>
  <si>
    <t>8.2</t>
  </si>
  <si>
    <t>Kopiska, w tym:</t>
  </si>
  <si>
    <t>8.3.</t>
  </si>
  <si>
    <t>Kaski ul. Nowa</t>
  </si>
  <si>
    <t>8.4.</t>
  </si>
  <si>
    <t>Boża Wola ul. Owocowa, w tym:</t>
  </si>
  <si>
    <t>9.</t>
  </si>
  <si>
    <t>Wykonanie oświetlenia placu przy Ośrodku Zdrowia i ZS w Baranowie</t>
  </si>
  <si>
    <t>10.</t>
  </si>
  <si>
    <t>Zakupy inwestycyjne dla Zakładu Usług Komunalnych - Zakup przyczepy ciągnikowej</t>
  </si>
  <si>
    <t>Wyposażenie obiektu sportowego ORLIK 2012 w Baranowie w siłownię stacjonarną, w tym:</t>
  </si>
  <si>
    <t>Zakup i montaż urządzeń siłowni stacjonarnej na terenie Filii Gminnej Biblioteki Publicznej w Kaskach</t>
  </si>
  <si>
    <t>WYDATKI W FORMIE DOTACJI MAJĄTKOWYCH, w tym:</t>
  </si>
  <si>
    <t>Przyspieszenie wzrostu konkurencyjności województwa mazowieckiego poprzez budowanie społeczeństwa informacyjnego  i gospodarki opartej na wiedzy poprzez stworzenie zintegrowanych baz wiedzy o Mazowszu - Projekt BW</t>
  </si>
  <si>
    <t>Urząd Marszalkowski Wojewodztwa Mazowieckiego</t>
  </si>
  <si>
    <t>Pomoc finansowa dla Powiatu Grodziskiego na przebudowę dróg powiatowych w gminie Baranów</t>
  </si>
  <si>
    <t>Starostwo Powiatowe w Grodzisku Mazowieckim</t>
  </si>
  <si>
    <t>Rozwój elektronicznej administracji w samorządach województwa mazowieckiego wymagającej niwelowania dwudzielności potencjału województwa - Projekt EA</t>
  </si>
  <si>
    <t>OGÓŁEM WYDATKI MAJĄTKOWE</t>
  </si>
  <si>
    <t>w tym: w ramach Funduszy sołeckich</t>
  </si>
  <si>
    <t>% wykonania planu</t>
  </si>
  <si>
    <t>Lp.</t>
  </si>
  <si>
    <t>Jednostki sektora finansów publicznych</t>
  </si>
  <si>
    <t xml:space="preserve">Nazwa jednostki </t>
  </si>
  <si>
    <t>Urząd Marszałkowski Województwa Mazowieckiego</t>
  </si>
  <si>
    <t xml:space="preserve">2. </t>
  </si>
  <si>
    <t>Jednostki spoza sektora finansów publicznych</t>
  </si>
  <si>
    <t>Ogółem</t>
  </si>
  <si>
    <t>Planowana kwota dotacji</t>
  </si>
  <si>
    <t>% wyk. planu</t>
  </si>
  <si>
    <t>Symbol</t>
  </si>
  <si>
    <t>Wyszczególnienie</t>
  </si>
  <si>
    <t>Plan (po zmianach)</t>
  </si>
  <si>
    <t>A</t>
  </si>
  <si>
    <t>DOCHODY (A1+A2)</t>
  </si>
  <si>
    <t>A1</t>
  </si>
  <si>
    <t>Dochody bieżące</t>
  </si>
  <si>
    <t>A2</t>
  </si>
  <si>
    <t>Dochody majątkowe</t>
  </si>
  <si>
    <t>B</t>
  </si>
  <si>
    <t>WYDATKI (B1+B2)</t>
  </si>
  <si>
    <t>B1</t>
  </si>
  <si>
    <t>Wydatki bieżące</t>
  </si>
  <si>
    <t>B2</t>
  </si>
  <si>
    <t>Wydatki majątkowe</t>
  </si>
  <si>
    <t>C</t>
  </si>
  <si>
    <t>NADWYŻKA/DEFICYT (A-B)</t>
  </si>
  <si>
    <t>D1</t>
  </si>
  <si>
    <t>PRZYCHODY OGÓŁEM_x000D_
 z tego:</t>
  </si>
  <si>
    <t>D11</t>
  </si>
  <si>
    <t>D12</t>
  </si>
  <si>
    <t>spłata pożyczek udzielonych</t>
  </si>
  <si>
    <t>D13</t>
  </si>
  <si>
    <t>na pokrycie deficytu</t>
  </si>
  <si>
    <t>D14</t>
  </si>
  <si>
    <t>D15</t>
  </si>
  <si>
    <t>prywatyzacja majątku jst</t>
  </si>
  <si>
    <t>D16</t>
  </si>
  <si>
    <t>wolne środki, o których mowa w art. 217 ust. 2 pkt 6 ustawy o finansach publicznych_x000D_
w tym:</t>
  </si>
  <si>
    <t>D2</t>
  </si>
  <si>
    <t>ROZCHODY OGÓŁEM_x000D_
 z tego:</t>
  </si>
  <si>
    <t>D21</t>
  </si>
  <si>
    <t>spłaty kredytów i pożyczek_x000D_
 w tym:</t>
  </si>
  <si>
    <t>D22</t>
  </si>
  <si>
    <t>pożyczki (udzielone)</t>
  </si>
  <si>
    <t>D23</t>
  </si>
  <si>
    <t>D24</t>
  </si>
  <si>
    <t>inne cele</t>
  </si>
  <si>
    <t>% wykonania</t>
  </si>
  <si>
    <t>Nazwa instytucji</t>
  </si>
  <si>
    <t>Gminna Biblioteka Publiczna w Baranowie</t>
  </si>
  <si>
    <t>dotacja podmiotowa na dofinansowanie kosztów działalności bieżącej biblioteki</t>
  </si>
  <si>
    <t>%</t>
  </si>
  <si>
    <t>Planowana kwota dotacji                    na 2015 r.</t>
  </si>
  <si>
    <t>Rolnictwo i łowiectwo</t>
  </si>
  <si>
    <t>Składki na ubezpieczenia społeczne</t>
  </si>
  <si>
    <t>Składki na Fundusz Pracy</t>
  </si>
  <si>
    <t>Wynagrodzenia bezosobowe</t>
  </si>
  <si>
    <t>Zakup materiałów i wyposażenia</t>
  </si>
  <si>
    <t>135,89</t>
  </si>
  <si>
    <t>4430</t>
  </si>
  <si>
    <t>Różne opłaty i składki</t>
  </si>
  <si>
    <t>Wynagrodzenia osobowe pracowników</t>
  </si>
  <si>
    <t>Dodatkowe wynagrodzenie roczne</t>
  </si>
  <si>
    <t>2 500,00</t>
  </si>
  <si>
    <t>Odpisy na zakładowy fundusz świadczeń socjalnych</t>
  </si>
  <si>
    <t>550,00</t>
  </si>
  <si>
    <t>Urzędy naczelnych organów władzy państwowej, kontroli i ochrony prawa oraz sądownictwa</t>
  </si>
  <si>
    <t>888,00</t>
  </si>
  <si>
    <t>130,00</t>
  </si>
  <si>
    <t>758,00</t>
  </si>
  <si>
    <t>75107</t>
  </si>
  <si>
    <t>Wybory Prezydenta Rzeczypospolitej Polskiej</t>
  </si>
  <si>
    <t>3030</t>
  </si>
  <si>
    <t xml:space="preserve">Różne wydatki na rzecz osób fizycznych </t>
  </si>
  <si>
    <t>318,06</t>
  </si>
  <si>
    <t>13,83</t>
  </si>
  <si>
    <t>5 510,24</t>
  </si>
  <si>
    <t>4 150,00</t>
  </si>
  <si>
    <t>Zakup usług pozostałych</t>
  </si>
  <si>
    <t>Podróże służbowe krajowe</t>
  </si>
  <si>
    <t>Szkoły podstawowe</t>
  </si>
  <si>
    <t>4240</t>
  </si>
  <si>
    <t>Zakup pomocy naukowych, dydaktycznych i książek</t>
  </si>
  <si>
    <t>Pomoc społeczna</t>
  </si>
  <si>
    <t>Świadczenia rodzinne, świadczenia z funduszu alimentacyjnego oraz składki na ubezpieczenia emerytalne i rentowe z ubezpieczenia społecznego</t>
  </si>
  <si>
    <t>3110</t>
  </si>
  <si>
    <t>Świadczenia społeczne</t>
  </si>
  <si>
    <t>2 000,00</t>
  </si>
  <si>
    <t>200,00</t>
  </si>
  <si>
    <t xml:space="preserve">Szkolenia pracowników niebędących członkami korpusu służby cywilnej </t>
  </si>
  <si>
    <t>300,00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</si>
  <si>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</si>
  <si>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</si>
  <si>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</si>
  <si>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206,00</t>
  </si>
  <si>
    <t>38,00</t>
  </si>
  <si>
    <t>6,00</t>
  </si>
  <si>
    <t>Razem:</t>
  </si>
  <si>
    <t>2010</t>
  </si>
  <si>
    <t>Dotacje celowe otrzymane z budżetu państwa na realizację zadań bieżących z zakresu administracji rządowej oraz innych zadań zleconych gminie (związkom gmin) ustawami</t>
  </si>
  <si>
    <t>Dotacje</t>
  </si>
  <si>
    <t>Wydatki</t>
  </si>
  <si>
    <t>§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</si>
  <si>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</si>
  <si>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NDS</t>
  </si>
  <si>
    <t>W tym</t>
  </si>
  <si>
    <t>Majątkowe</t>
  </si>
  <si>
    <t>Bieżące</t>
  </si>
  <si>
    <t>Załącznik Nr 2</t>
  </si>
  <si>
    <t>Załącznik Nr 2a</t>
  </si>
  <si>
    <t>Załącznik Nr 2b</t>
  </si>
  <si>
    <t>Załącznik Nr 2c</t>
  </si>
  <si>
    <t>Załącznik Nr 3</t>
  </si>
  <si>
    <t>Załącznik Nr 4</t>
  </si>
  <si>
    <t>Załącznik Nr 5</t>
  </si>
  <si>
    <t>Załącznik Nr 6</t>
  </si>
  <si>
    <t>Prowadzenie  w imieniu gminy działalności w zakresie kultury fizycznej i sportu ze specjalnością piłka nożna i tenis ziemny</t>
  </si>
  <si>
    <t>Załącznik Nr 7</t>
  </si>
  <si>
    <t>SOŁECTWO/Nazwa zadania</t>
  </si>
  <si>
    <t>Planowany fundusz na 2015 rok</t>
  </si>
  <si>
    <t>BARANÓW</t>
  </si>
  <si>
    <t>1.1.</t>
  </si>
  <si>
    <t>Budowa oświetlenia placu przy Ośrodku Zdrowia i Zespołu Szkół w Baranowie</t>
  </si>
  <si>
    <t>1.2.</t>
  </si>
  <si>
    <t>Organizacja imprez inegracyjnych i okolicznościowych na terenie Gminy i Sołectwa</t>
  </si>
  <si>
    <t>1.3</t>
  </si>
  <si>
    <t>Zakup aparatu oddechowego i drabiny dla OSP Baranów</t>
  </si>
  <si>
    <t>1.4</t>
  </si>
  <si>
    <t>Wyposażenie obiektu sportowego ORLIK 2012 w siłownię stacjonarną</t>
  </si>
  <si>
    <t>BASIN</t>
  </si>
  <si>
    <t>2.1.</t>
  </si>
  <si>
    <t>Zakup garażu blasznego do przechowywania sprzętu zakupionego na potrzeby sołectwa</t>
  </si>
  <si>
    <t>2.2.</t>
  </si>
  <si>
    <t>Organizacja stoiska sołeckiego  i wykonanie wieńca z okazji Dożynek Gminnych</t>
  </si>
  <si>
    <t>2.3.</t>
  </si>
  <si>
    <t>Zakup lodówek turystycznych</t>
  </si>
  <si>
    <t>2.4.</t>
  </si>
  <si>
    <t>Zakup paliwa do wykaszarki i piły spalinowej zakupionej na potrzeby  sołectwa</t>
  </si>
  <si>
    <t>2.5.</t>
  </si>
  <si>
    <t>Instalacja lamp oświetleniowuch na istniejących słupach energetycznych</t>
  </si>
  <si>
    <t>2.6.</t>
  </si>
  <si>
    <t>Poprawa stanu techicznego 2 mostów na drogach gminnych</t>
  </si>
  <si>
    <t>BOŻA WOLA</t>
  </si>
  <si>
    <t>Budowa oświetlenia ulicznego w ul. Brzozowej</t>
  </si>
  <si>
    <t>Remont drogi gminnej w miejscowości Boża Wola, ul Błońska</t>
  </si>
  <si>
    <t>3.3.</t>
  </si>
  <si>
    <t>Wykonanie posadzki w garażu OSP Boża Wola</t>
  </si>
  <si>
    <t>3.4.</t>
  </si>
  <si>
    <t>Zakup zestawu komputerowego dla ZS Boża Wola</t>
  </si>
  <si>
    <t>3.5.</t>
  </si>
  <si>
    <t>Wykonanie wieńca dożynkowego</t>
  </si>
  <si>
    <t xml:space="preserve">3.6. </t>
  </si>
  <si>
    <t>Budowa oświtlenia  ulicznego w ul. Owocowej</t>
  </si>
  <si>
    <t>BRONISŁAWÓW</t>
  </si>
  <si>
    <t>4.1.</t>
  </si>
  <si>
    <t>4.2.</t>
  </si>
  <si>
    <t>BUSZYCE</t>
  </si>
  <si>
    <t>5.1.</t>
  </si>
  <si>
    <t>Zakup motopompy dla OSP Kaski</t>
  </si>
  <si>
    <t>5.2.</t>
  </si>
  <si>
    <t>Zakup i montaż lampy oświetlenia ulicznego</t>
  </si>
  <si>
    <t>5.3.</t>
  </si>
  <si>
    <t>Remont drogi gminnej (dz. Nr 312) - nawiezienie i rozłożenie gruzu betonowego</t>
  </si>
  <si>
    <t>CEGŁÓW – MUROWANIEC</t>
  </si>
  <si>
    <t>Zakup koszy przenośnych do gry w koszykówkę oraz piłek</t>
  </si>
  <si>
    <t>Organizacja imprez integracyjno - kulturalnych mieszkańców sołectwa (Dożynki Gminne, Zakończenie roku)</t>
  </si>
  <si>
    <t>6.3.</t>
  </si>
  <si>
    <t>6.4.</t>
  </si>
  <si>
    <t>Zakup destruktu na remont dróg gminnych w sołectwie</t>
  </si>
  <si>
    <t>DRYBUS</t>
  </si>
  <si>
    <t>7.1.</t>
  </si>
  <si>
    <t>Zakup urządzeń do gry w siatkówkę</t>
  </si>
  <si>
    <t>7.2.</t>
  </si>
  <si>
    <t>Zakup materiałów do przebudowy ogrodzenia terenu boiska sportowego</t>
  </si>
  <si>
    <t>7.3.</t>
  </si>
  <si>
    <t>Zakup materiałów eksploatacyjnych dla potrzeb boiska gminnego</t>
  </si>
  <si>
    <t>7.4.</t>
  </si>
  <si>
    <t>7.5.</t>
  </si>
  <si>
    <t>Zakup namiotu dla potrzeb sołectwa</t>
  </si>
  <si>
    <t>7.6.</t>
  </si>
  <si>
    <t>Remont dróg gminnych w sołectwie</t>
  </si>
  <si>
    <t>GOLE</t>
  </si>
  <si>
    <t>8.2.</t>
  </si>
  <si>
    <t>Budowa chodnika wzdłuż drogi gminnej w miejscowości Gole</t>
  </si>
  <si>
    <t>HOLENDRY BARANOWSKIE A</t>
  </si>
  <si>
    <t>9.1.</t>
  </si>
  <si>
    <t>Remont drogi gminnej w sołectwie (zakup i rozłożenie tłucznia)</t>
  </si>
  <si>
    <t>9.2.</t>
  </si>
  <si>
    <t>Zakup sprzętu sportowo-rekreacyjnego dla ZS Baranów</t>
  </si>
  <si>
    <t>9.3.</t>
  </si>
  <si>
    <t>Zakup sprzętu sportowego dla potrzeb  boiska sportowego "Orlik 2012"</t>
  </si>
  <si>
    <t>9.4.</t>
  </si>
  <si>
    <t>HOLENDRY BARANOWSKIE B</t>
  </si>
  <si>
    <t>10.1.</t>
  </si>
  <si>
    <t>Remont drogi gminnej na terenie sołectwa</t>
  </si>
  <si>
    <t>10.2.</t>
  </si>
  <si>
    <t>Zakup sprzętu sportowo - rekreacyjnego na wyposażenie placu zabaw przy ZS w Baranowie</t>
  </si>
  <si>
    <t>KAROLINA</t>
  </si>
  <si>
    <t>11.1.</t>
  </si>
  <si>
    <t xml:space="preserve">Organizacja spotkań, wyjazdów do teatru i wycieczek dla seniorów sołectwa </t>
  </si>
  <si>
    <t>11.2</t>
  </si>
  <si>
    <t>Dofinansowanie kursu autobusu Nr 3 na linii Kłudno Nowe - Karolina</t>
  </si>
  <si>
    <t xml:space="preserve">KASKI </t>
  </si>
  <si>
    <t>12.1.</t>
  </si>
  <si>
    <t>Nasadzenie roślin przy filii GBP w Kaskach</t>
  </si>
  <si>
    <t>12.2.</t>
  </si>
  <si>
    <t>Działalność świetlicy wiejskiej w Kaskach</t>
  </si>
  <si>
    <t>12.3.</t>
  </si>
  <si>
    <t>Zakup odzieży bojowej dla OSP Kaski</t>
  </si>
  <si>
    <t>12.4.</t>
  </si>
  <si>
    <t>Organizacja dożynek gminnych. Wykonanie wieńca i stoiska sołeckiego</t>
  </si>
  <si>
    <t>12.5.</t>
  </si>
  <si>
    <t>Zakup i wykonanie chodnika z kostki brukowej przy ZS Kaski</t>
  </si>
  <si>
    <t>12.6.</t>
  </si>
  <si>
    <t>12.7.</t>
  </si>
  <si>
    <t>12.8.</t>
  </si>
  <si>
    <t>Wykonanie rowu przydrożnego przy drodze gminnej (ul. Środkowa w Kaskach)</t>
  </si>
  <si>
    <t>12.9.</t>
  </si>
  <si>
    <t>Zorganizowanie spotkania inegracyjnego mieszkańców sołectwa</t>
  </si>
  <si>
    <t>KASKI BUDKI</t>
  </si>
  <si>
    <t>13.1.</t>
  </si>
  <si>
    <t>13.2.</t>
  </si>
  <si>
    <t>13.3.</t>
  </si>
  <si>
    <t xml:space="preserve">Organizacja spotkań, wyjazdów kulturalnych i wycieczek dla seniorów sołectwa </t>
  </si>
  <si>
    <t>13.4.</t>
  </si>
  <si>
    <t>13.5.</t>
  </si>
  <si>
    <t xml:space="preserve">Zakup i wykonanie chodnika z kostki betonowej przy ZS Kaski </t>
  </si>
  <si>
    <t>13.6.</t>
  </si>
  <si>
    <t>Utwardzenie destruktem drogi gminnej ul. Olszowa w Kaskach</t>
  </si>
  <si>
    <t>13.7.</t>
  </si>
  <si>
    <t>KOPISKA</t>
  </si>
  <si>
    <t>14.1.</t>
  </si>
  <si>
    <t>Zakup sprzętu sportowego dla młodzieży i osób starszych dla ZS w Baranowie</t>
  </si>
  <si>
    <t>14.2.</t>
  </si>
  <si>
    <t>Wykonanie oświetlenia ulicznego w sołectwie Kopiska</t>
  </si>
  <si>
    <t>NOWA PUŁAPINA – STARA PUŁAPINA</t>
  </si>
  <si>
    <t>15.1.</t>
  </si>
  <si>
    <t>Organizacja dożynek gminnych (w tym: zakup stołów do namiotu)</t>
  </si>
  <si>
    <t>15.2.</t>
  </si>
  <si>
    <t>Zakup tablicy ogłoszeń</t>
  </si>
  <si>
    <t>15.3.</t>
  </si>
  <si>
    <t>Remont podłogi w ZS Kaski</t>
  </si>
  <si>
    <t>15.4.</t>
  </si>
  <si>
    <t>Zabezpieczenie bojowe OSP Kaski - zakup wyposażenia</t>
  </si>
  <si>
    <t>15.5.</t>
  </si>
  <si>
    <t>Zakup instrumentu muzycznego dla MOD przy OSP Kaski</t>
  </si>
  <si>
    <t>15.6.</t>
  </si>
  <si>
    <t>15.7.</t>
  </si>
  <si>
    <t>Zakup tłucznia na utwardzenie drogi gmniej</t>
  </si>
  <si>
    <t>15.8.</t>
  </si>
  <si>
    <t>OSINY</t>
  </si>
  <si>
    <t>16.1.</t>
  </si>
  <si>
    <t>Zakup kosiarki spalinowej na potrzeby sołectwa</t>
  </si>
  <si>
    <t>16.2.</t>
  </si>
  <si>
    <t xml:space="preserve">Organizacja dożynek gminnych </t>
  </si>
  <si>
    <t>16.3.</t>
  </si>
  <si>
    <t>16.4.</t>
  </si>
  <si>
    <t>Współorganizacja obchodów 50 -lecia OSP Osiny</t>
  </si>
  <si>
    <t>16.5.</t>
  </si>
  <si>
    <t>Zakup krzeseł do świelicy wiejskiej przy  OSP Osiny</t>
  </si>
  <si>
    <t>REGÓW – GONGOLINA</t>
  </si>
  <si>
    <t>17.1.</t>
  </si>
  <si>
    <t>17.2.</t>
  </si>
  <si>
    <t>17.3.</t>
  </si>
  <si>
    <t>Zakup sprzętu do działań ratowniczo- gaśniczych dla OSP Kaski</t>
  </si>
  <si>
    <t>17.4</t>
  </si>
  <si>
    <t>Modernizacja drogi gminnej w sołectwie Regów (od drogi Nr 52 w kierunku ul. Piaskowej w Kaskach)</t>
  </si>
  <si>
    <t>17.5</t>
  </si>
  <si>
    <t>STANISŁAWÓW</t>
  </si>
  <si>
    <t>18.1.</t>
  </si>
  <si>
    <t>Poszerzenie drogi gminnej w miejscowości Stanisławów</t>
  </si>
  <si>
    <t>18.2.</t>
  </si>
  <si>
    <t>Organizacja spotkań integracyjnych i promocja sołectwa</t>
  </si>
  <si>
    <t>18.3.</t>
  </si>
  <si>
    <t>Dobudowa nowych punktów świetlnych oświetlenia ulicznego</t>
  </si>
  <si>
    <t>STRUMIANY</t>
  </si>
  <si>
    <t>19.1.</t>
  </si>
  <si>
    <t>Remont drogi Strumiany Górne</t>
  </si>
  <si>
    <t>19.2.</t>
  </si>
  <si>
    <t>19.3.</t>
  </si>
  <si>
    <t>Zakup wyposażenia ochronnego dla OSP Kaski</t>
  </si>
  <si>
    <t>19.4.</t>
  </si>
  <si>
    <t>Zakup pomocy naukowych dla ZS Kaski</t>
  </si>
  <si>
    <t>WYCZÓŁKI</t>
  </si>
  <si>
    <t>20.1.</t>
  </si>
  <si>
    <t>Budowa pobocza wzdłuż drogi gminnej we wsi Wyczółki</t>
  </si>
  <si>
    <t>ŻABY</t>
  </si>
  <si>
    <t>21.1.</t>
  </si>
  <si>
    <t>Modernizacja drogi gminnej w sołectwie Żaby</t>
  </si>
  <si>
    <t>21.2.</t>
  </si>
  <si>
    <t>Zabezpieczenie bojowe OSP Boża Wola - zakup wyposażenia</t>
  </si>
  <si>
    <t>21.3.</t>
  </si>
  <si>
    <t>Zakup wyposażenia dla ZS Boża Wola</t>
  </si>
  <si>
    <t>21.4.</t>
  </si>
  <si>
    <t>Zakup materiałów do wykonania wieńca dożynkowego</t>
  </si>
  <si>
    <t>Razem</t>
  </si>
  <si>
    <t>Budowa wodociągów w gminie Baranów</t>
  </si>
  <si>
    <t>WYKONANIE PLANU WYDATKÓW ZA   2015 ROK</t>
  </si>
  <si>
    <t>75108</t>
  </si>
  <si>
    <t>75110</t>
  </si>
  <si>
    <t>Referenda ogólnokrajowe i konstytucyjne</t>
  </si>
  <si>
    <t>Wybory do Sejmu i Senatu</t>
  </si>
  <si>
    <t>kredyty i pożyczki_x000D_
 w tym:</t>
  </si>
  <si>
    <t>D111</t>
  </si>
  <si>
    <t>na realizację programów i projektów realizowanych z udziałem środków, o których mowa w art.5 ust.1 pkt 2 ustawy o finansach publicznych</t>
  </si>
  <si>
    <t>nadwyżka z lat ubiegłych_x000D_
 w tym:</t>
  </si>
  <si>
    <t>papiery wartościowe_x000D_
 w tym:</t>
  </si>
  <si>
    <t>D161</t>
  </si>
  <si>
    <t>D17</t>
  </si>
  <si>
    <t>inne źródła</t>
  </si>
  <si>
    <t>D211</t>
  </si>
  <si>
    <t xml:space="preserve">wykup papierów wartościowych_x000D_
</t>
  </si>
  <si>
    <t>WYKONANIE PLANU PRZYCHODÓW I ROZCHODÓW ZA 2015 R.</t>
  </si>
  <si>
    <t>WYKONANIE PLANU WYDATKÓW BIEŻĄCYCH ZA 2015 ROK</t>
  </si>
  <si>
    <t>Wykonanie                2015r.</t>
  </si>
  <si>
    <t>Dotacje celowe dla podmiotów zaliczanych i niezaliczanych do sektora finansów publicznych                                                  za 2015 r.</t>
  </si>
  <si>
    <t>259 436,12</t>
  </si>
  <si>
    <t>712,17</t>
  </si>
  <si>
    <t>101,37</t>
  </si>
  <si>
    <t>4 137,55</t>
  </si>
  <si>
    <t>254 349,14</t>
  </si>
  <si>
    <t>43 117,00</t>
  </si>
  <si>
    <t>34 557,00</t>
  </si>
  <si>
    <t>5 510,00</t>
  </si>
  <si>
    <t>53 080,00</t>
  </si>
  <si>
    <t>25 843,00</t>
  </si>
  <si>
    <t>15 440,00</t>
  </si>
  <si>
    <t>410,87</t>
  </si>
  <si>
    <t>15 245,00</t>
  </si>
  <si>
    <t>7 080,00</t>
  </si>
  <si>
    <t>273,57</t>
  </si>
  <si>
    <t>17,80</t>
  </si>
  <si>
    <t>3 733,13</t>
  </si>
  <si>
    <t>3 522,00</t>
  </si>
  <si>
    <t>318,50</t>
  </si>
  <si>
    <t>11 104,00</t>
  </si>
  <si>
    <t>4 560,00</t>
  </si>
  <si>
    <t>295,55</t>
  </si>
  <si>
    <t>20,97</t>
  </si>
  <si>
    <t>3 370,36</t>
  </si>
  <si>
    <t>2 410,00</t>
  </si>
  <si>
    <t>157,12</t>
  </si>
  <si>
    <t>290,00</t>
  </si>
  <si>
    <t>46 912,00</t>
  </si>
  <si>
    <t>23 637,00</t>
  </si>
  <si>
    <t>234,03</t>
  </si>
  <si>
    <t>23 402,97</t>
  </si>
  <si>
    <t>23 275,00</t>
  </si>
  <si>
    <t>231,05</t>
  </si>
  <si>
    <t>23 043,95</t>
  </si>
  <si>
    <t>1 384 894,00</t>
  </si>
  <si>
    <t>1 372 923,00</t>
  </si>
  <si>
    <t>1 253 576,98</t>
  </si>
  <si>
    <t>21 842,00</t>
  </si>
  <si>
    <t>82 503,14</t>
  </si>
  <si>
    <t>584,13</t>
  </si>
  <si>
    <t>1 428,47</t>
  </si>
  <si>
    <t>9 520,51</t>
  </si>
  <si>
    <t>117,77</t>
  </si>
  <si>
    <t>1 150,00</t>
  </si>
  <si>
    <t>11 232,00</t>
  </si>
  <si>
    <t>739,00</t>
  </si>
  <si>
    <t>150,00</t>
  </si>
  <si>
    <t>139,00</t>
  </si>
  <si>
    <t>1 787 439,12</t>
  </si>
  <si>
    <t>Wykonanie                       2015 r.</t>
  </si>
  <si>
    <t>Wykonanie              2015 r.</t>
  </si>
  <si>
    <t>Wykonanie planu dochodów i wydatków związanych z realizacją zadań z zakresu administracji rządowej i innych zadań zleconych gminie odrębnymi ustawami za 2015 r.</t>
  </si>
  <si>
    <t>Mazowiecki Urząd Wojewódzki</t>
  </si>
  <si>
    <t>Krajowe Biuro Wyborcze</t>
  </si>
  <si>
    <t>Bronisławów, w tym:</t>
  </si>
  <si>
    <t>8.5</t>
  </si>
  <si>
    <t>3.1</t>
  </si>
  <si>
    <t>2015 rok</t>
  </si>
  <si>
    <t xml:space="preserve">Modernizacja oświetlenia ulicznego-wymiana lamp na istniejących słupach w Bronisławowie </t>
  </si>
  <si>
    <t>1.5.</t>
  </si>
  <si>
    <t xml:space="preserve">Integracja mieszkańców sołectwa - Organizacja wycieczek i wyjazdów integracyjnych  dla mieszkańców sołectwa </t>
  </si>
  <si>
    <t>Wydatki w 2015 roku obejmujące zadania jednostek pomocniczych gminy, w tym realizowane w ramach funduszu sołeckiego</t>
  </si>
  <si>
    <t>Dotacje podmiotowe w  2015 roku</t>
  </si>
  <si>
    <t>WYKONANIE PLANU WYDATKÓW MAJĄTKOWYCH ZA  2015 ROK</t>
  </si>
  <si>
    <t>Wykonanie 2015 r.</t>
  </si>
  <si>
    <t>Nakłady 2015 r.</t>
  </si>
  <si>
    <t>Plan 2015 r.</t>
  </si>
  <si>
    <t>WYKONANIE PLANU WYDATKÓW MAJĄTKOWYCH ZA  2015 R.</t>
  </si>
  <si>
    <t>11</t>
  </si>
  <si>
    <t>wynagr</t>
  </si>
  <si>
    <t>Dotacje wg dysponentów środków</t>
  </si>
  <si>
    <t>w tym:      wydatki na programy finansowane z udziałem środków, o których mowa w art. 5 ust. 1 pkt 2 i 3</t>
  </si>
  <si>
    <t>Dotacja przekazana                  w 2015 r.</t>
  </si>
  <si>
    <t>wynagrodzenia i składki od nich naliczone</t>
  </si>
  <si>
    <t>wydatki związane z realizacją ich statutowych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</si>
</sst>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7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Microsoft Sans Serif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Microsoft Sans Serif"/>
      <family val="2"/>
      <charset val="238"/>
    </font>
    <font>
      <b/>
      <sz val="10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Unicode MS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8"/>
      <color indexed="8"/>
      <name val="Arial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7">
    <xf numFmtId="0" fontId="0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20" applyNumberFormat="0" applyAlignment="0" applyProtection="0"/>
    <xf numFmtId="0" fontId="33" fillId="33" borderId="21" applyNumberFormat="0" applyAlignment="0" applyProtection="0"/>
    <xf numFmtId="0" fontId="34" fillId="34" borderId="0" applyNumberFormat="0" applyBorder="0" applyAlignment="0" applyProtection="0"/>
    <xf numFmtId="0" fontId="35" fillId="0" borderId="22" applyNumberFormat="0" applyFill="0" applyAlignment="0" applyProtection="0"/>
    <xf numFmtId="0" fontId="36" fillId="35" borderId="23" applyNumberFormat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30" fillId="0" borderId="0"/>
    <xf numFmtId="0" fontId="9" fillId="0" borderId="0" applyNumberFormat="0" applyFill="0" applyBorder="0" applyAlignment="0" applyProtection="0">
      <alignment vertical="top"/>
    </xf>
    <xf numFmtId="0" fontId="41" fillId="33" borderId="20" applyNumberFormat="0" applyAlignment="0" applyProtection="0"/>
    <xf numFmtId="0" fontId="42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7" borderId="28" applyNumberFormat="0" applyFont="0" applyAlignment="0" applyProtection="0"/>
    <xf numFmtId="0" fontId="46" fillId="38" borderId="0" applyNumberFormat="0" applyBorder="0" applyAlignment="0" applyProtection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  <xf numFmtId="0" fontId="2" fillId="37" borderId="28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70" fillId="0" borderId="0" applyNumberFormat="0" applyFill="0" applyBorder="0" applyAlignment="0" applyProtection="0">
      <alignment vertical="top"/>
    </xf>
    <xf numFmtId="0" fontId="1" fillId="37" borderId="28" applyNumberFormat="0" applyFont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436">
    <xf numFmtId="0" fontId="0" fillId="0" borderId="0" xfId="0"/>
    <xf numFmtId="49" fontId="6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49" fontId="6" fillId="0" borderId="1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3" fillId="5" borderId="0" xfId="0" applyNumberFormat="1" applyFont="1" applyFill="1"/>
    <xf numFmtId="4" fontId="13" fillId="0" borderId="0" xfId="0" applyNumberFormat="1" applyFont="1"/>
    <xf numFmtId="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4" fontId="1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ill="1"/>
    <xf numFmtId="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/>
    <xf numFmtId="4" fontId="8" fillId="5" borderId="1" xfId="0" applyNumberFormat="1" applyFont="1" applyFill="1" applyBorder="1" applyAlignment="1">
      <alignment horizontal="right"/>
    </xf>
    <xf numFmtId="49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quotePrefix="1" applyNumberFormat="1" applyFont="1" applyBorder="1" applyAlignment="1">
      <alignment horizontal="right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" xfId="0" applyNumberFormat="1" applyFont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right" vertical="center"/>
    </xf>
    <xf numFmtId="49" fontId="15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4" fontId="13" fillId="0" borderId="0" xfId="0" applyNumberFormat="1" applyFont="1" applyAlignment="1">
      <alignment wrapText="1"/>
    </xf>
    <xf numFmtId="4" fontId="13" fillId="5" borderId="0" xfId="0" applyNumberFormat="1" applyFont="1" applyFill="1" applyAlignment="1">
      <alignment wrapText="1"/>
    </xf>
    <xf numFmtId="49" fontId="10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" fontId="6" fillId="3" borderId="1" xfId="0" applyNumberFormat="1" applyFont="1" applyFill="1" applyBorder="1"/>
    <xf numFmtId="4" fontId="10" fillId="0" borderId="1" xfId="0" applyNumberFormat="1" applyFont="1" applyFill="1" applyBorder="1"/>
    <xf numFmtId="4" fontId="0" fillId="0" borderId="0" xfId="0" applyNumberFormat="1"/>
    <xf numFmtId="4" fontId="10" fillId="3" borderId="1" xfId="0" applyNumberFormat="1" applyFont="1" applyFill="1" applyBorder="1"/>
    <xf numFmtId="4" fontId="6" fillId="0" borderId="1" xfId="0" applyNumberFormat="1" applyFont="1" applyFill="1" applyBorder="1"/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0" xfId="0" applyFill="1"/>
    <xf numFmtId="4" fontId="0" fillId="39" borderId="0" xfId="0" applyNumberFormat="1" applyFill="1"/>
    <xf numFmtId="4" fontId="8" fillId="0" borderId="0" xfId="0" applyNumberFormat="1" applyFont="1" applyBorder="1" applyAlignment="1">
      <alignment horizontal="right"/>
    </xf>
    <xf numFmtId="0" fontId="20" fillId="0" borderId="0" xfId="0" applyFont="1"/>
    <xf numFmtId="4" fontId="10" fillId="39" borderId="1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Alignment="1">
      <alignment wrapText="1"/>
    </xf>
    <xf numFmtId="0" fontId="30" fillId="0" borderId="0" xfId="35"/>
    <xf numFmtId="0" fontId="21" fillId="44" borderId="0" xfId="35" applyFont="1" applyFill="1" applyAlignment="1">
      <alignment vertical="center" wrapText="1"/>
    </xf>
    <xf numFmtId="0" fontId="18" fillId="44" borderId="1" xfId="35" applyFont="1" applyFill="1" applyBorder="1" applyAlignment="1">
      <alignment horizontal="center" vertical="center" wrapText="1"/>
    </xf>
    <xf numFmtId="0" fontId="21" fillId="44" borderId="0" xfId="35" applyFont="1" applyFill="1" applyAlignment="1">
      <alignment horizontal="center"/>
    </xf>
    <xf numFmtId="4" fontId="18" fillId="44" borderId="1" xfId="35" applyNumberFormat="1" applyFont="1" applyFill="1" applyBorder="1" applyAlignment="1">
      <alignment horizontal="right" vertical="center"/>
    </xf>
    <xf numFmtId="0" fontId="18" fillId="44" borderId="1" xfId="35" applyFont="1" applyFill="1" applyBorder="1" applyAlignment="1">
      <alignment horizontal="center" vertical="center"/>
    </xf>
    <xf numFmtId="0" fontId="20" fillId="44" borderId="1" xfId="35" applyFont="1" applyFill="1" applyBorder="1" applyAlignment="1">
      <alignment horizontal="center" vertical="center" wrapText="1"/>
    </xf>
    <xf numFmtId="0" fontId="20" fillId="44" borderId="1" xfId="35" applyFont="1" applyFill="1" applyBorder="1" applyAlignment="1">
      <alignment horizontal="left" vertical="center" wrapText="1"/>
    </xf>
    <xf numFmtId="4" fontId="22" fillId="45" borderId="1" xfId="35" applyNumberFormat="1" applyFont="1" applyFill="1" applyBorder="1" applyAlignment="1" applyProtection="1">
      <alignment horizontal="right" vertical="center" wrapText="1" shrinkToFit="1"/>
      <protection locked="0"/>
    </xf>
    <xf numFmtId="4" fontId="47" fillId="44" borderId="1" xfId="35" applyNumberFormat="1" applyFont="1" applyFill="1" applyBorder="1" applyAlignment="1">
      <alignment vertical="center"/>
    </xf>
    <xf numFmtId="0" fontId="20" fillId="44" borderId="0" xfId="0" applyFont="1" applyFill="1"/>
    <xf numFmtId="0" fontId="20" fillId="44" borderId="1" xfId="35" applyFont="1" applyFill="1" applyBorder="1" applyAlignment="1">
      <alignment horizontal="center" vertical="center"/>
    </xf>
    <xf numFmtId="4" fontId="20" fillId="44" borderId="1" xfId="35" applyNumberFormat="1" applyFont="1" applyFill="1" applyBorder="1" applyAlignment="1">
      <alignment horizontal="right" vertical="center"/>
    </xf>
    <xf numFmtId="4" fontId="20" fillId="44" borderId="0" xfId="0" applyNumberFormat="1" applyFont="1" applyFill="1" applyAlignment="1">
      <alignment vertical="center"/>
    </xf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horizontal="right" wrapText="1"/>
    </xf>
    <xf numFmtId="0" fontId="28" fillId="0" borderId="0" xfId="0" applyFont="1"/>
    <xf numFmtId="4" fontId="29" fillId="0" borderId="1" xfId="0" applyNumberFormat="1" applyFont="1" applyBorder="1" applyAlignment="1">
      <alignment horizontal="right"/>
    </xf>
    <xf numFmtId="4" fontId="10" fillId="44" borderId="1" xfId="0" applyNumberFormat="1" applyFont="1" applyFill="1" applyBorder="1" applyAlignment="1">
      <alignment horizontal="right"/>
    </xf>
    <xf numFmtId="4" fontId="8" fillId="44" borderId="1" xfId="0" applyNumberFormat="1" applyFont="1" applyFill="1" applyBorder="1" applyAlignment="1">
      <alignment horizontal="right"/>
    </xf>
    <xf numFmtId="4" fontId="5" fillId="4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0" borderId="1" xfId="0" applyNumberFormat="1" applyFont="1" applyFill="1" applyBorder="1"/>
    <xf numFmtId="4" fontId="6" fillId="40" borderId="1" xfId="0" applyNumberFormat="1" applyFont="1" applyFill="1" applyBorder="1" applyAlignment="1">
      <alignment horizontal="right"/>
    </xf>
    <xf numFmtId="49" fontId="9" fillId="4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4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35" applyFont="1"/>
    <xf numFmtId="4" fontId="52" fillId="41" borderId="1" xfId="35" applyNumberFormat="1" applyFont="1" applyFill="1" applyBorder="1" applyAlignment="1">
      <alignment horizontal="center" vertical="center" wrapText="1"/>
    </xf>
    <xf numFmtId="4" fontId="52" fillId="40" borderId="1" xfId="35" applyNumberFormat="1" applyFont="1" applyFill="1" applyBorder="1" applyAlignment="1">
      <alignment horizontal="center" vertical="center" wrapText="1"/>
    </xf>
    <xf numFmtId="49" fontId="52" fillId="0" borderId="1" xfId="35" applyNumberFormat="1" applyFont="1" applyBorder="1" applyAlignment="1">
      <alignment horizontal="center" vertical="center"/>
    </xf>
    <xf numFmtId="4" fontId="52" fillId="0" borderId="1" xfId="35" applyNumberFormat="1" applyFont="1" applyBorder="1" applyAlignment="1">
      <alignment vertical="center"/>
    </xf>
    <xf numFmtId="4" fontId="52" fillId="41" borderId="1" xfId="35" applyNumberFormat="1" applyFont="1" applyFill="1" applyBorder="1" applyAlignment="1">
      <alignment vertical="center"/>
    </xf>
    <xf numFmtId="49" fontId="51" fillId="0" borderId="1" xfId="35" applyNumberFormat="1" applyFont="1" applyBorder="1" applyAlignment="1">
      <alignment horizontal="right" vertical="center" wrapText="1"/>
    </xf>
    <xf numFmtId="0" fontId="51" fillId="0" borderId="1" xfId="35" applyFont="1" applyBorder="1" applyAlignment="1">
      <alignment vertical="center" wrapText="1"/>
    </xf>
    <xf numFmtId="49" fontId="51" fillId="0" borderId="1" xfId="35" applyNumberFormat="1" applyFont="1" applyBorder="1" applyAlignment="1">
      <alignment horizontal="center" vertical="center"/>
    </xf>
    <xf numFmtId="4" fontId="51" fillId="0" borderId="1" xfId="35" applyNumberFormat="1" applyFont="1" applyBorder="1" applyAlignment="1">
      <alignment vertical="center"/>
    </xf>
    <xf numFmtId="4" fontId="51" fillId="41" borderId="1" xfId="35" applyNumberFormat="1" applyFont="1" applyFill="1" applyBorder="1" applyAlignment="1">
      <alignment vertical="center"/>
    </xf>
    <xf numFmtId="0" fontId="53" fillId="0" borderId="1" xfId="35" applyFont="1" applyBorder="1" applyAlignment="1">
      <alignment vertical="center" wrapText="1"/>
    </xf>
    <xf numFmtId="4" fontId="52" fillId="43" borderId="1" xfId="35" applyNumberFormat="1" applyFont="1" applyFill="1" applyBorder="1" applyAlignment="1">
      <alignment vertical="center"/>
    </xf>
    <xf numFmtId="4" fontId="53" fillId="41" borderId="1" xfId="35" applyNumberFormat="1" applyFont="1" applyFill="1" applyBorder="1" applyAlignment="1">
      <alignment vertical="center"/>
    </xf>
    <xf numFmtId="49" fontId="54" fillId="0" borderId="1" xfId="35" applyNumberFormat="1" applyFont="1" applyBorder="1" applyAlignment="1">
      <alignment horizontal="right" vertical="center" wrapText="1"/>
    </xf>
    <xf numFmtId="0" fontId="54" fillId="0" borderId="1" xfId="35" applyFont="1" applyBorder="1" applyAlignment="1">
      <alignment vertical="center" wrapText="1"/>
    </xf>
    <xf numFmtId="49" fontId="54" fillId="0" borderId="1" xfId="35" applyNumberFormat="1" applyFont="1" applyBorder="1" applyAlignment="1">
      <alignment horizontal="center" vertical="center"/>
    </xf>
    <xf numFmtId="4" fontId="54" fillId="0" borderId="1" xfId="35" applyNumberFormat="1" applyFont="1" applyBorder="1" applyAlignment="1">
      <alignment vertical="center"/>
    </xf>
    <xf numFmtId="4" fontId="54" fillId="41" borderId="1" xfId="35" applyNumberFormat="1" applyFont="1" applyFill="1" applyBorder="1" applyAlignment="1">
      <alignment vertical="center"/>
    </xf>
    <xf numFmtId="0" fontId="54" fillId="43" borderId="1" xfId="35" applyFont="1" applyFill="1" applyBorder="1" applyAlignment="1">
      <alignment vertical="center" wrapText="1"/>
    </xf>
    <xf numFmtId="49" fontId="54" fillId="43" borderId="1" xfId="35" applyNumberFormat="1" applyFont="1" applyFill="1" applyBorder="1" applyAlignment="1">
      <alignment horizontal="center" vertical="center"/>
    </xf>
    <xf numFmtId="4" fontId="54" fillId="43" borderId="1" xfId="35" applyNumberFormat="1" applyFont="1" applyFill="1" applyBorder="1" applyAlignment="1">
      <alignment vertical="center"/>
    </xf>
    <xf numFmtId="0" fontId="51" fillId="0" borderId="1" xfId="35" applyFont="1" applyBorder="1" applyAlignment="1">
      <alignment horizontal="right" vertical="center" wrapText="1"/>
    </xf>
    <xf numFmtId="49" fontId="52" fillId="42" borderId="1" xfId="35" applyNumberFormat="1" applyFont="1" applyFill="1" applyBorder="1" applyAlignment="1">
      <alignment horizontal="center" vertical="center"/>
    </xf>
    <xf numFmtId="4" fontId="52" fillId="42" borderId="1" xfId="35" applyNumberFormat="1" applyFont="1" applyFill="1" applyBorder="1" applyAlignment="1">
      <alignment vertical="center"/>
    </xf>
    <xf numFmtId="49" fontId="53" fillId="42" borderId="1" xfId="35" applyNumberFormat="1" applyFont="1" applyFill="1" applyBorder="1" applyAlignment="1">
      <alignment horizontal="center" vertical="center"/>
    </xf>
    <xf numFmtId="4" fontId="53" fillId="42" borderId="1" xfId="35" applyNumberFormat="1" applyFont="1" applyFill="1" applyBorder="1" applyAlignment="1">
      <alignment vertical="center"/>
    </xf>
    <xf numFmtId="4" fontId="55" fillId="0" borderId="1" xfId="35" applyNumberFormat="1" applyFont="1" applyBorder="1" applyAlignment="1">
      <alignment vertical="center" wrapText="1"/>
    </xf>
    <xf numFmtId="4" fontId="56" fillId="0" borderId="1" xfId="35" applyNumberFormat="1" applyFont="1" applyBorder="1" applyAlignment="1">
      <alignment vertical="center" wrapText="1"/>
    </xf>
    <xf numFmtId="4" fontId="57" fillId="0" borderId="1" xfId="35" applyNumberFormat="1" applyFont="1" applyBorder="1" applyAlignment="1">
      <alignment vertical="center" wrapText="1"/>
    </xf>
    <xf numFmtId="0" fontId="56" fillId="0" borderId="9" xfId="35" applyFont="1" applyBorder="1" applyAlignment="1">
      <alignment vertical="center" wrapText="1"/>
    </xf>
    <xf numFmtId="49" fontId="14" fillId="45" borderId="1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1" xfId="35" applyNumberFormat="1" applyFont="1" applyBorder="1" applyAlignment="1">
      <alignment horizontal="right" vertical="center" wrapText="1"/>
    </xf>
    <xf numFmtId="0" fontId="59" fillId="0" borderId="1" xfId="35" applyFont="1" applyBorder="1" applyAlignment="1">
      <alignment vertical="center" wrapText="1"/>
    </xf>
    <xf numFmtId="49" fontId="59" fillId="0" borderId="1" xfId="35" applyNumberFormat="1" applyFont="1" applyBorder="1" applyAlignment="1">
      <alignment horizontal="center" vertical="center"/>
    </xf>
    <xf numFmtId="4" fontId="59" fillId="0" borderId="1" xfId="35" applyNumberFormat="1" applyFont="1" applyBorder="1" applyAlignment="1">
      <alignment vertical="center"/>
    </xf>
    <xf numFmtId="4" fontId="59" fillId="41" borderId="1" xfId="35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8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0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6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6" fillId="0" borderId="9" xfId="35" applyFont="1" applyBorder="1" applyAlignment="1">
      <alignment vertical="center" wrapText="1"/>
    </xf>
    <xf numFmtId="164" fontId="2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8" fillId="44" borderId="0" xfId="0" applyFont="1" applyFill="1"/>
    <xf numFmtId="4" fontId="18" fillId="44" borderId="1" xfId="0" applyNumberFormat="1" applyFont="1" applyFill="1" applyBorder="1"/>
    <xf numFmtId="4" fontId="18" fillId="0" borderId="1" xfId="0" applyNumberFormat="1" applyFont="1" applyBorder="1"/>
    <xf numFmtId="4" fontId="18" fillId="0" borderId="1" xfId="0" applyNumberFormat="1" applyFont="1" applyBorder="1" applyAlignment="1">
      <alignment horizontal="center"/>
    </xf>
    <xf numFmtId="4" fontId="5" fillId="4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2" borderId="1" xfId="0" applyNumberFormat="1" applyFont="1" applyFill="1" applyBorder="1"/>
    <xf numFmtId="4" fontId="16" fillId="42" borderId="1" xfId="0" applyNumberFormat="1" applyFont="1" applyFill="1" applyBorder="1" applyAlignment="1">
      <alignment horizontal="right"/>
    </xf>
    <xf numFmtId="4" fontId="6" fillId="42" borderId="1" xfId="0" applyNumberFormat="1" applyFont="1" applyFill="1" applyBorder="1" applyAlignment="1">
      <alignment horizontal="right"/>
    </xf>
    <xf numFmtId="4" fontId="17" fillId="42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4" borderId="0" xfId="0" applyNumberFormat="1" applyFill="1"/>
    <xf numFmtId="4" fontId="0" fillId="40" borderId="0" xfId="0" applyNumberFormat="1" applyFill="1"/>
    <xf numFmtId="4" fontId="12" fillId="4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48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48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4" borderId="1" xfId="0" applyNumberFormat="1" applyFont="1" applyFill="1" applyBorder="1"/>
    <xf numFmtId="0" fontId="0" fillId="44" borderId="0" xfId="0" applyFill="1"/>
    <xf numFmtId="4" fontId="9" fillId="44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44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44" borderId="1" xfId="0" applyNumberFormat="1" applyFont="1" applyFill="1" applyBorder="1" applyAlignment="1">
      <alignment horizontal="right" vertical="center" wrapText="1"/>
    </xf>
    <xf numFmtId="49" fontId="14" fillId="45" borderId="1" xfId="0" applyNumberFormat="1" applyFont="1" applyFill="1" applyBorder="1" applyAlignment="1" applyProtection="1">
      <alignment horizontal="center" vertical="center" wrapText="1"/>
      <protection locked="0"/>
    </xf>
    <xf numFmtId="4" fontId="25" fillId="45" borderId="1" xfId="46" applyNumberFormat="1" applyFont="1" applyFill="1" applyBorder="1" applyAlignment="1" applyProtection="1">
      <alignment horizontal="right" vertical="center" wrapText="1"/>
      <protection locked="0"/>
    </xf>
    <xf numFmtId="49" fontId="27" fillId="45" borderId="1" xfId="46" applyNumberFormat="1" applyFont="1" applyFill="1" applyBorder="1" applyAlignment="1" applyProtection="1">
      <alignment horizontal="center" vertical="center" wrapText="1"/>
      <protection locked="0"/>
    </xf>
    <xf numFmtId="49" fontId="27" fillId="45" borderId="1" xfId="46" applyNumberFormat="1" applyFont="1" applyFill="1" applyBorder="1" applyAlignment="1" applyProtection="1">
      <alignment horizontal="left" vertical="center" wrapText="1"/>
      <protection locked="0"/>
    </xf>
    <xf numFmtId="4" fontId="27" fillId="45" borderId="1" xfId="46" applyNumberFormat="1" applyFont="1" applyFill="1" applyBorder="1" applyAlignment="1" applyProtection="1">
      <alignment horizontal="right" vertical="center" wrapText="1"/>
      <protection locked="0"/>
    </xf>
    <xf numFmtId="49" fontId="14" fillId="45" borderId="1" xfId="46" applyNumberFormat="1" applyFont="1" applyFill="1" applyBorder="1" applyAlignment="1" applyProtection="1">
      <alignment horizontal="center" vertical="center" wrapText="1"/>
      <protection locked="0"/>
    </xf>
    <xf numFmtId="4" fontId="14" fillId="45" borderId="1" xfId="46" applyNumberFormat="1" applyFont="1" applyFill="1" applyBorder="1" applyAlignment="1" applyProtection="1">
      <alignment horizontal="right" vertical="center" wrapText="1"/>
      <protection locked="0"/>
    </xf>
    <xf numFmtId="49" fontId="14" fillId="45" borderId="1" xfId="46" applyNumberFormat="1" applyFont="1" applyFill="1" applyBorder="1" applyAlignment="1" applyProtection="1">
      <alignment horizontal="left" vertical="center" wrapText="1"/>
      <protection locked="0"/>
    </xf>
    <xf numFmtId="4" fontId="25" fillId="49" borderId="1" xfId="46" applyNumberFormat="1" applyFont="1" applyFill="1" applyBorder="1" applyAlignment="1" applyProtection="1">
      <alignment horizontal="right" vertical="center" wrapText="1"/>
      <protection locked="0"/>
    </xf>
    <xf numFmtId="4" fontId="25" fillId="49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46" borderId="1" xfId="46" applyNumberFormat="1" applyFont="1" applyFill="1" applyBorder="1" applyAlignment="1" applyProtection="1">
      <alignment horizontal="center" vertical="center" wrapText="1"/>
      <protection locked="0"/>
    </xf>
    <xf numFmtId="49" fontId="25" fillId="46" borderId="1" xfId="46" applyNumberFormat="1" applyFont="1" applyFill="1" applyBorder="1" applyAlignment="1" applyProtection="1">
      <alignment horizontal="left" vertical="center" wrapText="1"/>
      <protection locked="0"/>
    </xf>
    <xf numFmtId="4" fontId="25" fillId="46" borderId="1" xfId="4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/>
    <xf numFmtId="4" fontId="49" fillId="0" borderId="0" xfId="0" applyNumberFormat="1" applyFont="1" applyAlignment="1"/>
    <xf numFmtId="4" fontId="0" fillId="0" borderId="0" xfId="0" applyNumberFormat="1" applyAlignment="1"/>
    <xf numFmtId="4" fontId="26" fillId="40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49" fillId="0" borderId="1" xfId="0" applyNumberFormat="1" applyFont="1" applyBorder="1" applyAlignment="1">
      <alignment horizontal="right"/>
    </xf>
    <xf numFmtId="4" fontId="60" fillId="48" borderId="1" xfId="0" applyNumberFormat="1" applyFont="1" applyFill="1" applyBorder="1" applyAlignment="1">
      <alignment horizontal="right"/>
    </xf>
    <xf numFmtId="4" fontId="26" fillId="48" borderId="1" xfId="0" applyNumberFormat="1" applyFont="1" applyFill="1" applyBorder="1" applyAlignment="1">
      <alignment horizontal="right"/>
    </xf>
    <xf numFmtId="0" fontId="61" fillId="0" borderId="0" xfId="0" applyFont="1"/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4" fontId="49" fillId="0" borderId="0" xfId="0" applyNumberFormat="1" applyFont="1"/>
    <xf numFmtId="0" fontId="62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4" fontId="64" fillId="0" borderId="1" xfId="0" applyNumberFormat="1" applyFont="1" applyBorder="1" applyAlignment="1">
      <alignment horizontal="center" vertical="center" wrapText="1"/>
    </xf>
    <xf numFmtId="0" fontId="65" fillId="43" borderId="1" xfId="0" applyFont="1" applyFill="1" applyBorder="1" applyAlignment="1">
      <alignment horizontal="right" vertical="center" wrapText="1"/>
    </xf>
    <xf numFmtId="0" fontId="65" fillId="43" borderId="1" xfId="0" applyFont="1" applyFill="1" applyBorder="1" applyAlignment="1">
      <alignment horizontal="left" vertical="center" wrapText="1"/>
    </xf>
    <xf numFmtId="4" fontId="65" fillId="43" borderId="1" xfId="0" applyNumberFormat="1" applyFont="1" applyFill="1" applyBorder="1" applyAlignment="1">
      <alignment vertical="center" wrapText="1"/>
    </xf>
    <xf numFmtId="0" fontId="66" fillId="44" borderId="1" xfId="0" applyFont="1" applyFill="1" applyBorder="1" applyAlignment="1">
      <alignment horizontal="right" vertical="center" wrapText="1"/>
    </xf>
    <xf numFmtId="0" fontId="66" fillId="44" borderId="1" xfId="0" applyFont="1" applyFill="1" applyBorder="1" applyAlignment="1">
      <alignment horizontal="left" vertical="center" wrapText="1"/>
    </xf>
    <xf numFmtId="4" fontId="66" fillId="44" borderId="1" xfId="0" applyNumberFormat="1" applyFont="1" applyFill="1" applyBorder="1" applyAlignment="1">
      <alignment vertical="center" wrapText="1"/>
    </xf>
    <xf numFmtId="0" fontId="67" fillId="0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8" fillId="42" borderId="1" xfId="0" applyFont="1" applyFill="1" applyBorder="1" applyAlignment="1">
      <alignment horizontal="right" vertical="center" wrapText="1"/>
    </xf>
    <xf numFmtId="0" fontId="69" fillId="42" borderId="1" xfId="0" applyFont="1" applyFill="1" applyBorder="1" applyAlignment="1">
      <alignment horizontal="right" vertical="center" wrapText="1"/>
    </xf>
    <xf numFmtId="4" fontId="65" fillId="42" borderId="1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4" fontId="49" fillId="51" borderId="0" xfId="0" applyNumberFormat="1" applyFont="1" applyFill="1" applyAlignment="1">
      <alignment vertical="center" wrapText="1"/>
    </xf>
    <xf numFmtId="4" fontId="0" fillId="51" borderId="0" xfId="0" applyNumberFormat="1" applyFill="1"/>
    <xf numFmtId="4" fontId="49" fillId="50" borderId="0" xfId="0" applyNumberFormat="1" applyFont="1" applyFill="1" applyAlignment="1">
      <alignment vertical="center" wrapText="1"/>
    </xf>
    <xf numFmtId="4" fontId="0" fillId="50" borderId="0" xfId="0" applyNumberFormat="1" applyFill="1"/>
    <xf numFmtId="4" fontId="49" fillId="42" borderId="0" xfId="0" applyNumberFormat="1" applyFont="1" applyFill="1" applyAlignment="1">
      <alignment vertical="center" wrapText="1"/>
    </xf>
    <xf numFmtId="4" fontId="0" fillId="42" borderId="0" xfId="0" applyNumberFormat="1" applyFill="1"/>
    <xf numFmtId="4" fontId="49" fillId="52" borderId="0" xfId="0" applyNumberFormat="1" applyFont="1" applyFill="1" applyAlignment="1">
      <alignment vertical="center" wrapText="1"/>
    </xf>
    <xf numFmtId="4" fontId="0" fillId="52" borderId="0" xfId="0" applyNumberFormat="1" applyFill="1"/>
    <xf numFmtId="4" fontId="49" fillId="53" borderId="0" xfId="0" applyNumberFormat="1" applyFont="1" applyFill="1" applyAlignment="1">
      <alignment vertical="center" wrapText="1"/>
    </xf>
    <xf numFmtId="4" fontId="0" fillId="53" borderId="0" xfId="0" applyNumberFormat="1" applyFill="1"/>
    <xf numFmtId="4" fontId="49" fillId="54" borderId="0" xfId="0" applyNumberFormat="1" applyFont="1" applyFill="1" applyAlignment="1">
      <alignment vertical="center" wrapText="1"/>
    </xf>
    <xf numFmtId="4" fontId="0" fillId="54" borderId="0" xfId="0" applyNumberFormat="1" applyFill="1"/>
    <xf numFmtId="4" fontId="49" fillId="55" borderId="0" xfId="0" applyNumberFormat="1" applyFont="1" applyFill="1" applyAlignment="1">
      <alignment vertical="center" wrapText="1"/>
    </xf>
    <xf numFmtId="4" fontId="0" fillId="55" borderId="0" xfId="0" applyNumberFormat="1" applyFill="1"/>
    <xf numFmtId="4" fontId="49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63" fillId="47" borderId="1" xfId="47" applyFont="1" applyFill="1" applyBorder="1" applyAlignment="1">
      <alignment horizontal="center" vertical="center" wrapText="1"/>
    </xf>
    <xf numFmtId="4" fontId="66" fillId="44" borderId="9" xfId="0" applyNumberFormat="1" applyFont="1" applyFill="1" applyBorder="1" applyAlignment="1">
      <alignment vertical="center" wrapText="1"/>
    </xf>
    <xf numFmtId="0" fontId="66" fillId="44" borderId="1" xfId="62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18" fillId="0" borderId="0" xfId="0" applyNumberFormat="1" applyFont="1" applyAlignment="1"/>
    <xf numFmtId="4" fontId="61" fillId="0" borderId="0" xfId="0" applyNumberFormat="1" applyFont="1" applyAlignment="1">
      <alignment horizontal="center"/>
    </xf>
    <xf numFmtId="4" fontId="8" fillId="41" borderId="1" xfId="35" applyNumberFormat="1" applyFont="1" applyFill="1" applyBorder="1" applyAlignment="1">
      <alignment vertical="center"/>
    </xf>
    <xf numFmtId="4" fontId="51" fillId="43" borderId="1" xfId="35" applyNumberFormat="1" applyFont="1" applyFill="1" applyBorder="1" applyAlignment="1">
      <alignment vertical="center"/>
    </xf>
    <xf numFmtId="0" fontId="53" fillId="43" borderId="1" xfId="35" applyFont="1" applyFill="1" applyBorder="1" applyAlignment="1">
      <alignment vertical="center" wrapText="1"/>
    </xf>
    <xf numFmtId="49" fontId="53" fillId="43" borderId="1" xfId="35" applyNumberFormat="1" applyFont="1" applyFill="1" applyBorder="1" applyAlignment="1">
      <alignment horizontal="center" vertical="center"/>
    </xf>
    <xf numFmtId="4" fontId="53" fillId="43" borderId="1" xfId="35" applyNumberFormat="1" applyFont="1" applyFill="1" applyBorder="1" applyAlignment="1">
      <alignment vertical="center"/>
    </xf>
    <xf numFmtId="4" fontId="20" fillId="0" borderId="1" xfId="0" applyNumberFormat="1" applyFont="1" applyBorder="1"/>
    <xf numFmtId="0" fontId="48" fillId="0" borderId="1" xfId="48" applyFont="1" applyBorder="1" applyAlignment="1">
      <alignment horizontal="center"/>
    </xf>
    <xf numFmtId="0" fontId="48" fillId="0" borderId="1" xfId="48" applyFont="1" applyBorder="1" applyAlignment="1">
      <alignment horizontal="center" wrapText="1"/>
    </xf>
    <xf numFmtId="164" fontId="48" fillId="0" borderId="1" xfId="48" applyNumberFormat="1" applyFont="1" applyBorder="1" applyAlignment="1">
      <alignment horizontal="center" wrapText="1"/>
    </xf>
    <xf numFmtId="0" fontId="48" fillId="0" borderId="1" xfId="48" applyFont="1" applyBorder="1"/>
    <xf numFmtId="0" fontId="48" fillId="0" borderId="1" xfId="48" applyFont="1" applyBorder="1" applyAlignment="1">
      <alignment wrapText="1"/>
    </xf>
    <xf numFmtId="164" fontId="48" fillId="0" borderId="1" xfId="48" applyNumberFormat="1" applyFont="1" applyBorder="1" applyAlignment="1">
      <alignment wrapText="1"/>
    </xf>
    <xf numFmtId="0" fontId="47" fillId="0" borderId="1" xfId="48" applyFont="1" applyBorder="1"/>
    <xf numFmtId="0" fontId="47" fillId="0" borderId="1" xfId="48" applyFont="1" applyBorder="1" applyAlignment="1">
      <alignment wrapText="1"/>
    </xf>
    <xf numFmtId="164" fontId="47" fillId="0" borderId="1" xfId="48" applyNumberFormat="1" applyFont="1" applyBorder="1" applyAlignment="1">
      <alignment wrapText="1"/>
    </xf>
    <xf numFmtId="0" fontId="18" fillId="44" borderId="1" xfId="48" applyFont="1" applyFill="1" applyBorder="1"/>
    <xf numFmtId="0" fontId="18" fillId="44" borderId="1" xfId="48" applyFont="1" applyFill="1" applyBorder="1" applyAlignment="1">
      <alignment wrapText="1"/>
    </xf>
    <xf numFmtId="165" fontId="18" fillId="44" borderId="1" xfId="48" applyNumberFormat="1" applyFont="1" applyFill="1" applyBorder="1" applyAlignment="1">
      <alignment wrapText="1"/>
    </xf>
    <xf numFmtId="0" fontId="0" fillId="40" borderId="19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49" fontId="7" fillId="4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/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5" fillId="4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40" borderId="1" xfId="0" applyNumberFormat="1" applyFont="1" applyFill="1" applyBorder="1" applyAlignment="1">
      <alignment horizontal="center" vertical="center" wrapText="1"/>
    </xf>
    <xf numFmtId="49" fontId="5" fillId="4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40" borderId="6" xfId="0" applyFont="1" applyFill="1" applyBorder="1" applyAlignment="1"/>
    <xf numFmtId="0" fontId="18" fillId="40" borderId="10" xfId="0" applyFont="1" applyFill="1" applyBorder="1" applyAlignment="1"/>
    <xf numFmtId="0" fontId="6" fillId="40" borderId="11" xfId="0" applyFont="1" applyFill="1" applyBorder="1" applyAlignment="1">
      <alignment horizontal="center" vertical="center" wrapText="1"/>
    </xf>
    <xf numFmtId="0" fontId="18" fillId="40" borderId="0" xfId="0" applyFont="1" applyFill="1" applyAlignment="1"/>
    <xf numFmtId="0" fontId="18" fillId="40" borderId="12" xfId="0" applyFont="1" applyFill="1" applyBorder="1" applyAlignment="1"/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6" fillId="40" borderId="1" xfId="0" applyNumberFormat="1" applyFont="1" applyFill="1" applyBorder="1" applyAlignment="1">
      <alignment horizontal="right" vertical="center" wrapText="1"/>
    </xf>
    <xf numFmtId="49" fontId="11" fillId="40" borderId="1" xfId="0" applyNumberFormat="1" applyFont="1" applyFill="1" applyBorder="1" applyAlignment="1">
      <alignment horizontal="right" vertical="center"/>
    </xf>
    <xf numFmtId="49" fontId="5" fillId="4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0" borderId="1" xfId="0" applyFont="1" applyFill="1" applyBorder="1" applyAlignment="1">
      <alignment vertical="center" wrapText="1"/>
    </xf>
    <xf numFmtId="0" fontId="20" fillId="0" borderId="0" xfId="0" applyFont="1" applyAlignment="1"/>
    <xf numFmtId="0" fontId="0" fillId="0" borderId="0" xfId="0" applyAlignment="1"/>
    <xf numFmtId="49" fontId="11" fillId="40" borderId="1" xfId="0" applyNumberFormat="1" applyFont="1" applyFill="1" applyBorder="1" applyAlignment="1">
      <alignment horizontal="right" vertical="center" wrapText="1"/>
    </xf>
    <xf numFmtId="0" fontId="6" fillId="40" borderId="1" xfId="0" applyFont="1" applyFill="1" applyBorder="1" applyAlignment="1">
      <alignment horizontal="left" vertical="center" wrapText="1"/>
    </xf>
    <xf numFmtId="49" fontId="9" fillId="44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44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44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44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 wrapText="1"/>
    </xf>
    <xf numFmtId="49" fontId="11" fillId="0" borderId="9" xfId="0" applyNumberFormat="1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right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9" fontId="6" fillId="40" borderId="4" xfId="0" applyNumberFormat="1" applyFont="1" applyFill="1" applyBorder="1" applyAlignment="1">
      <alignment horizontal="right" vertical="center"/>
    </xf>
    <xf numFmtId="49" fontId="6" fillId="40" borderId="9" xfId="0" applyNumberFormat="1" applyFont="1" applyFill="1" applyBorder="1" applyAlignment="1">
      <alignment horizontal="right" vertical="center"/>
    </xf>
    <xf numFmtId="49" fontId="6" fillId="40" borderId="16" xfId="0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2" fillId="4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2" borderId="6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 wrapText="1"/>
    </xf>
    <xf numFmtId="0" fontId="8" fillId="42" borderId="11" xfId="0" applyFont="1" applyFill="1" applyBorder="1" applyAlignment="1">
      <alignment vertical="center" wrapText="1"/>
    </xf>
    <xf numFmtId="0" fontId="8" fillId="42" borderId="0" xfId="0" applyFont="1" applyFill="1" applyAlignment="1">
      <alignment vertical="center" wrapText="1"/>
    </xf>
    <xf numFmtId="0" fontId="8" fillId="42" borderId="12" xfId="0" applyFont="1" applyFill="1" applyBorder="1" applyAlignment="1">
      <alignment vertical="center" wrapText="1"/>
    </xf>
    <xf numFmtId="0" fontId="8" fillId="42" borderId="13" xfId="0" applyFont="1" applyFill="1" applyBorder="1" applyAlignment="1">
      <alignment vertical="center" wrapText="1"/>
    </xf>
    <xf numFmtId="0" fontId="8" fillId="42" borderId="14" xfId="0" applyFont="1" applyFill="1" applyBorder="1" applyAlignment="1">
      <alignment vertical="center" wrapText="1"/>
    </xf>
    <xf numFmtId="0" fontId="8" fillId="42" borderId="15" xfId="0" applyFont="1" applyFill="1" applyBorder="1" applyAlignment="1">
      <alignment vertical="center" wrapText="1"/>
    </xf>
    <xf numFmtId="49" fontId="5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4" fontId="5" fillId="4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6" xfId="0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0" borderId="0" xfId="0" applyFont="1" applyFill="1" applyBorder="1" applyAlignment="1"/>
    <xf numFmtId="4" fontId="5" fillId="4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 wrapText="1"/>
    </xf>
    <xf numFmtId="49" fontId="6" fillId="44" borderId="1" xfId="0" applyNumberFormat="1" applyFont="1" applyFill="1" applyBorder="1" applyAlignment="1">
      <alignment horizontal="right" vertical="center" wrapText="1"/>
    </xf>
    <xf numFmtId="49" fontId="11" fillId="44" borderId="1" xfId="0" applyNumberFormat="1" applyFont="1" applyFill="1" applyBorder="1" applyAlignment="1">
      <alignment horizontal="right" vertical="center" wrapText="1"/>
    </xf>
    <xf numFmtId="49" fontId="9" fillId="4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4" borderId="1" xfId="0" applyFont="1" applyFill="1" applyBorder="1" applyAlignment="1"/>
    <xf numFmtId="49" fontId="6" fillId="44" borderId="4" xfId="0" applyNumberFormat="1" applyFont="1" applyFill="1" applyBorder="1" applyAlignment="1">
      <alignment horizontal="right" vertical="center" wrapText="1"/>
    </xf>
    <xf numFmtId="49" fontId="6" fillId="44" borderId="9" xfId="0" applyNumberFormat="1" applyFont="1" applyFill="1" applyBorder="1" applyAlignment="1">
      <alignment horizontal="right" vertical="center" wrapText="1"/>
    </xf>
    <xf numFmtId="49" fontId="6" fillId="44" borderId="16" xfId="0" applyNumberFormat="1" applyFont="1" applyFill="1" applyBorder="1" applyAlignment="1">
      <alignment horizontal="right" vertical="center" wrapText="1"/>
    </xf>
    <xf numFmtId="49" fontId="11" fillId="44" borderId="4" xfId="0" applyNumberFormat="1" applyFont="1" applyFill="1" applyBorder="1" applyAlignment="1">
      <alignment horizontal="right" vertical="center" wrapText="1"/>
    </xf>
    <xf numFmtId="49" fontId="11" fillId="44" borderId="9" xfId="0" applyNumberFormat="1" applyFont="1" applyFill="1" applyBorder="1" applyAlignment="1">
      <alignment horizontal="right" vertical="center" wrapText="1"/>
    </xf>
    <xf numFmtId="49" fontId="11" fillId="44" borderId="16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9" fillId="4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4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7" fillId="4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horizontal="center" vertical="center" textRotation="90" wrapText="1"/>
    </xf>
    <xf numFmtId="49" fontId="9" fillId="4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5" fillId="48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48" borderId="1" xfId="0" applyNumberFormat="1" applyFont="1" applyFill="1" applyBorder="1" applyAlignment="1">
      <alignment horizontal="center" vertical="center" wrapText="1"/>
    </xf>
    <xf numFmtId="49" fontId="5" fillId="48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48" borderId="6" xfId="0" applyFont="1" applyFill="1" applyBorder="1" applyAlignment="1"/>
    <xf numFmtId="0" fontId="18" fillId="48" borderId="10" xfId="0" applyFont="1" applyFill="1" applyBorder="1" applyAlignment="1"/>
    <xf numFmtId="0" fontId="6" fillId="48" borderId="11" xfId="0" applyFont="1" applyFill="1" applyBorder="1" applyAlignment="1">
      <alignment horizontal="center" vertical="center" wrapText="1"/>
    </xf>
    <xf numFmtId="0" fontId="18" fillId="48" borderId="0" xfId="0" applyFont="1" applyFill="1" applyAlignment="1"/>
    <xf numFmtId="0" fontId="18" fillId="48" borderId="12" xfId="0" applyFont="1" applyFill="1" applyBorder="1" applyAlignment="1"/>
    <xf numFmtId="4" fontId="5" fillId="4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16" xfId="0" applyFill="1" applyBorder="1" applyAlignment="1">
      <alignment horizontal="center" vertical="center" wrapText="1"/>
    </xf>
    <xf numFmtId="0" fontId="6" fillId="48" borderId="1" xfId="0" applyFont="1" applyFill="1" applyBorder="1" applyAlignment="1">
      <alignment wrapText="1"/>
    </xf>
    <xf numFmtId="0" fontId="0" fillId="48" borderId="1" xfId="0" applyFill="1" applyBorder="1" applyAlignment="1">
      <alignment horizontal="center" vertical="center" wrapText="1"/>
    </xf>
    <xf numFmtId="4" fontId="55" fillId="40" borderId="1" xfId="35" applyNumberFormat="1" applyFont="1" applyFill="1" applyBorder="1" applyAlignment="1">
      <alignment horizontal="center" vertical="center" wrapText="1"/>
    </xf>
    <xf numFmtId="4" fontId="56" fillId="40" borderId="1" xfId="35" applyNumberFormat="1" applyFont="1" applyFill="1" applyBorder="1" applyAlignment="1">
      <alignment horizontal="center" vertical="center" wrapText="1"/>
    </xf>
    <xf numFmtId="0" fontId="52" fillId="40" borderId="1" xfId="35" applyFont="1" applyFill="1" applyBorder="1" applyAlignment="1">
      <alignment horizontal="right" vertical="center" wrapText="1"/>
    </xf>
    <xf numFmtId="0" fontId="51" fillId="40" borderId="1" xfId="35" applyFont="1" applyFill="1" applyBorder="1" applyAlignment="1">
      <alignment horizontal="right" vertical="center" wrapText="1"/>
    </xf>
    <xf numFmtId="0" fontId="52" fillId="40" borderId="1" xfId="35" applyFont="1" applyFill="1" applyBorder="1" applyAlignment="1">
      <alignment horizontal="right" vertical="center" textRotation="90" wrapText="1"/>
    </xf>
    <xf numFmtId="0" fontId="51" fillId="40" borderId="1" xfId="35" applyFont="1" applyFill="1" applyBorder="1" applyAlignment="1">
      <alignment horizontal="right" vertical="center" textRotation="90" wrapText="1"/>
    </xf>
    <xf numFmtId="0" fontId="52" fillId="40" borderId="1" xfId="35" applyFont="1" applyFill="1" applyBorder="1" applyAlignment="1">
      <alignment horizontal="center" vertical="center" wrapText="1"/>
    </xf>
    <xf numFmtId="0" fontId="51" fillId="40" borderId="1" xfId="35" applyFont="1" applyFill="1" applyBorder="1" applyAlignment="1">
      <alignment horizontal="center" vertical="center" wrapText="1"/>
    </xf>
    <xf numFmtId="49" fontId="52" fillId="40" borderId="1" xfId="35" applyNumberFormat="1" applyFont="1" applyFill="1" applyBorder="1" applyAlignment="1">
      <alignment horizontal="center" vertical="center" wrapText="1"/>
    </xf>
    <xf numFmtId="49" fontId="51" fillId="40" borderId="1" xfId="35" applyNumberFormat="1" applyFont="1" applyFill="1" applyBorder="1" applyAlignment="1">
      <alignment horizontal="center" vertical="center" wrapText="1"/>
    </xf>
    <xf numFmtId="4" fontId="52" fillId="40" borderId="5" xfId="35" applyNumberFormat="1" applyFont="1" applyFill="1" applyBorder="1" applyAlignment="1">
      <alignment horizontal="center" vertical="center" wrapText="1"/>
    </xf>
    <xf numFmtId="4" fontId="52" fillId="40" borderId="6" xfId="35" applyNumberFormat="1" applyFont="1" applyFill="1" applyBorder="1" applyAlignment="1">
      <alignment horizontal="center" vertical="center" wrapText="1"/>
    </xf>
    <xf numFmtId="4" fontId="51" fillId="40" borderId="6" xfId="35" applyNumberFormat="1" applyFont="1" applyFill="1" applyBorder="1" applyAlignment="1">
      <alignment horizontal="center" vertical="center" wrapText="1"/>
    </xf>
    <xf numFmtId="4" fontId="51" fillId="40" borderId="10" xfId="35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42" borderId="1" xfId="35" applyFont="1" applyFill="1" applyBorder="1" applyAlignment="1">
      <alignment horizontal="center" vertical="center" wrapText="1"/>
    </xf>
    <xf numFmtId="0" fontId="54" fillId="42" borderId="1" xfId="35" applyFont="1" applyFill="1" applyBorder="1" applyAlignment="1">
      <alignment vertical="center" wrapText="1"/>
    </xf>
    <xf numFmtId="4" fontId="56" fillId="0" borderId="4" xfId="35" applyNumberFormat="1" applyFont="1" applyBorder="1" applyAlignment="1">
      <alignment vertical="center" wrapText="1"/>
    </xf>
    <xf numFmtId="0" fontId="56" fillId="0" borderId="9" xfId="35" applyFont="1" applyBorder="1" applyAlignment="1">
      <alignment vertical="center" wrapText="1"/>
    </xf>
    <xf numFmtId="0" fontId="47" fillId="0" borderId="0" xfId="35" applyNumberFormat="1" applyFont="1" applyAlignment="1">
      <alignment wrapText="1"/>
    </xf>
    <xf numFmtId="0" fontId="47" fillId="0" borderId="0" xfId="35" applyFont="1" applyAlignment="1"/>
    <xf numFmtId="4" fontId="49" fillId="0" borderId="0" xfId="35" applyNumberFormat="1" applyFont="1" applyAlignment="1"/>
    <xf numFmtId="0" fontId="49" fillId="0" borderId="0" xfId="35" applyFont="1" applyAlignment="1"/>
    <xf numFmtId="0" fontId="56" fillId="0" borderId="16" xfId="35" applyFont="1" applyBorder="1" applyAlignment="1">
      <alignment vertical="center" wrapText="1"/>
    </xf>
    <xf numFmtId="0" fontId="52" fillId="0" borderId="1" xfId="35" applyFont="1" applyBorder="1" applyAlignment="1">
      <alignment vertical="center" wrapText="1"/>
    </xf>
    <xf numFmtId="0" fontId="48" fillId="0" borderId="14" xfId="35" applyFont="1" applyBorder="1" applyAlignment="1">
      <alignment horizontal="center" wrapText="1"/>
    </xf>
    <xf numFmtId="0" fontId="52" fillId="42" borderId="17" xfId="35" applyFont="1" applyFill="1" applyBorder="1" applyAlignment="1">
      <alignment horizontal="center" vertical="center" wrapText="1"/>
    </xf>
    <xf numFmtId="0" fontId="51" fillId="42" borderId="18" xfId="35" applyFont="1" applyFill="1" applyBorder="1" applyAlignment="1">
      <alignment vertical="center" wrapText="1"/>
    </xf>
    <xf numFmtId="0" fontId="51" fillId="42" borderId="19" xfId="35" applyFont="1" applyFill="1" applyBorder="1" applyAlignment="1">
      <alignment vertical="center" wrapText="1"/>
    </xf>
    <xf numFmtId="4" fontId="52" fillId="40" borderId="1" xfId="35" applyNumberFormat="1" applyFont="1" applyFill="1" applyBorder="1" applyAlignment="1">
      <alignment horizontal="center" vertical="center" wrapText="1"/>
    </xf>
    <xf numFmtId="4" fontId="51" fillId="40" borderId="1" xfId="35" applyNumberFormat="1" applyFont="1" applyFill="1" applyBorder="1" applyAlignment="1">
      <alignment horizontal="center" vertical="center" wrapText="1"/>
    </xf>
    <xf numFmtId="0" fontId="52" fillId="0" borderId="17" xfId="35" applyFont="1" applyBorder="1" applyAlignment="1">
      <alignment vertical="center" wrapText="1"/>
    </xf>
    <xf numFmtId="0" fontId="51" fillId="0" borderId="18" xfId="35" applyFont="1" applyBorder="1" applyAlignment="1">
      <alignment vertical="center" wrapText="1"/>
    </xf>
    <xf numFmtId="0" fontId="51" fillId="0" borderId="19" xfId="35" applyFont="1" applyBorder="1" applyAlignment="1">
      <alignment vertical="center" wrapText="1"/>
    </xf>
    <xf numFmtId="164" fontId="2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58" fillId="44" borderId="0" xfId="44" applyNumberFormat="1" applyFont="1" applyFill="1" applyBorder="1" applyAlignment="1" applyProtection="1">
      <alignment horizontal="center" wrapText="1"/>
      <protection locked="0"/>
    </xf>
    <xf numFmtId="0" fontId="42" fillId="0" borderId="0" xfId="44" applyFont="1" applyBorder="1" applyAlignment="1">
      <alignment horizontal="center" wrapText="1"/>
    </xf>
    <xf numFmtId="49" fontId="25" fillId="49" borderId="1" xfId="46" applyNumberFormat="1" applyFont="1" applyFill="1" applyBorder="1" applyAlignment="1" applyProtection="1">
      <alignment horizontal="right" vertical="center" wrapText="1"/>
      <protection locked="0"/>
    </xf>
    <xf numFmtId="49" fontId="25" fillId="49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48" borderId="1" xfId="0" applyFont="1" applyFill="1" applyBorder="1" applyAlignment="1">
      <alignment horizontal="center"/>
    </xf>
    <xf numFmtId="4" fontId="26" fillId="48" borderId="1" xfId="0" applyNumberFormat="1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8" fillId="44" borderId="1" xfId="35" applyFont="1" applyFill="1" applyBorder="1" applyAlignment="1">
      <alignment horizontal="center" vertical="center" wrapText="1"/>
    </xf>
    <xf numFmtId="0" fontId="18" fillId="44" borderId="0" xfId="35" applyFont="1" applyFill="1" applyAlignment="1">
      <alignment horizontal="center" vertical="center" wrapText="1"/>
    </xf>
    <xf numFmtId="0" fontId="30" fillId="0" borderId="0" xfId="35" applyAlignment="1">
      <alignment wrapText="1"/>
    </xf>
    <xf numFmtId="0" fontId="18" fillId="44" borderId="1" xfId="35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right"/>
    </xf>
    <xf numFmtId="4" fontId="4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64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6" fillId="0" borderId="14" xfId="47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77">
    <cellStyle name="20% — akcent 1" xfId="1" builtinId="30" customBuiltin="1"/>
    <cellStyle name="20% - akcent 1 2" xfId="50"/>
    <cellStyle name="20% - akcent 1 3" xfId="65"/>
    <cellStyle name="20% — akcent 2" xfId="2" builtinId="34" customBuiltin="1"/>
    <cellStyle name="20% - akcent 2 2" xfId="52"/>
    <cellStyle name="20% - akcent 2 3" xfId="67"/>
    <cellStyle name="20% — akcent 3" xfId="3" builtinId="38" customBuiltin="1"/>
    <cellStyle name="20% - akcent 3 2" xfId="54"/>
    <cellStyle name="20% - akcent 3 3" xfId="69"/>
    <cellStyle name="20% — akcent 4" xfId="4" builtinId="42" customBuiltin="1"/>
    <cellStyle name="20% - akcent 4 2" xfId="56"/>
    <cellStyle name="20% - akcent 4 3" xfId="71"/>
    <cellStyle name="20% — akcent 5" xfId="5" builtinId="46" customBuiltin="1"/>
    <cellStyle name="20% - akcent 5 2" xfId="58"/>
    <cellStyle name="20% - akcent 5 3" xfId="73"/>
    <cellStyle name="20% — akcent 6" xfId="6" builtinId="50" customBuiltin="1"/>
    <cellStyle name="20% - akcent 6 2" xfId="60"/>
    <cellStyle name="20% - akcent 6 3" xfId="75"/>
    <cellStyle name="40% — akcent 1" xfId="7" builtinId="31" customBuiltin="1"/>
    <cellStyle name="40% - akcent 1 2" xfId="51"/>
    <cellStyle name="40% - akcent 1 3" xfId="66"/>
    <cellStyle name="40% — akcent 2" xfId="8" builtinId="35" customBuiltin="1"/>
    <cellStyle name="40% - akcent 2 2" xfId="53"/>
    <cellStyle name="40% - akcent 2 3" xfId="68"/>
    <cellStyle name="40% — akcent 3" xfId="9" builtinId="39" customBuiltin="1"/>
    <cellStyle name="40% - akcent 3 2" xfId="55"/>
    <cellStyle name="40% - akcent 3 3" xfId="70"/>
    <cellStyle name="40% — akcent 4" xfId="10" builtinId="43" customBuiltin="1"/>
    <cellStyle name="40% - akcent 4 2" xfId="57"/>
    <cellStyle name="40% - akcent 4 3" xfId="72"/>
    <cellStyle name="40% — akcent 5" xfId="11" builtinId="47" customBuiltin="1"/>
    <cellStyle name="40% - akcent 5 2" xfId="59"/>
    <cellStyle name="40% - akcent 5 3" xfId="74"/>
    <cellStyle name="40% — akcent 6" xfId="12" builtinId="51" customBuiltin="1"/>
    <cellStyle name="40% - akcent 6 2" xfId="61"/>
    <cellStyle name="40% - akcent 6 3" xfId="76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36"/>
    <cellStyle name="Normalny 2 3" xfId="46"/>
    <cellStyle name="Normalny 2 4" xfId="63"/>
    <cellStyle name="Normalny 3" xfId="44"/>
    <cellStyle name="Normalny 3 2" xfId="47"/>
    <cellStyle name="Normalny 4" xfId="45"/>
    <cellStyle name="Normalny 5" xfId="48"/>
    <cellStyle name="Normalny 6" xfId="62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 2" xfId="42"/>
    <cellStyle name="Uwaga 3" xfId="49"/>
    <cellStyle name="Uwaga 4" xfId="64"/>
    <cellStyle name="Zły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8"/>
  <sheetViews>
    <sheetView tabSelected="1" view="pageBreakPreview" zoomScaleNormal="100" zoomScaleSheetLayoutView="100" workbookViewId="0">
      <selection activeCell="G55" sqref="G55"/>
    </sheetView>
  </sheetViews>
  <sheetFormatPr defaultRowHeight="12.75" x14ac:dyDescent="0.2"/>
  <cols>
    <col min="1" max="1" width="6.42578125" customWidth="1"/>
    <col min="2" max="2" width="6.85546875" customWidth="1"/>
    <col min="3" max="3" width="26.42578125" customWidth="1"/>
    <col min="4" max="4" width="12.5703125" hidden="1" customWidth="1"/>
    <col min="5" max="5" width="14.42578125" hidden="1" customWidth="1"/>
    <col min="6" max="6" width="10.85546875" customWidth="1"/>
    <col min="7" max="7" width="11.85546875" customWidth="1"/>
    <col min="8" max="8" width="11.5703125" customWidth="1"/>
    <col min="9" max="9" width="12.5703125" customWidth="1"/>
    <col min="10" max="10" width="10.85546875" customWidth="1"/>
    <col min="11" max="11" width="10.5703125" customWidth="1"/>
    <col min="12" max="12" width="8.85546875" customWidth="1"/>
    <col min="13" max="13" width="10.42578125" customWidth="1"/>
    <col min="14" max="14" width="8.85546875" customWidth="1"/>
    <col min="15" max="15" width="5.42578125" customWidth="1"/>
    <col min="16" max="16" width="7.5703125" customWidth="1"/>
    <col min="17" max="17" width="12.42578125" customWidth="1"/>
    <col min="18" max="18" width="10.140625" hidden="1" customWidth="1"/>
    <col min="19" max="20" width="9.140625" hidden="1" customWidth="1"/>
    <col min="21" max="21" width="8.42578125" hidden="1" customWidth="1"/>
  </cols>
  <sheetData>
    <row r="1" spans="1:21" x14ac:dyDescent="0.2">
      <c r="H1" s="289" t="s">
        <v>393</v>
      </c>
      <c r="I1" s="290"/>
      <c r="J1" s="290"/>
      <c r="K1" s="290"/>
      <c r="L1" s="290"/>
      <c r="M1" s="290"/>
      <c r="N1" s="290"/>
      <c r="O1" s="290"/>
      <c r="P1" s="290"/>
      <c r="Q1" s="290"/>
      <c r="R1" s="267" t="s">
        <v>203</v>
      </c>
      <c r="S1" s="267"/>
      <c r="T1" s="267"/>
      <c r="U1" s="267"/>
    </row>
    <row r="2" spans="1:21" x14ac:dyDescent="0.2">
      <c r="A2" s="268" t="s">
        <v>582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269"/>
      <c r="S2" s="269"/>
      <c r="T2" s="269"/>
      <c r="U2" s="269"/>
    </row>
    <row r="3" spans="1:21" x14ac:dyDescent="0.2">
      <c r="D3" s="52"/>
      <c r="E3" s="52"/>
      <c r="F3" s="52"/>
      <c r="G3" s="52"/>
    </row>
    <row r="4" spans="1:21" ht="26.45" customHeight="1" x14ac:dyDescent="0.2">
      <c r="A4" s="270" t="s">
        <v>0</v>
      </c>
      <c r="B4" s="271"/>
      <c r="C4" s="272" t="s">
        <v>1</v>
      </c>
      <c r="D4" s="273"/>
      <c r="E4" s="273"/>
      <c r="F4" s="274"/>
      <c r="G4" s="334" t="s">
        <v>2</v>
      </c>
      <c r="H4" s="331" t="s">
        <v>390</v>
      </c>
      <c r="I4" s="332"/>
      <c r="J4" s="332"/>
      <c r="K4" s="332"/>
      <c r="L4" s="332"/>
      <c r="M4" s="332"/>
      <c r="N4" s="332"/>
      <c r="O4" s="332"/>
      <c r="P4" s="332"/>
      <c r="Q4" s="333"/>
      <c r="R4" s="278" t="s">
        <v>3</v>
      </c>
      <c r="S4" s="279"/>
      <c r="T4" s="279"/>
      <c r="U4" s="279"/>
    </row>
    <row r="5" spans="1:21" ht="63.6" customHeight="1" x14ac:dyDescent="0.2">
      <c r="A5" s="101" t="s">
        <v>4</v>
      </c>
      <c r="B5" s="101" t="s">
        <v>5</v>
      </c>
      <c r="C5" s="275"/>
      <c r="D5" s="276"/>
      <c r="E5" s="276"/>
      <c r="F5" s="277"/>
      <c r="G5" s="335"/>
      <c r="H5" s="102" t="s">
        <v>392</v>
      </c>
      <c r="I5" s="100" t="s">
        <v>6</v>
      </c>
      <c r="J5" s="100" t="s">
        <v>3</v>
      </c>
      <c r="K5" s="100"/>
      <c r="L5" s="100" t="s">
        <v>7</v>
      </c>
      <c r="M5" s="100" t="s">
        <v>8</v>
      </c>
      <c r="N5" s="100" t="s">
        <v>9</v>
      </c>
      <c r="O5" s="100" t="s">
        <v>10</v>
      </c>
      <c r="P5" s="100" t="s">
        <v>11</v>
      </c>
      <c r="Q5" s="103" t="s">
        <v>391</v>
      </c>
      <c r="R5" s="55" t="s">
        <v>12</v>
      </c>
      <c r="S5" s="55" t="s">
        <v>13</v>
      </c>
      <c r="T5" s="55" t="s">
        <v>14</v>
      </c>
      <c r="U5" s="55" t="s">
        <v>15</v>
      </c>
    </row>
    <row r="6" spans="1:21" x14ac:dyDescent="0.2">
      <c r="A6" s="285" t="s">
        <v>16</v>
      </c>
      <c r="B6" s="286"/>
      <c r="C6" s="287" t="s">
        <v>17</v>
      </c>
      <c r="D6" s="171">
        <v>2135436.12</v>
      </c>
      <c r="E6" s="171">
        <v>2122437.86</v>
      </c>
      <c r="F6" s="98" t="s">
        <v>18</v>
      </c>
      <c r="G6" s="99">
        <f>D8</f>
        <v>2135436.12</v>
      </c>
      <c r="H6" s="99">
        <f>H9+H14+H18</f>
        <v>605436.12</v>
      </c>
      <c r="I6" s="99">
        <f t="shared" ref="I6:U7" si="0">I9+I14+I18</f>
        <v>605436.12</v>
      </c>
      <c r="J6" s="99">
        <f t="shared" si="0"/>
        <v>4951.09</v>
      </c>
      <c r="K6" s="99">
        <f t="shared" si="0"/>
        <v>600485.03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99">
        <f t="shared" si="0"/>
        <v>0</v>
      </c>
      <c r="Q6" s="99">
        <f t="shared" si="0"/>
        <v>1530000</v>
      </c>
      <c r="R6" s="99">
        <f t="shared" si="0"/>
        <v>1530000</v>
      </c>
      <c r="S6" s="99">
        <f t="shared" si="0"/>
        <v>0</v>
      </c>
      <c r="T6" s="99">
        <f t="shared" si="0"/>
        <v>0</v>
      </c>
      <c r="U6" s="99">
        <f t="shared" si="0"/>
        <v>0</v>
      </c>
    </row>
    <row r="7" spans="1:21" x14ac:dyDescent="0.2">
      <c r="A7" s="285"/>
      <c r="B7" s="286"/>
      <c r="C7" s="288"/>
      <c r="D7" s="155"/>
      <c r="E7" s="155"/>
      <c r="F7" s="98" t="s">
        <v>19</v>
      </c>
      <c r="G7" s="99">
        <f>E8</f>
        <v>2122437.86</v>
      </c>
      <c r="H7" s="99">
        <f>H10+H15+H19</f>
        <v>603129.91</v>
      </c>
      <c r="I7" s="99">
        <f t="shared" si="0"/>
        <v>603129.91</v>
      </c>
      <c r="J7" s="99">
        <f t="shared" si="0"/>
        <v>4951.09</v>
      </c>
      <c r="K7" s="99">
        <f t="shared" si="0"/>
        <v>598178.82000000007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99">
        <f t="shared" si="0"/>
        <v>0</v>
      </c>
      <c r="Q7" s="99">
        <f t="shared" si="0"/>
        <v>1519307.95</v>
      </c>
      <c r="R7" s="99">
        <f t="shared" si="0"/>
        <v>1519307.95</v>
      </c>
      <c r="S7" s="99">
        <f t="shared" si="0"/>
        <v>0</v>
      </c>
      <c r="T7" s="99">
        <f t="shared" si="0"/>
        <v>0</v>
      </c>
      <c r="U7" s="99">
        <f t="shared" si="0"/>
        <v>0</v>
      </c>
    </row>
    <row r="8" spans="1:21" x14ac:dyDescent="0.2">
      <c r="A8" s="285"/>
      <c r="B8" s="286"/>
      <c r="C8" s="288"/>
      <c r="D8" s="97">
        <f>D11+D16+D20</f>
        <v>2135436.12</v>
      </c>
      <c r="E8" s="97">
        <f>E11+E16+E20</f>
        <v>2122437.86</v>
      </c>
      <c r="F8" s="98" t="s">
        <v>20</v>
      </c>
      <c r="G8" s="99">
        <f>G7/G6*100</f>
        <v>99.391306540230289</v>
      </c>
      <c r="H8" s="99">
        <f>H7/H6*100</f>
        <v>99.61908285220909</v>
      </c>
      <c r="I8" s="99">
        <f>I7/I6*100</f>
        <v>99.61908285220909</v>
      </c>
      <c r="J8" s="99">
        <f>J7/J6*100</f>
        <v>100</v>
      </c>
      <c r="K8" s="99">
        <f>K7/K6*100</f>
        <v>99.615942132645671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f>Q7/Q6*100</f>
        <v>99.301173202614379</v>
      </c>
      <c r="R8" s="99">
        <f>R7/R6*100</f>
        <v>99.301173202614379</v>
      </c>
      <c r="S8" s="99">
        <v>0</v>
      </c>
      <c r="T8" s="99">
        <v>0</v>
      </c>
      <c r="U8" s="99">
        <v>0</v>
      </c>
    </row>
    <row r="9" spans="1:21" x14ac:dyDescent="0.2">
      <c r="A9" s="280"/>
      <c r="B9" s="281" t="s">
        <v>21</v>
      </c>
      <c r="C9" s="282" t="s">
        <v>22</v>
      </c>
      <c r="D9" s="47">
        <v>258164.37</v>
      </c>
      <c r="E9" s="47">
        <v>154393.9</v>
      </c>
      <c r="F9" s="51" t="s">
        <v>18</v>
      </c>
      <c r="G9" s="9">
        <f>D11</f>
        <v>1860000</v>
      </c>
      <c r="H9" s="9">
        <f>I9+L9+M9+N9+O9+P9</f>
        <v>330000</v>
      </c>
      <c r="I9" s="9">
        <f>J9+K9</f>
        <v>330000</v>
      </c>
      <c r="J9" s="9">
        <v>0</v>
      </c>
      <c r="K9" s="9">
        <f>D12</f>
        <v>330000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R9+T9+U9</f>
        <v>1530000</v>
      </c>
      <c r="R9" s="9">
        <f>D13</f>
        <v>1530000</v>
      </c>
      <c r="S9" s="9">
        <v>0</v>
      </c>
      <c r="T9" s="9">
        <v>0</v>
      </c>
      <c r="U9" s="9">
        <v>0</v>
      </c>
    </row>
    <row r="10" spans="1:21" x14ac:dyDescent="0.2">
      <c r="A10" s="280"/>
      <c r="B10" s="281"/>
      <c r="C10" s="282"/>
      <c r="D10" s="8"/>
      <c r="E10" s="8"/>
      <c r="F10" s="51" t="s">
        <v>19</v>
      </c>
      <c r="G10" s="9">
        <f>E11</f>
        <v>1847274.5699999998</v>
      </c>
      <c r="H10" s="9">
        <f>I10+L10+M10+N10+O10+P10</f>
        <v>327966.62</v>
      </c>
      <c r="I10" s="9">
        <f>J10+K10</f>
        <v>327966.62</v>
      </c>
      <c r="J10" s="9">
        <v>0</v>
      </c>
      <c r="K10" s="9">
        <f>E12</f>
        <v>327966.62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>R10+T10+U10</f>
        <v>1519307.95</v>
      </c>
      <c r="R10" s="9">
        <f>E13</f>
        <v>1519307.95</v>
      </c>
      <c r="S10" s="9">
        <v>0</v>
      </c>
      <c r="T10" s="9">
        <v>0</v>
      </c>
      <c r="U10" s="9">
        <v>0</v>
      </c>
    </row>
    <row r="11" spans="1:21" x14ac:dyDescent="0.2">
      <c r="A11" s="280"/>
      <c r="B11" s="281"/>
      <c r="C11" s="283"/>
      <c r="D11" s="8">
        <f>D12+D13</f>
        <v>1860000</v>
      </c>
      <c r="E11" s="8">
        <f>E12+E13</f>
        <v>1847274.5699999998</v>
      </c>
      <c r="F11" s="51" t="s">
        <v>20</v>
      </c>
      <c r="G11" s="9">
        <f>G10/G9*100</f>
        <v>99.315837096774189</v>
      </c>
      <c r="H11" s="9">
        <f>H10/H9*100</f>
        <v>99.38382424242424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>Q10/Q9*100</f>
        <v>99.301173202614379</v>
      </c>
      <c r="R11" s="9">
        <f>R10/R9*100</f>
        <v>99.301173202614379</v>
      </c>
      <c r="S11" s="9">
        <v>0</v>
      </c>
      <c r="T11" s="9">
        <v>0</v>
      </c>
      <c r="U11" s="9">
        <v>0</v>
      </c>
    </row>
    <row r="12" spans="1:21" hidden="1" x14ac:dyDescent="0.2">
      <c r="A12" s="1"/>
      <c r="B12">
        <v>453</v>
      </c>
      <c r="C12">
        <v>0</v>
      </c>
      <c r="D12" s="52">
        <v>330000</v>
      </c>
      <c r="E12" s="52">
        <v>327966.62</v>
      </c>
      <c r="F12" s="13">
        <f>H9-G9</f>
        <v>-1530000</v>
      </c>
      <c r="G12" s="14">
        <f>H6+Q6</f>
        <v>2135436.12</v>
      </c>
      <c r="H12" s="15">
        <f>H10-E11</f>
        <v>-1519307.9499999997</v>
      </c>
      <c r="I12" s="9">
        <f>H7+Q7</f>
        <v>2122437.86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idden="1" x14ac:dyDescent="0.2">
      <c r="A13" s="1"/>
      <c r="B13">
        <v>605</v>
      </c>
      <c r="C13">
        <v>0</v>
      </c>
      <c r="D13" s="52">
        <v>1530000</v>
      </c>
      <c r="E13" s="52">
        <v>1519307.95</v>
      </c>
      <c r="F13" s="16">
        <v>280793.27</v>
      </c>
      <c r="G13" s="16">
        <v>266179.36</v>
      </c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">
      <c r="A14" s="280"/>
      <c r="B14" s="281" t="s">
        <v>23</v>
      </c>
      <c r="C14" s="282" t="s">
        <v>24</v>
      </c>
      <c r="D14" s="12"/>
      <c r="E14" s="12"/>
      <c r="F14" s="51" t="s">
        <v>18</v>
      </c>
      <c r="G14" s="9">
        <f>D16</f>
        <v>16000</v>
      </c>
      <c r="H14" s="9">
        <f>I14+L14+M14+N14+O14+P14</f>
        <v>16000</v>
      </c>
      <c r="I14" s="9">
        <f>J14+K14</f>
        <v>16000</v>
      </c>
      <c r="J14" s="9">
        <v>0</v>
      </c>
      <c r="K14" s="9">
        <f>D17</f>
        <v>16000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x14ac:dyDescent="0.2">
      <c r="A15" s="280"/>
      <c r="B15" s="281"/>
      <c r="C15" s="283"/>
      <c r="D15" s="12"/>
      <c r="E15" s="12"/>
      <c r="F15" s="51" t="s">
        <v>19</v>
      </c>
      <c r="G15" s="9">
        <f>E16</f>
        <v>15727.17</v>
      </c>
      <c r="H15" s="9">
        <f>I15+L15+M15+N15+O15+P15</f>
        <v>15727.17</v>
      </c>
      <c r="I15" s="9">
        <f>J15+K15</f>
        <v>15727.17</v>
      </c>
      <c r="J15" s="9">
        <v>0</v>
      </c>
      <c r="K15" s="9">
        <f>E17</f>
        <v>15727.17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">
      <c r="A16" s="280"/>
      <c r="B16" s="281"/>
      <c r="C16" s="283"/>
      <c r="D16" s="8">
        <f>D17</f>
        <v>16000</v>
      </c>
      <c r="E16" s="8">
        <f>E17</f>
        <v>15727.17</v>
      </c>
      <c r="F16" s="51" t="s">
        <v>20</v>
      </c>
      <c r="G16" s="9">
        <f>G15/G14*100</f>
        <v>98.294812499999992</v>
      </c>
      <c r="H16" s="9">
        <f>H15/H14*100</f>
        <v>98.294812499999992</v>
      </c>
      <c r="I16" s="9">
        <v>0</v>
      </c>
      <c r="J16" s="9">
        <v>0</v>
      </c>
      <c r="K16" s="9">
        <f>K15/K14*100</f>
        <v>98.294812499999992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idden="1" x14ac:dyDescent="0.2">
      <c r="A17" s="1"/>
      <c r="B17">
        <v>285</v>
      </c>
      <c r="C17">
        <v>0</v>
      </c>
      <c r="D17" s="52">
        <v>16000</v>
      </c>
      <c r="E17" s="52">
        <v>15727.17</v>
      </c>
      <c r="F17" s="52"/>
      <c r="G17" s="14"/>
      <c r="H17" s="15">
        <f>H15-E16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">
      <c r="A18" s="280"/>
      <c r="B18" s="281" t="s">
        <v>25</v>
      </c>
      <c r="C18" s="282" t="s">
        <v>26</v>
      </c>
      <c r="D18" s="12"/>
      <c r="E18" s="12"/>
      <c r="F18" s="51" t="s">
        <v>18</v>
      </c>
      <c r="G18" s="18">
        <f>D20</f>
        <v>259436.12000000002</v>
      </c>
      <c r="H18" s="18">
        <f>I18+L18+M18+N18+O18+P18</f>
        <v>259436.12000000002</v>
      </c>
      <c r="I18" s="9">
        <f>J18+K18</f>
        <v>259436.12000000002</v>
      </c>
      <c r="J18" s="18">
        <f>D21+D22+D23</f>
        <v>4951.09</v>
      </c>
      <c r="K18" s="18">
        <f>D24+D26+D25</f>
        <v>254485.03000000003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x14ac:dyDescent="0.2">
      <c r="A19" s="280"/>
      <c r="B19" s="281"/>
      <c r="C19" s="284"/>
      <c r="D19" s="12"/>
      <c r="E19" s="12"/>
      <c r="F19" s="51" t="s">
        <v>19</v>
      </c>
      <c r="G19" s="18">
        <f>E20</f>
        <v>259436.12000000002</v>
      </c>
      <c r="H19" s="18">
        <f>I19+L19+M19+N19+O19+P19</f>
        <v>259436.12000000002</v>
      </c>
      <c r="I19" s="9">
        <f>J19+K19</f>
        <v>259436.12000000002</v>
      </c>
      <c r="J19" s="18">
        <f>E21+E22+E23</f>
        <v>4951.09</v>
      </c>
      <c r="K19" s="18">
        <f>E24+E26+E25</f>
        <v>254485.03000000003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">
      <c r="A20" s="280"/>
      <c r="B20" s="281"/>
      <c r="C20" s="284"/>
      <c r="D20" s="20">
        <f>D21+D22+D23+D24+D25+D26</f>
        <v>259436.12000000002</v>
      </c>
      <c r="E20" s="20">
        <f>E21+E22+E23+E24+E25+E26</f>
        <v>259436.12000000002</v>
      </c>
      <c r="F20" s="51" t="s">
        <v>20</v>
      </c>
      <c r="G20" s="18">
        <f>G19/G18*100</f>
        <v>100</v>
      </c>
      <c r="H20" s="18">
        <f>H19/H18*100</f>
        <v>100</v>
      </c>
      <c r="I20" s="18">
        <f>I19/I18*100</f>
        <v>100</v>
      </c>
      <c r="J20" s="18">
        <f>J19/J18*100</f>
        <v>100</v>
      </c>
      <c r="K20" s="18">
        <f>K19/K18*100</f>
        <v>100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idden="1" x14ac:dyDescent="0.2">
      <c r="A21" s="1"/>
      <c r="B21">
        <v>411</v>
      </c>
      <c r="C21">
        <v>0</v>
      </c>
      <c r="D21" s="52">
        <v>712.17</v>
      </c>
      <c r="E21" s="52">
        <v>712.17</v>
      </c>
      <c r="F21" s="13"/>
      <c r="G21" s="14"/>
      <c r="H21" s="15">
        <f>H19-E20</f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idden="1" x14ac:dyDescent="0.2">
      <c r="A22" s="1"/>
      <c r="B22">
        <v>412</v>
      </c>
      <c r="C22">
        <v>0</v>
      </c>
      <c r="D22" s="52">
        <v>101.37</v>
      </c>
      <c r="E22" s="52">
        <v>101.37</v>
      </c>
      <c r="F22" s="13"/>
      <c r="G22" s="14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idden="1" x14ac:dyDescent="0.2">
      <c r="A23" s="1"/>
      <c r="B23">
        <v>417</v>
      </c>
      <c r="C23">
        <v>0</v>
      </c>
      <c r="D23" s="52">
        <v>4137.55</v>
      </c>
      <c r="E23" s="52">
        <v>4137.55</v>
      </c>
      <c r="F23" s="13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idden="1" x14ac:dyDescent="0.2">
      <c r="A24" s="1"/>
      <c r="B24">
        <v>421</v>
      </c>
      <c r="C24">
        <v>0</v>
      </c>
      <c r="D24" s="52">
        <v>135.88999999999999</v>
      </c>
      <c r="E24" s="52">
        <v>135.88999999999999</v>
      </c>
      <c r="F24" s="13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idden="1" x14ac:dyDescent="0.2">
      <c r="A25" s="1"/>
      <c r="B25">
        <v>443</v>
      </c>
      <c r="C25">
        <v>0</v>
      </c>
      <c r="D25" s="52">
        <v>254349.14</v>
      </c>
      <c r="E25" s="52">
        <v>254349.14</v>
      </c>
      <c r="F25" s="13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idden="1" x14ac:dyDescent="0.2">
      <c r="A26" s="1"/>
      <c r="B26" s="2"/>
      <c r="C26" s="11" t="s">
        <v>30</v>
      </c>
      <c r="D26" s="17">
        <v>0</v>
      </c>
      <c r="E26" s="17">
        <v>0</v>
      </c>
      <c r="F26" s="13"/>
      <c r="G26" s="14"/>
      <c r="H26" s="1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">
      <c r="A27" s="291" t="s">
        <v>31</v>
      </c>
      <c r="B27" s="291"/>
      <c r="C27" s="287" t="s">
        <v>32</v>
      </c>
      <c r="D27" s="97"/>
      <c r="E27" s="97"/>
      <c r="F27" s="98" t="s">
        <v>18</v>
      </c>
      <c r="G27" s="99">
        <f>D29</f>
        <v>10703.94</v>
      </c>
      <c r="H27" s="99">
        <v>0</v>
      </c>
      <c r="I27" s="99">
        <f t="shared" ref="I27:U28" si="1">I30</f>
        <v>0</v>
      </c>
      <c r="J27" s="99">
        <f t="shared" si="1"/>
        <v>0</v>
      </c>
      <c r="K27" s="99">
        <f t="shared" si="1"/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9">
        <f t="shared" si="1"/>
        <v>0</v>
      </c>
      <c r="P27" s="99">
        <f t="shared" si="1"/>
        <v>0</v>
      </c>
      <c r="Q27" s="99">
        <f>Q30+Q35+Q39</f>
        <v>10703.94</v>
      </c>
      <c r="R27" s="99">
        <f>R30+R35+R39</f>
        <v>0</v>
      </c>
      <c r="S27" s="99">
        <f t="shared" si="1"/>
        <v>10703.94</v>
      </c>
      <c r="T27" s="99">
        <f t="shared" si="1"/>
        <v>0</v>
      </c>
      <c r="U27" s="99">
        <f t="shared" si="1"/>
        <v>10703.94</v>
      </c>
    </row>
    <row r="28" spans="1:21" x14ac:dyDescent="0.2">
      <c r="A28" s="291"/>
      <c r="B28" s="291"/>
      <c r="C28" s="292"/>
      <c r="D28" s="97"/>
      <c r="E28" s="97"/>
      <c r="F28" s="98" t="s">
        <v>19</v>
      </c>
      <c r="G28" s="99">
        <f>E29</f>
        <v>10703.94</v>
      </c>
      <c r="H28" s="99">
        <v>0</v>
      </c>
      <c r="I28" s="99">
        <v>0</v>
      </c>
      <c r="J28" s="99">
        <v>0</v>
      </c>
      <c r="K28" s="99">
        <v>0</v>
      </c>
      <c r="L28" s="99">
        <f t="shared" si="1"/>
        <v>0</v>
      </c>
      <c r="M28" s="99">
        <f t="shared" si="1"/>
        <v>0</v>
      </c>
      <c r="N28" s="99">
        <f t="shared" si="1"/>
        <v>0</v>
      </c>
      <c r="O28" s="99">
        <f t="shared" si="1"/>
        <v>0</v>
      </c>
      <c r="P28" s="99">
        <f t="shared" si="1"/>
        <v>0</v>
      </c>
      <c r="Q28" s="99">
        <f>Q31+Q36+Q42</f>
        <v>10703.94</v>
      </c>
      <c r="R28" s="99">
        <f>R31+R36+R42</f>
        <v>0</v>
      </c>
      <c r="S28" s="99">
        <f t="shared" si="1"/>
        <v>10703.94</v>
      </c>
      <c r="T28" s="99">
        <f t="shared" si="1"/>
        <v>0</v>
      </c>
      <c r="U28" s="99">
        <f t="shared" si="1"/>
        <v>10703.94</v>
      </c>
    </row>
    <row r="29" spans="1:21" x14ac:dyDescent="0.2">
      <c r="A29" s="291"/>
      <c r="B29" s="291"/>
      <c r="C29" s="292"/>
      <c r="D29" s="97">
        <f>D32</f>
        <v>10703.94</v>
      </c>
      <c r="E29" s="97">
        <f>E32</f>
        <v>10703.94</v>
      </c>
      <c r="F29" s="98" t="s">
        <v>20</v>
      </c>
      <c r="G29" s="99">
        <f>G28/G27*100</f>
        <v>100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f>Q28/Q27*100</f>
        <v>100</v>
      </c>
      <c r="R29" s="99">
        <v>0</v>
      </c>
      <c r="S29" s="99">
        <v>0</v>
      </c>
      <c r="T29" s="99">
        <v>0</v>
      </c>
      <c r="U29" s="99">
        <v>0</v>
      </c>
    </row>
    <row r="30" spans="1:21" x14ac:dyDescent="0.2">
      <c r="A30" s="280"/>
      <c r="B30" s="281" t="s">
        <v>33</v>
      </c>
      <c r="C30" s="282" t="s">
        <v>34</v>
      </c>
      <c r="D30" s="8"/>
      <c r="E30" s="8"/>
      <c r="F30" s="51" t="s">
        <v>18</v>
      </c>
      <c r="G30" s="9">
        <f>D32</f>
        <v>10703.94</v>
      </c>
      <c r="H30" s="18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f>R30+T30+U30</f>
        <v>10703.94</v>
      </c>
      <c r="R30" s="9">
        <f>D34</f>
        <v>0</v>
      </c>
      <c r="S30" s="9">
        <f>G30</f>
        <v>10703.94</v>
      </c>
      <c r="T30" s="9">
        <v>0</v>
      </c>
      <c r="U30" s="9">
        <f>G30</f>
        <v>10703.94</v>
      </c>
    </row>
    <row r="31" spans="1:21" x14ac:dyDescent="0.2">
      <c r="A31" s="280"/>
      <c r="B31" s="281"/>
      <c r="C31" s="282"/>
      <c r="D31" s="8"/>
      <c r="E31" s="8"/>
      <c r="F31" s="51" t="s">
        <v>19</v>
      </c>
      <c r="G31" s="9">
        <f>E32</f>
        <v>10703.94</v>
      </c>
      <c r="H31" s="18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f>R31+T31+U31</f>
        <v>10703.94</v>
      </c>
      <c r="R31" s="9">
        <f>E34</f>
        <v>0</v>
      </c>
      <c r="S31" s="9">
        <f>Q31</f>
        <v>10703.94</v>
      </c>
      <c r="T31" s="9">
        <v>0</v>
      </c>
      <c r="U31" s="9">
        <f>G31</f>
        <v>10703.94</v>
      </c>
    </row>
    <row r="32" spans="1:21" x14ac:dyDescent="0.2">
      <c r="A32" s="280"/>
      <c r="B32" s="281"/>
      <c r="C32" s="283"/>
      <c r="D32" s="8">
        <f>D33</f>
        <v>10703.94</v>
      </c>
      <c r="E32" s="8">
        <f>E33</f>
        <v>10703.94</v>
      </c>
      <c r="F32" s="51" t="s">
        <v>20</v>
      </c>
      <c r="G32" s="9">
        <f>G31/G30*100</f>
        <v>100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f>Q31/Q30*100</f>
        <v>100</v>
      </c>
      <c r="R32" s="9">
        <v>0</v>
      </c>
      <c r="S32" s="9">
        <v>0</v>
      </c>
      <c r="T32" s="9">
        <v>0</v>
      </c>
      <c r="U32" s="9">
        <v>0</v>
      </c>
    </row>
    <row r="33" spans="1:21" hidden="1" x14ac:dyDescent="0.2">
      <c r="A33" s="1"/>
      <c r="B33">
        <v>663</v>
      </c>
      <c r="C33">
        <v>9</v>
      </c>
      <c r="D33" s="52">
        <v>10703.94</v>
      </c>
      <c r="E33" s="52">
        <v>10703.94</v>
      </c>
      <c r="F33" s="13">
        <f>H30-G30</f>
        <v>-10703.94</v>
      </c>
      <c r="G33" s="14"/>
      <c r="H33" s="15">
        <f>H31-E32</f>
        <v>-10703.94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285" t="s">
        <v>35</v>
      </c>
      <c r="B34" s="291"/>
      <c r="C34" s="287" t="s">
        <v>36</v>
      </c>
      <c r="D34" s="97"/>
      <c r="E34" s="97"/>
      <c r="F34" s="98" t="s">
        <v>18</v>
      </c>
      <c r="G34" s="99">
        <f>D36</f>
        <v>416395.85</v>
      </c>
      <c r="H34" s="99">
        <f>H37</f>
        <v>416395.85</v>
      </c>
      <c r="I34" s="99">
        <f t="shared" ref="I34:U35" si="2">I37</f>
        <v>416395.85</v>
      </c>
      <c r="J34" s="99">
        <f t="shared" si="2"/>
        <v>58567</v>
      </c>
      <c r="K34" s="99">
        <f t="shared" si="2"/>
        <v>357828.85</v>
      </c>
      <c r="L34" s="99">
        <f t="shared" si="2"/>
        <v>0</v>
      </c>
      <c r="M34" s="99">
        <f t="shared" si="2"/>
        <v>0</v>
      </c>
      <c r="N34" s="99">
        <f t="shared" si="2"/>
        <v>0</v>
      </c>
      <c r="O34" s="99">
        <f t="shared" si="2"/>
        <v>0</v>
      </c>
      <c r="P34" s="99">
        <f t="shared" si="2"/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  <c r="U34" s="99">
        <f t="shared" si="2"/>
        <v>0</v>
      </c>
    </row>
    <row r="35" spans="1:21" x14ac:dyDescent="0.2">
      <c r="A35" s="285"/>
      <c r="B35" s="291"/>
      <c r="C35" s="292"/>
      <c r="D35" s="97"/>
      <c r="E35" s="97"/>
      <c r="F35" s="98" t="s">
        <v>19</v>
      </c>
      <c r="G35" s="99">
        <f>E36</f>
        <v>397122.06</v>
      </c>
      <c r="H35" s="99">
        <f>H38</f>
        <v>397122.06000000006</v>
      </c>
      <c r="I35" s="99">
        <f t="shared" si="2"/>
        <v>397122.06000000006</v>
      </c>
      <c r="J35" s="99">
        <f t="shared" si="2"/>
        <v>57880.46</v>
      </c>
      <c r="K35" s="99">
        <f t="shared" si="2"/>
        <v>339241.60000000003</v>
      </c>
      <c r="L35" s="99">
        <f t="shared" si="2"/>
        <v>0</v>
      </c>
      <c r="M35" s="99">
        <f t="shared" si="2"/>
        <v>0</v>
      </c>
      <c r="N35" s="99">
        <f t="shared" si="2"/>
        <v>0</v>
      </c>
      <c r="O35" s="99">
        <f t="shared" si="2"/>
        <v>0</v>
      </c>
      <c r="P35" s="99">
        <f t="shared" si="2"/>
        <v>0</v>
      </c>
      <c r="Q35" s="99">
        <f t="shared" si="2"/>
        <v>0</v>
      </c>
      <c r="R35" s="99">
        <f t="shared" si="2"/>
        <v>0</v>
      </c>
      <c r="S35" s="99">
        <f t="shared" si="2"/>
        <v>0</v>
      </c>
      <c r="T35" s="99">
        <f t="shared" si="2"/>
        <v>0</v>
      </c>
      <c r="U35" s="99">
        <f t="shared" si="2"/>
        <v>0</v>
      </c>
    </row>
    <row r="36" spans="1:21" x14ac:dyDescent="0.2">
      <c r="A36" s="285"/>
      <c r="B36" s="291"/>
      <c r="C36" s="292"/>
      <c r="D36" s="172">
        <f>D39</f>
        <v>416395.85</v>
      </c>
      <c r="E36" s="97">
        <f>E39</f>
        <v>397122.06</v>
      </c>
      <c r="F36" s="98" t="s">
        <v>20</v>
      </c>
      <c r="G36" s="99">
        <f>G35/G34*100</f>
        <v>95.371281918395695</v>
      </c>
      <c r="H36" s="99">
        <f>H35/H34*100</f>
        <v>95.371281918395695</v>
      </c>
      <c r="I36" s="99">
        <f>I35/I34*100</f>
        <v>95.371281918395695</v>
      </c>
      <c r="J36" s="99">
        <f>J35/J34*100</f>
        <v>98.827769904553747</v>
      </c>
      <c r="K36" s="99">
        <f>K35/K34*100</f>
        <v>94.80554740066377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</row>
    <row r="37" spans="1:21" x14ac:dyDescent="0.2">
      <c r="A37" s="280"/>
      <c r="B37" s="281" t="s">
        <v>37</v>
      </c>
      <c r="C37" s="282" t="s">
        <v>38</v>
      </c>
      <c r="D37" s="52">
        <v>416395.85</v>
      </c>
      <c r="E37" s="52">
        <v>397122.06</v>
      </c>
      <c r="F37" s="51" t="s">
        <v>18</v>
      </c>
      <c r="G37" s="9">
        <f>D39</f>
        <v>416395.85</v>
      </c>
      <c r="H37" s="18">
        <f>I37+L37+M37+N37+O37+P37</f>
        <v>416395.85</v>
      </c>
      <c r="I37" s="9">
        <f>J37+K37</f>
        <v>416395.85</v>
      </c>
      <c r="J37" s="9">
        <f>D40+D41+D42+D43+D44</f>
        <v>58567</v>
      </c>
      <c r="K37" s="9">
        <f>D45+D46+D47+D48+D49+D50+D51+D52</f>
        <v>357828.85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">
      <c r="A38" s="280"/>
      <c r="B38" s="281"/>
      <c r="C38" s="282"/>
      <c r="D38" s="8"/>
      <c r="E38" s="8"/>
      <c r="F38" s="51" t="s">
        <v>19</v>
      </c>
      <c r="G38" s="9">
        <f>E39</f>
        <v>397122.06</v>
      </c>
      <c r="H38" s="18">
        <f>I38+L38+M38+N38+O38+P38</f>
        <v>397122.06000000006</v>
      </c>
      <c r="I38" s="9">
        <f>J38+K38</f>
        <v>397122.06000000006</v>
      </c>
      <c r="J38" s="9">
        <f>E40+E41+E42+E43+E44</f>
        <v>57880.46</v>
      </c>
      <c r="K38" s="9">
        <f>E45+E46+E47+E48+E49+E50+E51+E52</f>
        <v>339241.60000000003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x14ac:dyDescent="0.2">
      <c r="A39" s="280"/>
      <c r="B39" s="281"/>
      <c r="C39" s="283"/>
      <c r="D39" s="8">
        <f>D40+D41+D42+D43+D44+D45+D46+D47+D48+D49+D50+D51+D52+D53</f>
        <v>416395.85</v>
      </c>
      <c r="E39" s="8">
        <f>E40+E41+E42+E43+E44+E45+E46+E47+E48+E49+E50+E51+E52+E53</f>
        <v>397122.06</v>
      </c>
      <c r="F39" s="51" t="s">
        <v>20</v>
      </c>
      <c r="G39" s="9">
        <f>G38/G37*100</f>
        <v>95.371281918395695</v>
      </c>
      <c r="H39" s="9">
        <f>H38/H37*100</f>
        <v>95.371281918395695</v>
      </c>
      <c r="I39" s="9">
        <f>I38/I37*100</f>
        <v>95.371281918395695</v>
      </c>
      <c r="J39" s="9">
        <f>J38/J37*100</f>
        <v>98.827769904553747</v>
      </c>
      <c r="K39" s="9">
        <f>K38/K37*100</f>
        <v>94.80554740066377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hidden="1" x14ac:dyDescent="0.2">
      <c r="A40" s="4"/>
      <c r="B40">
        <v>401</v>
      </c>
      <c r="C40">
        <v>0</v>
      </c>
      <c r="D40" s="52">
        <v>25772</v>
      </c>
      <c r="E40" s="52">
        <v>25733</v>
      </c>
      <c r="F40" s="5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">
      <c r="A41" s="4"/>
      <c r="B41">
        <v>404</v>
      </c>
      <c r="C41">
        <v>0</v>
      </c>
      <c r="D41" s="52">
        <v>0</v>
      </c>
      <c r="E41" s="52">
        <v>0</v>
      </c>
      <c r="F41" s="5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">
      <c r="A42" s="1"/>
      <c r="B42">
        <v>411</v>
      </c>
      <c r="C42">
        <v>0</v>
      </c>
      <c r="D42" s="52">
        <v>8210</v>
      </c>
      <c r="E42" s="52">
        <v>8153.26</v>
      </c>
      <c r="F42" s="52">
        <v>242000</v>
      </c>
      <c r="G42" s="52">
        <v>146182.68</v>
      </c>
      <c r="H42" s="15">
        <f>H38-E39</f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">
      <c r="A43" s="1"/>
      <c r="B43">
        <v>412</v>
      </c>
      <c r="C43">
        <v>0</v>
      </c>
      <c r="D43" s="52">
        <v>985</v>
      </c>
      <c r="E43" s="52">
        <v>894.27</v>
      </c>
      <c r="F43" s="46"/>
      <c r="G43" s="46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">
      <c r="A44" s="1"/>
      <c r="B44">
        <v>417</v>
      </c>
      <c r="C44">
        <v>0</v>
      </c>
      <c r="D44" s="52">
        <v>23600</v>
      </c>
      <c r="E44" s="52">
        <v>23099.93</v>
      </c>
      <c r="F44" s="13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">
      <c r="A45" s="1"/>
      <c r="B45">
        <v>421</v>
      </c>
      <c r="C45">
        <v>0</v>
      </c>
      <c r="D45" s="52">
        <v>80774.539999999994</v>
      </c>
      <c r="E45" s="52">
        <v>77950.83</v>
      </c>
      <c r="F45" s="13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idden="1" x14ac:dyDescent="0.2">
      <c r="A46" s="1"/>
      <c r="B46">
        <v>426</v>
      </c>
      <c r="C46">
        <v>0</v>
      </c>
      <c r="D46" s="52">
        <v>86000</v>
      </c>
      <c r="E46" s="52">
        <v>85597.56</v>
      </c>
      <c r="F46" s="13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idden="1" x14ac:dyDescent="0.2">
      <c r="A47" s="1"/>
      <c r="B47">
        <v>427</v>
      </c>
      <c r="C47">
        <v>0</v>
      </c>
      <c r="D47" s="52">
        <v>66500</v>
      </c>
      <c r="E47" s="52">
        <v>62176.21</v>
      </c>
      <c r="F47" s="13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">
      <c r="A48" s="1"/>
      <c r="B48">
        <v>430</v>
      </c>
      <c r="C48">
        <v>0</v>
      </c>
      <c r="D48" s="52">
        <v>89621.31</v>
      </c>
      <c r="E48" s="52">
        <v>89308.86</v>
      </c>
      <c r="F48" s="13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">
      <c r="A49" s="1"/>
      <c r="B49">
        <v>441</v>
      </c>
      <c r="C49">
        <v>0</v>
      </c>
      <c r="D49" s="52">
        <v>2000</v>
      </c>
      <c r="E49" s="52">
        <v>1731.21</v>
      </c>
      <c r="F49" s="13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">
      <c r="A50" s="1"/>
      <c r="B50">
        <v>443</v>
      </c>
      <c r="C50">
        <v>0</v>
      </c>
      <c r="D50" s="52">
        <v>11410</v>
      </c>
      <c r="E50" s="52">
        <v>11405.14</v>
      </c>
      <c r="F50" s="13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">
      <c r="A51" s="1"/>
      <c r="B51">
        <v>444</v>
      </c>
      <c r="C51">
        <v>0</v>
      </c>
      <c r="D51" s="52">
        <v>733</v>
      </c>
      <c r="E51" s="52">
        <v>732.93</v>
      </c>
      <c r="F51" s="13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">
      <c r="A52" s="1"/>
      <c r="B52">
        <v>453</v>
      </c>
      <c r="C52">
        <v>0</v>
      </c>
      <c r="D52" s="52">
        <v>20790</v>
      </c>
      <c r="E52" s="52">
        <v>10338.86</v>
      </c>
      <c r="F52" s="13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idden="1" x14ac:dyDescent="0.2">
      <c r="A53" s="1"/>
      <c r="B53" s="2"/>
      <c r="C53" s="11" t="s">
        <v>100</v>
      </c>
      <c r="D53" s="17">
        <v>0</v>
      </c>
      <c r="E53" s="17">
        <v>0</v>
      </c>
      <c r="F53" s="13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">
      <c r="A54" s="285" t="s">
        <v>40</v>
      </c>
      <c r="B54" s="291"/>
      <c r="C54" s="287" t="s">
        <v>41</v>
      </c>
      <c r="D54" s="97"/>
      <c r="E54" s="97"/>
      <c r="F54" s="98" t="s">
        <v>18</v>
      </c>
      <c r="G54" s="99">
        <f>D56</f>
        <v>1217375</v>
      </c>
      <c r="H54" s="99">
        <f t="shared" ref="H54:P55" si="3">H57+H65</f>
        <v>626875</v>
      </c>
      <c r="I54" s="99">
        <f t="shared" si="3"/>
        <v>626875</v>
      </c>
      <c r="J54" s="99">
        <f t="shared" si="3"/>
        <v>1000</v>
      </c>
      <c r="K54" s="99">
        <f t="shared" si="3"/>
        <v>625875</v>
      </c>
      <c r="L54" s="99">
        <f t="shared" si="3"/>
        <v>0</v>
      </c>
      <c r="M54" s="99">
        <f t="shared" si="3"/>
        <v>0</v>
      </c>
      <c r="N54" s="99">
        <f t="shared" si="3"/>
        <v>0</v>
      </c>
      <c r="O54" s="99">
        <f t="shared" si="3"/>
        <v>0</v>
      </c>
      <c r="P54" s="99">
        <f t="shared" si="3"/>
        <v>0</v>
      </c>
      <c r="Q54" s="99">
        <f t="shared" ref="Q54:U55" si="4">Q57+Q61+Q65</f>
        <v>590500</v>
      </c>
      <c r="R54" s="99">
        <f t="shared" si="4"/>
        <v>290500</v>
      </c>
      <c r="S54" s="99">
        <f t="shared" si="4"/>
        <v>0</v>
      </c>
      <c r="T54" s="99">
        <f t="shared" si="4"/>
        <v>0</v>
      </c>
      <c r="U54" s="99">
        <f t="shared" si="4"/>
        <v>300000</v>
      </c>
    </row>
    <row r="55" spans="1:21" x14ac:dyDescent="0.2">
      <c r="A55" s="285"/>
      <c r="B55" s="291"/>
      <c r="C55" s="292"/>
      <c r="D55" s="97"/>
      <c r="E55" s="97"/>
      <c r="F55" s="98" t="s">
        <v>19</v>
      </c>
      <c r="G55" s="99">
        <f>E56</f>
        <v>1201211.72</v>
      </c>
      <c r="H55" s="99">
        <f>H58+H66</f>
        <v>612648.74999999988</v>
      </c>
      <c r="I55" s="99">
        <f t="shared" si="3"/>
        <v>612648.74999999988</v>
      </c>
      <c r="J55" s="99">
        <f t="shared" si="3"/>
        <v>0</v>
      </c>
      <c r="K55" s="99">
        <f t="shared" si="3"/>
        <v>612648.74999999988</v>
      </c>
      <c r="L55" s="99">
        <f t="shared" si="3"/>
        <v>0</v>
      </c>
      <c r="M55" s="99">
        <f t="shared" si="3"/>
        <v>0</v>
      </c>
      <c r="N55" s="99">
        <f t="shared" si="3"/>
        <v>0</v>
      </c>
      <c r="O55" s="99">
        <f t="shared" si="3"/>
        <v>0</v>
      </c>
      <c r="P55" s="99">
        <f t="shared" si="3"/>
        <v>0</v>
      </c>
      <c r="Q55" s="99">
        <f t="shared" si="4"/>
        <v>588562.97</v>
      </c>
      <c r="R55" s="99">
        <f t="shared" si="4"/>
        <v>288562.96999999997</v>
      </c>
      <c r="S55" s="99">
        <f t="shared" si="4"/>
        <v>0</v>
      </c>
      <c r="T55" s="99">
        <f t="shared" si="4"/>
        <v>0</v>
      </c>
      <c r="U55" s="99">
        <f t="shared" si="4"/>
        <v>300000</v>
      </c>
    </row>
    <row r="56" spans="1:21" x14ac:dyDescent="0.2">
      <c r="A56" s="285"/>
      <c r="B56" s="291"/>
      <c r="C56" s="292"/>
      <c r="D56" s="97">
        <f>D59+D63+D67</f>
        <v>1217375</v>
      </c>
      <c r="E56" s="97">
        <f>E59+E63+E67</f>
        <v>1201211.72</v>
      </c>
      <c r="F56" s="98" t="s">
        <v>20</v>
      </c>
      <c r="G56" s="99">
        <f>G55/G54*100</f>
        <v>98.672284218092202</v>
      </c>
      <c r="H56" s="99">
        <f>H55/H54*100</f>
        <v>97.730608175473563</v>
      </c>
      <c r="I56" s="99">
        <f>I55/I54*100</f>
        <v>97.730608175473563</v>
      </c>
      <c r="J56" s="99">
        <v>0</v>
      </c>
      <c r="K56" s="99">
        <f>K55/K54*100</f>
        <v>97.88675853804672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f>Q55/Q54*100</f>
        <v>99.671967823878063</v>
      </c>
      <c r="R56" s="99">
        <f>R55/R54*100</f>
        <v>99.333208261617884</v>
      </c>
      <c r="S56" s="99">
        <v>0</v>
      </c>
      <c r="T56" s="99">
        <v>0</v>
      </c>
      <c r="U56" s="99">
        <v>0</v>
      </c>
    </row>
    <row r="57" spans="1:21" x14ac:dyDescent="0.2">
      <c r="A57" s="280"/>
      <c r="B57" s="281" t="s">
        <v>42</v>
      </c>
      <c r="C57" s="282" t="s">
        <v>43</v>
      </c>
      <c r="D57" s="52">
        <v>1217375</v>
      </c>
      <c r="E57" s="52">
        <v>1201211.72</v>
      </c>
      <c r="F57" s="51" t="s">
        <v>18</v>
      </c>
      <c r="G57" s="9">
        <f>D59</f>
        <v>81400</v>
      </c>
      <c r="H57" s="18">
        <f>I57+L57+M57+N57+O57+P57</f>
        <v>81400</v>
      </c>
      <c r="I57" s="9">
        <f>J57+K57</f>
        <v>81400</v>
      </c>
      <c r="J57" s="9">
        <v>0</v>
      </c>
      <c r="K57" s="9">
        <f>D60</f>
        <v>81400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</row>
    <row r="58" spans="1:21" x14ac:dyDescent="0.2">
      <c r="A58" s="280"/>
      <c r="B58" s="281"/>
      <c r="C58" s="282"/>
      <c r="D58" s="8"/>
      <c r="E58" s="8"/>
      <c r="F58" s="51" t="s">
        <v>19</v>
      </c>
      <c r="G58" s="9">
        <f>E59</f>
        <v>80985.45</v>
      </c>
      <c r="H58" s="18">
        <f>I58+L58+M58+N58+O58+P58</f>
        <v>80985.45</v>
      </c>
      <c r="I58" s="9">
        <f>J58+K58</f>
        <v>80985.45</v>
      </c>
      <c r="J58" s="9">
        <v>0</v>
      </c>
      <c r="K58" s="9">
        <f>E60</f>
        <v>80985.45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</row>
    <row r="59" spans="1:21" x14ac:dyDescent="0.2">
      <c r="A59" s="280"/>
      <c r="B59" s="281"/>
      <c r="C59" s="283"/>
      <c r="D59" s="8">
        <f>D60</f>
        <v>81400</v>
      </c>
      <c r="E59" s="8">
        <f>E60</f>
        <v>80985.45</v>
      </c>
      <c r="F59" s="51" t="s">
        <v>20</v>
      </c>
      <c r="G59" s="9">
        <f>G58/G57*100</f>
        <v>99.490724815724803</v>
      </c>
      <c r="H59" s="9">
        <f>H58/H57*100</f>
        <v>99.490724815724803</v>
      </c>
      <c r="I59" s="9">
        <f>I58/I57*100</f>
        <v>99.490724815724803</v>
      </c>
      <c r="J59" s="9">
        <v>0</v>
      </c>
      <c r="K59" s="9">
        <f>K58/K57*100</f>
        <v>99.490724815724803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</row>
    <row r="60" spans="1:21" hidden="1" x14ac:dyDescent="0.2">
      <c r="A60" s="1"/>
      <c r="B60" s="45">
        <v>430</v>
      </c>
      <c r="C60" s="45">
        <v>0</v>
      </c>
      <c r="D60" s="52">
        <v>81400</v>
      </c>
      <c r="E60" s="52">
        <v>80985.45</v>
      </c>
      <c r="F60" s="13">
        <f>H57-G57</f>
        <v>0</v>
      </c>
      <c r="G60" s="60">
        <f>H54+Q54</f>
        <v>1217375</v>
      </c>
      <c r="H60" s="15">
        <f>H58-E59</f>
        <v>0</v>
      </c>
      <c r="I60" s="16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">
      <c r="A61" s="280"/>
      <c r="B61" s="281" t="s">
        <v>44</v>
      </c>
      <c r="C61" s="282" t="s">
        <v>45</v>
      </c>
      <c r="D61" s="12"/>
      <c r="E61" s="12"/>
      <c r="F61" s="51" t="s">
        <v>18</v>
      </c>
      <c r="G61" s="9">
        <f>D63</f>
        <v>300000</v>
      </c>
      <c r="H61" s="18">
        <f>I61+L61+M61+N61+O61+P61</f>
        <v>0</v>
      </c>
      <c r="I61" s="9">
        <f>J61+K61</f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f>R61+T61+U61</f>
        <v>300000</v>
      </c>
      <c r="R61" s="9">
        <v>0</v>
      </c>
      <c r="S61" s="9">
        <v>0</v>
      </c>
      <c r="T61" s="9">
        <v>0</v>
      </c>
      <c r="U61" s="9">
        <f>D64</f>
        <v>300000</v>
      </c>
    </row>
    <row r="62" spans="1:21" x14ac:dyDescent="0.2">
      <c r="A62" s="280"/>
      <c r="B62" s="281"/>
      <c r="C62" s="283"/>
      <c r="D62" s="12"/>
      <c r="E62" s="12"/>
      <c r="F62" s="51" t="s">
        <v>19</v>
      </c>
      <c r="G62" s="9">
        <f>E63</f>
        <v>300000</v>
      </c>
      <c r="H62" s="18">
        <f>I62+L62+M62+N62+O62+P62</f>
        <v>0</v>
      </c>
      <c r="I62" s="9">
        <f>J62+K62</f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f>R62+T62+U62</f>
        <v>300000</v>
      </c>
      <c r="R62" s="9">
        <v>0</v>
      </c>
      <c r="S62" s="9">
        <v>0</v>
      </c>
      <c r="T62" s="9">
        <v>0</v>
      </c>
      <c r="U62" s="9">
        <f>E64</f>
        <v>300000</v>
      </c>
    </row>
    <row r="63" spans="1:21" x14ac:dyDescent="0.2">
      <c r="A63" s="280"/>
      <c r="B63" s="281"/>
      <c r="C63" s="283"/>
      <c r="D63" s="8">
        <f>D64</f>
        <v>300000</v>
      </c>
      <c r="E63" s="8">
        <f>E64</f>
        <v>300000</v>
      </c>
      <c r="F63" s="51" t="s">
        <v>20</v>
      </c>
      <c r="G63" s="9">
        <f>G62/G61*100</f>
        <v>100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f>Q62/Q61*100</f>
        <v>100</v>
      </c>
      <c r="R63" s="9">
        <v>0</v>
      </c>
      <c r="S63" s="9">
        <v>0</v>
      </c>
      <c r="T63" s="9">
        <v>0</v>
      </c>
      <c r="U63" s="9">
        <v>0</v>
      </c>
    </row>
    <row r="64" spans="1:21" hidden="1" x14ac:dyDescent="0.2">
      <c r="A64" s="1"/>
      <c r="B64" s="45">
        <v>630</v>
      </c>
      <c r="C64" s="45">
        <v>0</v>
      </c>
      <c r="D64" s="52">
        <v>300000</v>
      </c>
      <c r="E64" s="52">
        <v>300000</v>
      </c>
      <c r="F64" s="13">
        <f>H61-G61</f>
        <v>-300000</v>
      </c>
      <c r="G64" s="14"/>
      <c r="H64" s="15">
        <f>H62-E63</f>
        <v>-300000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">
      <c r="A65" s="280"/>
      <c r="B65" s="281" t="s">
        <v>46</v>
      </c>
      <c r="C65" s="282" t="s">
        <v>47</v>
      </c>
      <c r="D65" s="12"/>
      <c r="E65" s="12"/>
      <c r="F65" s="51" t="s">
        <v>18</v>
      </c>
      <c r="G65" s="9">
        <f>D67</f>
        <v>835975</v>
      </c>
      <c r="H65" s="18">
        <f>I65+L65+M65+N65+O65+P65</f>
        <v>545475</v>
      </c>
      <c r="I65" s="9">
        <f>J65+K65</f>
        <v>545475</v>
      </c>
      <c r="J65" s="9">
        <f>D68+D69+D70</f>
        <v>1000</v>
      </c>
      <c r="K65" s="9">
        <f>D71+D72+D73+D74</f>
        <v>544475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>R65+T65+U65</f>
        <v>290500</v>
      </c>
      <c r="R65" s="9">
        <f>D75</f>
        <v>290500</v>
      </c>
      <c r="S65" s="9">
        <v>0</v>
      </c>
      <c r="T65" s="9">
        <v>0</v>
      </c>
      <c r="U65" s="9">
        <v>0</v>
      </c>
    </row>
    <row r="66" spans="1:21" x14ac:dyDescent="0.2">
      <c r="A66" s="280"/>
      <c r="B66" s="281"/>
      <c r="C66" s="283"/>
      <c r="D66" s="52">
        <v>835975</v>
      </c>
      <c r="E66" s="52">
        <v>820226.27</v>
      </c>
      <c r="F66" s="51" t="s">
        <v>19</v>
      </c>
      <c r="G66" s="9">
        <f>E67</f>
        <v>820226.2699999999</v>
      </c>
      <c r="H66" s="18">
        <f>I66+L66+M66+N66+O66+P66</f>
        <v>531663.29999999993</v>
      </c>
      <c r="I66" s="9">
        <f>J66+K66</f>
        <v>531663.29999999993</v>
      </c>
      <c r="J66" s="9">
        <f>E68+E69+E70</f>
        <v>0</v>
      </c>
      <c r="K66" s="9">
        <f>E71+E72+E73+E74</f>
        <v>531663.29999999993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f>R66+T66+U66</f>
        <v>288562.96999999997</v>
      </c>
      <c r="R66" s="9">
        <f>E75</f>
        <v>288562.96999999997</v>
      </c>
      <c r="S66" s="9">
        <v>0</v>
      </c>
      <c r="T66" s="9">
        <v>0</v>
      </c>
      <c r="U66" s="9">
        <v>0</v>
      </c>
    </row>
    <row r="67" spans="1:21" x14ac:dyDescent="0.2">
      <c r="A67" s="280"/>
      <c r="B67" s="281"/>
      <c r="C67" s="283"/>
      <c r="D67" s="8">
        <f>D68+D69+D70+D71+D72+D73+D74+D75</f>
        <v>835975</v>
      </c>
      <c r="E67" s="8">
        <f>E68+E69+E70+E71+E72+E73+E74+E75</f>
        <v>820226.2699999999</v>
      </c>
      <c r="F67" s="51" t="s">
        <v>20</v>
      </c>
      <c r="G67" s="9">
        <f>G66/G65*100</f>
        <v>98.116124286013331</v>
      </c>
      <c r="H67" s="9">
        <f>H66/H65*100</f>
        <v>97.46794995187679</v>
      </c>
      <c r="I67" s="9">
        <f>I66/I65*100</f>
        <v>97.46794995187679</v>
      </c>
      <c r="J67" s="9">
        <f>J66/J65*100</f>
        <v>0</v>
      </c>
      <c r="K67" s="9">
        <f>K66/K65*100</f>
        <v>97.646962670462358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f>Q66/Q65*100</f>
        <v>99.333208261617884</v>
      </c>
      <c r="R67" s="9">
        <f>R66/R65*100</f>
        <v>99.333208261617884</v>
      </c>
      <c r="S67" s="9">
        <v>0</v>
      </c>
      <c r="T67" s="9">
        <v>0</v>
      </c>
      <c r="U67" s="9">
        <v>0</v>
      </c>
    </row>
    <row r="68" spans="1:21" hidden="1" x14ac:dyDescent="0.2">
      <c r="A68" s="1"/>
      <c r="B68">
        <v>411</v>
      </c>
      <c r="C68">
        <v>0</v>
      </c>
      <c r="D68" s="52">
        <v>0</v>
      </c>
      <c r="E68" s="52">
        <v>0</v>
      </c>
      <c r="F68" s="13">
        <f>H65-G65</f>
        <v>-290500</v>
      </c>
      <c r="G68" s="14"/>
      <c r="H68" s="15">
        <f>H66-E67</f>
        <v>-288562.96999999997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idden="1" x14ac:dyDescent="0.2">
      <c r="A69" s="1"/>
      <c r="B69">
        <v>412</v>
      </c>
      <c r="C69">
        <v>0</v>
      </c>
      <c r="D69" s="52">
        <v>0</v>
      </c>
      <c r="E69" s="52">
        <v>0</v>
      </c>
      <c r="F69" s="47"/>
      <c r="G69" s="47"/>
      <c r="H69" s="1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idden="1" x14ac:dyDescent="0.2">
      <c r="A70" s="1"/>
      <c r="B70">
        <v>417</v>
      </c>
      <c r="C70">
        <v>0</v>
      </c>
      <c r="D70" s="52">
        <v>1000</v>
      </c>
      <c r="E70" s="52">
        <v>0</v>
      </c>
      <c r="F70" s="52">
        <v>850875</v>
      </c>
      <c r="G70" s="52">
        <v>478559.37</v>
      </c>
      <c r="H70" s="1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idden="1" x14ac:dyDescent="0.2">
      <c r="A71" s="1"/>
      <c r="B71">
        <v>421</v>
      </c>
      <c r="C71">
        <v>0</v>
      </c>
      <c r="D71" s="52">
        <v>22000</v>
      </c>
      <c r="E71" s="52">
        <v>17286.849999999999</v>
      </c>
      <c r="F71" s="13"/>
      <c r="G71" s="14"/>
      <c r="H71" s="1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idden="1" x14ac:dyDescent="0.2">
      <c r="A72" s="1"/>
      <c r="B72">
        <v>427</v>
      </c>
      <c r="C72">
        <v>0</v>
      </c>
      <c r="D72" s="52">
        <v>506385</v>
      </c>
      <c r="E72" s="52">
        <v>498448.18</v>
      </c>
      <c r="F72" s="13"/>
      <c r="G72" s="14"/>
      <c r="H72" s="1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idden="1" x14ac:dyDescent="0.2">
      <c r="A73" s="1"/>
      <c r="B73">
        <v>430</v>
      </c>
      <c r="C73">
        <v>0</v>
      </c>
      <c r="D73" s="52">
        <v>16000</v>
      </c>
      <c r="E73" s="52">
        <v>15878.27</v>
      </c>
      <c r="F73" s="13"/>
      <c r="G73" s="14"/>
      <c r="H73" s="1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idden="1" x14ac:dyDescent="0.2">
      <c r="A74" s="1"/>
      <c r="B74">
        <v>443</v>
      </c>
      <c r="C74">
        <v>0</v>
      </c>
      <c r="D74" s="52">
        <v>90</v>
      </c>
      <c r="E74" s="52">
        <v>50</v>
      </c>
      <c r="F74" s="13"/>
      <c r="G74" s="14"/>
      <c r="H74" s="1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idden="1" x14ac:dyDescent="0.2">
      <c r="A75" s="1"/>
      <c r="B75">
        <v>605</v>
      </c>
      <c r="C75">
        <v>0</v>
      </c>
      <c r="D75" s="52">
        <v>290500</v>
      </c>
      <c r="E75" s="52">
        <v>288562.96999999997</v>
      </c>
      <c r="F75" s="13"/>
      <c r="G75" s="14"/>
      <c r="H75" s="1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x14ac:dyDescent="0.2">
      <c r="A76" s="285" t="s">
        <v>48</v>
      </c>
      <c r="B76" s="291"/>
      <c r="C76" s="287" t="s">
        <v>49</v>
      </c>
      <c r="D76" s="171">
        <v>227983</v>
      </c>
      <c r="E76" s="171">
        <v>209507.98</v>
      </c>
      <c r="F76" s="98" t="s">
        <v>18</v>
      </c>
      <c r="G76" s="99">
        <f>D78</f>
        <v>227983</v>
      </c>
      <c r="H76" s="99">
        <f>H86+H79</f>
        <v>139600</v>
      </c>
      <c r="I76" s="99">
        <f>I86+I79</f>
        <v>139600</v>
      </c>
      <c r="J76" s="99">
        <f t="shared" ref="J76:P76" si="5">J86+J80</f>
        <v>0</v>
      </c>
      <c r="K76" s="99">
        <f>K86+K79</f>
        <v>139600</v>
      </c>
      <c r="L76" s="99">
        <f t="shared" si="5"/>
        <v>0</v>
      </c>
      <c r="M76" s="99">
        <f t="shared" si="5"/>
        <v>0</v>
      </c>
      <c r="N76" s="99">
        <f t="shared" si="5"/>
        <v>0</v>
      </c>
      <c r="O76" s="99">
        <f t="shared" si="5"/>
        <v>0</v>
      </c>
      <c r="P76" s="99">
        <f t="shared" si="5"/>
        <v>0</v>
      </c>
      <c r="Q76" s="99">
        <f>Q79+Q86</f>
        <v>88383</v>
      </c>
      <c r="R76" s="99">
        <f>R79+R86</f>
        <v>88383</v>
      </c>
      <c r="S76" s="99">
        <f t="shared" ref="S76:U77" si="6">S86</f>
        <v>0</v>
      </c>
      <c r="T76" s="99">
        <f t="shared" si="6"/>
        <v>0</v>
      </c>
      <c r="U76" s="99">
        <f t="shared" si="6"/>
        <v>0</v>
      </c>
    </row>
    <row r="77" spans="1:21" x14ac:dyDescent="0.2">
      <c r="A77" s="285"/>
      <c r="B77" s="291"/>
      <c r="C77" s="292"/>
      <c r="D77" s="97"/>
      <c r="E77" s="97"/>
      <c r="F77" s="98" t="s">
        <v>19</v>
      </c>
      <c r="G77" s="99">
        <f>E78</f>
        <v>209507.97999999998</v>
      </c>
      <c r="H77" s="99">
        <f>H80+H87</f>
        <v>123887.06</v>
      </c>
      <c r="I77" s="99">
        <f t="shared" ref="I77:P77" si="7">I80+I87</f>
        <v>123887.06</v>
      </c>
      <c r="J77" s="99">
        <f t="shared" si="7"/>
        <v>0</v>
      </c>
      <c r="K77" s="99">
        <f t="shared" si="7"/>
        <v>123887.06</v>
      </c>
      <c r="L77" s="99">
        <f t="shared" si="7"/>
        <v>0</v>
      </c>
      <c r="M77" s="99">
        <f t="shared" si="7"/>
        <v>0</v>
      </c>
      <c r="N77" s="99">
        <f t="shared" si="7"/>
        <v>0</v>
      </c>
      <c r="O77" s="99">
        <f t="shared" si="7"/>
        <v>0</v>
      </c>
      <c r="P77" s="99">
        <f t="shared" si="7"/>
        <v>0</v>
      </c>
      <c r="Q77" s="99">
        <f>Q80+Q87</f>
        <v>85620.92</v>
      </c>
      <c r="R77" s="99">
        <f>R80+R87</f>
        <v>85620.92</v>
      </c>
      <c r="S77" s="99">
        <f t="shared" si="6"/>
        <v>0</v>
      </c>
      <c r="T77" s="99">
        <f t="shared" si="6"/>
        <v>0</v>
      </c>
      <c r="U77" s="99">
        <f t="shared" si="6"/>
        <v>0</v>
      </c>
    </row>
    <row r="78" spans="1:21" x14ac:dyDescent="0.2">
      <c r="A78" s="285"/>
      <c r="B78" s="291"/>
      <c r="C78" s="292"/>
      <c r="D78" s="97">
        <f>D81+D88</f>
        <v>227983</v>
      </c>
      <c r="E78" s="97">
        <f>E81+E88</f>
        <v>209507.97999999998</v>
      </c>
      <c r="F78" s="98" t="s">
        <v>20</v>
      </c>
      <c r="G78" s="99">
        <f>G77/G76*100</f>
        <v>91.896316830640885</v>
      </c>
      <c r="H78" s="99">
        <f>H77/H76*100</f>
        <v>88.744312320916904</v>
      </c>
      <c r="I78" s="99">
        <f>I77/I76*100</f>
        <v>88.744312320916904</v>
      </c>
      <c r="J78" s="99">
        <v>0</v>
      </c>
      <c r="K78" s="99">
        <f>K77/K76*100</f>
        <v>88.744312320916904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f>Q77/Q76*100</f>
        <v>96.874874127377424</v>
      </c>
      <c r="R78" s="99">
        <v>0</v>
      </c>
      <c r="S78" s="99">
        <v>0</v>
      </c>
      <c r="T78" s="99">
        <v>0</v>
      </c>
      <c r="U78" s="99">
        <v>0</v>
      </c>
    </row>
    <row r="79" spans="1:21" x14ac:dyDescent="0.2">
      <c r="A79" s="280"/>
      <c r="B79" s="281" t="s">
        <v>50</v>
      </c>
      <c r="C79" s="282" t="s">
        <v>51</v>
      </c>
      <c r="D79" s="52">
        <v>227983</v>
      </c>
      <c r="E79" s="52">
        <v>209507.98</v>
      </c>
      <c r="F79" s="51" t="s">
        <v>18</v>
      </c>
      <c r="G79" s="9">
        <f>D81</f>
        <v>97383</v>
      </c>
      <c r="H79" s="18">
        <f>D82</f>
        <v>9000</v>
      </c>
      <c r="I79" s="9">
        <f>H79</f>
        <v>9000</v>
      </c>
      <c r="J79" s="9">
        <v>0</v>
      </c>
      <c r="K79" s="9">
        <f>H79</f>
        <v>9000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f>R79+T79+U79</f>
        <v>88383</v>
      </c>
      <c r="R79" s="9">
        <f>D83</f>
        <v>88383</v>
      </c>
      <c r="S79" s="9">
        <v>0</v>
      </c>
      <c r="T79" s="9">
        <v>0</v>
      </c>
      <c r="U79" s="9">
        <v>0</v>
      </c>
    </row>
    <row r="80" spans="1:21" x14ac:dyDescent="0.2">
      <c r="A80" s="280"/>
      <c r="B80" s="281"/>
      <c r="C80" s="282"/>
      <c r="D80" s="8"/>
      <c r="E80" s="8"/>
      <c r="F80" s="51" t="s">
        <v>19</v>
      </c>
      <c r="G80" s="9">
        <f>E81</f>
        <v>94082.92</v>
      </c>
      <c r="H80" s="18">
        <f>E82</f>
        <v>8462</v>
      </c>
      <c r="I80" s="9">
        <f>H80</f>
        <v>8462</v>
      </c>
      <c r="J80" s="9">
        <v>0</v>
      </c>
      <c r="K80" s="9">
        <f>H80</f>
        <v>8462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f>R80+T80+U80</f>
        <v>85620.92</v>
      </c>
      <c r="R80" s="9">
        <f>E83</f>
        <v>85620.92</v>
      </c>
      <c r="S80" s="9">
        <v>0</v>
      </c>
      <c r="T80" s="9">
        <v>0</v>
      </c>
      <c r="U80" s="9">
        <v>0</v>
      </c>
    </row>
    <row r="81" spans="1:21" x14ac:dyDescent="0.2">
      <c r="A81" s="280"/>
      <c r="B81" s="281"/>
      <c r="C81" s="283"/>
      <c r="D81" s="8">
        <f>D82+D83</f>
        <v>97383</v>
      </c>
      <c r="E81" s="8">
        <f>E82+E83</f>
        <v>94082.92</v>
      </c>
      <c r="F81" s="51" t="s">
        <v>20</v>
      </c>
      <c r="G81" s="9">
        <f>G80/G79*100</f>
        <v>96.611236047359398</v>
      </c>
      <c r="H81" s="9">
        <f t="shared" ref="H81:I81" si="8">H80/H79*100</f>
        <v>94.022222222222211</v>
      </c>
      <c r="I81" s="9">
        <f t="shared" si="8"/>
        <v>94.022222222222211</v>
      </c>
      <c r="J81" s="9">
        <v>0</v>
      </c>
      <c r="K81" s="9">
        <f>K80/K79*100</f>
        <v>94.022222222222211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f>Q80/Q79*100</f>
        <v>96.874874127377424</v>
      </c>
      <c r="R81" s="9">
        <v>0</v>
      </c>
      <c r="S81" s="9">
        <v>0</v>
      </c>
      <c r="T81" s="9">
        <v>0</v>
      </c>
      <c r="U81" s="9">
        <v>0</v>
      </c>
    </row>
    <row r="82" spans="1:21" hidden="1" x14ac:dyDescent="0.2">
      <c r="A82" s="141"/>
      <c r="B82">
        <v>443</v>
      </c>
      <c r="C82">
        <v>0</v>
      </c>
      <c r="D82" s="52">
        <v>9000</v>
      </c>
      <c r="E82" s="52">
        <v>8462</v>
      </c>
      <c r="F82" s="51"/>
      <c r="G82" s="9">
        <f>H76+Q76</f>
        <v>227983</v>
      </c>
      <c r="H82" s="9">
        <f>H77+Q77</f>
        <v>209507.97999999998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idden="1" x14ac:dyDescent="0.2">
      <c r="A83" s="4"/>
      <c r="B83">
        <v>606</v>
      </c>
      <c r="C83">
        <v>0</v>
      </c>
      <c r="D83" s="52">
        <v>88383</v>
      </c>
      <c r="E83" s="52">
        <v>85620.92</v>
      </c>
      <c r="F83" s="5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idden="1" x14ac:dyDescent="0.2">
      <c r="A84" s="4"/>
      <c r="B84" s="7"/>
      <c r="C84" s="10"/>
      <c r="D84" s="8"/>
      <c r="E84" s="8"/>
      <c r="F84" s="16"/>
      <c r="G84" s="1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idden="1" x14ac:dyDescent="0.2">
      <c r="A85" s="4"/>
      <c r="B85" s="7"/>
      <c r="C85" s="10"/>
      <c r="D85" s="8"/>
      <c r="E85" s="8"/>
      <c r="F85" s="5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x14ac:dyDescent="0.2">
      <c r="A86" s="280"/>
      <c r="B86" s="281" t="s">
        <v>52</v>
      </c>
      <c r="C86" s="282" t="s">
        <v>26</v>
      </c>
      <c r="D86" s="8"/>
      <c r="E86" s="8"/>
      <c r="F86" s="51" t="s">
        <v>18</v>
      </c>
      <c r="G86" s="9">
        <f>D88</f>
        <v>130600</v>
      </c>
      <c r="H86" s="18">
        <f>I86+L86+M86+N86+O86+P86</f>
        <v>130600</v>
      </c>
      <c r="I86" s="9">
        <f>J86+K86</f>
        <v>130600</v>
      </c>
      <c r="J86" s="9">
        <v>0</v>
      </c>
      <c r="K86" s="9">
        <f>D89+D90+D91+D92+D93</f>
        <v>130600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f>R86+T86+U86</f>
        <v>0</v>
      </c>
      <c r="R86" s="9">
        <f>D94</f>
        <v>0</v>
      </c>
      <c r="S86" s="9">
        <v>0</v>
      </c>
      <c r="T86" s="9">
        <v>0</v>
      </c>
      <c r="U86" s="9">
        <v>0</v>
      </c>
    </row>
    <row r="87" spans="1:21" x14ac:dyDescent="0.2">
      <c r="A87" s="280"/>
      <c r="B87" s="281"/>
      <c r="C87" s="282"/>
      <c r="D87" s="8"/>
      <c r="E87" s="8"/>
      <c r="F87" s="51" t="s">
        <v>19</v>
      </c>
      <c r="G87" s="9">
        <f>E88</f>
        <v>115425.06</v>
      </c>
      <c r="H87" s="18">
        <f>I87+L87+M87+N87+O87+P87</f>
        <v>115425.06</v>
      </c>
      <c r="I87" s="9">
        <f>J87+K87</f>
        <v>115425.06</v>
      </c>
      <c r="J87" s="9">
        <v>0</v>
      </c>
      <c r="K87" s="9">
        <f>E89+E90+E91+E92+E93</f>
        <v>115425.06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f>R87+T87+U87</f>
        <v>0</v>
      </c>
      <c r="R87" s="9">
        <f>E94</f>
        <v>0</v>
      </c>
      <c r="S87" s="9">
        <v>0</v>
      </c>
      <c r="T87" s="9">
        <v>0</v>
      </c>
      <c r="U87" s="9">
        <v>0</v>
      </c>
    </row>
    <row r="88" spans="1:21" x14ac:dyDescent="0.2">
      <c r="A88" s="280"/>
      <c r="B88" s="281"/>
      <c r="C88" s="283"/>
      <c r="D88" s="8">
        <f>D89+D90+D91+D92+D93+D94</f>
        <v>130600</v>
      </c>
      <c r="E88" s="8">
        <f>E89+E90+E91+E92+E93+E94</f>
        <v>115425.06</v>
      </c>
      <c r="F88" s="51" t="s">
        <v>20</v>
      </c>
      <c r="G88" s="9">
        <f>G87/G86*100</f>
        <v>88.380597243491579</v>
      </c>
      <c r="H88" s="9">
        <f>H87/H86*100</f>
        <v>88.380597243491579</v>
      </c>
      <c r="I88" s="9">
        <f>I87/I86*100</f>
        <v>88.380597243491579</v>
      </c>
      <c r="J88" s="9">
        <v>0</v>
      </c>
      <c r="K88" s="9">
        <f>K87/K86*100</f>
        <v>88.380597243491579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</row>
    <row r="89" spans="1:21" hidden="1" x14ac:dyDescent="0.2">
      <c r="A89" s="1"/>
      <c r="B89">
        <v>421</v>
      </c>
      <c r="C89">
        <v>0</v>
      </c>
      <c r="D89" s="52">
        <v>78000</v>
      </c>
      <c r="E89" s="52">
        <v>76646.649999999994</v>
      </c>
      <c r="F89" s="13"/>
      <c r="G89" s="14"/>
      <c r="H89" s="15">
        <f>H87-E88</f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idden="1" x14ac:dyDescent="0.2">
      <c r="A90" s="1"/>
      <c r="B90">
        <v>426</v>
      </c>
      <c r="C90">
        <v>0</v>
      </c>
      <c r="D90" s="52">
        <v>22600</v>
      </c>
      <c r="E90" s="52">
        <v>20834.09</v>
      </c>
      <c r="F90" s="47"/>
      <c r="G90" s="47"/>
      <c r="H90" s="1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idden="1" x14ac:dyDescent="0.2">
      <c r="A91" s="1"/>
      <c r="B91">
        <v>427</v>
      </c>
      <c r="C91">
        <v>0</v>
      </c>
      <c r="D91" s="52">
        <v>5000</v>
      </c>
      <c r="E91" s="52">
        <v>298</v>
      </c>
      <c r="F91" s="13"/>
      <c r="G91" s="14"/>
      <c r="H91" s="1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idden="1" x14ac:dyDescent="0.2">
      <c r="A92" s="1"/>
      <c r="B92">
        <v>430</v>
      </c>
      <c r="C92">
        <v>0</v>
      </c>
      <c r="D92" s="52">
        <v>25000</v>
      </c>
      <c r="E92" s="52">
        <v>17646.32</v>
      </c>
      <c r="F92" s="13"/>
      <c r="G92" s="14"/>
      <c r="H92" s="1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idden="1" x14ac:dyDescent="0.2">
      <c r="A93" s="1"/>
      <c r="B93">
        <v>443</v>
      </c>
      <c r="C93">
        <v>0</v>
      </c>
      <c r="D93" s="52">
        <v>0</v>
      </c>
      <c r="E93" s="52">
        <v>0</v>
      </c>
      <c r="F93" s="13"/>
      <c r="G93" s="14"/>
      <c r="H93" s="1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idden="1" x14ac:dyDescent="0.2">
      <c r="A94" s="1"/>
      <c r="B94">
        <v>605</v>
      </c>
      <c r="C94">
        <v>0</v>
      </c>
      <c r="D94" s="52">
        <v>0</v>
      </c>
      <c r="E94" s="52">
        <v>0</v>
      </c>
      <c r="F94" s="13"/>
      <c r="G94" s="14"/>
      <c r="H94" s="1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.95" customHeight="1" x14ac:dyDescent="0.2">
      <c r="A95" s="285" t="s">
        <v>53</v>
      </c>
      <c r="B95" s="291"/>
      <c r="C95" s="287" t="s">
        <v>54</v>
      </c>
      <c r="D95" s="97"/>
      <c r="E95" s="97"/>
      <c r="F95" s="98" t="s">
        <v>18</v>
      </c>
      <c r="G95" s="99">
        <f>D97</f>
        <v>47900</v>
      </c>
      <c r="H95" s="99">
        <f>H98</f>
        <v>47900</v>
      </c>
      <c r="I95" s="99">
        <f>I98</f>
        <v>47900</v>
      </c>
      <c r="J95" s="99">
        <f t="shared" ref="J95:U95" si="9">J98</f>
        <v>0</v>
      </c>
      <c r="K95" s="99">
        <f t="shared" si="9"/>
        <v>47900</v>
      </c>
      <c r="L95" s="99">
        <f t="shared" si="9"/>
        <v>0</v>
      </c>
      <c r="M95" s="99">
        <f t="shared" si="9"/>
        <v>0</v>
      </c>
      <c r="N95" s="99">
        <f t="shared" si="9"/>
        <v>0</v>
      </c>
      <c r="O95" s="99">
        <f t="shared" si="9"/>
        <v>0</v>
      </c>
      <c r="P95" s="99">
        <f t="shared" si="9"/>
        <v>0</v>
      </c>
      <c r="Q95" s="99">
        <f t="shared" si="9"/>
        <v>0</v>
      </c>
      <c r="R95" s="99">
        <f t="shared" si="9"/>
        <v>0</v>
      </c>
      <c r="S95" s="99">
        <f t="shared" si="9"/>
        <v>0</v>
      </c>
      <c r="T95" s="99">
        <f t="shared" si="9"/>
        <v>0</v>
      </c>
      <c r="U95" s="99">
        <f t="shared" si="9"/>
        <v>0</v>
      </c>
    </row>
    <row r="96" spans="1:21" ht="15" customHeight="1" x14ac:dyDescent="0.2">
      <c r="A96" s="285"/>
      <c r="B96" s="291"/>
      <c r="C96" s="292"/>
      <c r="D96" s="97"/>
      <c r="E96" s="97"/>
      <c r="F96" s="98" t="s">
        <v>19</v>
      </c>
      <c r="G96" s="99">
        <f>E97</f>
        <v>47861.63</v>
      </c>
      <c r="H96" s="99">
        <f t="shared" ref="H96:U96" si="10">H99</f>
        <v>47861.63</v>
      </c>
      <c r="I96" s="99">
        <f>I99</f>
        <v>47861.63</v>
      </c>
      <c r="J96" s="99">
        <f t="shared" si="10"/>
        <v>0</v>
      </c>
      <c r="K96" s="99">
        <f t="shared" si="10"/>
        <v>47861.63</v>
      </c>
      <c r="L96" s="99">
        <f t="shared" si="10"/>
        <v>0</v>
      </c>
      <c r="M96" s="99">
        <f t="shared" si="10"/>
        <v>0</v>
      </c>
      <c r="N96" s="99">
        <f t="shared" si="10"/>
        <v>0</v>
      </c>
      <c r="O96" s="99">
        <f t="shared" si="10"/>
        <v>0</v>
      </c>
      <c r="P96" s="99">
        <f t="shared" si="10"/>
        <v>0</v>
      </c>
      <c r="Q96" s="99">
        <f t="shared" si="10"/>
        <v>0</v>
      </c>
      <c r="R96" s="99">
        <f t="shared" si="10"/>
        <v>0</v>
      </c>
      <c r="S96" s="99">
        <f t="shared" si="10"/>
        <v>0</v>
      </c>
      <c r="T96" s="99">
        <f t="shared" si="10"/>
        <v>0</v>
      </c>
      <c r="U96" s="99">
        <f t="shared" si="10"/>
        <v>0</v>
      </c>
    </row>
    <row r="97" spans="1:21" x14ac:dyDescent="0.2">
      <c r="A97" s="285"/>
      <c r="B97" s="291"/>
      <c r="C97" s="292"/>
      <c r="D97" s="97">
        <f>D100</f>
        <v>47900</v>
      </c>
      <c r="E97" s="97">
        <f>E100</f>
        <v>47861.63</v>
      </c>
      <c r="F97" s="98" t="s">
        <v>20</v>
      </c>
      <c r="G97" s="99">
        <f>G96/G95*100</f>
        <v>99.91989561586638</v>
      </c>
      <c r="H97" s="99">
        <f>H96/H95*100</f>
        <v>99.91989561586638</v>
      </c>
      <c r="I97" s="99">
        <f>I96/I95*100</f>
        <v>99.91989561586638</v>
      </c>
      <c r="J97" s="99">
        <v>0</v>
      </c>
      <c r="K97" s="99">
        <f>K96/K95*100</f>
        <v>99.91989561586638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</row>
    <row r="98" spans="1:21" x14ac:dyDescent="0.2">
      <c r="A98" s="280"/>
      <c r="B98" s="281" t="s">
        <v>55</v>
      </c>
      <c r="C98" s="282" t="s">
        <v>56</v>
      </c>
      <c r="D98" s="52">
        <v>42000</v>
      </c>
      <c r="E98" s="52">
        <v>19980</v>
      </c>
      <c r="F98" s="51" t="s">
        <v>18</v>
      </c>
      <c r="G98" s="9">
        <f>D100</f>
        <v>47900</v>
      </c>
      <c r="H98" s="18">
        <f>I98+L98+M98+N98+O98+P98</f>
        <v>47900</v>
      </c>
      <c r="I98" s="9">
        <f>J98+K98</f>
        <v>47900</v>
      </c>
      <c r="J98" s="9">
        <f>D101</f>
        <v>0</v>
      </c>
      <c r="K98" s="9">
        <f>D103+D102</f>
        <v>47900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</row>
    <row r="99" spans="1:21" x14ac:dyDescent="0.2">
      <c r="A99" s="280"/>
      <c r="B99" s="281"/>
      <c r="C99" s="282"/>
      <c r="D99" s="8"/>
      <c r="E99" s="8"/>
      <c r="F99" s="51" t="s">
        <v>19</v>
      </c>
      <c r="G99" s="9">
        <f>E100</f>
        <v>47861.63</v>
      </c>
      <c r="H99" s="18">
        <f>I99+L99+M99+N99+O99+P99</f>
        <v>47861.63</v>
      </c>
      <c r="I99" s="9">
        <f>J99+K99</f>
        <v>47861.63</v>
      </c>
      <c r="J99" s="9">
        <f>E101</f>
        <v>0</v>
      </c>
      <c r="K99" s="9">
        <f>E103+E102</f>
        <v>47861.63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</row>
    <row r="100" spans="1:21" x14ac:dyDescent="0.2">
      <c r="A100" s="280"/>
      <c r="B100" s="281"/>
      <c r="C100" s="283"/>
      <c r="D100" s="8">
        <f>D101+D102+D103</f>
        <v>47900</v>
      </c>
      <c r="E100" s="8">
        <f>E101+E102+E103</f>
        <v>47861.63</v>
      </c>
      <c r="F100" s="51" t="s">
        <v>20</v>
      </c>
      <c r="G100" s="9">
        <f>G99/G98*100</f>
        <v>99.91989561586638</v>
      </c>
      <c r="H100" s="9">
        <f>H99/H98*100</f>
        <v>99.91989561586638</v>
      </c>
      <c r="I100" s="9">
        <f>I99/I98*100</f>
        <v>99.91989561586638</v>
      </c>
      <c r="J100" s="9">
        <v>0</v>
      </c>
      <c r="K100" s="9">
        <f>K99/K98*100</f>
        <v>99.91989561586638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1:21" hidden="1" x14ac:dyDescent="0.2">
      <c r="A101" s="1"/>
      <c r="B101">
        <v>417</v>
      </c>
      <c r="C101">
        <v>0</v>
      </c>
      <c r="D101" s="52">
        <v>0</v>
      </c>
      <c r="E101" s="52">
        <v>0</v>
      </c>
      <c r="F101" s="13">
        <f>H98-G98</f>
        <v>0</v>
      </c>
      <c r="G101" s="14"/>
      <c r="H101" s="15">
        <f>H99-E100</f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idden="1" x14ac:dyDescent="0.2">
      <c r="A102" s="1"/>
      <c r="B102">
        <v>430</v>
      </c>
      <c r="C102">
        <v>0</v>
      </c>
      <c r="D102" s="52">
        <v>47900</v>
      </c>
      <c r="E102" s="52">
        <v>47861.63</v>
      </c>
      <c r="F102" s="52"/>
      <c r="G102" s="52"/>
      <c r="H102" s="15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idden="1" x14ac:dyDescent="0.2">
      <c r="A103" s="1"/>
      <c r="B103" s="2"/>
      <c r="C103" s="11" t="s">
        <v>39</v>
      </c>
      <c r="D103" s="17">
        <v>0</v>
      </c>
      <c r="E103" s="17">
        <v>0</v>
      </c>
      <c r="F103" s="13"/>
      <c r="G103" s="14"/>
      <c r="H103" s="1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x14ac:dyDescent="0.2">
      <c r="A104" s="285" t="s">
        <v>58</v>
      </c>
      <c r="B104" s="291"/>
      <c r="C104" s="287" t="s">
        <v>59</v>
      </c>
      <c r="D104" s="171">
        <v>2333421.4700000002</v>
      </c>
      <c r="E104" s="171">
        <v>2320137.06</v>
      </c>
      <c r="F104" s="98" t="s">
        <v>18</v>
      </c>
      <c r="G104" s="99">
        <f>D106</f>
        <v>2333421.4700000002</v>
      </c>
      <c r="H104" s="99">
        <f t="shared" ref="H104:U104" si="11">H107+H115+H124+H146+H159</f>
        <v>2300617</v>
      </c>
      <c r="I104" s="99">
        <f t="shared" si="11"/>
        <v>2164167</v>
      </c>
      <c r="J104" s="99">
        <f t="shared" si="11"/>
        <v>1682457</v>
      </c>
      <c r="K104" s="99">
        <f t="shared" si="11"/>
        <v>481710</v>
      </c>
      <c r="L104" s="99">
        <f t="shared" si="11"/>
        <v>0</v>
      </c>
      <c r="M104" s="99">
        <f t="shared" si="11"/>
        <v>136450</v>
      </c>
      <c r="N104" s="99">
        <f t="shared" si="11"/>
        <v>0</v>
      </c>
      <c r="O104" s="99">
        <f t="shared" si="11"/>
        <v>0</v>
      </c>
      <c r="P104" s="99">
        <f t="shared" si="11"/>
        <v>0</v>
      </c>
      <c r="Q104" s="99">
        <f t="shared" si="11"/>
        <v>32804.47</v>
      </c>
      <c r="R104" s="99">
        <f t="shared" si="11"/>
        <v>12000</v>
      </c>
      <c r="S104" s="99">
        <f t="shared" si="11"/>
        <v>20804.47</v>
      </c>
      <c r="T104" s="99">
        <f t="shared" si="11"/>
        <v>0</v>
      </c>
      <c r="U104" s="99">
        <f t="shared" si="11"/>
        <v>20804.47</v>
      </c>
    </row>
    <row r="105" spans="1:21" x14ac:dyDescent="0.2">
      <c r="A105" s="285"/>
      <c r="B105" s="291"/>
      <c r="C105" s="292"/>
      <c r="D105" s="97"/>
      <c r="E105" s="97"/>
      <c r="F105" s="98" t="s">
        <v>19</v>
      </c>
      <c r="G105" s="99">
        <f>E106</f>
        <v>2320137.06</v>
      </c>
      <c r="H105" s="99">
        <f t="shared" ref="H105:U105" si="12">H108+H116+H125+H147+H160</f>
        <v>2287332.71</v>
      </c>
      <c r="I105" s="99">
        <f t="shared" si="12"/>
        <v>2150932.58</v>
      </c>
      <c r="J105" s="99">
        <f t="shared" si="12"/>
        <v>1677156.28</v>
      </c>
      <c r="K105" s="99">
        <f t="shared" si="12"/>
        <v>473776.29999999993</v>
      </c>
      <c r="L105" s="99">
        <f t="shared" si="12"/>
        <v>0</v>
      </c>
      <c r="M105" s="99">
        <f t="shared" si="12"/>
        <v>136400.13</v>
      </c>
      <c r="N105" s="99">
        <f t="shared" si="12"/>
        <v>0</v>
      </c>
      <c r="O105" s="99">
        <f t="shared" si="12"/>
        <v>0</v>
      </c>
      <c r="P105" s="99">
        <f t="shared" si="12"/>
        <v>0</v>
      </c>
      <c r="Q105" s="99">
        <f t="shared" si="12"/>
        <v>32804.35</v>
      </c>
      <c r="R105" s="99">
        <f t="shared" si="12"/>
        <v>11999.88</v>
      </c>
      <c r="S105" s="99">
        <f t="shared" si="12"/>
        <v>20804.47</v>
      </c>
      <c r="T105" s="99">
        <f t="shared" si="12"/>
        <v>0</v>
      </c>
      <c r="U105" s="99">
        <f t="shared" si="12"/>
        <v>20804.47</v>
      </c>
    </row>
    <row r="106" spans="1:21" x14ac:dyDescent="0.2">
      <c r="A106" s="285"/>
      <c r="B106" s="291"/>
      <c r="C106" s="292"/>
      <c r="D106" s="97">
        <f>D109+D117+D126+D148+D161</f>
        <v>2333421.4700000002</v>
      </c>
      <c r="E106" s="97">
        <f>E109+E117+E126+E148+E161</f>
        <v>2320137.06</v>
      </c>
      <c r="F106" s="98" t="s">
        <v>20</v>
      </c>
      <c r="G106" s="99">
        <f t="shared" ref="G106:M106" si="13">G105/G104*100</f>
        <v>99.430689647335754</v>
      </c>
      <c r="H106" s="99">
        <f t="shared" si="13"/>
        <v>99.4225770738893</v>
      </c>
      <c r="I106" s="99">
        <f t="shared" si="13"/>
        <v>99.388475103815935</v>
      </c>
      <c r="J106" s="99">
        <f t="shared" si="13"/>
        <v>99.684941725107976</v>
      </c>
      <c r="K106" s="99">
        <f t="shared" si="13"/>
        <v>98.353013223723806</v>
      </c>
      <c r="L106" s="99" t="e">
        <f t="shared" si="13"/>
        <v>#DIV/0!</v>
      </c>
      <c r="M106" s="99">
        <f t="shared" si="13"/>
        <v>99.963451813851236</v>
      </c>
      <c r="N106" s="99">
        <v>0</v>
      </c>
      <c r="O106" s="99">
        <v>0</v>
      </c>
      <c r="P106" s="99">
        <v>0</v>
      </c>
      <c r="Q106" s="99">
        <f>Q105/Q104*100</f>
        <v>99.999634196193369</v>
      </c>
      <c r="R106" s="99">
        <v>0</v>
      </c>
      <c r="S106" s="99">
        <f>S105/S104*100</f>
        <v>100</v>
      </c>
      <c r="T106" s="99">
        <v>0</v>
      </c>
      <c r="U106" s="99">
        <f>U105/U104*100</f>
        <v>100</v>
      </c>
    </row>
    <row r="107" spans="1:21" x14ac:dyDescent="0.2">
      <c r="A107" s="280"/>
      <c r="B107" s="281" t="s">
        <v>60</v>
      </c>
      <c r="C107" s="282" t="s">
        <v>61</v>
      </c>
      <c r="D107" s="52">
        <v>41813</v>
      </c>
      <c r="E107" s="52">
        <v>22712</v>
      </c>
      <c r="F107" s="51" t="s">
        <v>18</v>
      </c>
      <c r="G107" s="9">
        <f>D109</f>
        <v>43117</v>
      </c>
      <c r="H107" s="18">
        <f>I107+L107+M107+N107+O107+P107</f>
        <v>43117</v>
      </c>
      <c r="I107" s="9">
        <f>J107+K107</f>
        <v>43117</v>
      </c>
      <c r="J107" s="9">
        <f>D110+D111+D112+D113</f>
        <v>42567</v>
      </c>
      <c r="K107" s="9">
        <f>D114</f>
        <v>550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</row>
    <row r="108" spans="1:21" x14ac:dyDescent="0.2">
      <c r="A108" s="280"/>
      <c r="B108" s="281"/>
      <c r="C108" s="282"/>
      <c r="D108" s="8"/>
      <c r="E108" s="8"/>
      <c r="F108" s="51" t="s">
        <v>19</v>
      </c>
      <c r="G108" s="9">
        <f>E109</f>
        <v>43117</v>
      </c>
      <c r="H108" s="18">
        <f>I108+L108+M108+N108+O108+P108</f>
        <v>43117</v>
      </c>
      <c r="I108" s="9">
        <f>J108+K108</f>
        <v>43117</v>
      </c>
      <c r="J108" s="9">
        <f>E110+E111+E112+E113</f>
        <v>42567</v>
      </c>
      <c r="K108" s="9">
        <f>E114</f>
        <v>550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</row>
    <row r="109" spans="1:21" x14ac:dyDescent="0.2">
      <c r="A109" s="280"/>
      <c r="B109" s="281"/>
      <c r="C109" s="283"/>
      <c r="D109" s="8">
        <f>D110+D111+D112+D113+D114</f>
        <v>43117</v>
      </c>
      <c r="E109" s="8">
        <f>E110+E111+E112+E113+E114</f>
        <v>43117</v>
      </c>
      <c r="F109" s="51" t="s">
        <v>20</v>
      </c>
      <c r="G109" s="9">
        <f>G108/G107*100</f>
        <v>100</v>
      </c>
      <c r="H109" s="9">
        <f>H108/H107*100</f>
        <v>100</v>
      </c>
      <c r="I109" s="9">
        <f>I108/I107*100</f>
        <v>100</v>
      </c>
      <c r="J109" s="9">
        <f>J108/J107*100</f>
        <v>100</v>
      </c>
      <c r="K109" s="9">
        <f>K108/K107*100</f>
        <v>100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</row>
    <row r="110" spans="1:21" hidden="1" x14ac:dyDescent="0.2">
      <c r="A110" s="1"/>
      <c r="B110">
        <v>401</v>
      </c>
      <c r="C110">
        <v>0</v>
      </c>
      <c r="D110" s="52">
        <v>34557</v>
      </c>
      <c r="E110" s="52">
        <v>34557</v>
      </c>
      <c r="F110" s="13">
        <f>H104-G104</f>
        <v>-32804.470000000205</v>
      </c>
      <c r="G110" s="14"/>
      <c r="H110" s="15">
        <f>H105-G105</f>
        <v>-32804.350000000093</v>
      </c>
      <c r="I110" s="9">
        <f>J104+K104</f>
        <v>2164167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idden="1" x14ac:dyDescent="0.2">
      <c r="A111" s="1"/>
      <c r="B111">
        <v>404</v>
      </c>
      <c r="C111">
        <v>0</v>
      </c>
      <c r="D111" s="52">
        <v>2500</v>
      </c>
      <c r="E111" s="52">
        <v>2500</v>
      </c>
      <c r="F111" s="47"/>
      <c r="G111" s="47"/>
      <c r="H111" s="14">
        <f>I110+L104+M104</f>
        <v>2300617</v>
      </c>
      <c r="I111" s="9">
        <f>J105+K105</f>
        <v>2150932.58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idden="1" x14ac:dyDescent="0.2">
      <c r="A112" s="1"/>
      <c r="B112">
        <v>411</v>
      </c>
      <c r="C112">
        <v>0</v>
      </c>
      <c r="D112" s="52">
        <v>5510</v>
      </c>
      <c r="E112" s="52">
        <v>5510</v>
      </c>
      <c r="F112" s="13"/>
      <c r="G112" s="14"/>
      <c r="H112" s="14">
        <f>I111+L105+M105</f>
        <v>2287332.71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idden="1" x14ac:dyDescent="0.2">
      <c r="A113" s="1"/>
      <c r="B113" s="2"/>
      <c r="C113" s="11" t="s">
        <v>28</v>
      </c>
      <c r="D113" s="17">
        <v>0</v>
      </c>
      <c r="E113" s="17">
        <v>0</v>
      </c>
      <c r="F113" s="13"/>
      <c r="G113" s="14"/>
      <c r="H113" s="1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idden="1" x14ac:dyDescent="0.2">
      <c r="A114" s="1"/>
      <c r="B114">
        <v>444</v>
      </c>
      <c r="C114">
        <v>0</v>
      </c>
      <c r="D114" s="52">
        <v>550</v>
      </c>
      <c r="E114" s="52">
        <v>550</v>
      </c>
      <c r="F114" s="13"/>
      <c r="G114" s="14"/>
      <c r="H114" s="1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2">
      <c r="A115" s="280"/>
      <c r="B115" s="281" t="s">
        <v>62</v>
      </c>
      <c r="C115" s="282" t="s">
        <v>63</v>
      </c>
      <c r="D115" s="52">
        <v>85000</v>
      </c>
      <c r="E115" s="52">
        <v>47818.07</v>
      </c>
      <c r="F115" s="51" t="s">
        <v>18</v>
      </c>
      <c r="G115" s="9">
        <f>D117</f>
        <v>89550</v>
      </c>
      <c r="H115" s="18">
        <f>I115+L115+M115+N115+O115+P115</f>
        <v>89550</v>
      </c>
      <c r="I115" s="9">
        <f>J115+K115</f>
        <v>4500</v>
      </c>
      <c r="J115" s="9">
        <v>0</v>
      </c>
      <c r="K115" s="9">
        <f>D119+D120+D121</f>
        <v>4500</v>
      </c>
      <c r="L115" s="9">
        <v>0</v>
      </c>
      <c r="M115" s="9">
        <f>D118</f>
        <v>85050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</row>
    <row r="116" spans="1:21" x14ac:dyDescent="0.2">
      <c r="A116" s="280"/>
      <c r="B116" s="281"/>
      <c r="C116" s="283"/>
      <c r="D116" s="12"/>
      <c r="E116" s="12"/>
      <c r="F116" s="51" t="s">
        <v>19</v>
      </c>
      <c r="G116" s="9">
        <f>E117</f>
        <v>89027.41</v>
      </c>
      <c r="H116" s="18">
        <f>I116+L116+M116+N116+O116+P116</f>
        <v>89027.41</v>
      </c>
      <c r="I116" s="9">
        <f>J116+K116</f>
        <v>3977.41</v>
      </c>
      <c r="J116" s="9">
        <v>0</v>
      </c>
      <c r="K116" s="9">
        <f>E119+E120+E121</f>
        <v>3977.41</v>
      </c>
      <c r="L116" s="9">
        <v>0</v>
      </c>
      <c r="M116" s="9">
        <f>E118</f>
        <v>85050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</row>
    <row r="117" spans="1:21" x14ac:dyDescent="0.2">
      <c r="A117" s="280"/>
      <c r="B117" s="281"/>
      <c r="C117" s="283"/>
      <c r="D117" s="8">
        <f>D118+D119+D120+D121</f>
        <v>89550</v>
      </c>
      <c r="E117" s="8">
        <f>E118+E119+E120+E121</f>
        <v>89027.41</v>
      </c>
      <c r="F117" s="51" t="s">
        <v>20</v>
      </c>
      <c r="G117" s="9">
        <f>G116/G115*100</f>
        <v>99.416426577331109</v>
      </c>
      <c r="H117" s="9">
        <f>H116/H115*100</f>
        <v>99.416426577331109</v>
      </c>
      <c r="I117" s="9">
        <f>I116/I115*100</f>
        <v>88.386888888888876</v>
      </c>
      <c r="J117" s="9">
        <v>0</v>
      </c>
      <c r="K117" s="9">
        <f>K116/K115*100</f>
        <v>88.386888888888876</v>
      </c>
      <c r="L117" s="9">
        <v>0</v>
      </c>
      <c r="M117" s="9">
        <f>M116/M115*100</f>
        <v>100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</row>
    <row r="118" spans="1:21" hidden="1" x14ac:dyDescent="0.2">
      <c r="A118" s="1"/>
      <c r="B118">
        <v>303</v>
      </c>
      <c r="C118">
        <v>0</v>
      </c>
      <c r="D118" s="52">
        <v>85050</v>
      </c>
      <c r="E118" s="52">
        <v>85050</v>
      </c>
      <c r="F118" s="13">
        <f>H115-G115</f>
        <v>0</v>
      </c>
      <c r="G118" s="14"/>
      <c r="H118" s="15">
        <f>H116-E117</f>
        <v>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idden="1" x14ac:dyDescent="0.2">
      <c r="A119" s="1"/>
      <c r="B119">
        <v>421</v>
      </c>
      <c r="C119">
        <v>0</v>
      </c>
      <c r="D119" s="52">
        <v>3000</v>
      </c>
      <c r="E119" s="52">
        <v>2718.96</v>
      </c>
      <c r="F119" s="47"/>
      <c r="G119" s="47"/>
      <c r="H119" s="1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idden="1" x14ac:dyDescent="0.2">
      <c r="A120" s="1"/>
      <c r="B120">
        <v>430</v>
      </c>
      <c r="C120">
        <v>0</v>
      </c>
      <c r="D120" s="52">
        <v>1500</v>
      </c>
      <c r="E120" s="52">
        <v>1258.45</v>
      </c>
      <c r="F120" s="13"/>
      <c r="G120" s="14"/>
      <c r="H120" s="1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idden="1" x14ac:dyDescent="0.2">
      <c r="A121" s="1"/>
      <c r="B121">
        <v>441</v>
      </c>
      <c r="C121">
        <v>0</v>
      </c>
      <c r="D121" s="52">
        <v>0</v>
      </c>
      <c r="E121" s="52">
        <v>0</v>
      </c>
      <c r="F121" s="13"/>
      <c r="G121" s="14"/>
      <c r="H121" s="1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idden="1" x14ac:dyDescent="0.2">
      <c r="A122" s="1"/>
      <c r="B122" s="2"/>
      <c r="C122" s="11"/>
      <c r="D122" s="12"/>
      <c r="E122" s="12"/>
      <c r="F122" s="13"/>
      <c r="G122" s="14"/>
      <c r="H122" s="1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idden="1" x14ac:dyDescent="0.2">
      <c r="A123" s="1"/>
      <c r="B123" s="2"/>
      <c r="C123" s="11"/>
      <c r="D123" s="12"/>
      <c r="E123" s="12">
        <v>0</v>
      </c>
      <c r="F123" s="13"/>
      <c r="G123" s="14"/>
      <c r="H123" s="1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">
      <c r="A124" s="280"/>
      <c r="B124" s="281" t="s">
        <v>65</v>
      </c>
      <c r="C124" s="282" t="s">
        <v>66</v>
      </c>
      <c r="D124" s="52">
        <v>1938260</v>
      </c>
      <c r="E124" s="52">
        <v>1926685.83</v>
      </c>
      <c r="F124" s="51" t="s">
        <v>18</v>
      </c>
      <c r="G124" s="9">
        <f>D126</f>
        <v>1938260</v>
      </c>
      <c r="H124" s="18">
        <f>I124+L124+M124+N124+O124+P124</f>
        <v>1926260</v>
      </c>
      <c r="I124" s="9">
        <f>J124+K124</f>
        <v>1925260</v>
      </c>
      <c r="J124" s="9">
        <f>D128+D129+D131+D133+D130</f>
        <v>1571580</v>
      </c>
      <c r="K124" s="9">
        <f>D132+D134+D135+D136+D137+D138+D139+D140+D141+D142+D143</f>
        <v>353680</v>
      </c>
      <c r="L124" s="9">
        <v>0</v>
      </c>
      <c r="M124" s="9">
        <f>D127</f>
        <v>1000</v>
      </c>
      <c r="N124" s="9">
        <v>0</v>
      </c>
      <c r="O124" s="9">
        <v>0</v>
      </c>
      <c r="P124" s="9">
        <v>0</v>
      </c>
      <c r="Q124" s="9">
        <f>R124+T124+U124</f>
        <v>12000</v>
      </c>
      <c r="R124" s="9">
        <f>D145</f>
        <v>12000</v>
      </c>
      <c r="S124" s="9">
        <v>0</v>
      </c>
      <c r="T124" s="9">
        <v>0</v>
      </c>
      <c r="U124" s="9">
        <v>0</v>
      </c>
    </row>
    <row r="125" spans="1:21" x14ac:dyDescent="0.2">
      <c r="A125" s="280"/>
      <c r="B125" s="281"/>
      <c r="C125" s="283"/>
      <c r="D125" s="12"/>
      <c r="E125" s="12"/>
      <c r="F125" s="51" t="s">
        <v>19</v>
      </c>
      <c r="G125" s="9">
        <f>E126</f>
        <v>1926685.8299999998</v>
      </c>
      <c r="H125" s="18">
        <f>I125+L125+M125+N125+O125+P125</f>
        <v>1914685.95</v>
      </c>
      <c r="I125" s="9">
        <f>J125+K125</f>
        <v>1913735.82</v>
      </c>
      <c r="J125" s="9">
        <f>E128+E129+E131+E133+E130</f>
        <v>1566298.28</v>
      </c>
      <c r="K125" s="9">
        <f>E132+E134+E135+E136+E137+E138+E139+E140+E141+E142+E143</f>
        <v>347437.54</v>
      </c>
      <c r="L125" s="9">
        <v>0</v>
      </c>
      <c r="M125" s="9">
        <f>E127</f>
        <v>950.13</v>
      </c>
      <c r="N125" s="9">
        <v>0</v>
      </c>
      <c r="O125" s="9">
        <v>0</v>
      </c>
      <c r="P125" s="9">
        <v>0</v>
      </c>
      <c r="Q125" s="9">
        <f>R125+T125+U125</f>
        <v>11999.88</v>
      </c>
      <c r="R125" s="9">
        <f>E145</f>
        <v>11999.88</v>
      </c>
      <c r="S125" s="9">
        <v>0</v>
      </c>
      <c r="T125" s="9">
        <v>0</v>
      </c>
      <c r="U125" s="9">
        <v>0</v>
      </c>
    </row>
    <row r="126" spans="1:21" x14ac:dyDescent="0.2">
      <c r="A126" s="280"/>
      <c r="B126" s="281"/>
      <c r="C126" s="283"/>
      <c r="D126" s="8">
        <f>D127+D128+D129+D130+D131+D132+D133+D134+D135+D136+D137+D138+D139+D140+D141+D142+D143+D145</f>
        <v>1938260</v>
      </c>
      <c r="E126" s="8">
        <f>E127+E128+E129+E130+E131+E132+E133+E134+E135+E136+E137+E138+E139+E140+E141+E142+E143+E145</f>
        <v>1926685.8299999998</v>
      </c>
      <c r="F126" s="51" t="s">
        <v>20</v>
      </c>
      <c r="G126" s="9">
        <f>G125/G124*100</f>
        <v>99.402857717746841</v>
      </c>
      <c r="H126" s="9">
        <f>H125/H124*100</f>
        <v>99.399143936955554</v>
      </c>
      <c r="I126" s="9">
        <f>I125/I124*100</f>
        <v>99.401422145580341</v>
      </c>
      <c r="J126" s="9">
        <f>J125/J124*100</f>
        <v>99.663922931063013</v>
      </c>
      <c r="K126" s="9">
        <f>K125/K124*100</f>
        <v>98.234997738068301</v>
      </c>
      <c r="L126" s="9">
        <v>0</v>
      </c>
      <c r="M126" s="9">
        <f>M125/M124*100</f>
        <v>95.013000000000005</v>
      </c>
      <c r="N126" s="9">
        <v>0</v>
      </c>
      <c r="O126" s="9">
        <v>0</v>
      </c>
      <c r="P126" s="9">
        <v>0</v>
      </c>
      <c r="Q126" s="9">
        <f>Q125/Q124*100</f>
        <v>99.998999999999995</v>
      </c>
      <c r="R126" s="9">
        <f>R125/R124*100</f>
        <v>99.998999999999995</v>
      </c>
      <c r="S126" s="9">
        <v>0</v>
      </c>
      <c r="T126" s="9">
        <v>0</v>
      </c>
      <c r="U126" s="9">
        <v>0</v>
      </c>
    </row>
    <row r="127" spans="1:21" hidden="1" x14ac:dyDescent="0.2">
      <c r="A127" s="1"/>
      <c r="B127">
        <v>302</v>
      </c>
      <c r="C127">
        <v>0</v>
      </c>
      <c r="D127" s="52">
        <v>1000</v>
      </c>
      <c r="E127" s="52">
        <v>950.13</v>
      </c>
      <c r="F127" s="13">
        <f>H124-G124</f>
        <v>-12000</v>
      </c>
      <c r="G127" s="14"/>
      <c r="H127" s="15">
        <f>H125-E126</f>
        <v>-11999.879999999888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idden="1" x14ac:dyDescent="0.2">
      <c r="A128" s="1"/>
      <c r="B128">
        <v>401</v>
      </c>
      <c r="C128">
        <v>0</v>
      </c>
      <c r="D128" s="52">
        <v>1169190</v>
      </c>
      <c r="E128" s="52">
        <v>1166388.73</v>
      </c>
      <c r="F128" s="13"/>
      <c r="G128" s="14"/>
      <c r="H128" s="1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idden="1" x14ac:dyDescent="0.2">
      <c r="A129" s="1"/>
      <c r="B129">
        <v>404</v>
      </c>
      <c r="C129">
        <v>0</v>
      </c>
      <c r="D129" s="52">
        <v>92640</v>
      </c>
      <c r="E129" s="52">
        <v>92636.86</v>
      </c>
      <c r="F129" s="46"/>
      <c r="G129" s="46"/>
      <c r="H129" s="1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idden="1" x14ac:dyDescent="0.2">
      <c r="A130" s="1"/>
      <c r="B130">
        <v>411</v>
      </c>
      <c r="C130">
        <v>0</v>
      </c>
      <c r="D130" s="52">
        <v>218980</v>
      </c>
      <c r="E130" s="52">
        <v>217210.2</v>
      </c>
      <c r="F130" s="13"/>
      <c r="G130" s="14"/>
      <c r="H130" s="1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idden="1" x14ac:dyDescent="0.2">
      <c r="A131" s="1"/>
      <c r="B131">
        <v>412</v>
      </c>
      <c r="C131">
        <v>0</v>
      </c>
      <c r="D131" s="52">
        <v>23170</v>
      </c>
      <c r="E131" s="52">
        <v>22535.25</v>
      </c>
      <c r="F131" s="13"/>
      <c r="G131" s="14"/>
      <c r="H131" s="1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idden="1" x14ac:dyDescent="0.2">
      <c r="A132" s="1"/>
      <c r="B132">
        <v>414</v>
      </c>
      <c r="C132">
        <v>0</v>
      </c>
      <c r="D132" s="52">
        <v>490</v>
      </c>
      <c r="E132" s="52">
        <v>282</v>
      </c>
      <c r="F132" s="13"/>
      <c r="G132" s="14"/>
      <c r="H132" s="1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idden="1" x14ac:dyDescent="0.2">
      <c r="A133" s="1"/>
      <c r="B133">
        <v>417</v>
      </c>
      <c r="C133">
        <v>0</v>
      </c>
      <c r="D133" s="52">
        <v>67600</v>
      </c>
      <c r="E133" s="52">
        <v>67527.240000000005</v>
      </c>
      <c r="F133" s="13"/>
      <c r="G133" s="14"/>
      <c r="H133" s="1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idden="1" x14ac:dyDescent="0.2">
      <c r="A134" s="1"/>
      <c r="B134">
        <v>421</v>
      </c>
      <c r="C134">
        <v>0</v>
      </c>
      <c r="D134" s="52">
        <v>105740</v>
      </c>
      <c r="E134" s="52">
        <v>103013.77</v>
      </c>
      <c r="F134" s="13"/>
      <c r="G134" s="14"/>
      <c r="H134" s="1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idden="1" x14ac:dyDescent="0.2">
      <c r="A135" s="1"/>
      <c r="B135">
        <v>426</v>
      </c>
      <c r="C135">
        <v>0</v>
      </c>
      <c r="D135" s="52">
        <v>26250</v>
      </c>
      <c r="E135" s="52">
        <v>26196.82</v>
      </c>
      <c r="F135" s="13"/>
      <c r="G135" s="14"/>
      <c r="H135" s="1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idden="1" x14ac:dyDescent="0.2">
      <c r="A136" s="1"/>
      <c r="B136">
        <v>427</v>
      </c>
      <c r="C136">
        <v>0</v>
      </c>
      <c r="D136" s="52">
        <v>2964</v>
      </c>
      <c r="E136" s="52">
        <v>2924.35</v>
      </c>
      <c r="F136" s="13"/>
      <c r="G136" s="14"/>
      <c r="H136" s="1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idden="1" x14ac:dyDescent="0.2">
      <c r="A137" s="1"/>
      <c r="B137">
        <v>428</v>
      </c>
      <c r="C137">
        <v>0</v>
      </c>
      <c r="D137" s="52">
        <v>2000</v>
      </c>
      <c r="E137" s="52">
        <v>1730</v>
      </c>
      <c r="F137" s="13"/>
      <c r="G137" s="14"/>
      <c r="H137" s="1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idden="1" x14ac:dyDescent="0.2">
      <c r="A138" s="1"/>
      <c r="B138">
        <v>430</v>
      </c>
      <c r="C138">
        <v>0</v>
      </c>
      <c r="D138" s="52">
        <v>136800</v>
      </c>
      <c r="E138" s="52">
        <v>135905.03</v>
      </c>
      <c r="F138" s="13"/>
      <c r="G138" s="14"/>
      <c r="H138" s="1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idden="1" x14ac:dyDescent="0.2">
      <c r="A139" s="1"/>
      <c r="B139">
        <v>436</v>
      </c>
      <c r="C139">
        <v>0</v>
      </c>
      <c r="D139" s="52">
        <v>15000</v>
      </c>
      <c r="E139" s="52">
        <v>13823.48</v>
      </c>
      <c r="F139" s="13"/>
      <c r="G139" s="14"/>
      <c r="H139" s="1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idden="1" x14ac:dyDescent="0.2">
      <c r="A140" s="1"/>
      <c r="B140">
        <v>441</v>
      </c>
      <c r="C140">
        <v>0</v>
      </c>
      <c r="D140" s="52">
        <v>21300</v>
      </c>
      <c r="E140" s="52">
        <v>20691.96</v>
      </c>
      <c r="F140" s="13"/>
      <c r="G140" s="14"/>
      <c r="H140" s="1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idden="1" x14ac:dyDescent="0.2">
      <c r="A141" s="1"/>
      <c r="B141">
        <v>443</v>
      </c>
      <c r="C141">
        <v>0</v>
      </c>
      <c r="D141" s="52">
        <v>3100</v>
      </c>
      <c r="E141" s="52">
        <v>3062.5</v>
      </c>
      <c r="F141" s="13"/>
      <c r="G141" s="14"/>
      <c r="H141" s="1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idden="1" x14ac:dyDescent="0.2">
      <c r="A142" s="1"/>
      <c r="B142">
        <v>444</v>
      </c>
      <c r="C142">
        <v>0</v>
      </c>
      <c r="D142" s="52">
        <v>23036</v>
      </c>
      <c r="E142" s="52">
        <v>23035.13</v>
      </c>
      <c r="F142" s="13"/>
      <c r="G142" s="14"/>
      <c r="H142" s="1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idden="1" x14ac:dyDescent="0.2">
      <c r="A143" s="1"/>
      <c r="B143">
        <v>470</v>
      </c>
      <c r="C143">
        <v>0</v>
      </c>
      <c r="D143" s="52">
        <v>17000</v>
      </c>
      <c r="E143" s="52">
        <v>16772.5</v>
      </c>
      <c r="F143" s="13"/>
      <c r="G143" s="14"/>
      <c r="H143" s="1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idden="1" x14ac:dyDescent="0.2">
      <c r="A144" s="1"/>
      <c r="F144" s="13"/>
      <c r="G144" s="14"/>
      <c r="H144" s="1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idden="1" x14ac:dyDescent="0.2">
      <c r="A145" s="1"/>
      <c r="B145">
        <v>606</v>
      </c>
      <c r="C145">
        <v>0</v>
      </c>
      <c r="D145" s="52">
        <v>12000</v>
      </c>
      <c r="E145" s="52">
        <v>11999.88</v>
      </c>
      <c r="F145" s="13"/>
      <c r="G145" s="14"/>
      <c r="H145" s="1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">
      <c r="A146" s="280"/>
      <c r="B146" s="281" t="s">
        <v>67</v>
      </c>
      <c r="C146" s="282" t="s">
        <v>68</v>
      </c>
      <c r="D146" s="52">
        <v>77820</v>
      </c>
      <c r="E146" s="52">
        <v>76764.679999999993</v>
      </c>
      <c r="F146" s="51" t="s">
        <v>18</v>
      </c>
      <c r="G146" s="9">
        <f>D148</f>
        <v>77820</v>
      </c>
      <c r="H146" s="18">
        <f>I146+L146+M146+N146+O146+P146</f>
        <v>77820</v>
      </c>
      <c r="I146" s="9">
        <f>J146+K146</f>
        <v>77820</v>
      </c>
      <c r="J146" s="9">
        <f>D149</f>
        <v>3380</v>
      </c>
      <c r="K146" s="9">
        <f>D152+D155</f>
        <v>74440</v>
      </c>
      <c r="L146" s="9">
        <v>0</v>
      </c>
      <c r="M146" s="9">
        <v>0</v>
      </c>
      <c r="N146" s="9">
        <f>D150+D151+D153+D154+D156+D157</f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</row>
    <row r="147" spans="1:21" x14ac:dyDescent="0.2">
      <c r="A147" s="280"/>
      <c r="B147" s="281"/>
      <c r="C147" s="283"/>
      <c r="D147" s="12"/>
      <c r="E147" s="12"/>
      <c r="F147" s="51" t="s">
        <v>19</v>
      </c>
      <c r="G147" s="9">
        <f>E148</f>
        <v>76764.680000000008</v>
      </c>
      <c r="H147" s="18">
        <f>I147+L147+M147+N147+O147+P147</f>
        <v>76764.680000000008</v>
      </c>
      <c r="I147" s="9">
        <f>J147+K147</f>
        <v>76764.680000000008</v>
      </c>
      <c r="J147" s="9">
        <f>E149</f>
        <v>3380</v>
      </c>
      <c r="K147" s="9">
        <f>E152+E155</f>
        <v>73384.680000000008</v>
      </c>
      <c r="L147" s="9">
        <v>0</v>
      </c>
      <c r="M147" s="9">
        <v>0</v>
      </c>
      <c r="N147" s="9">
        <f>E150+E151+E153+E154+E156+E157</f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</row>
    <row r="148" spans="1:21" x14ac:dyDescent="0.2">
      <c r="A148" s="280"/>
      <c r="B148" s="281"/>
      <c r="C148" s="283"/>
      <c r="D148" s="8">
        <f>D149+D150+D151+D152+D153+D154+D155+D156+D157+D158</f>
        <v>77820</v>
      </c>
      <c r="E148" s="8">
        <f>E149+E150+E151+E152+E153+E154+E155+E156+E157+E158</f>
        <v>76764.680000000008</v>
      </c>
      <c r="F148" s="51" t="s">
        <v>20</v>
      </c>
      <c r="G148" s="9">
        <f>G147/G146*100</f>
        <v>98.643896170650223</v>
      </c>
      <c r="H148" s="9">
        <f>H147/H146*100</f>
        <v>98.643896170650223</v>
      </c>
      <c r="I148" s="9">
        <f>I147/I146*100</f>
        <v>98.643896170650223</v>
      </c>
      <c r="J148" s="9">
        <f>J147/J146*100</f>
        <v>100</v>
      </c>
      <c r="K148" s="9">
        <f>K147/K146*100</f>
        <v>98.582321332616885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</row>
    <row r="149" spans="1:21" hidden="1" x14ac:dyDescent="0.2">
      <c r="A149" s="4"/>
      <c r="B149">
        <v>417</v>
      </c>
      <c r="C149">
        <v>0</v>
      </c>
      <c r="D149" s="52">
        <v>3380</v>
      </c>
      <c r="E149" s="52">
        <v>3380</v>
      </c>
      <c r="F149" s="47"/>
      <c r="G149" s="4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idden="1" x14ac:dyDescent="0.2">
      <c r="A150" s="4"/>
      <c r="B150">
        <v>417</v>
      </c>
      <c r="C150" s="25">
        <v>7</v>
      </c>
      <c r="D150" s="16">
        <v>0</v>
      </c>
      <c r="E150" s="16">
        <v>0</v>
      </c>
      <c r="F150" s="5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idden="1" x14ac:dyDescent="0.2">
      <c r="A151" s="1"/>
      <c r="B151">
        <v>417</v>
      </c>
      <c r="C151" s="25">
        <v>9</v>
      </c>
      <c r="D151" s="16">
        <v>0</v>
      </c>
      <c r="E151" s="16">
        <v>0</v>
      </c>
      <c r="F151" s="13">
        <f>H146-G146</f>
        <v>0</v>
      </c>
      <c r="G151" s="14"/>
      <c r="H151" s="15">
        <f>H147-E148</f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idden="1" x14ac:dyDescent="0.2">
      <c r="A152" s="1"/>
      <c r="B152">
        <v>421</v>
      </c>
      <c r="C152">
        <v>0</v>
      </c>
      <c r="D152" s="52">
        <v>23460</v>
      </c>
      <c r="E152" s="52">
        <v>22945.74</v>
      </c>
      <c r="F152" s="13"/>
      <c r="G152" s="14"/>
      <c r="H152" s="1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idden="1" x14ac:dyDescent="0.2">
      <c r="A153" s="1"/>
      <c r="B153">
        <v>421</v>
      </c>
      <c r="C153" s="25">
        <v>7</v>
      </c>
      <c r="D153" s="16">
        <v>0</v>
      </c>
      <c r="E153" s="16">
        <v>0</v>
      </c>
      <c r="F153" s="13"/>
      <c r="G153" s="14"/>
      <c r="H153" s="1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idden="1" x14ac:dyDescent="0.2">
      <c r="A154" s="1"/>
      <c r="B154">
        <v>421</v>
      </c>
      <c r="C154" s="25">
        <v>9</v>
      </c>
      <c r="D154" s="16">
        <v>0</v>
      </c>
      <c r="E154" s="16">
        <v>0</v>
      </c>
      <c r="F154" s="13"/>
      <c r="G154" s="14"/>
      <c r="H154" s="1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idden="1" x14ac:dyDescent="0.2">
      <c r="A155" s="1"/>
      <c r="B155">
        <v>430</v>
      </c>
      <c r="C155">
        <v>0</v>
      </c>
      <c r="D155" s="52">
        <v>50980</v>
      </c>
      <c r="E155" s="52">
        <v>50438.94</v>
      </c>
      <c r="F155" s="13"/>
      <c r="G155" s="14"/>
      <c r="H155" s="1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idden="1" x14ac:dyDescent="0.2">
      <c r="A156" s="1"/>
      <c r="B156">
        <v>430</v>
      </c>
      <c r="C156" s="25">
        <v>7</v>
      </c>
      <c r="D156" s="16">
        <v>0</v>
      </c>
      <c r="E156" s="16">
        <v>0</v>
      </c>
      <c r="F156" s="13"/>
      <c r="G156" s="14"/>
      <c r="H156" s="1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idden="1" x14ac:dyDescent="0.2">
      <c r="A157" s="1"/>
      <c r="B157">
        <v>430</v>
      </c>
      <c r="C157" s="25">
        <v>9</v>
      </c>
      <c r="D157" s="16">
        <v>0</v>
      </c>
      <c r="E157" s="16">
        <v>0</v>
      </c>
      <c r="F157" s="13"/>
      <c r="G157" s="14"/>
      <c r="H157" s="1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idden="1" x14ac:dyDescent="0.2">
      <c r="A158" s="1"/>
      <c r="B158" s="2"/>
      <c r="C158" s="11"/>
      <c r="D158" s="12"/>
      <c r="E158" s="12"/>
      <c r="F158" s="13"/>
      <c r="G158" s="14"/>
      <c r="H158" s="1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x14ac:dyDescent="0.2">
      <c r="A159" s="280"/>
      <c r="B159" s="281" t="s">
        <v>69</v>
      </c>
      <c r="C159" s="282" t="s">
        <v>26</v>
      </c>
      <c r="D159" s="52">
        <v>184674.47</v>
      </c>
      <c r="E159" s="52">
        <v>184542.14</v>
      </c>
      <c r="F159" s="51" t="s">
        <v>18</v>
      </c>
      <c r="G159" s="9">
        <f>D161</f>
        <v>184674.47</v>
      </c>
      <c r="H159" s="18">
        <f>I159+L159+M159+N159+O159+P159</f>
        <v>163870</v>
      </c>
      <c r="I159" s="9">
        <f>J159+K159</f>
        <v>113470</v>
      </c>
      <c r="J159" s="9">
        <f>D164</f>
        <v>64930</v>
      </c>
      <c r="K159" s="9">
        <f>D162+D165+D166+D167</f>
        <v>48540</v>
      </c>
      <c r="L159" s="9">
        <v>0</v>
      </c>
      <c r="M159" s="9">
        <f>D163</f>
        <v>50400</v>
      </c>
      <c r="N159" s="9">
        <v>0</v>
      </c>
      <c r="O159" s="9">
        <v>0</v>
      </c>
      <c r="P159" s="9">
        <v>0</v>
      </c>
      <c r="Q159" s="9">
        <f>R159+T159+U159</f>
        <v>20804.47</v>
      </c>
      <c r="R159" s="9">
        <v>0</v>
      </c>
      <c r="S159" s="9">
        <f>Q159</f>
        <v>20804.47</v>
      </c>
      <c r="T159" s="9">
        <v>0</v>
      </c>
      <c r="U159" s="9">
        <f>D168</f>
        <v>20804.47</v>
      </c>
    </row>
    <row r="160" spans="1:21" x14ac:dyDescent="0.2">
      <c r="A160" s="280"/>
      <c r="B160" s="281"/>
      <c r="C160" s="283"/>
      <c r="D160" s="12"/>
      <c r="E160" s="12"/>
      <c r="F160" s="51" t="s">
        <v>19</v>
      </c>
      <c r="G160" s="9">
        <f>E161</f>
        <v>184542.13999999998</v>
      </c>
      <c r="H160" s="18">
        <f>I160+L160+M160+N160+O160+P160</f>
        <v>163737.66999999998</v>
      </c>
      <c r="I160" s="9">
        <f>J160+K160</f>
        <v>113337.67</v>
      </c>
      <c r="J160" s="9">
        <f>E164</f>
        <v>64911</v>
      </c>
      <c r="K160" s="9">
        <f>E162+E165+E166+E167</f>
        <v>48426.67</v>
      </c>
      <c r="L160" s="9">
        <v>0</v>
      </c>
      <c r="M160" s="9">
        <f>E163</f>
        <v>50400</v>
      </c>
      <c r="N160" s="9">
        <v>0</v>
      </c>
      <c r="O160" s="9">
        <v>0</v>
      </c>
      <c r="P160" s="9">
        <v>0</v>
      </c>
      <c r="Q160" s="9">
        <f>R160+T160+U160</f>
        <v>20804.47</v>
      </c>
      <c r="R160" s="9">
        <v>0</v>
      </c>
      <c r="S160" s="9">
        <f>Q160</f>
        <v>20804.47</v>
      </c>
      <c r="T160" s="9">
        <v>0</v>
      </c>
      <c r="U160" s="9">
        <f>E168</f>
        <v>20804.47</v>
      </c>
    </row>
    <row r="161" spans="1:21" x14ac:dyDescent="0.2">
      <c r="A161" s="280"/>
      <c r="B161" s="281"/>
      <c r="C161" s="283"/>
      <c r="D161" s="8">
        <f>D162+D163+D164+D165+D166+D167+D168</f>
        <v>184674.47</v>
      </c>
      <c r="E161" s="8">
        <f>E162+E163+E164+E165+E166+E167+E168</f>
        <v>184542.13999999998</v>
      </c>
      <c r="F161" s="51" t="s">
        <v>20</v>
      </c>
      <c r="G161" s="9">
        <f>G160/G159*100</f>
        <v>99.928344183145612</v>
      </c>
      <c r="H161" s="9">
        <f>H160/H159*100</f>
        <v>99.919246964056867</v>
      </c>
      <c r="I161" s="9">
        <f>I160/I159*100</f>
        <v>99.883378866660792</v>
      </c>
      <c r="J161" s="9">
        <v>0</v>
      </c>
      <c r="K161" s="9">
        <f>K160/K159*100</f>
        <v>99.766522455706635</v>
      </c>
      <c r="L161" s="9">
        <v>0</v>
      </c>
      <c r="M161" s="9">
        <f>M160/M159*100</f>
        <v>100</v>
      </c>
      <c r="N161" s="9">
        <v>0</v>
      </c>
      <c r="O161" s="9">
        <v>0</v>
      </c>
      <c r="P161" s="9">
        <v>0</v>
      </c>
      <c r="Q161" s="9">
        <f>Q160/Q159*100</f>
        <v>100</v>
      </c>
      <c r="R161" s="9">
        <v>0</v>
      </c>
      <c r="S161" s="9">
        <v>0</v>
      </c>
      <c r="T161" s="9">
        <v>0</v>
      </c>
      <c r="U161" s="9">
        <v>0</v>
      </c>
    </row>
    <row r="162" spans="1:21" hidden="1" x14ac:dyDescent="0.2">
      <c r="A162" s="1"/>
      <c r="B162">
        <v>290</v>
      </c>
      <c r="C162">
        <v>0</v>
      </c>
      <c r="D162" s="52">
        <v>6540</v>
      </c>
      <c r="E162" s="52">
        <v>6538.24</v>
      </c>
      <c r="F162" s="13">
        <f>H159-G159</f>
        <v>-20804.47</v>
      </c>
      <c r="G162" s="14"/>
      <c r="H162" s="15">
        <f>H160-E161</f>
        <v>-20804.47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idden="1" x14ac:dyDescent="0.2">
      <c r="A163" s="1"/>
      <c r="B163">
        <v>303</v>
      </c>
      <c r="C163">
        <v>0</v>
      </c>
      <c r="D163" s="52">
        <v>50400</v>
      </c>
      <c r="E163" s="52">
        <v>50400</v>
      </c>
      <c r="F163" s="47"/>
      <c r="G163" s="47"/>
      <c r="H163" s="1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idden="1" x14ac:dyDescent="0.2">
      <c r="A164" s="1"/>
      <c r="B164">
        <v>410</v>
      </c>
      <c r="C164">
        <v>0</v>
      </c>
      <c r="D164" s="52">
        <v>64930</v>
      </c>
      <c r="E164" s="52">
        <v>64911</v>
      </c>
      <c r="F164" s="13"/>
      <c r="G164" s="14"/>
      <c r="H164" s="1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idden="1" x14ac:dyDescent="0.2">
      <c r="A165" s="1"/>
      <c r="B165">
        <v>421</v>
      </c>
      <c r="C165">
        <v>0</v>
      </c>
      <c r="D165" s="52">
        <v>31200</v>
      </c>
      <c r="E165" s="52">
        <v>31168.43</v>
      </c>
      <c r="F165" s="13"/>
      <c r="G165" s="14"/>
      <c r="H165" s="1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idden="1" x14ac:dyDescent="0.2">
      <c r="A166" s="1"/>
      <c r="B166">
        <v>430</v>
      </c>
      <c r="C166">
        <v>0</v>
      </c>
      <c r="D166" s="52">
        <v>800</v>
      </c>
      <c r="E166" s="52">
        <v>720</v>
      </c>
      <c r="F166" s="13"/>
      <c r="G166" s="14"/>
      <c r="H166" s="1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idden="1" x14ac:dyDescent="0.2">
      <c r="A167" s="1"/>
      <c r="B167">
        <v>443</v>
      </c>
      <c r="C167">
        <v>0</v>
      </c>
      <c r="D167" s="52">
        <v>10000</v>
      </c>
      <c r="E167" s="52">
        <v>10000</v>
      </c>
      <c r="F167" s="13"/>
      <c r="G167" s="14"/>
      <c r="H167" s="1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idden="1" x14ac:dyDescent="0.2">
      <c r="A168" s="1"/>
      <c r="B168">
        <v>663</v>
      </c>
      <c r="C168">
        <v>9</v>
      </c>
      <c r="D168" s="52">
        <v>20804.47</v>
      </c>
      <c r="E168" s="52">
        <v>20804.47</v>
      </c>
      <c r="F168" s="13"/>
      <c r="G168" s="14"/>
      <c r="H168" s="1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x14ac:dyDescent="0.2">
      <c r="A169" s="285" t="s">
        <v>70</v>
      </c>
      <c r="B169" s="291"/>
      <c r="C169" s="287" t="s">
        <v>71</v>
      </c>
      <c r="D169" s="171">
        <v>53080</v>
      </c>
      <c r="E169" s="171">
        <v>51585.8</v>
      </c>
      <c r="F169" s="98" t="s">
        <v>18</v>
      </c>
      <c r="G169" s="99">
        <f>D171</f>
        <v>53080</v>
      </c>
      <c r="H169" s="99">
        <f>H172+H178+H188+H198</f>
        <v>53080</v>
      </c>
      <c r="I169" s="99">
        <f t="shared" ref="I169:M169" si="14">I172+I178+I188+I198</f>
        <v>26000</v>
      </c>
      <c r="J169" s="99">
        <f t="shared" si="14"/>
        <v>14441.510000000002</v>
      </c>
      <c r="K169" s="99">
        <f t="shared" si="14"/>
        <v>11558.489999999998</v>
      </c>
      <c r="L169" s="99">
        <f t="shared" si="14"/>
        <v>0</v>
      </c>
      <c r="M169" s="99">
        <f t="shared" si="14"/>
        <v>27080</v>
      </c>
      <c r="N169" s="99">
        <f t="shared" ref="N169:U170" si="15">N172+N178</f>
        <v>0</v>
      </c>
      <c r="O169" s="99">
        <f t="shared" si="15"/>
        <v>0</v>
      </c>
      <c r="P169" s="99">
        <f t="shared" si="15"/>
        <v>0</v>
      </c>
      <c r="Q169" s="99">
        <f t="shared" si="15"/>
        <v>0</v>
      </c>
      <c r="R169" s="99">
        <f t="shared" si="15"/>
        <v>0</v>
      </c>
      <c r="S169" s="99">
        <f t="shared" si="15"/>
        <v>0</v>
      </c>
      <c r="T169" s="99">
        <f t="shared" si="15"/>
        <v>0</v>
      </c>
      <c r="U169" s="99">
        <f t="shared" si="15"/>
        <v>0</v>
      </c>
    </row>
    <row r="170" spans="1:21" ht="19.5" customHeight="1" x14ac:dyDescent="0.2">
      <c r="A170" s="285"/>
      <c r="B170" s="291"/>
      <c r="C170" s="292"/>
      <c r="D170" s="97"/>
      <c r="E170" s="97"/>
      <c r="F170" s="98" t="s">
        <v>19</v>
      </c>
      <c r="G170" s="99">
        <f>E171</f>
        <v>51585.799999999996</v>
      </c>
      <c r="H170" s="99">
        <f>H173+H179+H189+H199</f>
        <v>51585.8</v>
      </c>
      <c r="I170" s="99">
        <f t="shared" ref="I170:M170" si="16">I173+I179+I189+I199</f>
        <v>24505.800000000003</v>
      </c>
      <c r="J170" s="99">
        <f t="shared" si="16"/>
        <v>14441.510000000002</v>
      </c>
      <c r="K170" s="99">
        <f t="shared" si="16"/>
        <v>10064.289999999999</v>
      </c>
      <c r="L170" s="99">
        <f t="shared" si="16"/>
        <v>0</v>
      </c>
      <c r="M170" s="99">
        <f t="shared" si="16"/>
        <v>27080</v>
      </c>
      <c r="N170" s="99">
        <f t="shared" si="15"/>
        <v>0</v>
      </c>
      <c r="O170" s="99">
        <f t="shared" si="15"/>
        <v>0</v>
      </c>
      <c r="P170" s="99">
        <f t="shared" si="15"/>
        <v>0</v>
      </c>
      <c r="Q170" s="99">
        <f t="shared" si="15"/>
        <v>0</v>
      </c>
      <c r="R170" s="99">
        <f t="shared" si="15"/>
        <v>0</v>
      </c>
      <c r="S170" s="99">
        <f t="shared" si="15"/>
        <v>0</v>
      </c>
      <c r="T170" s="99">
        <f t="shared" si="15"/>
        <v>0</v>
      </c>
      <c r="U170" s="99">
        <f t="shared" si="15"/>
        <v>0</v>
      </c>
    </row>
    <row r="171" spans="1:21" ht="27" customHeight="1" x14ac:dyDescent="0.2">
      <c r="A171" s="285"/>
      <c r="B171" s="291"/>
      <c r="C171" s="292"/>
      <c r="D171" s="97">
        <f>D174+D180+D190+D200</f>
        <v>53080</v>
      </c>
      <c r="E171" s="97">
        <f>E174+E180+E190+E200</f>
        <v>51585.799999999996</v>
      </c>
      <c r="F171" s="98" t="s">
        <v>20</v>
      </c>
      <c r="G171" s="99">
        <f>G170/G169*100</f>
        <v>97.185003767897499</v>
      </c>
      <c r="H171" s="99">
        <f>H170/H169*100</f>
        <v>97.185003767897513</v>
      </c>
      <c r="I171" s="99">
        <f>I170/I169*100</f>
        <v>94.253076923076947</v>
      </c>
      <c r="J171" s="99">
        <f>J170/J169*100</f>
        <v>100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</row>
    <row r="172" spans="1:21" x14ac:dyDescent="0.2">
      <c r="A172" s="280"/>
      <c r="B172" s="281" t="s">
        <v>72</v>
      </c>
      <c r="C172" s="282" t="s">
        <v>73</v>
      </c>
      <c r="D172" s="47"/>
      <c r="E172" s="47"/>
      <c r="F172" s="51" t="s">
        <v>18</v>
      </c>
      <c r="G172" s="9">
        <f>D174</f>
        <v>888</v>
      </c>
      <c r="H172" s="18">
        <f>I172+L172+M172+N172+O172+P172</f>
        <v>888</v>
      </c>
      <c r="I172" s="9">
        <f>J172+K172</f>
        <v>888</v>
      </c>
      <c r="J172" s="9">
        <f>D175+D176</f>
        <v>888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1:21" x14ac:dyDescent="0.2">
      <c r="A173" s="280"/>
      <c r="B173" s="281"/>
      <c r="C173" s="282"/>
      <c r="D173" s="8"/>
      <c r="E173" s="8"/>
      <c r="F173" s="51" t="s">
        <v>19</v>
      </c>
      <c r="G173" s="9">
        <f>E174</f>
        <v>888</v>
      </c>
      <c r="H173" s="18">
        <f>I173+L173+M173+N173+O173+P173</f>
        <v>888</v>
      </c>
      <c r="I173" s="9">
        <f>J173+K173</f>
        <v>888</v>
      </c>
      <c r="J173" s="9">
        <f>E175+E176</f>
        <v>888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</row>
    <row r="174" spans="1:21" x14ac:dyDescent="0.2">
      <c r="A174" s="280"/>
      <c r="B174" s="281"/>
      <c r="C174" s="283"/>
      <c r="D174" s="8">
        <f>D175+D176</f>
        <v>888</v>
      </c>
      <c r="E174" s="8">
        <f>E175+E176</f>
        <v>888</v>
      </c>
      <c r="F174" s="51" t="s">
        <v>20</v>
      </c>
      <c r="G174" s="9">
        <f>G173/G172*100</f>
        <v>100</v>
      </c>
      <c r="H174" s="9">
        <f>H173/H172*100</f>
        <v>100</v>
      </c>
      <c r="I174" s="9">
        <f>I173/I172*100</f>
        <v>100</v>
      </c>
      <c r="J174" s="9">
        <f>J173/J172*100</f>
        <v>100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</row>
    <row r="175" spans="1:21" hidden="1" x14ac:dyDescent="0.2">
      <c r="A175" s="1"/>
      <c r="B175">
        <v>411</v>
      </c>
      <c r="C175">
        <v>0</v>
      </c>
      <c r="D175" s="52">
        <v>130</v>
      </c>
      <c r="E175" s="52">
        <v>130</v>
      </c>
      <c r="F175" s="13"/>
      <c r="G175" s="14"/>
      <c r="H175" s="15">
        <f>H173-E174</f>
        <v>0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idden="1" x14ac:dyDescent="0.2">
      <c r="A176" s="1"/>
      <c r="B176">
        <v>417</v>
      </c>
      <c r="C176">
        <v>0</v>
      </c>
      <c r="D176" s="52">
        <v>758</v>
      </c>
      <c r="E176" s="52">
        <v>758</v>
      </c>
      <c r="F176" s="47"/>
      <c r="G176" s="47"/>
      <c r="H176" s="1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idden="1" x14ac:dyDescent="0.2">
      <c r="A177" s="1"/>
      <c r="B177" s="45"/>
      <c r="C177" s="45">
        <v>0</v>
      </c>
      <c r="D177" s="46"/>
      <c r="E177" s="46"/>
      <c r="F177" s="13"/>
      <c r="G177" s="14"/>
      <c r="H177" s="1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x14ac:dyDescent="0.2">
      <c r="A178" s="280"/>
      <c r="B178" s="281">
        <v>75107</v>
      </c>
      <c r="C178" s="293" t="s">
        <v>356</v>
      </c>
      <c r="D178" s="52">
        <v>25843</v>
      </c>
      <c r="E178" s="52">
        <v>25842.28</v>
      </c>
      <c r="F178" s="51" t="s">
        <v>18</v>
      </c>
      <c r="G178" s="9">
        <f>D180</f>
        <v>25842.999999999996</v>
      </c>
      <c r="H178" s="18">
        <f>I178+L178+M178+N178+O178+P178</f>
        <v>25843</v>
      </c>
      <c r="I178" s="9">
        <f>J178+K178</f>
        <v>10403</v>
      </c>
      <c r="J178" s="9">
        <f>D182+D183+D184</f>
        <v>5842.13</v>
      </c>
      <c r="K178" s="9">
        <f>D185+D186+D187</f>
        <v>4560.87</v>
      </c>
      <c r="L178" s="9">
        <v>0</v>
      </c>
      <c r="M178" s="9">
        <f>D181</f>
        <v>15440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</row>
    <row r="179" spans="1:21" x14ac:dyDescent="0.2">
      <c r="A179" s="280"/>
      <c r="B179" s="281"/>
      <c r="C179" s="294"/>
      <c r="D179" s="12"/>
      <c r="E179" s="12"/>
      <c r="F179" s="51" t="s">
        <v>19</v>
      </c>
      <c r="G179" s="9">
        <f>E180</f>
        <v>25842.279999999995</v>
      </c>
      <c r="H179" s="18">
        <f>I179+L179+M179+N179+O179+P179</f>
        <v>25842.28</v>
      </c>
      <c r="I179" s="9">
        <f>J179+K179</f>
        <v>10402.280000000001</v>
      </c>
      <c r="J179" s="9">
        <f>E183+E182+E184</f>
        <v>5842.13</v>
      </c>
      <c r="K179" s="9">
        <f>E185+E186+E187</f>
        <v>4560.1500000000005</v>
      </c>
      <c r="L179" s="9">
        <v>0</v>
      </c>
      <c r="M179" s="9">
        <f>E181</f>
        <v>15440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</row>
    <row r="180" spans="1:21" x14ac:dyDescent="0.2">
      <c r="A180" s="280"/>
      <c r="B180" s="281"/>
      <c r="C180" s="295"/>
      <c r="D180" s="8">
        <f>D181+D182+D183+D184+D185+D186+D187</f>
        <v>25842.999999999996</v>
      </c>
      <c r="E180" s="8">
        <f>E181+E182+E183+E184+E185+E186+E187</f>
        <v>25842.279999999995</v>
      </c>
      <c r="F180" s="51" t="s">
        <v>20</v>
      </c>
      <c r="G180" s="9">
        <f>G179/G178*100</f>
        <v>99.997213945749337</v>
      </c>
      <c r="H180" s="9">
        <f t="shared" ref="H180:M180" si="17">H179/H178*100</f>
        <v>99.997213945749337</v>
      </c>
      <c r="I180" s="9">
        <f t="shared" si="17"/>
        <v>99.993078919542441</v>
      </c>
      <c r="J180" s="9">
        <f t="shared" si="17"/>
        <v>100</v>
      </c>
      <c r="K180" s="9">
        <f t="shared" si="17"/>
        <v>99.984213538206546</v>
      </c>
      <c r="L180" s="9">
        <v>0</v>
      </c>
      <c r="M180" s="9">
        <f t="shared" si="17"/>
        <v>100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1:21" hidden="1" x14ac:dyDescent="0.2">
      <c r="A181" s="1"/>
      <c r="B181">
        <v>303</v>
      </c>
      <c r="C181">
        <v>0</v>
      </c>
      <c r="D181" s="52">
        <v>15440</v>
      </c>
      <c r="E181" s="52">
        <v>15440</v>
      </c>
      <c r="F181" s="13">
        <f>H178-G178</f>
        <v>0</v>
      </c>
      <c r="G181" s="14"/>
      <c r="H181" s="15">
        <f>H179-E180</f>
        <v>0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idden="1" x14ac:dyDescent="0.2">
      <c r="A182" s="1"/>
      <c r="B182">
        <v>411</v>
      </c>
      <c r="C182">
        <v>0</v>
      </c>
      <c r="D182" s="52">
        <v>318.06</v>
      </c>
      <c r="E182" s="52">
        <v>318.06</v>
      </c>
      <c r="F182" s="47"/>
      <c r="G182" s="47"/>
      <c r="H182" s="1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idden="1" x14ac:dyDescent="0.2">
      <c r="A183" s="1"/>
      <c r="B183">
        <v>412</v>
      </c>
      <c r="C183">
        <v>0</v>
      </c>
      <c r="D183" s="52">
        <v>13.83</v>
      </c>
      <c r="E183" s="52">
        <v>13.83</v>
      </c>
      <c r="F183" s="13"/>
      <c r="G183" s="14"/>
      <c r="H183" s="14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idden="1" x14ac:dyDescent="0.2">
      <c r="A184" s="1"/>
      <c r="B184">
        <v>417</v>
      </c>
      <c r="C184">
        <v>0</v>
      </c>
      <c r="D184" s="52">
        <v>5510.24</v>
      </c>
      <c r="E184" s="52">
        <v>5510.24</v>
      </c>
      <c r="F184" s="13"/>
      <c r="G184" s="14"/>
      <c r="H184" s="14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idden="1" x14ac:dyDescent="0.2">
      <c r="A185" s="1"/>
      <c r="B185">
        <v>421</v>
      </c>
      <c r="C185">
        <v>0</v>
      </c>
      <c r="D185" s="52">
        <v>4150</v>
      </c>
      <c r="E185" s="52">
        <v>4149.6000000000004</v>
      </c>
      <c r="F185" s="13"/>
      <c r="G185" s="14"/>
      <c r="H185" s="1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idden="1" x14ac:dyDescent="0.2">
      <c r="A186" s="1"/>
      <c r="B186">
        <v>441</v>
      </c>
      <c r="C186">
        <v>0</v>
      </c>
      <c r="D186" s="52">
        <v>410.87</v>
      </c>
      <c r="E186" s="52">
        <v>410.55</v>
      </c>
      <c r="F186" s="13"/>
      <c r="G186" s="14"/>
      <c r="H186" s="14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idden="1" x14ac:dyDescent="0.2">
      <c r="A187" s="1"/>
      <c r="B187">
        <v>441</v>
      </c>
      <c r="C187">
        <v>0</v>
      </c>
      <c r="D187" s="52">
        <v>0</v>
      </c>
      <c r="E187" s="52">
        <v>0</v>
      </c>
      <c r="F187" s="13"/>
      <c r="G187" s="14"/>
      <c r="H187" s="14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x14ac:dyDescent="0.2">
      <c r="A188" s="280"/>
      <c r="B188" s="281" t="s">
        <v>583</v>
      </c>
      <c r="C188" s="296" t="s">
        <v>586</v>
      </c>
      <c r="D188" s="52">
        <v>15245</v>
      </c>
      <c r="E188" s="52">
        <v>14772.33</v>
      </c>
      <c r="F188" s="51" t="s">
        <v>18</v>
      </c>
      <c r="G188" s="9">
        <f>D190</f>
        <v>15245</v>
      </c>
      <c r="H188" s="18">
        <f>I188+L188+M188+N188+O188+P188</f>
        <v>15245</v>
      </c>
      <c r="I188" s="9">
        <f>J188+K188</f>
        <v>8165</v>
      </c>
      <c r="J188" s="9">
        <f>D192+D193+D194</f>
        <v>4024.5</v>
      </c>
      <c r="K188" s="9">
        <f>D195+D196+D197</f>
        <v>4140.5</v>
      </c>
      <c r="L188" s="9">
        <v>0</v>
      </c>
      <c r="M188" s="9">
        <f>D191</f>
        <v>7080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</row>
    <row r="189" spans="1:21" x14ac:dyDescent="0.2">
      <c r="A189" s="280"/>
      <c r="B189" s="281"/>
      <c r="C189" s="294"/>
      <c r="D189" s="12"/>
      <c r="E189" s="12"/>
      <c r="F189" s="51" t="s">
        <v>19</v>
      </c>
      <c r="G189" s="9">
        <f>E190</f>
        <v>14772.33</v>
      </c>
      <c r="H189" s="18">
        <f>I189+L189+M189+N189+O189+P189</f>
        <v>14772.33</v>
      </c>
      <c r="I189" s="9">
        <f>J189+K189</f>
        <v>7692.33</v>
      </c>
      <c r="J189" s="9">
        <f>E193+E192+E194</f>
        <v>4024.5</v>
      </c>
      <c r="K189" s="9">
        <f>E195+E196+E197</f>
        <v>3667.83</v>
      </c>
      <c r="L189" s="9">
        <v>0</v>
      </c>
      <c r="M189" s="9">
        <f>E191</f>
        <v>7080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</row>
    <row r="190" spans="1:21" x14ac:dyDescent="0.2">
      <c r="A190" s="280"/>
      <c r="B190" s="281"/>
      <c r="C190" s="295"/>
      <c r="D190" s="8">
        <f>D191+D192+D193+D194+D195+D196+D197</f>
        <v>15245</v>
      </c>
      <c r="E190" s="8">
        <f>E191+E192+E193+E194+E195+E196+E197</f>
        <v>14772.33</v>
      </c>
      <c r="F190" s="51" t="s">
        <v>20</v>
      </c>
      <c r="G190" s="9">
        <f>G189/G188*100</f>
        <v>96.899508035421448</v>
      </c>
      <c r="H190" s="9">
        <f t="shared" ref="H190:K190" si="18">H189/H188*100</f>
        <v>96.899508035421448</v>
      </c>
      <c r="I190" s="9">
        <f t="shared" si="18"/>
        <v>94.211022657685234</v>
      </c>
      <c r="J190" s="9">
        <f t="shared" si="18"/>
        <v>100</v>
      </c>
      <c r="K190" s="9">
        <f t="shared" si="18"/>
        <v>88.584228957855331</v>
      </c>
      <c r="L190" s="9">
        <v>0</v>
      </c>
      <c r="M190" s="9">
        <f t="shared" ref="M190" si="19">M189/M188*100</f>
        <v>100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</row>
    <row r="191" spans="1:21" hidden="1" x14ac:dyDescent="0.2">
      <c r="A191" s="1"/>
      <c r="B191">
        <v>303</v>
      </c>
      <c r="C191">
        <v>0</v>
      </c>
      <c r="D191" s="52">
        <v>7080</v>
      </c>
      <c r="E191" s="52">
        <v>7080</v>
      </c>
      <c r="F191" s="13">
        <f>H188-G188</f>
        <v>0</v>
      </c>
      <c r="G191" s="14"/>
      <c r="H191" s="15">
        <f>H189-E190</f>
        <v>0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idden="1" x14ac:dyDescent="0.2">
      <c r="A192" s="1"/>
      <c r="B192">
        <v>411</v>
      </c>
      <c r="C192">
        <v>0</v>
      </c>
      <c r="D192" s="52">
        <v>273.57</v>
      </c>
      <c r="E192" s="52">
        <v>273.57</v>
      </c>
      <c r="F192" s="47"/>
      <c r="G192" s="47"/>
      <c r="H192" s="14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idden="1" x14ac:dyDescent="0.2">
      <c r="A193" s="1"/>
      <c r="B193">
        <v>412</v>
      </c>
      <c r="C193">
        <v>0</v>
      </c>
      <c r="D193" s="52">
        <v>17.8</v>
      </c>
      <c r="E193" s="52">
        <v>17.8</v>
      </c>
      <c r="F193" s="13"/>
      <c r="G193" s="14"/>
      <c r="H193" s="14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idden="1" x14ac:dyDescent="0.2">
      <c r="A194" s="1"/>
      <c r="B194">
        <v>417</v>
      </c>
      <c r="C194">
        <v>0</v>
      </c>
      <c r="D194" s="52">
        <v>3733.13</v>
      </c>
      <c r="E194" s="52">
        <v>3733.13</v>
      </c>
      <c r="F194" s="13"/>
      <c r="G194" s="14"/>
      <c r="H194" s="1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idden="1" x14ac:dyDescent="0.2">
      <c r="A195" s="1"/>
      <c r="B195">
        <v>421</v>
      </c>
      <c r="C195">
        <v>0</v>
      </c>
      <c r="D195" s="52">
        <v>3522</v>
      </c>
      <c r="E195" s="52">
        <v>3417.94</v>
      </c>
      <c r="F195" s="13"/>
      <c r="G195" s="14"/>
      <c r="H195" s="1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idden="1" x14ac:dyDescent="0.2">
      <c r="A196" s="1"/>
      <c r="B196">
        <v>430</v>
      </c>
      <c r="C196">
        <v>0</v>
      </c>
      <c r="D196" s="52">
        <v>318.5</v>
      </c>
      <c r="E196" s="52">
        <v>0</v>
      </c>
      <c r="F196" s="13"/>
      <c r="G196" s="14"/>
      <c r="H196" s="1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idden="1" x14ac:dyDescent="0.2">
      <c r="A197" s="1"/>
      <c r="B197">
        <v>441</v>
      </c>
      <c r="C197">
        <v>0</v>
      </c>
      <c r="D197" s="52">
        <v>300</v>
      </c>
      <c r="E197" s="52">
        <v>249.89</v>
      </c>
      <c r="F197" s="13"/>
      <c r="G197" s="14"/>
      <c r="H197" s="1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x14ac:dyDescent="0.2">
      <c r="A198" s="280"/>
      <c r="B198" s="281" t="s">
        <v>584</v>
      </c>
      <c r="C198" s="296" t="s">
        <v>585</v>
      </c>
      <c r="D198" s="52">
        <v>11104</v>
      </c>
      <c r="E198" s="52">
        <v>10083.19</v>
      </c>
      <c r="F198" s="51" t="s">
        <v>18</v>
      </c>
      <c r="G198" s="9">
        <f>D200</f>
        <v>11104.000000000002</v>
      </c>
      <c r="H198" s="18">
        <f>I198+L198+M198+N198+O198+P198</f>
        <v>11104</v>
      </c>
      <c r="I198" s="9">
        <f>J198+K198</f>
        <v>6544</v>
      </c>
      <c r="J198" s="9">
        <f>D202+D203+D204</f>
        <v>3686.88</v>
      </c>
      <c r="K198" s="9">
        <f>D205+D206+D207</f>
        <v>2857.12</v>
      </c>
      <c r="L198" s="9">
        <v>0</v>
      </c>
      <c r="M198" s="9">
        <f>D201</f>
        <v>4560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</row>
    <row r="199" spans="1:21" x14ac:dyDescent="0.2">
      <c r="A199" s="280"/>
      <c r="B199" s="281"/>
      <c r="C199" s="294"/>
      <c r="D199" s="12"/>
      <c r="E199" s="12"/>
      <c r="F199" s="51" t="s">
        <v>19</v>
      </c>
      <c r="G199" s="9">
        <f>E200</f>
        <v>10083.19</v>
      </c>
      <c r="H199" s="18">
        <f>I199+L199+M199+N199+O199+P199</f>
        <v>10083.19</v>
      </c>
      <c r="I199" s="9">
        <f>J199+K199</f>
        <v>5523.1900000000005</v>
      </c>
      <c r="J199" s="9">
        <f>E203+E202+E204</f>
        <v>3686.88</v>
      </c>
      <c r="K199" s="9">
        <f>E205+E206+E207</f>
        <v>1836.31</v>
      </c>
      <c r="L199" s="9">
        <v>0</v>
      </c>
      <c r="M199" s="9">
        <f>E201</f>
        <v>4560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</row>
    <row r="200" spans="1:21" x14ac:dyDescent="0.2">
      <c r="A200" s="280"/>
      <c r="B200" s="281"/>
      <c r="C200" s="295"/>
      <c r="D200" s="8">
        <f>D201+D202+D203+D204+D205+D206+D207</f>
        <v>11104.000000000002</v>
      </c>
      <c r="E200" s="8">
        <f>E201+E202+E203+E204+E205+E206+E207</f>
        <v>10083.19</v>
      </c>
      <c r="F200" s="51" t="s">
        <v>20</v>
      </c>
      <c r="G200" s="9">
        <f>G199/G198*100</f>
        <v>90.806826368876074</v>
      </c>
      <c r="H200" s="9">
        <f t="shared" ref="H200:K200" si="20">H199/H198*100</f>
        <v>90.806826368876088</v>
      </c>
      <c r="I200" s="9">
        <f t="shared" si="20"/>
        <v>84.400825183374096</v>
      </c>
      <c r="J200" s="9">
        <f t="shared" si="20"/>
        <v>100</v>
      </c>
      <c r="K200" s="9">
        <f t="shared" si="20"/>
        <v>64.271364170913373</v>
      </c>
      <c r="L200" s="9">
        <v>0</v>
      </c>
      <c r="M200" s="9">
        <f t="shared" ref="M200" si="21">M199/M198*100</f>
        <v>100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1:21" hidden="1" x14ac:dyDescent="0.2">
      <c r="A201" s="1"/>
      <c r="B201">
        <v>303</v>
      </c>
      <c r="C201">
        <v>0</v>
      </c>
      <c r="D201" s="52">
        <v>4560</v>
      </c>
      <c r="E201" s="52">
        <v>4560</v>
      </c>
      <c r="F201" s="13">
        <f>H198-G198</f>
        <v>0</v>
      </c>
      <c r="G201" s="14"/>
      <c r="H201" s="15">
        <f>H199-E200</f>
        <v>0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idden="1" x14ac:dyDescent="0.2">
      <c r="A202" s="1"/>
      <c r="B202">
        <v>411</v>
      </c>
      <c r="C202">
        <v>0</v>
      </c>
      <c r="D202" s="52">
        <v>295.55</v>
      </c>
      <c r="E202" s="52">
        <v>295.55</v>
      </c>
      <c r="F202" s="47"/>
      <c r="G202" s="47"/>
      <c r="H202" s="1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idden="1" x14ac:dyDescent="0.2">
      <c r="A203" s="1"/>
      <c r="B203">
        <v>412</v>
      </c>
      <c r="C203">
        <v>0</v>
      </c>
      <c r="D203" s="52">
        <v>20.97</v>
      </c>
      <c r="E203" s="52">
        <v>20.97</v>
      </c>
      <c r="F203" s="13"/>
      <c r="G203" s="14"/>
      <c r="H203" s="14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idden="1" x14ac:dyDescent="0.2">
      <c r="A204" s="1"/>
      <c r="B204">
        <v>417</v>
      </c>
      <c r="C204">
        <v>0</v>
      </c>
      <c r="D204" s="52">
        <v>3370.36</v>
      </c>
      <c r="E204" s="52">
        <v>3370.36</v>
      </c>
      <c r="F204" s="13"/>
      <c r="G204" s="14"/>
      <c r="H204" s="1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idden="1" x14ac:dyDescent="0.2">
      <c r="A205" s="1"/>
      <c r="B205">
        <v>421</v>
      </c>
      <c r="C205">
        <v>0</v>
      </c>
      <c r="D205" s="52">
        <v>2410</v>
      </c>
      <c r="E205" s="52">
        <v>1686.71</v>
      </c>
      <c r="F205" s="13"/>
      <c r="G205" s="14"/>
      <c r="H205" s="14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idden="1" x14ac:dyDescent="0.2">
      <c r="A206" s="1"/>
      <c r="B206">
        <v>430</v>
      </c>
      <c r="C206">
        <v>0</v>
      </c>
      <c r="D206" s="52">
        <v>157.12</v>
      </c>
      <c r="E206" s="52">
        <v>0</v>
      </c>
      <c r="F206" s="13"/>
      <c r="G206" s="14"/>
      <c r="H206" s="1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idden="1" x14ac:dyDescent="0.2">
      <c r="A207" s="1"/>
      <c r="B207">
        <v>441</v>
      </c>
      <c r="C207">
        <v>0</v>
      </c>
      <c r="D207" s="52">
        <v>290</v>
      </c>
      <c r="E207" s="52">
        <v>149.6</v>
      </c>
      <c r="F207" s="13"/>
      <c r="G207" s="14"/>
      <c r="H207" s="14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idden="1" x14ac:dyDescent="0.2">
      <c r="A208" s="1"/>
      <c r="D208" s="52"/>
      <c r="E208" s="52"/>
      <c r="F208" s="13"/>
      <c r="G208" s="14"/>
      <c r="H208" s="1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idden="1" x14ac:dyDescent="0.2">
      <c r="A209" s="1"/>
      <c r="D209" s="52"/>
      <c r="E209" s="52"/>
      <c r="F209" s="13"/>
      <c r="G209" s="14"/>
      <c r="H209" s="14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idden="1" x14ac:dyDescent="0.2">
      <c r="A210" s="1"/>
      <c r="D210" s="52"/>
      <c r="E210" s="52"/>
      <c r="F210" s="13"/>
      <c r="G210" s="14"/>
      <c r="H210" s="14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x14ac:dyDescent="0.2">
      <c r="A211" s="285" t="s">
        <v>74</v>
      </c>
      <c r="B211" s="291"/>
      <c r="C211" s="287" t="s">
        <v>75</v>
      </c>
      <c r="D211" s="97"/>
      <c r="E211" s="97"/>
      <c r="F211" s="98" t="s">
        <v>18</v>
      </c>
      <c r="G211" s="99">
        <f>D213</f>
        <v>276280</v>
      </c>
      <c r="H211" s="99">
        <f t="shared" ref="H211:U211" si="22">H214++H220+H225+H244+H248</f>
        <v>261080</v>
      </c>
      <c r="I211" s="99">
        <f t="shared" si="22"/>
        <v>230810</v>
      </c>
      <c r="J211" s="99">
        <f t="shared" si="22"/>
        <v>52000</v>
      </c>
      <c r="K211" s="99">
        <f t="shared" si="22"/>
        <v>178810</v>
      </c>
      <c r="L211" s="99">
        <f t="shared" si="22"/>
        <v>0</v>
      </c>
      <c r="M211" s="99">
        <f t="shared" si="22"/>
        <v>30270</v>
      </c>
      <c r="N211" s="99">
        <f t="shared" si="22"/>
        <v>0</v>
      </c>
      <c r="O211" s="99">
        <f t="shared" si="22"/>
        <v>0</v>
      </c>
      <c r="P211" s="99">
        <f t="shared" si="22"/>
        <v>0</v>
      </c>
      <c r="Q211" s="99">
        <f t="shared" si="22"/>
        <v>15200</v>
      </c>
      <c r="R211" s="99">
        <f t="shared" si="22"/>
        <v>15200</v>
      </c>
      <c r="S211" s="99">
        <f t="shared" si="22"/>
        <v>0</v>
      </c>
      <c r="T211" s="99">
        <f t="shared" si="22"/>
        <v>0</v>
      </c>
      <c r="U211" s="99">
        <f t="shared" si="22"/>
        <v>0</v>
      </c>
    </row>
    <row r="212" spans="1:21" x14ac:dyDescent="0.2">
      <c r="A212" s="285"/>
      <c r="B212" s="291"/>
      <c r="C212" s="292"/>
      <c r="D212" s="97"/>
      <c r="E212" s="97"/>
      <c r="F212" s="98" t="s">
        <v>19</v>
      </c>
      <c r="G212" s="99">
        <f>E213</f>
        <v>273998.01</v>
      </c>
      <c r="H212" s="99">
        <f>H215+H221+H226+H245+H249</f>
        <v>259816.01</v>
      </c>
      <c r="I212" s="99">
        <f t="shared" ref="I212:U212" si="23">I215+I221+I226+I245+I249</f>
        <v>229554.99000000002</v>
      </c>
      <c r="J212" s="99">
        <f t="shared" si="23"/>
        <v>51787.94</v>
      </c>
      <c r="K212" s="99">
        <f t="shared" si="23"/>
        <v>177767.05000000002</v>
      </c>
      <c r="L212" s="99">
        <f t="shared" si="23"/>
        <v>0</v>
      </c>
      <c r="M212" s="99">
        <f t="shared" si="23"/>
        <v>30261.02</v>
      </c>
      <c r="N212" s="99">
        <f t="shared" si="23"/>
        <v>0</v>
      </c>
      <c r="O212" s="99">
        <f t="shared" si="23"/>
        <v>0</v>
      </c>
      <c r="P212" s="99">
        <f t="shared" si="23"/>
        <v>0</v>
      </c>
      <c r="Q212" s="99">
        <f t="shared" si="23"/>
        <v>14182</v>
      </c>
      <c r="R212" s="99">
        <f t="shared" si="23"/>
        <v>14182</v>
      </c>
      <c r="S212" s="99">
        <f t="shared" si="23"/>
        <v>0</v>
      </c>
      <c r="T212" s="99">
        <f t="shared" si="23"/>
        <v>0</v>
      </c>
      <c r="U212" s="99">
        <f t="shared" si="23"/>
        <v>0</v>
      </c>
    </row>
    <row r="213" spans="1:21" x14ac:dyDescent="0.2">
      <c r="A213" s="285"/>
      <c r="B213" s="291"/>
      <c r="C213" s="292"/>
      <c r="D213" s="97">
        <f>D216+D222+D227+D247+D250</f>
        <v>276280</v>
      </c>
      <c r="E213" s="97">
        <f>E216+E222+E227+E247+E250</f>
        <v>273998.01</v>
      </c>
      <c r="F213" s="98" t="s">
        <v>20</v>
      </c>
      <c r="G213" s="99">
        <f>G212/G211*100</f>
        <v>99.174029969596063</v>
      </c>
      <c r="H213" s="99">
        <f t="shared" ref="H213:M213" si="24">H212/H211*100</f>
        <v>99.515861038762068</v>
      </c>
      <c r="I213" s="99">
        <f t="shared" si="24"/>
        <v>99.456258394350343</v>
      </c>
      <c r="J213" s="99">
        <f t="shared" si="24"/>
        <v>99.592192307692315</v>
      </c>
      <c r="K213" s="99">
        <f t="shared" si="24"/>
        <v>99.416727252390814</v>
      </c>
      <c r="L213" s="99">
        <v>0</v>
      </c>
      <c r="M213" s="99">
        <f t="shared" si="24"/>
        <v>99.970333663693424</v>
      </c>
      <c r="N213" s="99">
        <v>0</v>
      </c>
      <c r="O213" s="99">
        <v>0</v>
      </c>
      <c r="P213" s="99">
        <v>0</v>
      </c>
      <c r="Q213" s="99">
        <f>Q212/Q211*100</f>
        <v>93.30263157894737</v>
      </c>
      <c r="R213" s="99">
        <v>0</v>
      </c>
      <c r="S213" s="99">
        <v>0</v>
      </c>
      <c r="T213" s="99">
        <v>0</v>
      </c>
      <c r="U213" s="99">
        <v>0</v>
      </c>
    </row>
    <row r="214" spans="1:21" x14ac:dyDescent="0.2">
      <c r="A214" s="280"/>
      <c r="B214" s="281" t="s">
        <v>76</v>
      </c>
      <c r="C214" s="282" t="s">
        <v>77</v>
      </c>
      <c r="D214" s="47">
        <v>0</v>
      </c>
      <c r="E214" s="47">
        <v>0</v>
      </c>
      <c r="F214" s="51" t="s">
        <v>18</v>
      </c>
      <c r="G214" s="9">
        <f>D216</f>
        <v>10000</v>
      </c>
      <c r="H214" s="18">
        <f>I214+L214+M214+N214+O214+P214</f>
        <v>10000</v>
      </c>
      <c r="I214" s="9">
        <f>J214+K214</f>
        <v>10000</v>
      </c>
      <c r="J214" s="9">
        <v>0</v>
      </c>
      <c r="K214" s="9">
        <f>D217</f>
        <v>10000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f>U214</f>
        <v>0</v>
      </c>
      <c r="R214" s="9">
        <v>0</v>
      </c>
      <c r="S214" s="9">
        <v>0</v>
      </c>
      <c r="T214" s="9">
        <v>0</v>
      </c>
      <c r="U214" s="9">
        <f>D218</f>
        <v>0</v>
      </c>
    </row>
    <row r="215" spans="1:21" x14ac:dyDescent="0.2">
      <c r="A215" s="280"/>
      <c r="B215" s="281"/>
      <c r="C215" s="282"/>
      <c r="D215" s="8"/>
      <c r="E215" s="8"/>
      <c r="F215" s="51" t="s">
        <v>19</v>
      </c>
      <c r="G215" s="9">
        <f>E216</f>
        <v>10000</v>
      </c>
      <c r="H215" s="18">
        <f>I215+L215+M215+N215+O215+P215</f>
        <v>10000</v>
      </c>
      <c r="I215" s="9">
        <f>J215+K215</f>
        <v>10000</v>
      </c>
      <c r="J215" s="9">
        <v>0</v>
      </c>
      <c r="K215" s="9">
        <f>E217</f>
        <v>10000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f>U215</f>
        <v>0</v>
      </c>
      <c r="R215" s="9">
        <v>0</v>
      </c>
      <c r="S215" s="9">
        <v>0</v>
      </c>
      <c r="T215" s="9">
        <v>0</v>
      </c>
      <c r="U215" s="9">
        <f>E218</f>
        <v>0</v>
      </c>
    </row>
    <row r="216" spans="1:21" x14ac:dyDescent="0.2">
      <c r="A216" s="280"/>
      <c r="B216" s="281"/>
      <c r="C216" s="283"/>
      <c r="D216" s="8">
        <f>D217+D218</f>
        <v>10000</v>
      </c>
      <c r="E216" s="8">
        <f>E217+E218</f>
        <v>10000</v>
      </c>
      <c r="F216" s="51" t="s">
        <v>20</v>
      </c>
      <c r="G216" s="9">
        <f>G215/G214*100</f>
        <v>100</v>
      </c>
      <c r="H216" s="9">
        <f>H215/H214*100</f>
        <v>100</v>
      </c>
      <c r="I216" s="9">
        <f>I215/I214*100</f>
        <v>100</v>
      </c>
      <c r="J216" s="9">
        <v>0</v>
      </c>
      <c r="K216" s="9">
        <f>K215/K214*100</f>
        <v>100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</row>
    <row r="217" spans="1:21" hidden="1" x14ac:dyDescent="0.2">
      <c r="A217" s="1"/>
      <c r="B217">
        <v>300</v>
      </c>
      <c r="C217">
        <v>0</v>
      </c>
      <c r="D217" s="52">
        <v>10000</v>
      </c>
      <c r="E217" s="52">
        <v>10000</v>
      </c>
      <c r="F217" s="13">
        <f>H211-G211</f>
        <v>-15200</v>
      </c>
      <c r="G217" s="14"/>
      <c r="H217" s="15">
        <f>H212-G212</f>
        <v>-14182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idden="1" x14ac:dyDescent="0.2">
      <c r="A218" s="1"/>
      <c r="B218">
        <v>0</v>
      </c>
      <c r="C218">
        <v>0</v>
      </c>
      <c r="D218" s="52">
        <v>0</v>
      </c>
      <c r="E218" s="52">
        <v>0</v>
      </c>
      <c r="F218" s="13"/>
      <c r="G218" s="14"/>
      <c r="H218" s="15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idden="1" x14ac:dyDescent="0.2">
      <c r="A219" s="1"/>
      <c r="B219" s="2"/>
      <c r="C219" s="11"/>
      <c r="D219" s="12"/>
      <c r="E219" s="12"/>
      <c r="F219" s="47"/>
      <c r="G219" s="47"/>
      <c r="H219" s="15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idden="1" x14ac:dyDescent="0.2">
      <c r="A220" s="297"/>
      <c r="B220" s="281" t="s">
        <v>204</v>
      </c>
      <c r="C220" s="282" t="s">
        <v>197</v>
      </c>
      <c r="D220" s="8"/>
      <c r="E220" s="8"/>
      <c r="F220" s="51" t="s">
        <v>18</v>
      </c>
      <c r="G220" s="9">
        <f>D222</f>
        <v>0</v>
      </c>
      <c r="H220" s="18">
        <f>I220+L220+M220+N220+O220+P220</f>
        <v>0</v>
      </c>
      <c r="I220" s="9">
        <f>J220+K220</f>
        <v>0</v>
      </c>
      <c r="J220" s="9">
        <v>0</v>
      </c>
      <c r="K220" s="9">
        <v>0</v>
      </c>
      <c r="L220" s="9">
        <f>D223</f>
        <v>0</v>
      </c>
      <c r="M220" s="9">
        <v>0</v>
      </c>
      <c r="N220" s="9">
        <v>0</v>
      </c>
      <c r="O220" s="9">
        <v>0</v>
      </c>
      <c r="P220" s="9">
        <v>0</v>
      </c>
      <c r="Q220" s="9">
        <f>U220</f>
        <v>0</v>
      </c>
      <c r="R220" s="9">
        <v>0</v>
      </c>
      <c r="S220" s="9">
        <v>0</v>
      </c>
      <c r="T220" s="9">
        <v>0</v>
      </c>
      <c r="U220" s="9">
        <f>D224</f>
        <v>0</v>
      </c>
    </row>
    <row r="221" spans="1:21" hidden="1" x14ac:dyDescent="0.2">
      <c r="A221" s="298"/>
      <c r="B221" s="281"/>
      <c r="C221" s="282"/>
      <c r="D221" s="8"/>
      <c r="E221" s="8"/>
      <c r="F221" s="51" t="s">
        <v>19</v>
      </c>
      <c r="G221" s="9">
        <f>E222</f>
        <v>0</v>
      </c>
      <c r="H221" s="18">
        <f>I221+L221+M221+N221+O221+P221</f>
        <v>0</v>
      </c>
      <c r="I221" s="9">
        <f>J221+K221</f>
        <v>0</v>
      </c>
      <c r="J221" s="9">
        <v>0</v>
      </c>
      <c r="K221" s="9">
        <v>0</v>
      </c>
      <c r="L221" s="9">
        <f>E223</f>
        <v>0</v>
      </c>
      <c r="M221" s="9">
        <v>0</v>
      </c>
      <c r="N221" s="9">
        <v>0</v>
      </c>
      <c r="O221" s="9">
        <v>0</v>
      </c>
      <c r="P221" s="9">
        <v>0</v>
      </c>
      <c r="Q221" s="9">
        <f>U221</f>
        <v>0</v>
      </c>
      <c r="R221" s="9">
        <v>0</v>
      </c>
      <c r="S221" s="9">
        <v>0</v>
      </c>
      <c r="T221" s="9">
        <v>0</v>
      </c>
      <c r="U221" s="9">
        <f>E224</f>
        <v>0</v>
      </c>
    </row>
    <row r="222" spans="1:21" hidden="1" x14ac:dyDescent="0.2">
      <c r="A222" s="299"/>
      <c r="B222" s="281"/>
      <c r="C222" s="283"/>
      <c r="D222" s="8">
        <f>D223+D224</f>
        <v>0</v>
      </c>
      <c r="E222" s="8">
        <f>E223+E224</f>
        <v>0</v>
      </c>
      <c r="F222" s="51" t="s">
        <v>20</v>
      </c>
      <c r="G222" s="9" t="e">
        <f>G221/G220*100</f>
        <v>#DIV/0!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 t="e">
        <f>Q221/Q220*100</f>
        <v>#DIV/0!</v>
      </c>
      <c r="R222" s="9">
        <v>0</v>
      </c>
      <c r="S222" s="9">
        <v>0</v>
      </c>
      <c r="T222" s="9">
        <v>0</v>
      </c>
      <c r="U222" s="9" t="e">
        <f>U221/U220*100</f>
        <v>#DIV/0!</v>
      </c>
    </row>
    <row r="223" spans="1:21" ht="22.5" hidden="1" x14ac:dyDescent="0.2">
      <c r="A223" s="1"/>
      <c r="B223" s="2"/>
      <c r="C223" s="11" t="s">
        <v>78</v>
      </c>
      <c r="D223" s="17">
        <v>0</v>
      </c>
      <c r="E223" s="17">
        <v>0</v>
      </c>
      <c r="F223" s="13">
        <f>H220-G220</f>
        <v>0</v>
      </c>
      <c r="G223" s="14"/>
      <c r="H223" s="15">
        <f>H221-E222</f>
        <v>0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idden="1" x14ac:dyDescent="0.2">
      <c r="A224" s="1"/>
      <c r="B224" s="2"/>
      <c r="C224" s="11" t="s">
        <v>79</v>
      </c>
      <c r="D224" s="17">
        <v>0</v>
      </c>
      <c r="E224" s="17">
        <v>0</v>
      </c>
      <c r="F224" s="47"/>
      <c r="G224" s="47"/>
      <c r="H224" s="15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x14ac:dyDescent="0.2">
      <c r="A225" s="280"/>
      <c r="B225" s="281" t="s">
        <v>80</v>
      </c>
      <c r="C225" s="282" t="s">
        <v>81</v>
      </c>
      <c r="D225" s="52">
        <v>266280</v>
      </c>
      <c r="E225" s="52">
        <v>263998.01</v>
      </c>
      <c r="F225" s="51" t="s">
        <v>18</v>
      </c>
      <c r="G225" s="9">
        <f>D227</f>
        <v>266280</v>
      </c>
      <c r="H225" s="18">
        <f>I225+L225+M225+N225+O225+P225</f>
        <v>251080</v>
      </c>
      <c r="I225" s="9">
        <f>J225+K225</f>
        <v>220810</v>
      </c>
      <c r="J225" s="9">
        <f>D229+D230+D231+D232+D233</f>
        <v>52000</v>
      </c>
      <c r="K225" s="9">
        <f>D234+D235+D236+D237+D238+D239+D240+D241</f>
        <v>168810</v>
      </c>
      <c r="L225" s="9">
        <v>0</v>
      </c>
      <c r="M225" s="9">
        <f>D228</f>
        <v>30270</v>
      </c>
      <c r="N225" s="9">
        <v>0</v>
      </c>
      <c r="O225" s="9">
        <v>0</v>
      </c>
      <c r="P225" s="9">
        <v>0</v>
      </c>
      <c r="Q225" s="9">
        <f>R225+T225+U225</f>
        <v>15200</v>
      </c>
      <c r="R225" s="9">
        <f>D243</f>
        <v>15200</v>
      </c>
      <c r="S225" s="9">
        <v>0</v>
      </c>
      <c r="T225" s="9">
        <v>0</v>
      </c>
      <c r="U225" s="9">
        <v>0</v>
      </c>
    </row>
    <row r="226" spans="1:21" x14ac:dyDescent="0.2">
      <c r="A226" s="280"/>
      <c r="B226" s="281"/>
      <c r="C226" s="283"/>
      <c r="D226" s="12"/>
      <c r="E226" s="12"/>
      <c r="F226" s="51" t="s">
        <v>19</v>
      </c>
      <c r="G226" s="9">
        <f>E227</f>
        <v>263998.01</v>
      </c>
      <c r="H226" s="18">
        <f>I226+L226+M226+N226+O226+P226</f>
        <v>249816.01</v>
      </c>
      <c r="I226" s="9">
        <f>J226+K226</f>
        <v>219554.99000000002</v>
      </c>
      <c r="J226" s="9">
        <f>E229+E230+E231+E232+E233</f>
        <v>51787.94</v>
      </c>
      <c r="K226" s="9">
        <f>E234+E235+E236+E237+E238+E239+E240+E241</f>
        <v>167767.05000000002</v>
      </c>
      <c r="L226" s="9">
        <v>0</v>
      </c>
      <c r="M226" s="9">
        <f>E228</f>
        <v>30261.02</v>
      </c>
      <c r="N226" s="9">
        <v>0</v>
      </c>
      <c r="O226" s="9">
        <v>0</v>
      </c>
      <c r="P226" s="9">
        <v>0</v>
      </c>
      <c r="Q226" s="9">
        <f>R226+T226+U226</f>
        <v>14182</v>
      </c>
      <c r="R226" s="9">
        <f>E243</f>
        <v>14182</v>
      </c>
      <c r="S226" s="9">
        <v>0</v>
      </c>
      <c r="T226" s="9">
        <v>0</v>
      </c>
      <c r="U226" s="9">
        <v>0</v>
      </c>
    </row>
    <row r="227" spans="1:21" x14ac:dyDescent="0.2">
      <c r="A227" s="280"/>
      <c r="B227" s="281"/>
      <c r="C227" s="283"/>
      <c r="D227" s="8">
        <f>D228+D229+D230+D231+D232+D233+D234+D235+D236+D237+D238+D239+D240+D241+D243</f>
        <v>266280</v>
      </c>
      <c r="E227" s="8">
        <f>E228+E229+E230+E231+E232+E233+E234+E235+E236+E237+E238+E239+E240+E241+E243</f>
        <v>263998.01</v>
      </c>
      <c r="F227" s="51" t="s">
        <v>20</v>
      </c>
      <c r="G227" s="9">
        <f>G226/G225*100</f>
        <v>99.143011116118373</v>
      </c>
      <c r="H227" s="9">
        <f t="shared" ref="H227:M227" si="25">H226/H225*100</f>
        <v>99.496578779671822</v>
      </c>
      <c r="I227" s="9">
        <f t="shared" si="25"/>
        <v>99.431633531090085</v>
      </c>
      <c r="J227" s="9">
        <f t="shared" si="25"/>
        <v>99.592192307692315</v>
      </c>
      <c r="K227" s="9">
        <f t="shared" si="25"/>
        <v>99.382175226586114</v>
      </c>
      <c r="L227" s="9">
        <v>0</v>
      </c>
      <c r="M227" s="9">
        <f t="shared" si="25"/>
        <v>99.970333663693424</v>
      </c>
      <c r="N227" s="9">
        <v>0</v>
      </c>
      <c r="O227" s="9">
        <v>0</v>
      </c>
      <c r="P227" s="9">
        <v>0</v>
      </c>
      <c r="Q227" s="9">
        <f>Q226/Q225*100</f>
        <v>93.30263157894737</v>
      </c>
      <c r="R227" s="9">
        <f>R226/R225*100</f>
        <v>93.30263157894737</v>
      </c>
      <c r="S227" s="9">
        <v>0</v>
      </c>
      <c r="T227" s="9">
        <v>0</v>
      </c>
      <c r="U227" s="9">
        <v>0</v>
      </c>
    </row>
    <row r="228" spans="1:21" hidden="1" x14ac:dyDescent="0.2">
      <c r="A228" s="1"/>
      <c r="B228">
        <v>302</v>
      </c>
      <c r="C228">
        <v>0</v>
      </c>
      <c r="D228" s="52">
        <v>30270</v>
      </c>
      <c r="E228" s="52">
        <v>30261.02</v>
      </c>
      <c r="F228" s="13">
        <f>H225-G225</f>
        <v>-15200</v>
      </c>
      <c r="G228" s="14"/>
      <c r="H228" s="15">
        <f>H226-E227</f>
        <v>-14182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idden="1" x14ac:dyDescent="0.2">
      <c r="A229" s="1"/>
      <c r="B229">
        <v>401</v>
      </c>
      <c r="C229">
        <v>0</v>
      </c>
      <c r="D229" s="52">
        <v>15900</v>
      </c>
      <c r="E229" s="52">
        <v>15750</v>
      </c>
      <c r="F229" s="47"/>
      <c r="G229" s="47"/>
      <c r="H229" s="14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idden="1" x14ac:dyDescent="0.2">
      <c r="A230" s="1"/>
      <c r="B230">
        <v>404</v>
      </c>
      <c r="C230">
        <v>0</v>
      </c>
      <c r="D230" s="52">
        <v>1600</v>
      </c>
      <c r="E230" s="52">
        <v>1583.55</v>
      </c>
      <c r="F230" s="13"/>
      <c r="G230" s="14"/>
      <c r="H230" s="14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idden="1" x14ac:dyDescent="0.2">
      <c r="A231" s="1"/>
      <c r="B231">
        <v>411</v>
      </c>
      <c r="C231">
        <v>0</v>
      </c>
      <c r="D231" s="52">
        <v>3000</v>
      </c>
      <c r="E231" s="52">
        <v>2990.26</v>
      </c>
      <c r="F231" s="13"/>
      <c r="G231" s="14"/>
      <c r="H231" s="14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idden="1" x14ac:dyDescent="0.2">
      <c r="A232" s="1"/>
      <c r="B232">
        <v>412</v>
      </c>
      <c r="C232">
        <v>0</v>
      </c>
      <c r="D232" s="52">
        <v>300</v>
      </c>
      <c r="E232" s="52">
        <v>264.13</v>
      </c>
      <c r="F232" s="13"/>
      <c r="G232" s="14"/>
      <c r="H232" s="14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idden="1" x14ac:dyDescent="0.2">
      <c r="A233" s="1"/>
      <c r="B233">
        <v>417</v>
      </c>
      <c r="C233">
        <v>0</v>
      </c>
      <c r="D233" s="52">
        <v>31200</v>
      </c>
      <c r="E233" s="52">
        <v>31200</v>
      </c>
      <c r="F233" s="13"/>
      <c r="G233" s="14"/>
      <c r="H233" s="14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idden="1" x14ac:dyDescent="0.2">
      <c r="A234" s="1"/>
      <c r="B234">
        <v>421</v>
      </c>
      <c r="C234">
        <v>0</v>
      </c>
      <c r="D234" s="52">
        <v>56380</v>
      </c>
      <c r="E234" s="52">
        <v>55538.57</v>
      </c>
      <c r="F234" s="13"/>
      <c r="G234" s="14"/>
      <c r="H234" s="14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idden="1" x14ac:dyDescent="0.2">
      <c r="A235" s="1"/>
      <c r="B235">
        <v>426</v>
      </c>
      <c r="C235">
        <v>0</v>
      </c>
      <c r="D235" s="52">
        <v>42520</v>
      </c>
      <c r="E235" s="52">
        <v>42370.34</v>
      </c>
      <c r="F235" s="13"/>
      <c r="G235" s="14"/>
      <c r="H235" s="1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idden="1" x14ac:dyDescent="0.2">
      <c r="A236" s="1"/>
      <c r="B236">
        <v>427</v>
      </c>
      <c r="C236">
        <v>0</v>
      </c>
      <c r="D236" s="52">
        <v>21200</v>
      </c>
      <c r="E236" s="52">
        <v>21164.84</v>
      </c>
      <c r="F236" s="13"/>
      <c r="G236" s="14"/>
      <c r="H236" s="14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idden="1" x14ac:dyDescent="0.2">
      <c r="A237" s="1"/>
      <c r="B237">
        <v>428</v>
      </c>
      <c r="C237">
        <v>0</v>
      </c>
      <c r="D237" s="52">
        <v>5200</v>
      </c>
      <c r="E237" s="52">
        <v>5200</v>
      </c>
      <c r="F237" s="13"/>
      <c r="G237" s="14"/>
      <c r="H237" s="14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idden="1" x14ac:dyDescent="0.2">
      <c r="A238" s="1"/>
      <c r="B238">
        <v>430</v>
      </c>
      <c r="C238">
        <v>0</v>
      </c>
      <c r="D238" s="52">
        <v>16910</v>
      </c>
      <c r="E238" s="52">
        <v>16906.97</v>
      </c>
      <c r="F238" s="13"/>
      <c r="G238" s="14"/>
      <c r="H238" s="14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idden="1" x14ac:dyDescent="0.2">
      <c r="A239" s="1"/>
      <c r="B239">
        <v>436</v>
      </c>
      <c r="C239">
        <v>0</v>
      </c>
      <c r="D239" s="52">
        <v>2920</v>
      </c>
      <c r="E239" s="52">
        <v>2918.88</v>
      </c>
      <c r="F239" s="13"/>
      <c r="G239" s="14"/>
      <c r="H239" s="14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idden="1" x14ac:dyDescent="0.2">
      <c r="A240" s="1"/>
      <c r="B240">
        <v>443</v>
      </c>
      <c r="C240">
        <v>0</v>
      </c>
      <c r="D240" s="52">
        <v>22850</v>
      </c>
      <c r="E240" s="52">
        <v>22847</v>
      </c>
      <c r="F240" s="13"/>
      <c r="G240" s="14"/>
      <c r="H240" s="14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idden="1" x14ac:dyDescent="0.2">
      <c r="A241" s="1"/>
      <c r="B241">
        <v>444</v>
      </c>
      <c r="C241">
        <v>0</v>
      </c>
      <c r="D241" s="52">
        <v>830</v>
      </c>
      <c r="E241" s="52">
        <v>820.45</v>
      </c>
      <c r="F241" s="13"/>
      <c r="G241" s="14"/>
      <c r="H241" s="1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idden="1" x14ac:dyDescent="0.2">
      <c r="A242" s="1"/>
      <c r="F242" s="13"/>
      <c r="G242" s="14"/>
      <c r="H242" s="14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idden="1" x14ac:dyDescent="0.2">
      <c r="A243" s="1"/>
      <c r="B243">
        <v>606</v>
      </c>
      <c r="C243">
        <v>0</v>
      </c>
      <c r="D243" s="52">
        <v>15200</v>
      </c>
      <c r="E243" s="52">
        <v>14182</v>
      </c>
      <c r="F243" s="13"/>
      <c r="G243" s="14"/>
      <c r="H243" s="14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idden="1" x14ac:dyDescent="0.2">
      <c r="A244" s="306"/>
      <c r="B244" s="307" t="s">
        <v>82</v>
      </c>
      <c r="C244" s="308" t="s">
        <v>83</v>
      </c>
      <c r="D244" s="26"/>
      <c r="E244" s="26"/>
      <c r="F244" s="53" t="s">
        <v>18</v>
      </c>
      <c r="G244" s="27">
        <f>D246</f>
        <v>0</v>
      </c>
      <c r="H244" s="28">
        <f>I244+L244+M244+N244+O244+P244</f>
        <v>0</v>
      </c>
      <c r="I244" s="27">
        <f>J244+K244</f>
        <v>0</v>
      </c>
      <c r="J244" s="27">
        <v>0</v>
      </c>
      <c r="K244" s="27">
        <f>D247</f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1:21" hidden="1" x14ac:dyDescent="0.2">
      <c r="A245" s="306"/>
      <c r="B245" s="307"/>
      <c r="C245" s="309"/>
      <c r="D245" s="26"/>
      <c r="E245" s="26"/>
      <c r="F245" s="53" t="s">
        <v>19</v>
      </c>
      <c r="G245" s="27">
        <v>0</v>
      </c>
      <c r="H245" s="28">
        <f>I245+L245+M245+N245+O245+P245</f>
        <v>0</v>
      </c>
      <c r="I245" s="27">
        <f>J245+K245</f>
        <v>0</v>
      </c>
      <c r="J245" s="27">
        <v>0</v>
      </c>
      <c r="K245" s="27">
        <f>E247</f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</row>
    <row r="246" spans="1:21" hidden="1" x14ac:dyDescent="0.2">
      <c r="A246" s="306"/>
      <c r="B246" s="307"/>
      <c r="C246" s="309"/>
      <c r="D246" s="29">
        <v>0</v>
      </c>
      <c r="E246" s="29">
        <v>0</v>
      </c>
      <c r="F246" s="53" t="s">
        <v>20</v>
      </c>
      <c r="G246" s="27" t="e">
        <f>G245/G244*100</f>
        <v>#DIV/0!</v>
      </c>
      <c r="H246" s="27" t="e">
        <f>H245/H244*100</f>
        <v>#DIV/0!</v>
      </c>
      <c r="I246" s="27" t="e">
        <f>I245/I244*100</f>
        <v>#DIV/0!</v>
      </c>
      <c r="J246" s="27">
        <v>0</v>
      </c>
      <c r="K246" s="27" t="e">
        <f>K245/K244*100</f>
        <v>#DIV/0!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</row>
    <row r="247" spans="1:21" hidden="1" x14ac:dyDescent="0.2">
      <c r="A247" s="1"/>
      <c r="B247" s="2"/>
      <c r="C247" s="11" t="s">
        <v>84</v>
      </c>
      <c r="D247" s="17">
        <v>0</v>
      </c>
      <c r="E247" s="17">
        <v>0</v>
      </c>
      <c r="F247" s="13">
        <f>H244-G244</f>
        <v>0</v>
      </c>
      <c r="G247" s="14"/>
      <c r="H247" s="15">
        <f>H245-E246</f>
        <v>0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idden="1" x14ac:dyDescent="0.2">
      <c r="A248" s="280"/>
      <c r="B248" s="281" t="s">
        <v>85</v>
      </c>
      <c r="C248" s="282"/>
      <c r="D248" s="12"/>
      <c r="E248" s="12"/>
      <c r="F248" s="51" t="s">
        <v>18</v>
      </c>
      <c r="G248" s="9">
        <f>D250</f>
        <v>0</v>
      </c>
      <c r="H248" s="18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f>R248+T248+U248</f>
        <v>0</v>
      </c>
      <c r="R248" s="9">
        <f>D259</f>
        <v>0</v>
      </c>
      <c r="S248" s="9">
        <v>0</v>
      </c>
      <c r="T248" s="9">
        <v>0</v>
      </c>
      <c r="U248" s="9">
        <v>0</v>
      </c>
    </row>
    <row r="249" spans="1:21" hidden="1" x14ac:dyDescent="0.2">
      <c r="A249" s="280"/>
      <c r="B249" s="281"/>
      <c r="C249" s="283"/>
      <c r="D249" s="12"/>
      <c r="E249" s="12"/>
      <c r="F249" s="51" t="s">
        <v>19</v>
      </c>
      <c r="G249" s="9">
        <f>E250</f>
        <v>0</v>
      </c>
      <c r="H249" s="18">
        <f>I249+L249+M249+N249+O249+P249</f>
        <v>0</v>
      </c>
      <c r="I249" s="9">
        <f>J249+K249</f>
        <v>0</v>
      </c>
      <c r="J249" s="9">
        <v>0</v>
      </c>
      <c r="K249" s="9">
        <f>E251+E252</f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f>R249+T249+U249</f>
        <v>0</v>
      </c>
      <c r="R249" s="9">
        <f>E259</f>
        <v>0</v>
      </c>
      <c r="S249" s="9">
        <v>0</v>
      </c>
      <c r="T249" s="9">
        <v>0</v>
      </c>
      <c r="U249" s="9">
        <v>0</v>
      </c>
    </row>
    <row r="250" spans="1:21" hidden="1" x14ac:dyDescent="0.2">
      <c r="A250" s="280"/>
      <c r="B250" s="281"/>
      <c r="C250" s="283"/>
      <c r="D250" s="8">
        <f>D251+D252</f>
        <v>0</v>
      </c>
      <c r="E250" s="8">
        <f>E251+E252</f>
        <v>0</v>
      </c>
      <c r="F250" s="51" t="s">
        <v>20</v>
      </c>
      <c r="G250" s="9" t="e">
        <f>G249/G248*100</f>
        <v>#DIV/0!</v>
      </c>
      <c r="H250" s="9" t="e">
        <f>H249/H248*100</f>
        <v>#DIV/0!</v>
      </c>
      <c r="I250" s="9" t="e">
        <f>I249/I248*100</f>
        <v>#DIV/0!</v>
      </c>
      <c r="J250" s="9">
        <v>0</v>
      </c>
      <c r="K250" s="9" t="e">
        <f>K249/K248*100</f>
        <v>#DIV/0!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</row>
    <row r="251" spans="1:21" hidden="1" x14ac:dyDescent="0.2">
      <c r="A251" s="1"/>
      <c r="B251" s="2"/>
      <c r="C251" s="11" t="s">
        <v>86</v>
      </c>
      <c r="D251" s="17">
        <v>0</v>
      </c>
      <c r="E251" s="17">
        <v>0</v>
      </c>
      <c r="F251" s="13">
        <v>0</v>
      </c>
      <c r="G251" s="14"/>
      <c r="H251" s="15">
        <f>H249-E250</f>
        <v>0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idden="1" x14ac:dyDescent="0.2">
      <c r="A252" s="1"/>
      <c r="B252" s="2"/>
      <c r="C252" s="11" t="s">
        <v>87</v>
      </c>
      <c r="D252" s="17">
        <v>0</v>
      </c>
      <c r="E252" s="17">
        <v>0</v>
      </c>
      <c r="F252" s="13"/>
      <c r="G252" s="14"/>
      <c r="H252" s="14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2">
      <c r="A253" s="285" t="s">
        <v>88</v>
      </c>
      <c r="B253" s="291"/>
      <c r="C253" s="287" t="s">
        <v>89</v>
      </c>
      <c r="D253" s="97"/>
      <c r="E253" s="97"/>
      <c r="F253" s="98" t="s">
        <v>18</v>
      </c>
      <c r="G253" s="99">
        <f>D255</f>
        <v>64000</v>
      </c>
      <c r="H253" s="99">
        <f>H256</f>
        <v>64000</v>
      </c>
      <c r="I253" s="99">
        <f t="shared" ref="I253:U253" si="26">I256</f>
        <v>0</v>
      </c>
      <c r="J253" s="99">
        <f t="shared" si="26"/>
        <v>0</v>
      </c>
      <c r="K253" s="99">
        <f t="shared" si="26"/>
        <v>0</v>
      </c>
      <c r="L253" s="99">
        <f t="shared" si="26"/>
        <v>0</v>
      </c>
      <c r="M253" s="99">
        <f t="shared" si="26"/>
        <v>0</v>
      </c>
      <c r="N253" s="99">
        <f t="shared" si="26"/>
        <v>0</v>
      </c>
      <c r="O253" s="99">
        <f t="shared" si="26"/>
        <v>0</v>
      </c>
      <c r="P253" s="99">
        <f t="shared" si="26"/>
        <v>64000</v>
      </c>
      <c r="Q253" s="99">
        <f t="shared" si="26"/>
        <v>0</v>
      </c>
      <c r="R253" s="99">
        <f t="shared" si="26"/>
        <v>0</v>
      </c>
      <c r="S253" s="99">
        <f t="shared" si="26"/>
        <v>0</v>
      </c>
      <c r="T253" s="99">
        <f t="shared" si="26"/>
        <v>0</v>
      </c>
      <c r="U253" s="99">
        <f t="shared" si="26"/>
        <v>0</v>
      </c>
    </row>
    <row r="254" spans="1:21" x14ac:dyDescent="0.2">
      <c r="A254" s="285"/>
      <c r="B254" s="291"/>
      <c r="C254" s="292"/>
      <c r="D254" s="97"/>
      <c r="E254" s="97"/>
      <c r="F254" s="98" t="s">
        <v>19</v>
      </c>
      <c r="G254" s="99">
        <f>E255</f>
        <v>46364.74</v>
      </c>
      <c r="H254" s="99">
        <f t="shared" ref="H254:U254" si="27">H257</f>
        <v>46364.74</v>
      </c>
      <c r="I254" s="99">
        <f t="shared" si="27"/>
        <v>0</v>
      </c>
      <c r="J254" s="99">
        <f t="shared" si="27"/>
        <v>0</v>
      </c>
      <c r="K254" s="99">
        <f t="shared" si="27"/>
        <v>0</v>
      </c>
      <c r="L254" s="99">
        <f t="shared" si="27"/>
        <v>0</v>
      </c>
      <c r="M254" s="99">
        <f t="shared" si="27"/>
        <v>0</v>
      </c>
      <c r="N254" s="99">
        <f t="shared" si="27"/>
        <v>0</v>
      </c>
      <c r="O254" s="99">
        <f t="shared" si="27"/>
        <v>0</v>
      </c>
      <c r="P254" s="99">
        <f t="shared" si="27"/>
        <v>46364.74</v>
      </c>
      <c r="Q254" s="99">
        <f t="shared" si="27"/>
        <v>0</v>
      </c>
      <c r="R254" s="99">
        <f t="shared" si="27"/>
        <v>0</v>
      </c>
      <c r="S254" s="99">
        <f t="shared" si="27"/>
        <v>0</v>
      </c>
      <c r="T254" s="99">
        <f t="shared" si="27"/>
        <v>0</v>
      </c>
      <c r="U254" s="99">
        <f t="shared" si="27"/>
        <v>0</v>
      </c>
    </row>
    <row r="255" spans="1:21" x14ac:dyDescent="0.2">
      <c r="A255" s="285"/>
      <c r="B255" s="291"/>
      <c r="C255" s="292"/>
      <c r="D255" s="97">
        <f>D258</f>
        <v>64000</v>
      </c>
      <c r="E255" s="97">
        <f>E258</f>
        <v>46364.74</v>
      </c>
      <c r="F255" s="98" t="s">
        <v>20</v>
      </c>
      <c r="G255" s="99">
        <f>G254/G253*100</f>
        <v>72.444906250000003</v>
      </c>
      <c r="H255" s="99">
        <f>H254/H253*100</f>
        <v>72.444906250000003</v>
      </c>
      <c r="I255" s="99">
        <v>0</v>
      </c>
      <c r="J255" s="99">
        <v>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f>P254/P253*100</f>
        <v>72.444906250000003</v>
      </c>
      <c r="Q255" s="99">
        <v>0</v>
      </c>
      <c r="R255" s="99">
        <v>0</v>
      </c>
      <c r="S255" s="99">
        <v>0</v>
      </c>
      <c r="T255" s="99">
        <v>0</v>
      </c>
      <c r="U255" s="99">
        <v>0</v>
      </c>
    </row>
    <row r="256" spans="1:21" x14ac:dyDescent="0.2">
      <c r="A256" s="280"/>
      <c r="B256" s="300" t="s">
        <v>90</v>
      </c>
      <c r="C256" s="303" t="s">
        <v>91</v>
      </c>
      <c r="D256" s="52">
        <v>80000</v>
      </c>
      <c r="E256" s="52">
        <v>22998.76</v>
      </c>
      <c r="F256" s="51" t="s">
        <v>18</v>
      </c>
      <c r="G256" s="9">
        <f>D258</f>
        <v>64000</v>
      </c>
      <c r="H256" s="18">
        <f>I256+L256+M256+N256+O256+P256</f>
        <v>64000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f>D260</f>
        <v>64000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</row>
    <row r="257" spans="1:21" x14ac:dyDescent="0.2">
      <c r="A257" s="280"/>
      <c r="B257" s="301"/>
      <c r="C257" s="304"/>
      <c r="D257" s="8"/>
      <c r="E257" s="8"/>
      <c r="F257" s="51" t="s">
        <v>19</v>
      </c>
      <c r="G257" s="9">
        <f>E258</f>
        <v>46364.74</v>
      </c>
      <c r="H257" s="18">
        <f>I257+L257+M257+N257+O257+P257</f>
        <v>46364.74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f>E260</f>
        <v>46364.74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</row>
    <row r="258" spans="1:21" x14ac:dyDescent="0.2">
      <c r="A258" s="280"/>
      <c r="B258" s="302"/>
      <c r="C258" s="305"/>
      <c r="D258" s="8">
        <f>D260+D259</f>
        <v>64000</v>
      </c>
      <c r="E258" s="8">
        <f>E260+E259</f>
        <v>46364.74</v>
      </c>
      <c r="F258" s="51" t="s">
        <v>20</v>
      </c>
      <c r="G258" s="9">
        <f>G257/G256*100</f>
        <v>72.444906250000003</v>
      </c>
      <c r="H258" s="9">
        <f>H257/H256*100</f>
        <v>72.444906250000003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f>P257/P256*100</f>
        <v>72.444906250000003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</row>
    <row r="259" spans="1:21" hidden="1" x14ac:dyDescent="0.2">
      <c r="A259" s="4"/>
      <c r="B259" s="7"/>
      <c r="C259" s="10"/>
      <c r="D259" s="8">
        <v>0</v>
      </c>
      <c r="E259" s="8">
        <v>0</v>
      </c>
      <c r="F259" s="5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idden="1" x14ac:dyDescent="0.2">
      <c r="A260" s="1"/>
      <c r="B260">
        <v>811</v>
      </c>
      <c r="C260">
        <v>0</v>
      </c>
      <c r="D260" s="52">
        <v>64000</v>
      </c>
      <c r="E260" s="52">
        <v>46364.74</v>
      </c>
      <c r="F260" s="47"/>
      <c r="G260" s="47"/>
      <c r="H260" s="15">
        <f>H257-E258</f>
        <v>0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">
      <c r="A261" s="285" t="s">
        <v>92</v>
      </c>
      <c r="B261" s="291"/>
      <c r="C261" s="287" t="s">
        <v>93</v>
      </c>
      <c r="D261" s="97"/>
      <c r="E261" s="97"/>
      <c r="F261" s="98" t="s">
        <v>18</v>
      </c>
      <c r="G261" s="99">
        <f>D263</f>
        <v>45900</v>
      </c>
      <c r="H261" s="99">
        <f>H264+H268</f>
        <v>45900</v>
      </c>
      <c r="I261" s="99">
        <f>I264+I268</f>
        <v>45900</v>
      </c>
      <c r="J261" s="99">
        <f t="shared" ref="J261:U262" si="28">J264+J268</f>
        <v>0</v>
      </c>
      <c r="K261" s="99">
        <f t="shared" si="28"/>
        <v>45900</v>
      </c>
      <c r="L261" s="99">
        <f t="shared" si="28"/>
        <v>0</v>
      </c>
      <c r="M261" s="99">
        <f t="shared" si="28"/>
        <v>0</v>
      </c>
      <c r="N261" s="99">
        <f t="shared" si="28"/>
        <v>0</v>
      </c>
      <c r="O261" s="99">
        <f t="shared" si="28"/>
        <v>0</v>
      </c>
      <c r="P261" s="99">
        <f t="shared" si="28"/>
        <v>0</v>
      </c>
      <c r="Q261" s="99">
        <f t="shared" si="28"/>
        <v>0</v>
      </c>
      <c r="R261" s="99">
        <f t="shared" si="28"/>
        <v>0</v>
      </c>
      <c r="S261" s="99">
        <f t="shared" si="28"/>
        <v>0</v>
      </c>
      <c r="T261" s="99">
        <f t="shared" si="28"/>
        <v>0</v>
      </c>
      <c r="U261" s="99">
        <f t="shared" si="28"/>
        <v>0</v>
      </c>
    </row>
    <row r="262" spans="1:21" x14ac:dyDescent="0.2">
      <c r="A262" s="285"/>
      <c r="B262" s="291"/>
      <c r="C262" s="292"/>
      <c r="D262" s="97"/>
      <c r="E262" s="97"/>
      <c r="F262" s="98" t="s">
        <v>19</v>
      </c>
      <c r="G262" s="99">
        <f>E263</f>
        <v>0</v>
      </c>
      <c r="H262" s="99">
        <f>H265+H269</f>
        <v>0</v>
      </c>
      <c r="I262" s="99">
        <f>I265+I269</f>
        <v>0</v>
      </c>
      <c r="J262" s="99">
        <f t="shared" si="28"/>
        <v>0</v>
      </c>
      <c r="K262" s="99">
        <f t="shared" si="28"/>
        <v>0</v>
      </c>
      <c r="L262" s="99">
        <f t="shared" si="28"/>
        <v>0</v>
      </c>
      <c r="M262" s="99">
        <f t="shared" si="28"/>
        <v>0</v>
      </c>
      <c r="N262" s="99">
        <f t="shared" si="28"/>
        <v>0</v>
      </c>
      <c r="O262" s="99">
        <f t="shared" si="28"/>
        <v>0</v>
      </c>
      <c r="P262" s="99">
        <f t="shared" si="28"/>
        <v>0</v>
      </c>
      <c r="Q262" s="99">
        <f t="shared" si="28"/>
        <v>0</v>
      </c>
      <c r="R262" s="99">
        <f t="shared" si="28"/>
        <v>0</v>
      </c>
      <c r="S262" s="99">
        <f t="shared" si="28"/>
        <v>0</v>
      </c>
      <c r="T262" s="99">
        <f t="shared" si="28"/>
        <v>0</v>
      </c>
      <c r="U262" s="99">
        <f t="shared" si="28"/>
        <v>0</v>
      </c>
    </row>
    <row r="263" spans="1:21" x14ac:dyDescent="0.2">
      <c r="A263" s="285"/>
      <c r="B263" s="291"/>
      <c r="C263" s="292"/>
      <c r="D263" s="97">
        <f>D266+D270</f>
        <v>45900</v>
      </c>
      <c r="E263" s="97">
        <f>E266+E270</f>
        <v>0</v>
      </c>
      <c r="F263" s="98" t="s">
        <v>20</v>
      </c>
      <c r="G263" s="99">
        <f>G262/G261*100</f>
        <v>0</v>
      </c>
      <c r="H263" s="99">
        <f>H262/H261*100</f>
        <v>0</v>
      </c>
      <c r="I263" s="99">
        <f>I262/I261*100</f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</row>
    <row r="264" spans="1:21" x14ac:dyDescent="0.2">
      <c r="A264" s="280"/>
      <c r="B264" s="281" t="s">
        <v>94</v>
      </c>
      <c r="C264" s="282" t="s">
        <v>95</v>
      </c>
      <c r="D264" s="47"/>
      <c r="E264" s="47"/>
      <c r="F264" s="51" t="s">
        <v>18</v>
      </c>
      <c r="G264" s="9">
        <f>D266</f>
        <v>45900</v>
      </c>
      <c r="H264" s="18">
        <f>I264+L264+M264+N264+O264+P264</f>
        <v>45900</v>
      </c>
      <c r="I264" s="9">
        <f>J264+K264</f>
        <v>45900</v>
      </c>
      <c r="J264" s="9">
        <v>0</v>
      </c>
      <c r="K264" s="9">
        <f>D267</f>
        <v>45900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1:21" x14ac:dyDescent="0.2">
      <c r="A265" s="280"/>
      <c r="B265" s="281"/>
      <c r="C265" s="282"/>
      <c r="D265" s="8"/>
      <c r="E265" s="8"/>
      <c r="F265" s="51" t="s">
        <v>19</v>
      </c>
      <c r="G265" s="9" t="str">
        <f>E266</f>
        <v>0,00</v>
      </c>
      <c r="H265" s="18">
        <f>I265+L265+M265+N265+O265+P265</f>
        <v>0</v>
      </c>
      <c r="I265" s="9">
        <f>J265+K265</f>
        <v>0</v>
      </c>
      <c r="J265" s="9">
        <v>0</v>
      </c>
      <c r="K265" s="9">
        <f>E267</f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</row>
    <row r="266" spans="1:21" x14ac:dyDescent="0.2">
      <c r="A266" s="280"/>
      <c r="B266" s="281"/>
      <c r="C266" s="283"/>
      <c r="D266" s="17">
        <f>D267</f>
        <v>45900</v>
      </c>
      <c r="E266" s="8" t="s">
        <v>57</v>
      </c>
      <c r="F266" s="51" t="s">
        <v>20</v>
      </c>
      <c r="G266" s="9">
        <f>G265/G264*100</f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</row>
    <row r="267" spans="1:21" hidden="1" x14ac:dyDescent="0.2">
      <c r="A267" s="1"/>
      <c r="B267">
        <v>481</v>
      </c>
      <c r="C267">
        <v>0</v>
      </c>
      <c r="D267" s="52">
        <v>45900</v>
      </c>
      <c r="E267" s="52">
        <v>0</v>
      </c>
      <c r="F267" s="16"/>
      <c r="G267" s="16">
        <v>0</v>
      </c>
      <c r="H267" s="15">
        <f>H265-E266</f>
        <v>0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idden="1" x14ac:dyDescent="0.2">
      <c r="A268" s="280"/>
      <c r="B268" s="281">
        <v>75831</v>
      </c>
      <c r="C268" s="282" t="s">
        <v>202</v>
      </c>
      <c r="D268" s="47"/>
      <c r="E268" s="47">
        <v>0</v>
      </c>
      <c r="F268" s="51" t="s">
        <v>18</v>
      </c>
      <c r="G268" s="9">
        <f>D270</f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</row>
    <row r="269" spans="1:21" hidden="1" x14ac:dyDescent="0.2">
      <c r="A269" s="280"/>
      <c r="B269" s="281"/>
      <c r="C269" s="282"/>
      <c r="D269" s="8"/>
      <c r="E269" s="8"/>
      <c r="F269" s="51" t="s">
        <v>19</v>
      </c>
      <c r="G269" s="9">
        <f>E270</f>
        <v>0</v>
      </c>
      <c r="H269" s="18">
        <f>I269+L269+M269+N269+O269+P269</f>
        <v>0</v>
      </c>
      <c r="I269" s="9">
        <f>J269+K269</f>
        <v>0</v>
      </c>
      <c r="J269" s="9">
        <v>0</v>
      </c>
      <c r="K269" s="9">
        <f>E271</f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</row>
    <row r="270" spans="1:21" hidden="1" x14ac:dyDescent="0.2">
      <c r="A270" s="280"/>
      <c r="B270" s="281"/>
      <c r="C270" s="283"/>
      <c r="D270" s="17">
        <v>0</v>
      </c>
      <c r="E270" s="17">
        <f>E271</f>
        <v>0</v>
      </c>
      <c r="F270" s="51" t="s">
        <v>20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</row>
    <row r="271" spans="1:21" hidden="1" x14ac:dyDescent="0.2">
      <c r="A271" s="4"/>
      <c r="B271" s="45">
        <v>293</v>
      </c>
      <c r="C271" s="45">
        <v>0</v>
      </c>
      <c r="D271" s="46">
        <v>0</v>
      </c>
      <c r="E271" s="46">
        <v>0</v>
      </c>
      <c r="F271" s="5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x14ac:dyDescent="0.2">
      <c r="A272" s="285" t="s">
        <v>96</v>
      </c>
      <c r="B272" s="291"/>
      <c r="C272" s="287" t="s">
        <v>97</v>
      </c>
      <c r="D272" s="171">
        <v>7253445.21</v>
      </c>
      <c r="E272" s="171">
        <v>7104492.9400000004</v>
      </c>
      <c r="F272" s="98" t="s">
        <v>18</v>
      </c>
      <c r="G272" s="99">
        <f>D274</f>
        <v>7253445.21</v>
      </c>
      <c r="H272" s="99">
        <f t="shared" ref="H272:U272" si="29">H275+H297+H314+H333+H338+H360+H395+H378</f>
        <v>7248345.21</v>
      </c>
      <c r="I272" s="99">
        <f t="shared" si="29"/>
        <v>6975961.0999999996</v>
      </c>
      <c r="J272" s="99">
        <f t="shared" si="29"/>
        <v>5643262.3899999997</v>
      </c>
      <c r="K272" s="99">
        <f t="shared" si="29"/>
        <v>1332698.71</v>
      </c>
      <c r="L272" s="99">
        <f t="shared" si="29"/>
        <v>0</v>
      </c>
      <c r="M272" s="99">
        <f t="shared" si="29"/>
        <v>246324.11</v>
      </c>
      <c r="N272" s="99">
        <f t="shared" si="29"/>
        <v>26060</v>
      </c>
      <c r="O272" s="99">
        <f t="shared" si="29"/>
        <v>0</v>
      </c>
      <c r="P272" s="99">
        <f t="shared" si="29"/>
        <v>0</v>
      </c>
      <c r="Q272" s="99">
        <f t="shared" si="29"/>
        <v>5100</v>
      </c>
      <c r="R272" s="99">
        <f t="shared" si="29"/>
        <v>5100</v>
      </c>
      <c r="S272" s="99">
        <f t="shared" si="29"/>
        <v>0</v>
      </c>
      <c r="T272" s="99">
        <f t="shared" si="29"/>
        <v>0</v>
      </c>
      <c r="U272" s="99">
        <f t="shared" si="29"/>
        <v>0</v>
      </c>
    </row>
    <row r="273" spans="1:21" ht="16.5" customHeight="1" x14ac:dyDescent="0.2">
      <c r="A273" s="285"/>
      <c r="B273" s="291"/>
      <c r="C273" s="292"/>
      <c r="D273" s="97"/>
      <c r="E273" s="97"/>
      <c r="F273" s="98" t="s">
        <v>19</v>
      </c>
      <c r="G273" s="99">
        <f>E274</f>
        <v>7104492.9399999985</v>
      </c>
      <c r="H273" s="99">
        <f t="shared" ref="H273:U273" si="30">H276+H298+H315+H334+H339+H361+H396+H379</f>
        <v>7099624.5999999987</v>
      </c>
      <c r="I273" s="99">
        <f t="shared" si="30"/>
        <v>6831739.8499999987</v>
      </c>
      <c r="J273" s="99">
        <f t="shared" si="30"/>
        <v>5559045.0600000005</v>
      </c>
      <c r="K273" s="99">
        <f t="shared" si="30"/>
        <v>1272694.79</v>
      </c>
      <c r="L273" s="99">
        <f t="shared" si="30"/>
        <v>0</v>
      </c>
      <c r="M273" s="99">
        <f t="shared" si="30"/>
        <v>242355.06999999998</v>
      </c>
      <c r="N273" s="99">
        <f t="shared" si="30"/>
        <v>25529.68</v>
      </c>
      <c r="O273" s="99">
        <f t="shared" si="30"/>
        <v>0</v>
      </c>
      <c r="P273" s="99">
        <f t="shared" si="30"/>
        <v>0</v>
      </c>
      <c r="Q273" s="99">
        <f t="shared" si="30"/>
        <v>4868.34</v>
      </c>
      <c r="R273" s="99">
        <f t="shared" si="30"/>
        <v>4868.34</v>
      </c>
      <c r="S273" s="99">
        <f t="shared" si="30"/>
        <v>0</v>
      </c>
      <c r="T273" s="99">
        <f t="shared" si="30"/>
        <v>0</v>
      </c>
      <c r="U273" s="99">
        <f t="shared" si="30"/>
        <v>0</v>
      </c>
    </row>
    <row r="274" spans="1:21" ht="17.100000000000001" customHeight="1" x14ac:dyDescent="0.2">
      <c r="A274" s="285"/>
      <c r="B274" s="291"/>
      <c r="C274" s="292"/>
      <c r="D274" s="97">
        <f>D277+D299+D316+D335+D340+D362+D380+D397</f>
        <v>7253445.21</v>
      </c>
      <c r="E274" s="97">
        <f>E277+E299+E316+E335+E340+E362+E380+E397</f>
        <v>7104492.9399999985</v>
      </c>
      <c r="F274" s="98" t="s">
        <v>20</v>
      </c>
      <c r="G274" s="99">
        <f t="shared" ref="G274:N274" si="31">G273/G272*100</f>
        <v>97.946461775231342</v>
      </c>
      <c r="H274" s="99">
        <f t="shared" si="31"/>
        <v>97.948212927347583</v>
      </c>
      <c r="I274" s="99">
        <f t="shared" si="31"/>
        <v>97.932596699829631</v>
      </c>
      <c r="J274" s="99">
        <f t="shared" si="31"/>
        <v>98.507648162005822</v>
      </c>
      <c r="K274" s="99">
        <f t="shared" si="31"/>
        <v>95.497562986310697</v>
      </c>
      <c r="L274" s="99">
        <v>0</v>
      </c>
      <c r="M274" s="99">
        <f t="shared" si="31"/>
        <v>98.388692036682883</v>
      </c>
      <c r="N274" s="99">
        <f t="shared" si="31"/>
        <v>97.965003837298553</v>
      </c>
      <c r="O274" s="99">
        <v>0</v>
      </c>
      <c r="P274" s="99">
        <v>0</v>
      </c>
      <c r="Q274" s="99">
        <f t="shared" ref="Q274" si="32">Q273/Q272*100</f>
        <v>95.45764705882354</v>
      </c>
      <c r="R274" s="99">
        <v>0</v>
      </c>
      <c r="S274" s="99">
        <v>0</v>
      </c>
      <c r="T274" s="99">
        <v>0</v>
      </c>
      <c r="U274" s="99">
        <v>0</v>
      </c>
    </row>
    <row r="275" spans="1:21" ht="17.100000000000001" customHeight="1" x14ac:dyDescent="0.2">
      <c r="A275" s="280"/>
      <c r="B275" s="281" t="s">
        <v>98</v>
      </c>
      <c r="C275" s="282" t="s">
        <v>99</v>
      </c>
      <c r="D275" s="52">
        <v>3795036.13</v>
      </c>
      <c r="E275" s="52">
        <v>3710749.72</v>
      </c>
      <c r="F275" s="51" t="s">
        <v>18</v>
      </c>
      <c r="G275" s="9">
        <f>D277</f>
        <v>3795036.13</v>
      </c>
      <c r="H275" s="18">
        <f>I275+L275+M275+N275+O275+P275</f>
        <v>3789936.13</v>
      </c>
      <c r="I275" s="9">
        <f>J275+K275</f>
        <v>3646786.13</v>
      </c>
      <c r="J275" s="9">
        <f>D279+D280+D281+D282+D284</f>
        <v>3155070.9</v>
      </c>
      <c r="K275" s="9">
        <f>D283+D285+D286+D287+D288+D289+D290+D291+D292+D293+D294+D295</f>
        <v>491715.23</v>
      </c>
      <c r="L275" s="9">
        <v>0</v>
      </c>
      <c r="M275" s="9">
        <f>D278</f>
        <v>143150</v>
      </c>
      <c r="N275" s="9">
        <v>0</v>
      </c>
      <c r="O275" s="9">
        <v>0</v>
      </c>
      <c r="P275" s="9">
        <v>0</v>
      </c>
      <c r="Q275" s="9">
        <f>R275+T275+U275</f>
        <v>5100</v>
      </c>
      <c r="R275" s="9">
        <f>D296</f>
        <v>5100</v>
      </c>
      <c r="S275" s="9">
        <v>0</v>
      </c>
      <c r="T275" s="9">
        <v>0</v>
      </c>
      <c r="U275" s="9">
        <v>0</v>
      </c>
    </row>
    <row r="276" spans="1:21" ht="16.5" customHeight="1" x14ac:dyDescent="0.2">
      <c r="A276" s="280"/>
      <c r="B276" s="281"/>
      <c r="C276" s="282"/>
      <c r="D276" s="8"/>
      <c r="E276" s="8"/>
      <c r="F276" s="51" t="s">
        <v>19</v>
      </c>
      <c r="G276" s="9">
        <f>E277</f>
        <v>3710749.7199999983</v>
      </c>
      <c r="H276" s="18">
        <f>I276+L276+M276+N276+O276+P276</f>
        <v>3705881.379999999</v>
      </c>
      <c r="I276" s="9">
        <f>J276+K276</f>
        <v>3564160.2899999991</v>
      </c>
      <c r="J276" s="9">
        <f>E279+E280+E281+E282+E284</f>
        <v>3101350.5799999991</v>
      </c>
      <c r="K276" s="9">
        <f>E283+E285+E286+E287+E288+E289+E290+E291+E292+E293+E294+E295</f>
        <v>462809.71</v>
      </c>
      <c r="L276" s="9">
        <v>0</v>
      </c>
      <c r="M276" s="9">
        <f>E278</f>
        <v>141721.09</v>
      </c>
      <c r="N276" s="9">
        <v>0</v>
      </c>
      <c r="O276" s="9">
        <v>0</v>
      </c>
      <c r="P276" s="9">
        <v>0</v>
      </c>
      <c r="Q276" s="9">
        <f>R276+T276+U276</f>
        <v>4868.34</v>
      </c>
      <c r="R276" s="9">
        <f>E296</f>
        <v>4868.34</v>
      </c>
      <c r="S276" s="9">
        <v>0</v>
      </c>
      <c r="T276" s="9">
        <v>0</v>
      </c>
      <c r="U276" s="9">
        <v>0</v>
      </c>
    </row>
    <row r="277" spans="1:21" ht="15.6" customHeight="1" x14ac:dyDescent="0.2">
      <c r="A277" s="280"/>
      <c r="B277" s="281"/>
      <c r="C277" s="283"/>
      <c r="D277" s="8">
        <f>D278+D279+D280+D281+D282+D283+D284+D285+D286+D287+D288+D289+D290+D291+D292+D293+D294+D295+D296</f>
        <v>3795036.13</v>
      </c>
      <c r="E277" s="8">
        <f>E278+E279+E280+E281+E282+E283+E284+E285+E286+E287+E288+E289+E290+E291+E292+E293+E294+E295+E296</f>
        <v>3710749.7199999983</v>
      </c>
      <c r="F277" s="51" t="s">
        <v>20</v>
      </c>
      <c r="G277" s="9">
        <f>G276/G275*100</f>
        <v>97.779035373768579</v>
      </c>
      <c r="H277" s="9">
        <f t="shared" ref="H277:M277" si="33">H276/H275*100</f>
        <v>97.782159194329196</v>
      </c>
      <c r="I277" s="9">
        <f t="shared" si="33"/>
        <v>97.734283364733514</v>
      </c>
      <c r="J277" s="9">
        <f t="shared" si="33"/>
        <v>98.297333983841668</v>
      </c>
      <c r="K277" s="9">
        <f t="shared" si="33"/>
        <v>94.121491823631345</v>
      </c>
      <c r="L277" s="9">
        <v>0</v>
      </c>
      <c r="M277" s="9">
        <f t="shared" si="33"/>
        <v>99.001809290953545</v>
      </c>
      <c r="N277" s="9">
        <v>0</v>
      </c>
      <c r="O277" s="9">
        <v>0</v>
      </c>
      <c r="P277" s="9">
        <v>0</v>
      </c>
      <c r="Q277" s="9">
        <f t="shared" ref="Q277" si="34">Q276/Q275*100</f>
        <v>95.45764705882354</v>
      </c>
      <c r="R277" s="9">
        <v>0</v>
      </c>
      <c r="S277" s="9">
        <v>0</v>
      </c>
      <c r="T277" s="9">
        <v>0</v>
      </c>
      <c r="U277" s="9">
        <v>0</v>
      </c>
    </row>
    <row r="278" spans="1:21" hidden="1" x14ac:dyDescent="0.2">
      <c r="A278" s="1"/>
      <c r="B278">
        <v>302</v>
      </c>
      <c r="C278">
        <v>0</v>
      </c>
      <c r="D278" s="52">
        <v>143150</v>
      </c>
      <c r="E278" s="52">
        <v>141721.09</v>
      </c>
      <c r="F278" s="13">
        <f>H275-G275</f>
        <v>-5100</v>
      </c>
      <c r="G278" s="14"/>
      <c r="H278" s="15">
        <f>H276-E277</f>
        <v>-4868.3399999993853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idden="1" x14ac:dyDescent="0.2">
      <c r="A279" s="1"/>
      <c r="B279">
        <v>401</v>
      </c>
      <c r="C279">
        <v>0</v>
      </c>
      <c r="D279" s="52">
        <v>2422680.33</v>
      </c>
      <c r="E279" s="52">
        <v>2386530.46</v>
      </c>
      <c r="F279" s="47"/>
      <c r="G279" s="47"/>
      <c r="H279" s="14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idden="1" x14ac:dyDescent="0.2">
      <c r="A280" s="1"/>
      <c r="B280">
        <v>404</v>
      </c>
      <c r="C280">
        <v>0</v>
      </c>
      <c r="D280" s="52">
        <v>199853.57</v>
      </c>
      <c r="E280" s="52">
        <v>199801.26</v>
      </c>
      <c r="F280" s="13"/>
      <c r="G280" s="14"/>
      <c r="H280" s="14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idden="1" x14ac:dyDescent="0.2">
      <c r="A281" s="1"/>
      <c r="B281">
        <v>411</v>
      </c>
      <c r="C281">
        <v>0</v>
      </c>
      <c r="D281" s="52">
        <v>458356</v>
      </c>
      <c r="E281" s="52">
        <v>445610.01</v>
      </c>
      <c r="F281" s="13"/>
      <c r="G281" s="14"/>
      <c r="H281" s="14"/>
      <c r="I281" s="5" t="e">
        <f>I284+I306+#REF!+I342+I347+I369+I404</f>
        <v>#REF!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idden="1" x14ac:dyDescent="0.2">
      <c r="A282" s="1"/>
      <c r="B282">
        <v>412</v>
      </c>
      <c r="C282">
        <v>0</v>
      </c>
      <c r="D282" s="52">
        <v>57831</v>
      </c>
      <c r="E282" s="52">
        <v>53089.09</v>
      </c>
      <c r="F282" s="13"/>
      <c r="G282" s="14"/>
      <c r="H282" s="14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idden="1" x14ac:dyDescent="0.2">
      <c r="A283" s="1"/>
      <c r="B283">
        <v>414</v>
      </c>
      <c r="C283">
        <v>0</v>
      </c>
      <c r="D283" s="52">
        <v>4500</v>
      </c>
      <c r="E283" s="52">
        <v>4412</v>
      </c>
      <c r="F283" s="13"/>
      <c r="G283" s="14"/>
      <c r="H283" s="1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idden="1" x14ac:dyDescent="0.2">
      <c r="A284" s="1"/>
      <c r="B284">
        <v>417</v>
      </c>
      <c r="C284">
        <v>0</v>
      </c>
      <c r="D284" s="52">
        <v>16350</v>
      </c>
      <c r="E284" s="52">
        <v>16319.76</v>
      </c>
      <c r="F284" s="13"/>
      <c r="G284" s="14"/>
      <c r="H284" s="14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idden="1" x14ac:dyDescent="0.2">
      <c r="A285" s="1"/>
      <c r="B285">
        <v>421</v>
      </c>
      <c r="C285">
        <v>0</v>
      </c>
      <c r="D285" s="52">
        <v>126592.03</v>
      </c>
      <c r="E285" s="52">
        <v>121993.59</v>
      </c>
      <c r="F285" s="13"/>
      <c r="G285" s="14"/>
      <c r="H285" s="14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idden="1" x14ac:dyDescent="0.2">
      <c r="A286" s="1"/>
      <c r="B286">
        <v>424</v>
      </c>
      <c r="C286">
        <v>0</v>
      </c>
      <c r="D286" s="52">
        <v>46927.97</v>
      </c>
      <c r="E286" s="52">
        <v>42206.92</v>
      </c>
      <c r="F286" s="13"/>
      <c r="G286" s="14"/>
      <c r="H286" s="14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idden="1" x14ac:dyDescent="0.2">
      <c r="A287" s="1"/>
      <c r="B287">
        <v>426</v>
      </c>
      <c r="C287">
        <v>0</v>
      </c>
      <c r="D287" s="52">
        <v>70275</v>
      </c>
      <c r="E287" s="52">
        <v>62418.37</v>
      </c>
      <c r="F287" s="13"/>
      <c r="G287" s="14"/>
      <c r="H287" s="14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idden="1" x14ac:dyDescent="0.2">
      <c r="A288" s="1"/>
      <c r="B288">
        <v>427</v>
      </c>
      <c r="C288">
        <v>0</v>
      </c>
      <c r="D288" s="52">
        <v>25876</v>
      </c>
      <c r="E288" s="52">
        <v>24159.51</v>
      </c>
      <c r="F288" s="13"/>
      <c r="G288" s="14"/>
      <c r="H288" s="14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idden="1" x14ac:dyDescent="0.2">
      <c r="A289" s="1"/>
      <c r="B289">
        <v>428</v>
      </c>
      <c r="C289">
        <v>0</v>
      </c>
      <c r="D289" s="52">
        <v>4530</v>
      </c>
      <c r="E289" s="52">
        <v>2939</v>
      </c>
      <c r="F289" s="13"/>
      <c r="G289" s="14"/>
      <c r="H289" s="1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idden="1" x14ac:dyDescent="0.2">
      <c r="A290" s="1"/>
      <c r="B290">
        <v>430</v>
      </c>
      <c r="C290">
        <v>0</v>
      </c>
      <c r="D290" s="52">
        <v>40700</v>
      </c>
      <c r="E290" s="52">
        <v>36202.53</v>
      </c>
      <c r="F290" s="13"/>
      <c r="G290" s="14"/>
      <c r="H290" s="14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idden="1" x14ac:dyDescent="0.2">
      <c r="A291" s="1"/>
      <c r="B291">
        <v>436</v>
      </c>
      <c r="C291">
        <v>0</v>
      </c>
      <c r="D291" s="52">
        <v>13430</v>
      </c>
      <c r="E291" s="52">
        <v>12659.56</v>
      </c>
      <c r="F291" s="13"/>
      <c r="G291" s="14"/>
      <c r="H291" s="14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idden="1" x14ac:dyDescent="0.2">
      <c r="A292" s="1"/>
      <c r="B292">
        <v>441</v>
      </c>
      <c r="C292">
        <v>0</v>
      </c>
      <c r="D292" s="52">
        <v>10800</v>
      </c>
      <c r="E292" s="52">
        <v>8855.5</v>
      </c>
      <c r="F292" s="13"/>
      <c r="G292" s="14"/>
      <c r="H292" s="14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idden="1" x14ac:dyDescent="0.2">
      <c r="A293" s="1"/>
      <c r="B293">
        <v>443</v>
      </c>
      <c r="C293">
        <v>0</v>
      </c>
      <c r="D293" s="52">
        <v>3861.23</v>
      </c>
      <c r="E293" s="52">
        <v>2837</v>
      </c>
      <c r="F293" s="13"/>
      <c r="G293" s="14"/>
      <c r="H293" s="14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idden="1" x14ac:dyDescent="0.2">
      <c r="A294" s="1"/>
      <c r="B294">
        <v>444</v>
      </c>
      <c r="C294">
        <v>0</v>
      </c>
      <c r="D294" s="52">
        <v>141773</v>
      </c>
      <c r="E294" s="52">
        <v>141772.88</v>
      </c>
      <c r="F294" s="13"/>
      <c r="G294" s="14"/>
      <c r="H294" s="14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idden="1" x14ac:dyDescent="0.2">
      <c r="A295" s="1"/>
      <c r="B295">
        <v>470</v>
      </c>
      <c r="C295">
        <v>0</v>
      </c>
      <c r="D295" s="52">
        <v>2450</v>
      </c>
      <c r="E295" s="52">
        <v>2352.85</v>
      </c>
      <c r="F295" s="13"/>
      <c r="G295" s="14"/>
      <c r="H295" s="1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idden="1" x14ac:dyDescent="0.2">
      <c r="A296" s="1"/>
      <c r="B296">
        <v>605</v>
      </c>
      <c r="C296">
        <v>0</v>
      </c>
      <c r="D296" s="52">
        <v>5100</v>
      </c>
      <c r="E296" s="52">
        <v>4868.34</v>
      </c>
      <c r="F296" s="13"/>
      <c r="G296" s="14"/>
      <c r="H296" s="14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x14ac:dyDescent="0.2">
      <c r="A297" s="280"/>
      <c r="B297" s="281" t="s">
        <v>101</v>
      </c>
      <c r="C297" s="282" t="s">
        <v>102</v>
      </c>
      <c r="D297" s="52">
        <v>337314.17</v>
      </c>
      <c r="E297" s="52">
        <v>331905</v>
      </c>
      <c r="F297" s="51" t="s">
        <v>18</v>
      </c>
      <c r="G297" s="9">
        <f>D299</f>
        <v>337314.17</v>
      </c>
      <c r="H297" s="18">
        <f>I297+L297+M297+N297+O297+P297</f>
        <v>337314.16999999993</v>
      </c>
      <c r="I297" s="9">
        <f>J297+K297</f>
        <v>320140.05999999994</v>
      </c>
      <c r="J297" s="9">
        <f>D301+D302+D303+D304</f>
        <v>297044.08999999997</v>
      </c>
      <c r="K297" s="9">
        <f>D305+D306+D307+D308+D309+D310</f>
        <v>23095.97</v>
      </c>
      <c r="L297" s="9">
        <v>0</v>
      </c>
      <c r="M297" s="9">
        <f>D300</f>
        <v>17174.11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</row>
    <row r="298" spans="1:21" x14ac:dyDescent="0.2">
      <c r="A298" s="280"/>
      <c r="B298" s="281"/>
      <c r="C298" s="283"/>
      <c r="D298" s="12"/>
      <c r="E298" s="12"/>
      <c r="F298" s="51" t="s">
        <v>19</v>
      </c>
      <c r="G298" s="9">
        <f>E299</f>
        <v>331905</v>
      </c>
      <c r="H298" s="18">
        <f>I298+L298+M298+N298+O298+P298</f>
        <v>331905</v>
      </c>
      <c r="I298" s="9">
        <f>J298+K298</f>
        <v>314933.11</v>
      </c>
      <c r="J298" s="9">
        <f>E301+E302+E303+E304</f>
        <v>292959.68</v>
      </c>
      <c r="K298" s="9">
        <f>E305+E306+E307+E308+E309+E310</f>
        <v>21973.43</v>
      </c>
      <c r="L298" s="9">
        <v>0</v>
      </c>
      <c r="M298" s="9">
        <f>E300</f>
        <v>16971.89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</row>
    <row r="299" spans="1:21" x14ac:dyDescent="0.2">
      <c r="A299" s="280"/>
      <c r="B299" s="281"/>
      <c r="C299" s="283"/>
      <c r="D299" s="8">
        <f>D300+D301+D302+D303+D304+D305+D306+D307+D308+D309+D310</f>
        <v>337314.17</v>
      </c>
      <c r="E299" s="8">
        <f>E300+E301+E302+E303+E304+E305+E306+E307+E308+E309+E310</f>
        <v>331905</v>
      </c>
      <c r="F299" s="51" t="s">
        <v>20</v>
      </c>
      <c r="G299" s="9">
        <f>G298/G297*100</f>
        <v>98.396400008929362</v>
      </c>
      <c r="H299" s="9">
        <f t="shared" ref="H299:M299" si="35">H298/H297*100</f>
        <v>98.39640000892939</v>
      </c>
      <c r="I299" s="9">
        <f t="shared" si="35"/>
        <v>98.373540006208543</v>
      </c>
      <c r="J299" s="9">
        <f t="shared" si="35"/>
        <v>98.624981900834996</v>
      </c>
      <c r="K299" s="9">
        <f t="shared" si="35"/>
        <v>95.13967155308913</v>
      </c>
      <c r="L299" s="9">
        <v>0</v>
      </c>
      <c r="M299" s="9">
        <f t="shared" si="35"/>
        <v>98.82252995933996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</row>
    <row r="300" spans="1:21" hidden="1" x14ac:dyDescent="0.2">
      <c r="A300" s="1"/>
      <c r="B300">
        <v>302</v>
      </c>
      <c r="C300">
        <v>0</v>
      </c>
      <c r="D300" s="52">
        <v>17174.11</v>
      </c>
      <c r="E300" s="52">
        <v>16971.89</v>
      </c>
      <c r="F300" s="46"/>
      <c r="G300" s="14"/>
      <c r="H300" s="15">
        <f>H298-E299</f>
        <v>0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idden="1" x14ac:dyDescent="0.2">
      <c r="A301" s="1"/>
      <c r="B301">
        <v>401</v>
      </c>
      <c r="C301">
        <v>0</v>
      </c>
      <c r="D301" s="52">
        <v>228915.58</v>
      </c>
      <c r="E301" s="52">
        <v>226176.21</v>
      </c>
      <c r="F301" s="47"/>
      <c r="G301" s="47"/>
      <c r="H301" s="14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idden="1" x14ac:dyDescent="0.2">
      <c r="A302" s="1"/>
      <c r="B302">
        <v>404</v>
      </c>
      <c r="C302">
        <v>0</v>
      </c>
      <c r="D302" s="52">
        <v>19901.5</v>
      </c>
      <c r="E302" s="52">
        <v>19896.240000000002</v>
      </c>
      <c r="F302" s="46"/>
      <c r="G302" s="14"/>
      <c r="H302" s="14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idden="1" x14ac:dyDescent="0.2">
      <c r="A303" s="1"/>
      <c r="B303">
        <v>411</v>
      </c>
      <c r="C303">
        <v>0</v>
      </c>
      <c r="D303" s="52">
        <v>44238.400000000001</v>
      </c>
      <c r="E303" s="52">
        <v>43322.28</v>
      </c>
      <c r="F303" s="46"/>
      <c r="G303" s="14"/>
      <c r="H303" s="14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idden="1" x14ac:dyDescent="0.2">
      <c r="A304" s="1"/>
      <c r="B304">
        <v>412</v>
      </c>
      <c r="C304">
        <v>0</v>
      </c>
      <c r="D304" s="52">
        <v>3988.61</v>
      </c>
      <c r="E304" s="52">
        <v>3564.95</v>
      </c>
      <c r="F304" s="46"/>
      <c r="G304" s="14"/>
      <c r="H304" s="14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idden="1" x14ac:dyDescent="0.2">
      <c r="A305" s="1"/>
      <c r="B305">
        <v>421</v>
      </c>
      <c r="C305">
        <v>0</v>
      </c>
      <c r="D305" s="52">
        <v>4809</v>
      </c>
      <c r="E305" s="52">
        <v>4123.72</v>
      </c>
      <c r="F305" s="46"/>
      <c r="G305" s="14"/>
      <c r="H305" s="14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idden="1" x14ac:dyDescent="0.2">
      <c r="A306" s="1"/>
      <c r="B306">
        <v>424</v>
      </c>
      <c r="C306">
        <v>0</v>
      </c>
      <c r="D306" s="52">
        <v>2861.97</v>
      </c>
      <c r="E306" s="52">
        <v>2437.52</v>
      </c>
      <c r="F306" s="46"/>
      <c r="G306" s="14"/>
      <c r="H306" s="14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idden="1" x14ac:dyDescent="0.2">
      <c r="A307" s="1"/>
      <c r="B307">
        <v>441</v>
      </c>
      <c r="C307">
        <v>0</v>
      </c>
      <c r="D307" s="52">
        <v>100</v>
      </c>
      <c r="E307" s="52">
        <v>87.76</v>
      </c>
      <c r="F307" s="46"/>
      <c r="G307" s="14"/>
      <c r="H307" s="1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idden="1" x14ac:dyDescent="0.2">
      <c r="A308" s="1"/>
      <c r="B308">
        <v>444</v>
      </c>
      <c r="C308">
        <v>0</v>
      </c>
      <c r="D308" s="52">
        <v>15325</v>
      </c>
      <c r="E308" s="52">
        <v>15324.43</v>
      </c>
      <c r="F308" s="46"/>
      <c r="G308" s="14"/>
      <c r="H308" s="14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idden="1" x14ac:dyDescent="0.2">
      <c r="A309" s="1"/>
      <c r="B309" s="2"/>
      <c r="C309" s="11" t="s">
        <v>100</v>
      </c>
      <c r="D309" s="17">
        <v>0</v>
      </c>
      <c r="E309" s="17">
        <v>0</v>
      </c>
      <c r="F309" s="13"/>
      <c r="G309" s="14"/>
      <c r="H309" s="14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idden="1" x14ac:dyDescent="0.2">
      <c r="A310" s="1"/>
      <c r="B310" s="2"/>
      <c r="C310" s="11"/>
      <c r="D310" s="17">
        <v>0</v>
      </c>
      <c r="E310" s="17">
        <v>0</v>
      </c>
      <c r="F310" s="13"/>
      <c r="G310" s="14"/>
      <c r="H310" s="14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idden="1" x14ac:dyDescent="0.2">
      <c r="A311" s="1"/>
      <c r="B311" s="2"/>
      <c r="C311" s="11"/>
      <c r="D311" s="12"/>
      <c r="E311" s="12"/>
      <c r="F311" s="13"/>
      <c r="G311" s="14"/>
      <c r="H311" s="14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idden="1" x14ac:dyDescent="0.2">
      <c r="A312" s="1"/>
      <c r="B312" s="2"/>
      <c r="C312" s="11"/>
      <c r="D312" s="12"/>
      <c r="E312" s="12"/>
      <c r="F312" s="13"/>
      <c r="G312" s="14"/>
      <c r="H312" s="14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idden="1" x14ac:dyDescent="0.2">
      <c r="A313" s="1"/>
      <c r="B313" s="2"/>
      <c r="C313" s="11"/>
      <c r="D313" s="12"/>
      <c r="E313" s="12"/>
      <c r="F313" s="13"/>
      <c r="G313" s="14"/>
      <c r="H313" s="14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x14ac:dyDescent="0.2">
      <c r="A314" s="280"/>
      <c r="B314" s="281" t="s">
        <v>103</v>
      </c>
      <c r="C314" s="282" t="s">
        <v>104</v>
      </c>
      <c r="D314" s="52">
        <v>743741.4</v>
      </c>
      <c r="E314" s="52">
        <v>724260.67</v>
      </c>
      <c r="F314" s="51" t="s">
        <v>18</v>
      </c>
      <c r="G314" s="9">
        <f>D316</f>
        <v>743741.4</v>
      </c>
      <c r="H314" s="18">
        <f>I314+L314+M314+N314+O314+P314</f>
        <v>743741.4</v>
      </c>
      <c r="I314" s="9">
        <f>J314+K314</f>
        <v>722441.4</v>
      </c>
      <c r="J314" s="9">
        <f>D318+D319+D320+D321</f>
        <v>495611.4</v>
      </c>
      <c r="K314" s="9">
        <f>D322+D323+D324+D325+D326+D327+D328+D329+D330+D331+D332</f>
        <v>226830</v>
      </c>
      <c r="L314" s="9">
        <v>0</v>
      </c>
      <c r="M314" s="9">
        <f>D317</f>
        <v>21300</v>
      </c>
      <c r="N314" s="31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</row>
    <row r="315" spans="1:21" x14ac:dyDescent="0.2">
      <c r="A315" s="280"/>
      <c r="B315" s="281"/>
      <c r="C315" s="310"/>
      <c r="D315" s="12"/>
      <c r="E315" s="12"/>
      <c r="F315" s="51" t="s">
        <v>19</v>
      </c>
      <c r="G315" s="9">
        <f>E316</f>
        <v>724260.67</v>
      </c>
      <c r="H315" s="18">
        <f>I315+L315+M315+N315+O315+P315</f>
        <v>724260.66999999993</v>
      </c>
      <c r="I315" s="9">
        <f>J315+K315</f>
        <v>704034.2</v>
      </c>
      <c r="J315" s="9">
        <f>E318+E319+E320+E321</f>
        <v>492206.14</v>
      </c>
      <c r="K315" s="9">
        <f>E322+E323+E324+E325+E326+E327+E328+E329+E330+E331+E332</f>
        <v>211828.06</v>
      </c>
      <c r="L315" s="9">
        <v>0</v>
      </c>
      <c r="M315" s="9">
        <f>E317</f>
        <v>20226.47</v>
      </c>
      <c r="N315" s="31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</row>
    <row r="316" spans="1:21" x14ac:dyDescent="0.2">
      <c r="A316" s="280"/>
      <c r="B316" s="281"/>
      <c r="C316" s="310"/>
      <c r="D316" s="8">
        <f>D317+D318+D319+D320+D321+D322+D323+D324+D325+D326+D327+D328+D329+D330+D331+D332</f>
        <v>743741.4</v>
      </c>
      <c r="E316" s="8">
        <f>E317+E318+E319+E320+E321+E322+E323+E324+E325+E326+E327+E328+E329+E330+E331+E332</f>
        <v>724260.67</v>
      </c>
      <c r="F316" s="51" t="s">
        <v>20</v>
      </c>
      <c r="G316" s="9">
        <f>G315/G314*100</f>
        <v>97.380711897979594</v>
      </c>
      <c r="H316" s="9">
        <f>H315/H314*100</f>
        <v>97.38071189797958</v>
      </c>
      <c r="I316" s="9">
        <f>I315/I314*100</f>
        <v>97.452084002937809</v>
      </c>
      <c r="J316" s="9">
        <f>J315/J314*100</f>
        <v>99.31291733805962</v>
      </c>
      <c r="K316" s="9">
        <f>K315/K314*100</f>
        <v>93.38626284001235</v>
      </c>
      <c r="L316" s="9">
        <v>0</v>
      </c>
      <c r="M316" s="9">
        <f>M315/M314*100</f>
        <v>94.959953051643197</v>
      </c>
      <c r="N316" s="31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</row>
    <row r="317" spans="1:21" hidden="1" x14ac:dyDescent="0.2">
      <c r="A317" s="1"/>
      <c r="B317">
        <v>302</v>
      </c>
      <c r="C317">
        <v>0</v>
      </c>
      <c r="D317" s="52">
        <v>21300</v>
      </c>
      <c r="E317" s="52">
        <v>20226.47</v>
      </c>
      <c r="F317" s="13">
        <v>0</v>
      </c>
      <c r="G317" s="14"/>
      <c r="H317" s="15">
        <v>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idden="1" x14ac:dyDescent="0.2">
      <c r="A318" s="1"/>
      <c r="B318">
        <v>401</v>
      </c>
      <c r="C318">
        <v>0</v>
      </c>
      <c r="D318" s="52">
        <v>387500</v>
      </c>
      <c r="E318" s="52">
        <v>385424.59</v>
      </c>
      <c r="F318" s="13" t="s">
        <v>105</v>
      </c>
      <c r="G318" s="14"/>
      <c r="H318" s="14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idden="1" x14ac:dyDescent="0.2">
      <c r="A319" s="1"/>
      <c r="B319">
        <v>404</v>
      </c>
      <c r="C319">
        <v>0</v>
      </c>
      <c r="D319" s="52">
        <v>25331.4</v>
      </c>
      <c r="E319" s="52">
        <v>25331.4</v>
      </c>
      <c r="F319" s="13"/>
      <c r="G319" s="14"/>
      <c r="H319" s="1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idden="1" x14ac:dyDescent="0.2">
      <c r="A320" s="1"/>
      <c r="B320">
        <v>411</v>
      </c>
      <c r="C320">
        <v>0</v>
      </c>
      <c r="D320" s="52">
        <v>72700</v>
      </c>
      <c r="E320" s="52">
        <v>71814.42</v>
      </c>
      <c r="F320" s="13"/>
      <c r="G320" s="14"/>
      <c r="H320" s="14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idden="1" x14ac:dyDescent="0.2">
      <c r="A321" s="1"/>
      <c r="B321">
        <v>412</v>
      </c>
      <c r="C321">
        <v>0</v>
      </c>
      <c r="D321" s="52">
        <v>10080</v>
      </c>
      <c r="E321" s="52">
        <v>9635.73</v>
      </c>
      <c r="F321" s="13"/>
      <c r="G321" s="14"/>
      <c r="H321" s="14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idden="1" x14ac:dyDescent="0.2">
      <c r="A322" s="1"/>
      <c r="B322">
        <v>421</v>
      </c>
      <c r="C322">
        <v>0</v>
      </c>
      <c r="D322" s="52">
        <v>24000</v>
      </c>
      <c r="E322" s="52">
        <v>23036.16</v>
      </c>
      <c r="F322" s="13"/>
      <c r="G322" s="14"/>
      <c r="H322" s="14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idden="1" x14ac:dyDescent="0.2">
      <c r="A323" s="1"/>
      <c r="B323">
        <v>424</v>
      </c>
      <c r="C323">
        <v>0</v>
      </c>
      <c r="D323" s="52">
        <v>5000</v>
      </c>
      <c r="E323" s="52">
        <v>4946.53</v>
      </c>
      <c r="F323" s="13"/>
      <c r="G323" s="14"/>
      <c r="H323" s="14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idden="1" x14ac:dyDescent="0.2">
      <c r="A324" s="1"/>
      <c r="B324">
        <v>426</v>
      </c>
      <c r="C324">
        <v>0</v>
      </c>
      <c r="D324" s="52">
        <v>37500</v>
      </c>
      <c r="E324" s="52">
        <v>35388.75</v>
      </c>
      <c r="F324" s="13"/>
      <c r="G324" s="14"/>
      <c r="H324" s="14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idden="1" x14ac:dyDescent="0.2">
      <c r="A325" s="1"/>
      <c r="B325">
        <v>427</v>
      </c>
      <c r="C325">
        <v>0</v>
      </c>
      <c r="D325" s="52">
        <v>4000</v>
      </c>
      <c r="E325" s="52">
        <v>3386.81</v>
      </c>
      <c r="F325" s="13"/>
      <c r="G325" s="14"/>
      <c r="H325" s="14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idden="1" x14ac:dyDescent="0.2">
      <c r="A326" s="1"/>
      <c r="B326">
        <v>428</v>
      </c>
      <c r="C326">
        <v>0</v>
      </c>
      <c r="D326" s="52">
        <v>700</v>
      </c>
      <c r="E326" s="52">
        <v>445</v>
      </c>
      <c r="F326" s="13"/>
      <c r="G326" s="14"/>
      <c r="H326" s="14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idden="1" x14ac:dyDescent="0.2">
      <c r="A327" s="1"/>
      <c r="B327">
        <v>430</v>
      </c>
      <c r="C327">
        <v>0</v>
      </c>
      <c r="D327" s="52">
        <v>122500</v>
      </c>
      <c r="E327" s="52">
        <v>113509.85</v>
      </c>
      <c r="F327" s="13"/>
      <c r="G327" s="14"/>
      <c r="H327" s="14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idden="1" x14ac:dyDescent="0.2">
      <c r="A328" s="1"/>
      <c r="B328">
        <v>436</v>
      </c>
      <c r="C328">
        <v>0</v>
      </c>
      <c r="D328" s="52">
        <v>2200</v>
      </c>
      <c r="E328" s="52">
        <v>1846.56</v>
      </c>
      <c r="F328" s="13"/>
      <c r="G328" s="14"/>
      <c r="H328" s="14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idden="1" x14ac:dyDescent="0.2">
      <c r="A329" s="1"/>
      <c r="B329">
        <v>441</v>
      </c>
      <c r="C329">
        <v>0</v>
      </c>
      <c r="D329" s="52">
        <v>500</v>
      </c>
      <c r="E329" s="52">
        <v>499.69</v>
      </c>
      <c r="F329" s="13"/>
      <c r="G329" s="14"/>
      <c r="H329" s="14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idden="1" x14ac:dyDescent="0.2">
      <c r="A330" s="1"/>
      <c r="B330">
        <v>443</v>
      </c>
      <c r="C330">
        <v>0</v>
      </c>
      <c r="D330" s="52">
        <v>1500</v>
      </c>
      <c r="E330" s="52">
        <v>359</v>
      </c>
      <c r="F330" s="13"/>
      <c r="G330" s="14"/>
      <c r="H330" s="14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idden="1" x14ac:dyDescent="0.2">
      <c r="A331" s="1"/>
      <c r="B331">
        <v>444</v>
      </c>
      <c r="C331">
        <v>0</v>
      </c>
      <c r="D331" s="52">
        <v>28230</v>
      </c>
      <c r="E331" s="52">
        <v>27944.71</v>
      </c>
      <c r="F331" s="13"/>
      <c r="G331" s="14"/>
      <c r="H331" s="1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idden="1" x14ac:dyDescent="0.2">
      <c r="A332" s="1"/>
      <c r="B332">
        <v>470</v>
      </c>
      <c r="C332">
        <v>0</v>
      </c>
      <c r="D332" s="52">
        <v>700</v>
      </c>
      <c r="E332" s="52">
        <v>465</v>
      </c>
      <c r="F332" s="13"/>
      <c r="G332" s="14"/>
      <c r="H332" s="14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x14ac:dyDescent="0.2">
      <c r="A333" s="280"/>
      <c r="B333" s="281" t="s">
        <v>109</v>
      </c>
      <c r="C333" s="282" t="s">
        <v>110</v>
      </c>
      <c r="D333" s="12"/>
      <c r="E333" s="12"/>
      <c r="F333" s="51" t="s">
        <v>18</v>
      </c>
      <c r="G333" s="9">
        <f>D335</f>
        <v>172100</v>
      </c>
      <c r="H333" s="18">
        <f>I333+L333+M333+N333+O333+P333</f>
        <v>172100</v>
      </c>
      <c r="I333" s="9">
        <f>J333+K333</f>
        <v>172100</v>
      </c>
      <c r="J333" s="9">
        <v>0</v>
      </c>
      <c r="K333" s="9">
        <f>D336</f>
        <v>172100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</row>
    <row r="334" spans="1:21" x14ac:dyDescent="0.2">
      <c r="A334" s="280"/>
      <c r="B334" s="281"/>
      <c r="C334" s="311"/>
      <c r="D334" s="12"/>
      <c r="E334" s="12"/>
      <c r="F334" s="51" t="s">
        <v>19</v>
      </c>
      <c r="G334" s="9">
        <f>E335</f>
        <v>172073.47</v>
      </c>
      <c r="H334" s="18">
        <f>I334+L334+M334+N334+O334+P334</f>
        <v>172073.47</v>
      </c>
      <c r="I334" s="9">
        <f>J334+K334</f>
        <v>172073.47</v>
      </c>
      <c r="J334" s="9">
        <v>0</v>
      </c>
      <c r="K334" s="9">
        <f>E336</f>
        <v>172073.47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</row>
    <row r="335" spans="1:21" x14ac:dyDescent="0.2">
      <c r="A335" s="280"/>
      <c r="B335" s="281"/>
      <c r="C335" s="311"/>
      <c r="D335" s="20">
        <f>D336</f>
        <v>172100</v>
      </c>
      <c r="E335" s="20">
        <f>E336</f>
        <v>172073.47</v>
      </c>
      <c r="F335" s="51" t="s">
        <v>20</v>
      </c>
      <c r="G335" s="9">
        <f>G334/G333*100</f>
        <v>99.984584543869843</v>
      </c>
      <c r="H335" s="9">
        <f>H334/H333*100</f>
        <v>99.984584543869843</v>
      </c>
      <c r="I335" s="9">
        <f>I334/I333*100</f>
        <v>99.984584543869843</v>
      </c>
      <c r="J335" s="9">
        <v>0</v>
      </c>
      <c r="K335" s="9">
        <f>K334/K333*100</f>
        <v>99.984584543869843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</row>
    <row r="336" spans="1:21" hidden="1" x14ac:dyDescent="0.2">
      <c r="A336" s="1"/>
      <c r="B336" s="45">
        <v>433</v>
      </c>
      <c r="C336" s="45">
        <v>0</v>
      </c>
      <c r="D336" s="52">
        <v>172100</v>
      </c>
      <c r="E336" s="52">
        <v>172073.47</v>
      </c>
      <c r="F336" s="13">
        <f>H333-G333</f>
        <v>0</v>
      </c>
      <c r="G336" s="14"/>
      <c r="H336" s="15">
        <f>H334-E335</f>
        <v>0</v>
      </c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idden="1" x14ac:dyDescent="0.2">
      <c r="A337" s="1"/>
      <c r="B337" s="45"/>
      <c r="C337" s="45"/>
      <c r="D337" s="46"/>
      <c r="E337" s="46"/>
      <c r="F337" s="47">
        <v>75400</v>
      </c>
      <c r="G337" s="47">
        <v>62748.11</v>
      </c>
      <c r="H337" s="15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x14ac:dyDescent="0.2">
      <c r="A338" s="280"/>
      <c r="B338" s="281" t="s">
        <v>111</v>
      </c>
      <c r="C338" s="282" t="s">
        <v>112</v>
      </c>
      <c r="D338" s="52">
        <v>1650704</v>
      </c>
      <c r="E338" s="52">
        <v>1625506.56</v>
      </c>
      <c r="F338" s="51" t="s">
        <v>18</v>
      </c>
      <c r="G338" s="9">
        <f>D340</f>
        <v>1650704</v>
      </c>
      <c r="H338" s="18">
        <f>I338+L338+M338+N338+O338+P338</f>
        <v>1650704</v>
      </c>
      <c r="I338" s="9">
        <f>J338+K338</f>
        <v>1592004</v>
      </c>
      <c r="J338" s="9">
        <f>D342+D343+D344+D345+D346</f>
        <v>1372379</v>
      </c>
      <c r="K338" s="9">
        <f>D347+D348+D349+D350+D351+D352+D353+D354+D355+D356</f>
        <v>219625</v>
      </c>
      <c r="L338" s="9">
        <v>0</v>
      </c>
      <c r="M338" s="9">
        <f>D341</f>
        <v>58700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</row>
    <row r="339" spans="1:21" x14ac:dyDescent="0.2">
      <c r="A339" s="280"/>
      <c r="B339" s="281"/>
      <c r="C339" s="283"/>
      <c r="D339" s="12"/>
      <c r="E339" s="12"/>
      <c r="F339" s="51" t="s">
        <v>19</v>
      </c>
      <c r="G339" s="9">
        <f>E340</f>
        <v>1625506.5600000003</v>
      </c>
      <c r="H339" s="18">
        <f>I339+L339+M339+N339+O339+P339</f>
        <v>1625506.5600000003</v>
      </c>
      <c r="I339" s="9">
        <f>J339+K339</f>
        <v>1567810.2100000002</v>
      </c>
      <c r="J339" s="9">
        <f>E342+E343+E344+E345+E346</f>
        <v>1361171.0100000002</v>
      </c>
      <c r="K339" s="9">
        <f>E347+E348+E349+E350+E351+E352+E353+E354+E355+E356</f>
        <v>206639.2</v>
      </c>
      <c r="L339" s="9">
        <v>0</v>
      </c>
      <c r="M339" s="9">
        <f>E341</f>
        <v>57696.35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</row>
    <row r="340" spans="1:21" x14ac:dyDescent="0.2">
      <c r="A340" s="280"/>
      <c r="B340" s="281"/>
      <c r="C340" s="283"/>
      <c r="D340" s="8">
        <f>D341+D342+D343+D344+D345+D346+D347+D348+D349+D350+D351+D352+D353+D354+D355+D356</f>
        <v>1650704</v>
      </c>
      <c r="E340" s="8">
        <f>E341+E342+E343+E344+E345+E346+E347+E348+E349+E350+E351+E352+E353+E354+E355+E356</f>
        <v>1625506.5600000003</v>
      </c>
      <c r="F340" s="51" t="s">
        <v>20</v>
      </c>
      <c r="G340" s="9">
        <f>G339/G338*100</f>
        <v>98.473533716523391</v>
      </c>
      <c r="H340" s="9">
        <f t="shared" ref="H340:M340" si="36">H339/H338*100</f>
        <v>98.473533716523391</v>
      </c>
      <c r="I340" s="9">
        <f t="shared" si="36"/>
        <v>98.480293391222645</v>
      </c>
      <c r="J340" s="9">
        <f t="shared" si="36"/>
        <v>99.183316707702488</v>
      </c>
      <c r="K340" s="9">
        <f t="shared" si="36"/>
        <v>94.087285145133762</v>
      </c>
      <c r="L340" s="9">
        <v>0</v>
      </c>
      <c r="M340" s="9">
        <f t="shared" si="36"/>
        <v>98.290204429301525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1:21" hidden="1" x14ac:dyDescent="0.2">
      <c r="A341" s="1"/>
      <c r="B341">
        <v>302</v>
      </c>
      <c r="C341">
        <v>0</v>
      </c>
      <c r="D341" s="52">
        <v>58700</v>
      </c>
      <c r="E341" s="52">
        <v>57696.35</v>
      </c>
      <c r="F341" s="13">
        <f>H338-G338</f>
        <v>0</v>
      </c>
      <c r="G341" s="14"/>
      <c r="H341" s="15">
        <f>H339-E340</f>
        <v>0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idden="1" x14ac:dyDescent="0.2">
      <c r="A342" s="1"/>
      <c r="B342">
        <v>401</v>
      </c>
      <c r="C342">
        <v>0</v>
      </c>
      <c r="D342" s="52">
        <v>1059992</v>
      </c>
      <c r="E342" s="52">
        <v>1052780.0900000001</v>
      </c>
      <c r="F342" s="47"/>
      <c r="G342" s="47"/>
      <c r="H342" s="14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idden="1" x14ac:dyDescent="0.2">
      <c r="A343" s="1"/>
      <c r="B343">
        <v>404</v>
      </c>
      <c r="C343">
        <v>0</v>
      </c>
      <c r="D343" s="52">
        <v>86519</v>
      </c>
      <c r="E343" s="52">
        <v>86443.6</v>
      </c>
      <c r="F343" s="13"/>
      <c r="G343" s="14"/>
      <c r="H343" s="14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idden="1" x14ac:dyDescent="0.2">
      <c r="A344" s="1"/>
      <c r="B344">
        <v>411</v>
      </c>
      <c r="C344">
        <v>0</v>
      </c>
      <c r="D344" s="52">
        <v>199184</v>
      </c>
      <c r="E344" s="52">
        <v>197773.6</v>
      </c>
      <c r="F344" s="13"/>
      <c r="G344" s="14"/>
      <c r="H344" s="14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idden="1" x14ac:dyDescent="0.2">
      <c r="A345" s="1"/>
      <c r="B345">
        <v>412</v>
      </c>
      <c r="C345">
        <v>0</v>
      </c>
      <c r="D345" s="52">
        <v>25184</v>
      </c>
      <c r="E345" s="52">
        <v>23458.720000000001</v>
      </c>
      <c r="F345" s="13"/>
      <c r="G345" s="14"/>
      <c r="H345" s="14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idden="1" x14ac:dyDescent="0.2">
      <c r="A346" s="1"/>
      <c r="B346">
        <v>417</v>
      </c>
      <c r="C346">
        <v>0</v>
      </c>
      <c r="D346" s="52">
        <v>1500</v>
      </c>
      <c r="E346" s="52">
        <v>715</v>
      </c>
      <c r="F346" s="13"/>
      <c r="G346" s="14"/>
      <c r="H346" s="14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idden="1" x14ac:dyDescent="0.2">
      <c r="A347" s="1"/>
      <c r="B347">
        <v>421</v>
      </c>
      <c r="C347">
        <v>0</v>
      </c>
      <c r="D347" s="52">
        <v>56100.05</v>
      </c>
      <c r="E347" s="52">
        <v>55400.08</v>
      </c>
      <c r="F347" s="13"/>
      <c r="G347" s="14"/>
      <c r="H347" s="14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idden="1" x14ac:dyDescent="0.2">
      <c r="A348" s="1"/>
      <c r="B348">
        <v>424</v>
      </c>
      <c r="C348">
        <v>0</v>
      </c>
      <c r="D348" s="52">
        <v>26723.95</v>
      </c>
      <c r="E348" s="52">
        <v>25579.14</v>
      </c>
      <c r="F348" s="13"/>
      <c r="G348" s="14"/>
      <c r="H348" s="14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idden="1" x14ac:dyDescent="0.2">
      <c r="A349" s="1"/>
      <c r="B349">
        <v>426</v>
      </c>
      <c r="C349">
        <v>0</v>
      </c>
      <c r="D349" s="52">
        <v>40500</v>
      </c>
      <c r="E349" s="52">
        <v>32495.15</v>
      </c>
      <c r="F349" s="13"/>
      <c r="G349" s="14"/>
      <c r="H349" s="1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idden="1" x14ac:dyDescent="0.2">
      <c r="A350" s="1"/>
      <c r="B350">
        <v>427</v>
      </c>
      <c r="C350">
        <v>0</v>
      </c>
      <c r="D350" s="52">
        <v>3000</v>
      </c>
      <c r="E350" s="52">
        <v>2118.06</v>
      </c>
      <c r="F350" s="13"/>
      <c r="G350" s="14"/>
      <c r="H350" s="14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idden="1" x14ac:dyDescent="0.2">
      <c r="A351" s="1"/>
      <c r="B351">
        <v>428</v>
      </c>
      <c r="C351">
        <v>0</v>
      </c>
      <c r="D351" s="52">
        <v>100</v>
      </c>
      <c r="E351" s="52">
        <v>0</v>
      </c>
      <c r="F351" s="13"/>
      <c r="G351" s="14"/>
      <c r="H351" s="14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idden="1" x14ac:dyDescent="0.2">
      <c r="A352" s="1"/>
      <c r="B352">
        <v>430</v>
      </c>
      <c r="C352">
        <v>0</v>
      </c>
      <c r="D352" s="52">
        <v>30800</v>
      </c>
      <c r="E352" s="52">
        <v>28862.04</v>
      </c>
      <c r="F352" s="13"/>
      <c r="G352" s="14"/>
      <c r="H352" s="14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idden="1" x14ac:dyDescent="0.2">
      <c r="A353" s="1"/>
      <c r="B353">
        <v>441</v>
      </c>
      <c r="C353">
        <v>0</v>
      </c>
      <c r="D353" s="52">
        <v>500</v>
      </c>
      <c r="E353" s="52">
        <v>284.22000000000003</v>
      </c>
      <c r="F353" s="13"/>
      <c r="G353" s="14"/>
      <c r="H353" s="14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idden="1" x14ac:dyDescent="0.2">
      <c r="A354" s="1"/>
      <c r="B354">
        <v>443</v>
      </c>
      <c r="C354">
        <v>0</v>
      </c>
      <c r="D354" s="52">
        <v>1749</v>
      </c>
      <c r="E354" s="52">
        <v>1749</v>
      </c>
      <c r="F354" s="13"/>
      <c r="G354" s="14"/>
      <c r="H354" s="14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idden="1" x14ac:dyDescent="0.2">
      <c r="A355" s="1"/>
      <c r="B355">
        <v>444</v>
      </c>
      <c r="C355">
        <v>0</v>
      </c>
      <c r="D355" s="52">
        <v>59942</v>
      </c>
      <c r="E355" s="52">
        <v>59941.51</v>
      </c>
      <c r="F355" s="13"/>
      <c r="G355" s="14"/>
      <c r="H355" s="1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idden="1" x14ac:dyDescent="0.2">
      <c r="A356" s="1"/>
      <c r="B356">
        <v>470</v>
      </c>
      <c r="C356">
        <v>0</v>
      </c>
      <c r="D356" s="52">
        <v>210</v>
      </c>
      <c r="E356" s="52">
        <v>210</v>
      </c>
      <c r="F356" s="13"/>
      <c r="G356" s="14"/>
      <c r="H356" s="14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idden="1" x14ac:dyDescent="0.2">
      <c r="A357" s="1"/>
      <c r="F357" s="13"/>
      <c r="G357" s="14"/>
      <c r="H357" s="14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idden="1" x14ac:dyDescent="0.2">
      <c r="A358" s="1"/>
      <c r="B358" s="45"/>
      <c r="C358" s="45"/>
      <c r="D358" s="46"/>
      <c r="E358" s="46"/>
      <c r="F358" s="13"/>
      <c r="G358" s="14"/>
      <c r="H358" s="14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idden="1" x14ac:dyDescent="0.2">
      <c r="A359" s="1"/>
      <c r="B359" s="2"/>
      <c r="C359" s="11"/>
      <c r="D359" s="17"/>
      <c r="E359" s="17"/>
      <c r="F359" s="13"/>
      <c r="G359" s="14"/>
      <c r="H359" s="14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x14ac:dyDescent="0.2">
      <c r="A360" s="280"/>
      <c r="B360" s="281" t="s">
        <v>113</v>
      </c>
      <c r="C360" s="282" t="s">
        <v>114</v>
      </c>
      <c r="D360" s="52">
        <v>279371.51</v>
      </c>
      <c r="E360" s="52">
        <v>278779.34999999998</v>
      </c>
      <c r="F360" s="51" t="s">
        <v>18</v>
      </c>
      <c r="G360" s="9">
        <f>D362</f>
        <v>279371.51</v>
      </c>
      <c r="H360" s="18">
        <f>I360+L360+M360+N360+O360+P360</f>
        <v>279371.51</v>
      </c>
      <c r="I360" s="9">
        <f>J360+K360</f>
        <v>278271.51</v>
      </c>
      <c r="J360" s="9">
        <f>D368+D365+D366+D367</f>
        <v>113515</v>
      </c>
      <c r="K360" s="9">
        <f>D369+D370+D371+D372+D373+D374+D375</f>
        <v>164756.51</v>
      </c>
      <c r="L360" s="9">
        <f>D363</f>
        <v>0</v>
      </c>
      <c r="M360" s="9">
        <f>D364</f>
        <v>1100</v>
      </c>
      <c r="N360" s="9">
        <v>0</v>
      </c>
      <c r="O360" s="9">
        <v>0</v>
      </c>
      <c r="P360" s="9">
        <v>0</v>
      </c>
      <c r="Q360" s="9">
        <f>R360</f>
        <v>0</v>
      </c>
      <c r="R360" s="9">
        <v>0</v>
      </c>
      <c r="S360" s="9">
        <v>0</v>
      </c>
      <c r="T360" s="9">
        <v>0</v>
      </c>
      <c r="U360" s="9">
        <v>0</v>
      </c>
    </row>
    <row r="361" spans="1:21" x14ac:dyDescent="0.2">
      <c r="A361" s="280"/>
      <c r="B361" s="281"/>
      <c r="C361" s="283"/>
      <c r="D361" s="12"/>
      <c r="E361" s="12"/>
      <c r="F361" s="51" t="s">
        <v>19</v>
      </c>
      <c r="G361" s="9">
        <f>E362</f>
        <v>278779.34999999998</v>
      </c>
      <c r="H361" s="18">
        <f>I361+L361+M361+N361+O361+P361</f>
        <v>278779.34999999998</v>
      </c>
      <c r="I361" s="9">
        <f>J361+K361</f>
        <v>277690.44999999995</v>
      </c>
      <c r="J361" s="9">
        <f>E365+E366+E367+E368</f>
        <v>113245.16</v>
      </c>
      <c r="K361" s="9">
        <f>E369+E370+E371+E372+E373+E374+E375</f>
        <v>164445.28999999998</v>
      </c>
      <c r="L361" s="9">
        <f>E363</f>
        <v>0</v>
      </c>
      <c r="M361" s="9">
        <f>E364</f>
        <v>1088.9000000000001</v>
      </c>
      <c r="N361" s="9">
        <v>0</v>
      </c>
      <c r="O361" s="9">
        <v>0</v>
      </c>
      <c r="P361" s="9">
        <v>0</v>
      </c>
      <c r="Q361" s="9">
        <f>R361</f>
        <v>0</v>
      </c>
      <c r="R361" s="9">
        <v>0</v>
      </c>
      <c r="S361" s="9">
        <v>0</v>
      </c>
      <c r="T361" s="9">
        <v>0</v>
      </c>
      <c r="U361" s="9">
        <v>0</v>
      </c>
    </row>
    <row r="362" spans="1:21" x14ac:dyDescent="0.2">
      <c r="A362" s="280"/>
      <c r="B362" s="281"/>
      <c r="C362" s="283"/>
      <c r="D362" s="8">
        <f>D363+D364+D365+D366+D367+D368+D369+D370+D371+D372+D373+D374+D375</f>
        <v>279371.51</v>
      </c>
      <c r="E362" s="8">
        <f>E363+E364+E365+E366+E367+E368+E369+E370+E371+E372+E373+E374+E375</f>
        <v>278779.34999999998</v>
      </c>
      <c r="F362" s="51" t="s">
        <v>20</v>
      </c>
      <c r="G362" s="9">
        <f>G361/G360*100</f>
        <v>99.788038515452044</v>
      </c>
      <c r="H362" s="9">
        <f t="shared" ref="H362:M362" si="37">H361/H360*100</f>
        <v>99.788038515452044</v>
      </c>
      <c r="I362" s="9">
        <f t="shared" si="37"/>
        <v>99.791189547215936</v>
      </c>
      <c r="J362" s="9">
        <f t="shared" si="37"/>
        <v>99.762286922433162</v>
      </c>
      <c r="K362" s="9">
        <f t="shared" si="37"/>
        <v>99.81110306354509</v>
      </c>
      <c r="L362" s="9">
        <v>0</v>
      </c>
      <c r="M362" s="9">
        <f t="shared" si="37"/>
        <v>98.990909090909099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</row>
    <row r="363" spans="1:21" ht="39.75" hidden="1" customHeight="1" x14ac:dyDescent="0.2">
      <c r="A363" s="1"/>
      <c r="B363" s="45">
        <v>232</v>
      </c>
      <c r="C363" s="45">
        <v>0</v>
      </c>
      <c r="D363" s="46"/>
      <c r="E363" s="46"/>
      <c r="F363" s="13">
        <f>H360-G360</f>
        <v>0</v>
      </c>
      <c r="G363" s="14"/>
      <c r="H363" s="15">
        <f>H361-E362</f>
        <v>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idden="1" x14ac:dyDescent="0.2">
      <c r="A364" s="1"/>
      <c r="B364">
        <v>302</v>
      </c>
      <c r="C364">
        <v>0</v>
      </c>
      <c r="D364" s="52">
        <v>1100</v>
      </c>
      <c r="E364" s="52">
        <v>1088.9000000000001</v>
      </c>
      <c r="F364" s="47">
        <v>247670</v>
      </c>
      <c r="G364" s="47">
        <v>155455.78</v>
      </c>
      <c r="H364" s="14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idden="1" x14ac:dyDescent="0.2">
      <c r="A365" s="1"/>
      <c r="B365">
        <v>401</v>
      </c>
      <c r="C365">
        <v>0</v>
      </c>
      <c r="D365" s="52">
        <v>87700</v>
      </c>
      <c r="E365" s="52">
        <v>87464.63</v>
      </c>
      <c r="F365" s="13"/>
      <c r="G365" s="14"/>
      <c r="H365" s="14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idden="1" x14ac:dyDescent="0.2">
      <c r="A366" s="1"/>
      <c r="B366">
        <v>404</v>
      </c>
      <c r="C366">
        <v>0</v>
      </c>
      <c r="D366" s="52">
        <v>7260</v>
      </c>
      <c r="E366" s="52">
        <v>7258.55</v>
      </c>
      <c r="F366" s="13"/>
      <c r="G366" s="14"/>
      <c r="H366" s="14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idden="1" x14ac:dyDescent="0.2">
      <c r="A367" s="1"/>
      <c r="B367">
        <v>411</v>
      </c>
      <c r="C367">
        <v>0</v>
      </c>
      <c r="D367" s="52">
        <v>16250</v>
      </c>
      <c r="E367" s="52">
        <v>16218.75</v>
      </c>
      <c r="F367" s="13"/>
      <c r="G367" s="14"/>
      <c r="H367" s="1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idden="1" x14ac:dyDescent="0.2">
      <c r="A368" s="1"/>
      <c r="B368">
        <v>412</v>
      </c>
      <c r="C368">
        <v>0</v>
      </c>
      <c r="D368" s="52">
        <v>2305</v>
      </c>
      <c r="E368" s="52">
        <v>2303.23</v>
      </c>
      <c r="F368" s="13"/>
      <c r="G368" s="14"/>
      <c r="H368" s="14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idden="1" x14ac:dyDescent="0.2">
      <c r="A369" s="1"/>
      <c r="B369">
        <v>421</v>
      </c>
      <c r="C369">
        <v>0</v>
      </c>
      <c r="D369" s="52">
        <v>41903</v>
      </c>
      <c r="E369" s="52">
        <v>41747.019999999997</v>
      </c>
      <c r="F369" s="13"/>
      <c r="G369" s="14"/>
      <c r="H369" s="14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idden="1" x14ac:dyDescent="0.2">
      <c r="A370" s="1"/>
      <c r="B370">
        <v>428</v>
      </c>
      <c r="C370">
        <v>0</v>
      </c>
      <c r="D370" s="52">
        <v>150</v>
      </c>
      <c r="E370" s="52">
        <v>150</v>
      </c>
      <c r="F370" s="13"/>
      <c r="G370" s="14"/>
      <c r="H370" s="1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idden="1" x14ac:dyDescent="0.2">
      <c r="A371" s="1"/>
      <c r="B371">
        <v>430</v>
      </c>
      <c r="C371">
        <v>0</v>
      </c>
      <c r="D371" s="52">
        <v>112721.51</v>
      </c>
      <c r="E371" s="52">
        <v>112627.78</v>
      </c>
      <c r="F371" s="13"/>
      <c r="G371" s="14"/>
      <c r="H371" s="14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idden="1" x14ac:dyDescent="0.2">
      <c r="A372" s="1"/>
      <c r="B372">
        <v>436</v>
      </c>
      <c r="C372">
        <v>0</v>
      </c>
      <c r="D372" s="52">
        <v>500</v>
      </c>
      <c r="E372" s="52">
        <v>439.67</v>
      </c>
      <c r="F372" s="13"/>
      <c r="G372" s="14"/>
      <c r="H372" s="14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idden="1" x14ac:dyDescent="0.2">
      <c r="A373" s="1"/>
      <c r="B373">
        <v>441</v>
      </c>
      <c r="C373">
        <v>0</v>
      </c>
      <c r="D373" s="52">
        <v>460</v>
      </c>
      <c r="E373" s="52">
        <v>459.46</v>
      </c>
      <c r="F373" s="13"/>
      <c r="G373" s="14"/>
      <c r="H373" s="1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idden="1" x14ac:dyDescent="0.2">
      <c r="A374" s="1"/>
      <c r="B374">
        <v>443</v>
      </c>
      <c r="C374">
        <v>0</v>
      </c>
      <c r="D374" s="52">
        <v>6834</v>
      </c>
      <c r="E374" s="52">
        <v>6833.5</v>
      </c>
      <c r="F374" s="13"/>
      <c r="G374" s="14"/>
      <c r="H374" s="14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idden="1" x14ac:dyDescent="0.2">
      <c r="A375" s="1"/>
      <c r="B375">
        <v>444</v>
      </c>
      <c r="C375">
        <v>0</v>
      </c>
      <c r="D375" s="52">
        <v>2188</v>
      </c>
      <c r="E375" s="52">
        <v>2187.86</v>
      </c>
      <c r="F375" s="13"/>
      <c r="G375" s="14"/>
      <c r="H375" s="14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idden="1" x14ac:dyDescent="0.2">
      <c r="A376" s="1"/>
      <c r="F376" s="13"/>
      <c r="G376" s="14"/>
      <c r="H376" s="1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idden="1" x14ac:dyDescent="0.2">
      <c r="A377" s="37"/>
      <c r="D377" s="52"/>
      <c r="E377" s="52"/>
      <c r="F377" s="13"/>
      <c r="G377" s="14"/>
      <c r="H377" s="14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31.5" customHeight="1" x14ac:dyDescent="0.2">
      <c r="A378" s="280"/>
      <c r="B378" s="281" t="s">
        <v>205</v>
      </c>
      <c r="C378" s="293" t="s">
        <v>388</v>
      </c>
      <c r="D378" s="52">
        <v>210242</v>
      </c>
      <c r="E378" s="52">
        <v>196833.91</v>
      </c>
      <c r="F378" s="51" t="s">
        <v>18</v>
      </c>
      <c r="G378" s="9">
        <f>D380</f>
        <v>210242</v>
      </c>
      <c r="H378" s="18">
        <f>I378+L378+M378+N378+O378+P378</f>
        <v>210242</v>
      </c>
      <c r="I378" s="9">
        <f>J378+K378</f>
        <v>205342</v>
      </c>
      <c r="J378" s="9">
        <f>D386+D383+D384+D385</f>
        <v>200542</v>
      </c>
      <c r="K378" s="9">
        <f>D387+D388+D389+D390+D391+D392+D393</f>
        <v>4800</v>
      </c>
      <c r="L378" s="9">
        <f>D381</f>
        <v>0</v>
      </c>
      <c r="M378" s="9">
        <f>D382</f>
        <v>4900</v>
      </c>
      <c r="N378" s="9">
        <v>0</v>
      </c>
      <c r="O378" s="9">
        <v>0</v>
      </c>
      <c r="P378" s="9">
        <v>0</v>
      </c>
      <c r="Q378" s="9">
        <f>R378</f>
        <v>0</v>
      </c>
      <c r="R378" s="9">
        <v>0</v>
      </c>
      <c r="S378" s="9">
        <v>0</v>
      </c>
      <c r="T378" s="9">
        <v>0</v>
      </c>
      <c r="U378" s="9">
        <v>0</v>
      </c>
    </row>
    <row r="379" spans="1:21" ht="41.25" customHeight="1" x14ac:dyDescent="0.2">
      <c r="A379" s="280"/>
      <c r="B379" s="281"/>
      <c r="C379" s="294"/>
      <c r="D379" s="12"/>
      <c r="E379" s="12"/>
      <c r="F379" s="51" t="s">
        <v>19</v>
      </c>
      <c r="G379" s="9">
        <f>E380</f>
        <v>196833.91</v>
      </c>
      <c r="H379" s="18">
        <f>I379+L379+M379+N379+O379+P379</f>
        <v>196833.91</v>
      </c>
      <c r="I379" s="9">
        <f>J379+K379</f>
        <v>192183.54</v>
      </c>
      <c r="J379" s="9">
        <f>E383+E384+E385+E386</f>
        <v>189032.49000000002</v>
      </c>
      <c r="K379" s="9">
        <f>E387+E388+E389+E390+E391+E392+E393</f>
        <v>3151.0499999999997</v>
      </c>
      <c r="L379" s="9">
        <f>E381</f>
        <v>0</v>
      </c>
      <c r="M379" s="9">
        <f>E382</f>
        <v>4650.37</v>
      </c>
      <c r="N379" s="9">
        <v>0</v>
      </c>
      <c r="O379" s="9">
        <v>0</v>
      </c>
      <c r="P379" s="9">
        <v>0</v>
      </c>
      <c r="Q379" s="9">
        <f>R379</f>
        <v>0</v>
      </c>
      <c r="R379" s="9">
        <f>E394</f>
        <v>0</v>
      </c>
      <c r="S379" s="9">
        <v>0</v>
      </c>
      <c r="T379" s="9">
        <v>0</v>
      </c>
      <c r="U379" s="9">
        <v>0</v>
      </c>
    </row>
    <row r="380" spans="1:21" ht="48.75" customHeight="1" x14ac:dyDescent="0.2">
      <c r="A380" s="280"/>
      <c r="B380" s="281"/>
      <c r="C380" s="295"/>
      <c r="D380" s="8">
        <f>D381+D382+D383+D384+D385+D386+D387+D388+D389+D390+D391+D392+D393+D394</f>
        <v>210242</v>
      </c>
      <c r="E380" s="8">
        <f>E381+E382+E383+E384+E385+E386+E387+E388+E389+E390+E391+E392+E393+E394</f>
        <v>196833.91</v>
      </c>
      <c r="F380" s="51" t="s">
        <v>20</v>
      </c>
      <c r="G380" s="9">
        <f>G379/G378*100</f>
        <v>93.622544496342314</v>
      </c>
      <c r="H380" s="9">
        <f>H379/H378*100</f>
        <v>93.622544496342314</v>
      </c>
      <c r="I380" s="9">
        <f>I379/I378*100</f>
        <v>93.591929561414617</v>
      </c>
      <c r="J380" s="9">
        <f>J379/J378*100</f>
        <v>94.260798236778342</v>
      </c>
      <c r="K380" s="9">
        <v>0</v>
      </c>
      <c r="L380" s="9">
        <v>0</v>
      </c>
      <c r="M380" s="9">
        <f>M379/M378*100</f>
        <v>94.905510204081637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1:21" ht="14.45" hidden="1" customHeight="1" x14ac:dyDescent="0.2">
      <c r="A381" s="1"/>
      <c r="B381" s="45">
        <v>232</v>
      </c>
      <c r="C381" s="45">
        <v>0</v>
      </c>
      <c r="D381" s="46"/>
      <c r="E381" s="46"/>
      <c r="F381" s="13">
        <f>H378-G378</f>
        <v>0</v>
      </c>
      <c r="G381" s="95"/>
      <c r="H381" s="15">
        <f>H379-E380</f>
        <v>0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idden="1" x14ac:dyDescent="0.2">
      <c r="A382" s="1"/>
      <c r="B382">
        <v>302</v>
      </c>
      <c r="C382">
        <v>0</v>
      </c>
      <c r="D382" s="52">
        <v>4900</v>
      </c>
      <c r="E382" s="52">
        <v>4650.37</v>
      </c>
      <c r="F382" s="47"/>
      <c r="G382" s="47"/>
      <c r="H382" s="14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idden="1" x14ac:dyDescent="0.2">
      <c r="A383" s="1"/>
      <c r="B383">
        <v>401</v>
      </c>
      <c r="C383">
        <v>0</v>
      </c>
      <c r="D383" s="52">
        <v>165267</v>
      </c>
      <c r="E383" s="52">
        <v>156061.98000000001</v>
      </c>
      <c r="F383" s="13"/>
      <c r="G383" s="14"/>
      <c r="H383" s="14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idden="1" x14ac:dyDescent="0.2">
      <c r="A384" s="1"/>
      <c r="B384">
        <v>404</v>
      </c>
      <c r="C384">
        <v>0</v>
      </c>
      <c r="D384" s="52">
        <v>0</v>
      </c>
      <c r="E384" s="52">
        <v>0</v>
      </c>
      <c r="F384" s="13"/>
      <c r="G384" s="14"/>
      <c r="H384" s="14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idden="1" x14ac:dyDescent="0.2">
      <c r="A385" s="1"/>
      <c r="B385">
        <v>411</v>
      </c>
      <c r="C385">
        <v>0</v>
      </c>
      <c r="D385" s="52">
        <v>31110</v>
      </c>
      <c r="E385" s="52">
        <v>29220.75</v>
      </c>
      <c r="F385" s="13"/>
      <c r="G385" s="14"/>
      <c r="H385" s="14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idden="1" x14ac:dyDescent="0.2">
      <c r="A386" s="1"/>
      <c r="B386">
        <v>412</v>
      </c>
      <c r="C386">
        <v>0</v>
      </c>
      <c r="D386" s="52">
        <v>4165</v>
      </c>
      <c r="E386" s="52">
        <v>3749.76</v>
      </c>
      <c r="F386" s="13"/>
      <c r="G386" s="14"/>
      <c r="H386" s="14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idden="1" x14ac:dyDescent="0.2">
      <c r="A387" s="1"/>
      <c r="B387">
        <v>421</v>
      </c>
      <c r="C387">
        <v>0</v>
      </c>
      <c r="D387" s="52">
        <v>3100</v>
      </c>
      <c r="E387" s="52">
        <v>1812.2</v>
      </c>
      <c r="F387" s="13"/>
      <c r="G387" s="14"/>
      <c r="H387" s="14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idden="1" x14ac:dyDescent="0.2">
      <c r="A388" s="1"/>
      <c r="B388">
        <v>424</v>
      </c>
      <c r="C388">
        <v>0</v>
      </c>
      <c r="D388" s="52">
        <v>400</v>
      </c>
      <c r="E388" s="52">
        <v>309.63</v>
      </c>
      <c r="F388" s="13"/>
      <c r="G388" s="14"/>
      <c r="H388" s="14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idden="1" x14ac:dyDescent="0.2">
      <c r="A389" s="1"/>
      <c r="B389">
        <v>426</v>
      </c>
      <c r="C389">
        <v>0</v>
      </c>
      <c r="D389" s="52">
        <v>400</v>
      </c>
      <c r="E389" s="52">
        <v>251.12</v>
      </c>
      <c r="F389" s="13"/>
      <c r="G389" s="14"/>
      <c r="H389" s="14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idden="1" x14ac:dyDescent="0.2">
      <c r="A390" s="1"/>
      <c r="B390">
        <v>427</v>
      </c>
      <c r="C390">
        <v>0</v>
      </c>
      <c r="D390" s="52">
        <v>200</v>
      </c>
      <c r="E390" s="52">
        <v>165.6</v>
      </c>
      <c r="F390" s="13"/>
      <c r="G390" s="14"/>
      <c r="H390" s="14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idden="1" x14ac:dyDescent="0.2">
      <c r="A391" s="1"/>
      <c r="B391">
        <v>430</v>
      </c>
      <c r="C391">
        <v>0</v>
      </c>
      <c r="D391" s="52">
        <v>500</v>
      </c>
      <c r="E391" s="52">
        <v>473.87</v>
      </c>
      <c r="F391" s="13"/>
      <c r="G391" s="14"/>
      <c r="H391" s="1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idden="1" x14ac:dyDescent="0.2">
      <c r="A392" s="1"/>
      <c r="B392">
        <v>436</v>
      </c>
      <c r="C392">
        <v>0</v>
      </c>
      <c r="D392" s="52">
        <v>100</v>
      </c>
      <c r="E392" s="52">
        <v>87.61</v>
      </c>
      <c r="F392" s="13"/>
      <c r="G392" s="14"/>
      <c r="H392" s="14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idden="1" x14ac:dyDescent="0.2">
      <c r="A393" s="1"/>
      <c r="B393">
        <v>441</v>
      </c>
      <c r="C393">
        <v>0</v>
      </c>
      <c r="D393" s="52">
        <v>100</v>
      </c>
      <c r="E393" s="52">
        <v>51.02</v>
      </c>
      <c r="F393" s="13"/>
      <c r="G393" s="14"/>
      <c r="H393" s="14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idden="1" x14ac:dyDescent="0.2">
      <c r="A394" s="1"/>
      <c r="B394">
        <v>470</v>
      </c>
      <c r="C394">
        <v>0</v>
      </c>
      <c r="D394" s="52"/>
      <c r="E394" s="52"/>
      <c r="F394" s="13"/>
      <c r="G394" s="14"/>
      <c r="H394" s="14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x14ac:dyDescent="0.2">
      <c r="A395" s="312"/>
      <c r="B395" s="300" t="s">
        <v>120</v>
      </c>
      <c r="C395" s="303" t="s">
        <v>26</v>
      </c>
      <c r="D395" s="52">
        <v>64936</v>
      </c>
      <c r="E395" s="52">
        <v>64384.26</v>
      </c>
      <c r="F395" s="51" t="s">
        <v>18</v>
      </c>
      <c r="G395" s="9">
        <f>D397</f>
        <v>64936</v>
      </c>
      <c r="H395" s="18">
        <f>I395+L395+M395+N395+O395+P395</f>
        <v>64936</v>
      </c>
      <c r="I395" s="9">
        <f>J395+K395</f>
        <v>38876</v>
      </c>
      <c r="J395" s="9">
        <f>D398</f>
        <v>9100</v>
      </c>
      <c r="K395" s="9">
        <f>D399+D400+D401</f>
        <v>29776</v>
      </c>
      <c r="L395" s="9">
        <v>0</v>
      </c>
      <c r="M395" s="9">
        <v>0</v>
      </c>
      <c r="N395" s="31">
        <f>D402+D403+D404+D405+D406+D407+D408+D409+D410+D411</f>
        <v>26060</v>
      </c>
      <c r="O395" s="9">
        <v>0</v>
      </c>
      <c r="P395" s="9">
        <v>0</v>
      </c>
      <c r="Q395" s="9">
        <f>R395+T395+U395</f>
        <v>0</v>
      </c>
      <c r="R395" s="9">
        <v>0</v>
      </c>
      <c r="S395" s="9">
        <f>R395</f>
        <v>0</v>
      </c>
      <c r="T395" s="9">
        <v>0</v>
      </c>
      <c r="U395" s="9">
        <v>0</v>
      </c>
    </row>
    <row r="396" spans="1:21" x14ac:dyDescent="0.2">
      <c r="A396" s="313"/>
      <c r="B396" s="301"/>
      <c r="C396" s="304"/>
      <c r="D396" s="12"/>
      <c r="E396" s="12"/>
      <c r="F396" s="51" t="s">
        <v>19</v>
      </c>
      <c r="G396" s="9">
        <f>E397</f>
        <v>64384.26</v>
      </c>
      <c r="H396" s="18">
        <f>I396+L396+M396+N396+O396+P396</f>
        <v>64384.26</v>
      </c>
      <c r="I396" s="9">
        <f>J396+K396</f>
        <v>38854.58</v>
      </c>
      <c r="J396" s="9">
        <f>E398</f>
        <v>9080</v>
      </c>
      <c r="K396" s="9">
        <f>E399+E400+E401</f>
        <v>29774.58</v>
      </c>
      <c r="L396" s="9">
        <v>0</v>
      </c>
      <c r="M396" s="9">
        <v>0</v>
      </c>
      <c r="N396" s="31">
        <f>E402+E403+E404+E405+E406+E407+E408+E409+E410+E411</f>
        <v>25529.68</v>
      </c>
      <c r="O396" s="9">
        <v>0</v>
      </c>
      <c r="P396" s="9">
        <v>0</v>
      </c>
      <c r="Q396" s="9">
        <f>R396+T396+U396</f>
        <v>0</v>
      </c>
      <c r="R396" s="9">
        <v>0</v>
      </c>
      <c r="S396" s="9">
        <v>0</v>
      </c>
      <c r="T396" s="9">
        <v>0</v>
      </c>
      <c r="U396" s="9">
        <v>0</v>
      </c>
    </row>
    <row r="397" spans="1:21" x14ac:dyDescent="0.2">
      <c r="A397" s="314"/>
      <c r="B397" s="302"/>
      <c r="C397" s="305"/>
      <c r="D397" s="8">
        <f>D398+D399+D400+D401+D402+D403+D404+D405+D406+D407+D408+D409+D410+D411</f>
        <v>64936</v>
      </c>
      <c r="E397" s="8">
        <f>E398+E399+E400+E401+E402+E403+E404+E405+E406+E407+E408+E409+E410+E411</f>
        <v>64384.26</v>
      </c>
      <c r="F397" s="51" t="s">
        <v>20</v>
      </c>
      <c r="G397" s="9">
        <f>G396/G395*100</f>
        <v>99.150332635210063</v>
      </c>
      <c r="H397" s="9">
        <f>H396/H395*100</f>
        <v>99.150332635210063</v>
      </c>
      <c r="I397" s="9">
        <f>I396/I395*100</f>
        <v>99.944901738862029</v>
      </c>
      <c r="J397" s="9">
        <f>J396/J395*100</f>
        <v>99.780219780219781</v>
      </c>
      <c r="K397" s="9">
        <f>K396/K395*100</f>
        <v>99.995231058570667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</row>
    <row r="398" spans="1:21" hidden="1" x14ac:dyDescent="0.2">
      <c r="A398" s="4"/>
      <c r="B398">
        <v>417</v>
      </c>
      <c r="C398">
        <v>0</v>
      </c>
      <c r="D398" s="52">
        <v>9100</v>
      </c>
      <c r="E398" s="52">
        <v>9080</v>
      </c>
      <c r="F398" s="5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idden="1" x14ac:dyDescent="0.2">
      <c r="A399" s="1"/>
      <c r="B399">
        <v>421</v>
      </c>
      <c r="C399">
        <v>0</v>
      </c>
      <c r="D399" s="52">
        <v>250</v>
      </c>
      <c r="E399" s="52">
        <v>248.58</v>
      </c>
      <c r="F399" s="47"/>
      <c r="G399" s="47"/>
      <c r="H399" s="15">
        <f>H396-E397</f>
        <v>0</v>
      </c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idden="1" x14ac:dyDescent="0.2">
      <c r="A400" s="1"/>
      <c r="B400">
        <v>430</v>
      </c>
      <c r="C400">
        <v>0</v>
      </c>
      <c r="D400" s="52">
        <v>10400</v>
      </c>
      <c r="E400" s="52">
        <v>10400</v>
      </c>
      <c r="F400" s="13"/>
      <c r="G400" s="14"/>
      <c r="H400" s="14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idden="1" x14ac:dyDescent="0.2">
      <c r="A401" s="1"/>
      <c r="B401">
        <v>444</v>
      </c>
      <c r="C401">
        <v>0</v>
      </c>
      <c r="D401" s="52">
        <v>19126</v>
      </c>
      <c r="E401" s="52">
        <v>19126</v>
      </c>
      <c r="F401" s="14" t="s">
        <v>105</v>
      </c>
      <c r="G401" s="14"/>
      <c r="H401" s="14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idden="1" x14ac:dyDescent="0.2">
      <c r="A402" s="1"/>
      <c r="B402" s="56">
        <v>411</v>
      </c>
      <c r="C402" s="56">
        <v>7</v>
      </c>
      <c r="D402" s="57">
        <v>294.42</v>
      </c>
      <c r="E402" s="57">
        <v>294.42</v>
      </c>
      <c r="F402" s="14" t="s">
        <v>106</v>
      </c>
      <c r="G402" s="14"/>
      <c r="H402" s="14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idden="1" x14ac:dyDescent="0.2">
      <c r="A403" s="1"/>
      <c r="B403" s="56">
        <v>411</v>
      </c>
      <c r="C403" s="56">
        <v>9</v>
      </c>
      <c r="D403" s="57">
        <v>51.96</v>
      </c>
      <c r="E403" s="57">
        <v>51.96</v>
      </c>
      <c r="F403" s="33" t="s">
        <v>123</v>
      </c>
      <c r="G403" s="14"/>
      <c r="H403" s="1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idden="1" x14ac:dyDescent="0.2">
      <c r="A404" s="1"/>
      <c r="B404" s="56">
        <v>412</v>
      </c>
      <c r="C404" s="56">
        <v>7</v>
      </c>
      <c r="D404" s="57">
        <v>41.75</v>
      </c>
      <c r="E404" s="57">
        <v>41.75</v>
      </c>
      <c r="F404" s="13"/>
      <c r="G404" s="14"/>
      <c r="H404" s="14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idden="1" x14ac:dyDescent="0.2">
      <c r="A405" s="1"/>
      <c r="B405" s="56">
        <v>412</v>
      </c>
      <c r="C405" s="56">
        <v>9</v>
      </c>
      <c r="D405" s="57">
        <v>7.36</v>
      </c>
      <c r="E405" s="57">
        <v>7.36</v>
      </c>
      <c r="F405" s="13" t="s">
        <v>125</v>
      </c>
      <c r="G405" s="14"/>
      <c r="H405" s="14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idden="1" x14ac:dyDescent="0.2">
      <c r="A406" s="1"/>
      <c r="B406" s="56">
        <v>417</v>
      </c>
      <c r="C406" s="56">
        <v>7</v>
      </c>
      <c r="D406" s="57">
        <v>13943.83</v>
      </c>
      <c r="E406" s="57">
        <v>13943.83</v>
      </c>
      <c r="F406" s="13"/>
      <c r="G406" s="14"/>
      <c r="H406" s="14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idden="1" x14ac:dyDescent="0.2">
      <c r="A407" s="1"/>
      <c r="B407" s="56">
        <v>417</v>
      </c>
      <c r="C407" s="56">
        <v>9</v>
      </c>
      <c r="D407" s="57">
        <v>2460.6799999999998</v>
      </c>
      <c r="E407" s="57">
        <v>2460.6799999999998</v>
      </c>
      <c r="F407" s="13"/>
      <c r="G407" s="14"/>
      <c r="H407" s="14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idden="1" x14ac:dyDescent="0.2">
      <c r="A408" s="1"/>
      <c r="B408" s="56">
        <v>424</v>
      </c>
      <c r="C408" s="56">
        <v>7</v>
      </c>
      <c r="D408" s="57">
        <v>4505</v>
      </c>
      <c r="E408" s="57">
        <v>4066.13</v>
      </c>
      <c r="F408" s="13"/>
      <c r="G408" s="14"/>
      <c r="H408" s="14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idden="1" x14ac:dyDescent="0.2">
      <c r="A409" s="1"/>
      <c r="B409" s="56">
        <v>424</v>
      </c>
      <c r="C409" s="56">
        <v>9</v>
      </c>
      <c r="D409" s="57">
        <v>795</v>
      </c>
      <c r="E409" s="57">
        <v>717.55</v>
      </c>
      <c r="F409" s="13"/>
      <c r="G409" s="14"/>
      <c r="H409" s="14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idden="1" x14ac:dyDescent="0.2">
      <c r="A410" s="1"/>
      <c r="B410" s="56">
        <v>430</v>
      </c>
      <c r="C410" s="56">
        <v>7</v>
      </c>
      <c r="D410" s="57">
        <v>3366</v>
      </c>
      <c r="E410" s="57">
        <v>3354.1</v>
      </c>
      <c r="F410" s="13"/>
      <c r="G410" s="14"/>
      <c r="H410" s="14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idden="1" x14ac:dyDescent="0.2">
      <c r="A411" s="1"/>
      <c r="B411" s="56">
        <v>430</v>
      </c>
      <c r="C411" s="56">
        <v>9</v>
      </c>
      <c r="D411" s="57">
        <v>594</v>
      </c>
      <c r="E411" s="57">
        <v>591.9</v>
      </c>
      <c r="F411" s="13"/>
      <c r="G411" s="14"/>
      <c r="H411" s="14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idden="1" x14ac:dyDescent="0.2">
      <c r="A412" s="1"/>
      <c r="B412" s="2"/>
      <c r="C412" s="34"/>
      <c r="D412" s="35"/>
      <c r="E412" s="35"/>
      <c r="F412" s="13"/>
      <c r="G412" s="14"/>
      <c r="H412" s="14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x14ac:dyDescent="0.2">
      <c r="A413" s="285" t="s">
        <v>126</v>
      </c>
      <c r="B413" s="291"/>
      <c r="C413" s="287" t="s">
        <v>127</v>
      </c>
      <c r="D413" s="171">
        <v>60700</v>
      </c>
      <c r="E413" s="171">
        <v>47316.02</v>
      </c>
      <c r="F413" s="98" t="s">
        <v>18</v>
      </c>
      <c r="G413" s="99">
        <f>D415</f>
        <v>60700</v>
      </c>
      <c r="H413" s="99">
        <f>H416+H422+H427</f>
        <v>60700</v>
      </c>
      <c r="I413" s="99">
        <f>I416+I422+I427</f>
        <v>60700</v>
      </c>
      <c r="J413" s="99">
        <f t="shared" ref="J413:U414" si="38">J416+J422+J427</f>
        <v>22000</v>
      </c>
      <c r="K413" s="99">
        <f t="shared" si="38"/>
        <v>38700</v>
      </c>
      <c r="L413" s="99">
        <f t="shared" si="38"/>
        <v>0</v>
      </c>
      <c r="M413" s="99">
        <f t="shared" si="38"/>
        <v>0</v>
      </c>
      <c r="N413" s="99">
        <f t="shared" si="38"/>
        <v>0</v>
      </c>
      <c r="O413" s="99">
        <f t="shared" si="38"/>
        <v>0</v>
      </c>
      <c r="P413" s="99">
        <f t="shared" si="38"/>
        <v>0</v>
      </c>
      <c r="Q413" s="99">
        <f t="shared" si="38"/>
        <v>0</v>
      </c>
      <c r="R413" s="99">
        <f t="shared" si="38"/>
        <v>0</v>
      </c>
      <c r="S413" s="99">
        <f t="shared" si="38"/>
        <v>0</v>
      </c>
      <c r="T413" s="99">
        <f t="shared" si="38"/>
        <v>0</v>
      </c>
      <c r="U413" s="99">
        <f t="shared" si="38"/>
        <v>0</v>
      </c>
    </row>
    <row r="414" spans="1:21" x14ac:dyDescent="0.2">
      <c r="A414" s="285"/>
      <c r="B414" s="291"/>
      <c r="C414" s="292"/>
      <c r="D414" s="97"/>
      <c r="E414" s="97"/>
      <c r="F414" s="98" t="s">
        <v>19</v>
      </c>
      <c r="G414" s="99">
        <f>E415</f>
        <v>47316.020000000004</v>
      </c>
      <c r="H414" s="99">
        <f>H417+H423+H428</f>
        <v>47316.020000000004</v>
      </c>
      <c r="I414" s="99">
        <f>I417+I423+I428</f>
        <v>47316.020000000004</v>
      </c>
      <c r="J414" s="99">
        <f t="shared" si="38"/>
        <v>21334.86</v>
      </c>
      <c r="K414" s="99">
        <f t="shared" si="38"/>
        <v>25981.16</v>
      </c>
      <c r="L414" s="99">
        <f t="shared" si="38"/>
        <v>0</v>
      </c>
      <c r="M414" s="99">
        <f t="shared" si="38"/>
        <v>0</v>
      </c>
      <c r="N414" s="99">
        <f t="shared" si="38"/>
        <v>0</v>
      </c>
      <c r="O414" s="99">
        <f t="shared" si="38"/>
        <v>0</v>
      </c>
      <c r="P414" s="99">
        <f t="shared" si="38"/>
        <v>0</v>
      </c>
      <c r="Q414" s="99">
        <f t="shared" si="38"/>
        <v>0</v>
      </c>
      <c r="R414" s="99">
        <f t="shared" si="38"/>
        <v>0</v>
      </c>
      <c r="S414" s="99">
        <f t="shared" si="38"/>
        <v>0</v>
      </c>
      <c r="T414" s="99">
        <f t="shared" si="38"/>
        <v>0</v>
      </c>
      <c r="U414" s="99">
        <f t="shared" si="38"/>
        <v>0</v>
      </c>
    </row>
    <row r="415" spans="1:21" x14ac:dyDescent="0.2">
      <c r="A415" s="285"/>
      <c r="B415" s="291"/>
      <c r="C415" s="292"/>
      <c r="D415" s="97">
        <f>D418+D424+D429</f>
        <v>60700</v>
      </c>
      <c r="E415" s="97">
        <f>E424+E429</f>
        <v>47316.020000000004</v>
      </c>
      <c r="F415" s="98" t="s">
        <v>20</v>
      </c>
      <c r="G415" s="99">
        <f>G414/G413*100</f>
        <v>77.950609555189459</v>
      </c>
      <c r="H415" s="99">
        <f>H414/H413*100</f>
        <v>77.950609555189459</v>
      </c>
      <c r="I415" s="99">
        <f>I414/I413*100</f>
        <v>77.950609555189459</v>
      </c>
      <c r="J415" s="99">
        <f>J414/J413*100</f>
        <v>96.976636363636374</v>
      </c>
      <c r="K415" s="99">
        <f>K414/K413*100</f>
        <v>67.134780361757109</v>
      </c>
      <c r="L415" s="99">
        <v>0</v>
      </c>
      <c r="M415" s="99">
        <v>0</v>
      </c>
      <c r="N415" s="99">
        <v>0</v>
      </c>
      <c r="O415" s="99">
        <v>0</v>
      </c>
      <c r="P415" s="99">
        <v>0</v>
      </c>
      <c r="Q415" s="99">
        <v>0</v>
      </c>
      <c r="R415" s="99">
        <v>0</v>
      </c>
      <c r="S415" s="99">
        <v>0</v>
      </c>
      <c r="T415" s="99">
        <v>0</v>
      </c>
      <c r="U415" s="99">
        <v>0</v>
      </c>
    </row>
    <row r="416" spans="1:21" hidden="1" x14ac:dyDescent="0.2">
      <c r="A416" s="297"/>
      <c r="B416" s="281" t="s">
        <v>198</v>
      </c>
      <c r="C416" s="282" t="s">
        <v>199</v>
      </c>
      <c r="D416" s="47"/>
      <c r="E416" s="47"/>
      <c r="F416" s="51" t="s">
        <v>18</v>
      </c>
      <c r="G416" s="9">
        <f>D418</f>
        <v>0</v>
      </c>
      <c r="H416" s="18">
        <f>I416+L416+M416+N416+O416+P416</f>
        <v>0</v>
      </c>
      <c r="I416" s="9">
        <f>J416+K416</f>
        <v>0</v>
      </c>
      <c r="J416" s="9">
        <v>0</v>
      </c>
      <c r="K416" s="9">
        <v>0</v>
      </c>
      <c r="L416" s="9">
        <f>D419</f>
        <v>0</v>
      </c>
      <c r="M416" s="9">
        <v>0</v>
      </c>
      <c r="N416" s="9">
        <v>0</v>
      </c>
      <c r="O416" s="9">
        <v>0</v>
      </c>
      <c r="P416" s="9">
        <v>0</v>
      </c>
      <c r="Q416" s="9">
        <f>U416</f>
        <v>0</v>
      </c>
      <c r="R416" s="9">
        <v>0</v>
      </c>
      <c r="S416" s="9">
        <v>0</v>
      </c>
      <c r="T416" s="9">
        <v>0</v>
      </c>
      <c r="U416" s="9">
        <f>D420</f>
        <v>0</v>
      </c>
    </row>
    <row r="417" spans="1:21" hidden="1" x14ac:dyDescent="0.2">
      <c r="A417" s="298"/>
      <c r="B417" s="281"/>
      <c r="C417" s="282"/>
      <c r="D417" s="8"/>
      <c r="E417" s="8"/>
      <c r="F417" s="51" t="s">
        <v>19</v>
      </c>
      <c r="G417" s="9">
        <f>E418</f>
        <v>0</v>
      </c>
      <c r="H417" s="18">
        <f>I417+L417+M417+N417+O417+P417</f>
        <v>0</v>
      </c>
      <c r="I417" s="9">
        <f>J417+K417</f>
        <v>0</v>
      </c>
      <c r="J417" s="9">
        <v>0</v>
      </c>
      <c r="K417" s="9">
        <v>0</v>
      </c>
      <c r="L417" s="9">
        <f>E419</f>
        <v>0</v>
      </c>
      <c r="M417" s="9">
        <v>0</v>
      </c>
      <c r="N417" s="9">
        <v>0</v>
      </c>
      <c r="O417" s="9">
        <v>0</v>
      </c>
      <c r="P417" s="9">
        <v>0</v>
      </c>
      <c r="Q417" s="9">
        <f>U417</f>
        <v>0</v>
      </c>
      <c r="R417" s="9">
        <v>0</v>
      </c>
      <c r="S417" s="9">
        <v>0</v>
      </c>
      <c r="T417" s="9">
        <v>0</v>
      </c>
      <c r="U417" s="9">
        <f>E420</f>
        <v>0</v>
      </c>
    </row>
    <row r="418" spans="1:21" hidden="1" x14ac:dyDescent="0.2">
      <c r="A418" s="299"/>
      <c r="B418" s="281"/>
      <c r="C418" s="283"/>
      <c r="D418" s="8">
        <f>D419+D420</f>
        <v>0</v>
      </c>
      <c r="E418" s="8">
        <f>E419+E420</f>
        <v>0</v>
      </c>
      <c r="F418" s="51" t="s">
        <v>20</v>
      </c>
      <c r="G418" s="9" t="e">
        <f>G417/G416*100</f>
        <v>#DIV/0!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 t="e">
        <f>Q417/Q416*100</f>
        <v>#DIV/0!</v>
      </c>
      <c r="R418" s="9">
        <v>0</v>
      </c>
      <c r="S418" s="9">
        <v>0</v>
      </c>
      <c r="T418" s="9">
        <v>0</v>
      </c>
      <c r="U418" s="9" t="e">
        <f>U417/U416*100</f>
        <v>#DIV/0!</v>
      </c>
    </row>
    <row r="419" spans="1:21" ht="22.5" hidden="1" x14ac:dyDescent="0.2">
      <c r="A419" s="1"/>
      <c r="B419" s="2"/>
      <c r="C419" s="11" t="s">
        <v>78</v>
      </c>
      <c r="D419" s="17">
        <v>0</v>
      </c>
      <c r="E419" s="17">
        <v>0</v>
      </c>
      <c r="F419" s="13">
        <f>H416-G416</f>
        <v>0</v>
      </c>
      <c r="G419" s="14"/>
      <c r="H419" s="15">
        <f>H417-E418</f>
        <v>0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idden="1" x14ac:dyDescent="0.2">
      <c r="A420" s="1"/>
      <c r="B420" s="2"/>
      <c r="C420" s="11" t="s">
        <v>79</v>
      </c>
      <c r="D420" s="17">
        <v>0</v>
      </c>
      <c r="E420" s="17">
        <v>0</v>
      </c>
      <c r="F420" s="47">
        <v>2000</v>
      </c>
      <c r="G420" s="47">
        <v>0</v>
      </c>
      <c r="H420" s="15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idden="1" x14ac:dyDescent="0.2">
      <c r="A421" s="48"/>
      <c r="B421" s="48"/>
      <c r="C421" s="19"/>
      <c r="D421" s="12"/>
      <c r="E421" s="12"/>
      <c r="F421" s="51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x14ac:dyDescent="0.2">
      <c r="A422" s="280"/>
      <c r="B422" s="281" t="s">
        <v>128</v>
      </c>
      <c r="C422" s="282" t="s">
        <v>129</v>
      </c>
      <c r="D422" s="8"/>
      <c r="E422" s="8"/>
      <c r="F422" s="51" t="s">
        <v>18</v>
      </c>
      <c r="G422" s="9">
        <f>D424</f>
        <v>5000</v>
      </c>
      <c r="H422" s="18">
        <f>I422+L422+M422+N422+O422+P422</f>
        <v>5000</v>
      </c>
      <c r="I422" s="9">
        <f>J422+K422</f>
        <v>5000</v>
      </c>
      <c r="J422" s="9">
        <v>0</v>
      </c>
      <c r="K422" s="9">
        <f>D425+D426</f>
        <v>5000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</row>
    <row r="423" spans="1:21" x14ac:dyDescent="0.2">
      <c r="A423" s="280"/>
      <c r="B423" s="281"/>
      <c r="C423" s="283"/>
      <c r="D423" s="8"/>
      <c r="E423" s="8"/>
      <c r="F423" s="51" t="s">
        <v>19</v>
      </c>
      <c r="G423" s="9">
        <f>E424</f>
        <v>1300</v>
      </c>
      <c r="H423" s="18">
        <f>I423+L423+M423+N423+O423+P423</f>
        <v>1300</v>
      </c>
      <c r="I423" s="9">
        <f>J423+K423</f>
        <v>1300</v>
      </c>
      <c r="J423" s="9">
        <v>0</v>
      </c>
      <c r="K423" s="9">
        <f>E425+E426</f>
        <v>1300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</row>
    <row r="424" spans="1:21" x14ac:dyDescent="0.2">
      <c r="A424" s="280"/>
      <c r="B424" s="281"/>
      <c r="C424" s="283"/>
      <c r="D424" s="8">
        <f>D425+D426</f>
        <v>5000</v>
      </c>
      <c r="E424" s="8">
        <f>E425+E426</f>
        <v>1300</v>
      </c>
      <c r="F424" s="51" t="s">
        <v>20</v>
      </c>
      <c r="G424" s="9">
        <f>G423/G422*100</f>
        <v>26</v>
      </c>
      <c r="H424" s="9">
        <f>H423/H422*100</f>
        <v>26</v>
      </c>
      <c r="I424" s="9">
        <f>I423/I422*100</f>
        <v>26</v>
      </c>
      <c r="J424" s="9">
        <v>0</v>
      </c>
      <c r="K424" s="9">
        <f>K423/K422*100</f>
        <v>26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1:21" hidden="1" x14ac:dyDescent="0.2">
      <c r="A425" s="1"/>
      <c r="B425">
        <v>421</v>
      </c>
      <c r="C425">
        <v>0</v>
      </c>
      <c r="D425" s="52">
        <v>2000</v>
      </c>
      <c r="E425" s="52">
        <v>0</v>
      </c>
      <c r="F425" s="13">
        <f>H422-G422</f>
        <v>0</v>
      </c>
      <c r="G425" s="14"/>
      <c r="H425" s="15">
        <f>H423-E424</f>
        <v>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idden="1" x14ac:dyDescent="0.2">
      <c r="A426" s="1"/>
      <c r="B426">
        <v>430</v>
      </c>
      <c r="C426">
        <v>0</v>
      </c>
      <c r="D426" s="52">
        <v>3000</v>
      </c>
      <c r="E426" s="52">
        <v>1300</v>
      </c>
      <c r="F426" s="47"/>
      <c r="G426" s="47"/>
      <c r="H426" s="14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x14ac:dyDescent="0.2">
      <c r="A427" s="280"/>
      <c r="B427" s="281" t="s">
        <v>130</v>
      </c>
      <c r="C427" s="282" t="s">
        <v>131</v>
      </c>
      <c r="D427" s="52">
        <v>55700</v>
      </c>
      <c r="E427" s="52">
        <v>17475.75</v>
      </c>
      <c r="F427" s="51" t="s">
        <v>18</v>
      </c>
      <c r="G427" s="9">
        <f>D429</f>
        <v>55700</v>
      </c>
      <c r="H427" s="18">
        <f>I427+L427+M427+N427+O427+P427</f>
        <v>55700</v>
      </c>
      <c r="I427" s="9">
        <f>J427+K427</f>
        <v>55700</v>
      </c>
      <c r="J427" s="9">
        <f>D430+D431+D432</f>
        <v>22000</v>
      </c>
      <c r="K427" s="9">
        <f>D433+D434</f>
        <v>33700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</row>
    <row r="428" spans="1:21" x14ac:dyDescent="0.2">
      <c r="A428" s="280"/>
      <c r="B428" s="281"/>
      <c r="C428" s="283"/>
      <c r="D428" s="12"/>
      <c r="E428" s="12"/>
      <c r="F428" s="51" t="s">
        <v>19</v>
      </c>
      <c r="G428" s="9">
        <f>E429</f>
        <v>46016.020000000004</v>
      </c>
      <c r="H428" s="18">
        <f>I428+L428+M428+N428+O428+P428</f>
        <v>46016.020000000004</v>
      </c>
      <c r="I428" s="9">
        <f>J428+K428</f>
        <v>46016.020000000004</v>
      </c>
      <c r="J428" s="9">
        <f>E430+E431+E432</f>
        <v>21334.86</v>
      </c>
      <c r="K428" s="9">
        <f>E433+E434</f>
        <v>24681.16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</row>
    <row r="429" spans="1:21" x14ac:dyDescent="0.2">
      <c r="A429" s="280"/>
      <c r="B429" s="281"/>
      <c r="C429" s="283"/>
      <c r="D429" s="8">
        <f>D430+D431+D432+D433+D434</f>
        <v>55700</v>
      </c>
      <c r="E429" s="8">
        <f>E430+E431+E432+E433+E434</f>
        <v>46016.020000000004</v>
      </c>
      <c r="F429" s="51" t="s">
        <v>20</v>
      </c>
      <c r="G429" s="9">
        <f>G428/G427*100</f>
        <v>82.614039497307019</v>
      </c>
      <c r="H429" s="9">
        <f>H428/H427*100</f>
        <v>82.614039497307019</v>
      </c>
      <c r="I429" s="9">
        <f>I428/I427*100</f>
        <v>82.614039497307019</v>
      </c>
      <c r="J429" s="9">
        <f>J428/J427*100</f>
        <v>96.976636363636374</v>
      </c>
      <c r="K429" s="9">
        <f>K428/K427*100</f>
        <v>73.237863501483673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</row>
    <row r="430" spans="1:21" ht="22.5" hidden="1" x14ac:dyDescent="0.2">
      <c r="A430" s="1"/>
      <c r="B430" s="2"/>
      <c r="C430" s="11" t="s">
        <v>27</v>
      </c>
      <c r="D430" s="24">
        <v>0</v>
      </c>
      <c r="E430" s="24" t="s">
        <v>57</v>
      </c>
      <c r="F430" s="13">
        <f>H427-G427</f>
        <v>0</v>
      </c>
      <c r="G430" s="14"/>
      <c r="H430" s="15">
        <f>H428-E429</f>
        <v>0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idden="1" x14ac:dyDescent="0.2">
      <c r="A431" s="1"/>
      <c r="B431" s="2"/>
      <c r="C431" s="11" t="s">
        <v>28</v>
      </c>
      <c r="D431" s="24">
        <v>0</v>
      </c>
      <c r="E431" s="24" t="s">
        <v>57</v>
      </c>
      <c r="F431" s="47"/>
      <c r="G431" s="47"/>
      <c r="H431" s="14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idden="1" x14ac:dyDescent="0.2">
      <c r="A432" s="1"/>
      <c r="B432">
        <v>417</v>
      </c>
      <c r="C432">
        <v>0</v>
      </c>
      <c r="D432" s="52">
        <v>22000</v>
      </c>
      <c r="E432" s="52">
        <v>21334.86</v>
      </c>
      <c r="F432" s="13"/>
      <c r="G432" s="14"/>
      <c r="H432" s="14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idden="1" x14ac:dyDescent="0.2">
      <c r="A433" s="1"/>
      <c r="B433">
        <v>421</v>
      </c>
      <c r="C433">
        <v>0</v>
      </c>
      <c r="D433" s="52">
        <v>9700</v>
      </c>
      <c r="E433" s="52">
        <v>5541.16</v>
      </c>
      <c r="F433" s="13"/>
      <c r="G433" s="14"/>
      <c r="H433" s="14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idden="1" x14ac:dyDescent="0.2">
      <c r="A434" s="1"/>
      <c r="B434">
        <v>430</v>
      </c>
      <c r="C434">
        <v>0</v>
      </c>
      <c r="D434" s="52">
        <v>24000</v>
      </c>
      <c r="E434" s="52">
        <v>19140</v>
      </c>
      <c r="F434" s="13"/>
      <c r="G434" s="14"/>
      <c r="H434" s="14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x14ac:dyDescent="0.2">
      <c r="A435" s="285" t="s">
        <v>132</v>
      </c>
      <c r="B435" s="291"/>
      <c r="C435" s="287" t="s">
        <v>133</v>
      </c>
      <c r="D435" s="97"/>
      <c r="E435" s="97"/>
      <c r="F435" s="98" t="s">
        <v>18</v>
      </c>
      <c r="G435" s="99">
        <f>D437</f>
        <v>2170712</v>
      </c>
      <c r="H435" s="99">
        <f t="shared" ref="H435:U435" si="39">H438+H442++H446+H455+H470+H474+H478+H482+H502+H510+H514</f>
        <v>2170712</v>
      </c>
      <c r="I435" s="99">
        <f t="shared" si="39"/>
        <v>632466.02</v>
      </c>
      <c r="J435" s="99">
        <f t="shared" si="39"/>
        <v>485319.27</v>
      </c>
      <c r="K435" s="99">
        <f t="shared" si="39"/>
        <v>147146.75</v>
      </c>
      <c r="L435" s="99">
        <f t="shared" si="39"/>
        <v>0</v>
      </c>
      <c r="M435" s="99">
        <f t="shared" si="39"/>
        <v>1538245.98</v>
      </c>
      <c r="N435" s="99">
        <f t="shared" si="39"/>
        <v>0</v>
      </c>
      <c r="O435" s="99">
        <f t="shared" si="39"/>
        <v>0</v>
      </c>
      <c r="P435" s="99">
        <f t="shared" si="39"/>
        <v>0</v>
      </c>
      <c r="Q435" s="99">
        <f t="shared" si="39"/>
        <v>0</v>
      </c>
      <c r="R435" s="99">
        <f t="shared" si="39"/>
        <v>0</v>
      </c>
      <c r="S435" s="99">
        <f t="shared" si="39"/>
        <v>0</v>
      </c>
      <c r="T435" s="99">
        <f t="shared" si="39"/>
        <v>0</v>
      </c>
      <c r="U435" s="99">
        <f t="shared" si="39"/>
        <v>0</v>
      </c>
    </row>
    <row r="436" spans="1:21" x14ac:dyDescent="0.2">
      <c r="A436" s="285"/>
      <c r="B436" s="291"/>
      <c r="C436" s="292"/>
      <c r="D436" s="97"/>
      <c r="E436" s="97"/>
      <c r="F436" s="98" t="s">
        <v>19</v>
      </c>
      <c r="G436" s="99">
        <f>E437</f>
        <v>2170236.34</v>
      </c>
      <c r="H436" s="99">
        <f>H439+H443+H447+H456+H471+H475+H479+H483+H503+H511+H515</f>
        <v>2170236.34</v>
      </c>
      <c r="I436" s="99">
        <f t="shared" ref="I436:U436" si="40">I439+I443+I447+I456+I471+I475+I479+I483+I503+I511+I515</f>
        <v>632019.86999999988</v>
      </c>
      <c r="J436" s="99">
        <f t="shared" si="40"/>
        <v>485312.85999999993</v>
      </c>
      <c r="K436" s="99">
        <f t="shared" si="40"/>
        <v>146707.01</v>
      </c>
      <c r="L436" s="99">
        <f t="shared" si="40"/>
        <v>0</v>
      </c>
      <c r="M436" s="99">
        <f t="shared" si="40"/>
        <v>1538216.47</v>
      </c>
      <c r="N436" s="99">
        <f t="shared" si="40"/>
        <v>0</v>
      </c>
      <c r="O436" s="99">
        <f t="shared" si="40"/>
        <v>0</v>
      </c>
      <c r="P436" s="99">
        <f t="shared" si="40"/>
        <v>0</v>
      </c>
      <c r="Q436" s="99">
        <f t="shared" si="40"/>
        <v>0</v>
      </c>
      <c r="R436" s="99">
        <f t="shared" si="40"/>
        <v>0</v>
      </c>
      <c r="S436" s="99">
        <f t="shared" si="40"/>
        <v>0</v>
      </c>
      <c r="T436" s="99">
        <f t="shared" si="40"/>
        <v>0</v>
      </c>
      <c r="U436" s="99">
        <f t="shared" si="40"/>
        <v>0</v>
      </c>
    </row>
    <row r="437" spans="1:21" x14ac:dyDescent="0.2">
      <c r="A437" s="285"/>
      <c r="B437" s="291"/>
      <c r="C437" s="292"/>
      <c r="D437" s="97">
        <f>D440+D444+D448+D457+D472+D476+D480+D484+D504+D512+D516</f>
        <v>2170712</v>
      </c>
      <c r="E437" s="97">
        <f>E440+E444+E448+E457+E472+E476+E480+E484+E504+E512+E516</f>
        <v>2170236.34</v>
      </c>
      <c r="F437" s="98" t="s">
        <v>20</v>
      </c>
      <c r="G437" s="99">
        <f>G436/G435*100</f>
        <v>99.978087374096603</v>
      </c>
      <c r="H437" s="99">
        <f t="shared" ref="H437:M437" si="41">H436/H435*100</f>
        <v>99.978087374096603</v>
      </c>
      <c r="I437" s="99">
        <f t="shared" si="41"/>
        <v>99.929458660877913</v>
      </c>
      <c r="J437" s="99">
        <f t="shared" si="41"/>
        <v>99.998679219969972</v>
      </c>
      <c r="K437" s="99">
        <f t="shared" si="41"/>
        <v>99.701155479139032</v>
      </c>
      <c r="L437" s="99">
        <v>0</v>
      </c>
      <c r="M437" s="99">
        <f t="shared" si="41"/>
        <v>99.998081581204588</v>
      </c>
      <c r="N437" s="99">
        <v>0</v>
      </c>
      <c r="O437" s="99">
        <v>0</v>
      </c>
      <c r="P437" s="99">
        <v>0</v>
      </c>
      <c r="Q437" s="99">
        <v>0</v>
      </c>
      <c r="R437" s="99">
        <v>0</v>
      </c>
      <c r="S437" s="99">
        <v>0</v>
      </c>
      <c r="T437" s="99">
        <v>0</v>
      </c>
      <c r="U437" s="99">
        <v>0</v>
      </c>
    </row>
    <row r="438" spans="1:21" x14ac:dyDescent="0.2">
      <c r="A438" s="280"/>
      <c r="B438" s="281" t="s">
        <v>134</v>
      </c>
      <c r="C438" s="282" t="s">
        <v>135</v>
      </c>
      <c r="D438" s="52">
        <v>2170712</v>
      </c>
      <c r="E438" s="52">
        <v>2170236.34</v>
      </c>
      <c r="F438" s="51" t="s">
        <v>18</v>
      </c>
      <c r="G438" s="9">
        <f>D440</f>
        <v>64420</v>
      </c>
      <c r="H438" s="18">
        <f>I438+L438+M438+N438+O438+P438</f>
        <v>64420</v>
      </c>
      <c r="I438" s="9">
        <f>J438+K438</f>
        <v>64420</v>
      </c>
      <c r="J438" s="9">
        <v>0</v>
      </c>
      <c r="K438" s="9">
        <f>D441</f>
        <v>64420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</row>
    <row r="439" spans="1:21" x14ac:dyDescent="0.2">
      <c r="A439" s="280"/>
      <c r="B439" s="281"/>
      <c r="C439" s="282"/>
      <c r="D439" s="8"/>
      <c r="E439" s="8"/>
      <c r="F439" s="51" t="s">
        <v>19</v>
      </c>
      <c r="G439" s="9">
        <f>E440</f>
        <v>64419.9</v>
      </c>
      <c r="H439" s="18">
        <f>I439+L439+M439+N439+O439+P439</f>
        <v>64419.9</v>
      </c>
      <c r="I439" s="9">
        <f>J439+K439</f>
        <v>64419.9</v>
      </c>
      <c r="J439" s="9">
        <v>0</v>
      </c>
      <c r="K439" s="9">
        <f>E441</f>
        <v>64419.9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</row>
    <row r="440" spans="1:21" x14ac:dyDescent="0.2">
      <c r="A440" s="280"/>
      <c r="B440" s="281"/>
      <c r="C440" s="283"/>
      <c r="D440" s="8">
        <f>D441</f>
        <v>64420</v>
      </c>
      <c r="E440" s="8">
        <f>E441</f>
        <v>64419.9</v>
      </c>
      <c r="F440" s="51" t="s">
        <v>20</v>
      </c>
      <c r="G440" s="9">
        <f>G439/G438*100</f>
        <v>99.999844768705373</v>
      </c>
      <c r="H440" s="9">
        <f>H439/H438*100</f>
        <v>99.999844768705373</v>
      </c>
      <c r="I440" s="9">
        <f>I439/I438*100</f>
        <v>99.999844768705373</v>
      </c>
      <c r="J440" s="9">
        <v>0</v>
      </c>
      <c r="K440" s="9">
        <f>K439/K438*100</f>
        <v>99.999844768705373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1:21" hidden="1" x14ac:dyDescent="0.2">
      <c r="A441" s="1"/>
      <c r="B441">
        <v>433</v>
      </c>
      <c r="C441">
        <v>0</v>
      </c>
      <c r="D441" s="52">
        <v>64420</v>
      </c>
      <c r="E441" s="52">
        <v>64419.9</v>
      </c>
      <c r="F441" s="47"/>
      <c r="G441" s="47"/>
      <c r="H441" s="15">
        <f>H439-E440</f>
        <v>0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idden="1" x14ac:dyDescent="0.2">
      <c r="A442" s="280"/>
      <c r="B442" s="281" t="s">
        <v>136</v>
      </c>
      <c r="C442" s="282" t="s">
        <v>137</v>
      </c>
      <c r="D442" s="8"/>
      <c r="E442" s="8"/>
      <c r="F442" s="51" t="s">
        <v>18</v>
      </c>
      <c r="G442" s="9">
        <f>D444</f>
        <v>0</v>
      </c>
      <c r="H442" s="18">
        <f>I442+L442+M442+N442+O442+P442</f>
        <v>0</v>
      </c>
      <c r="I442" s="9">
        <f>J442+K442</f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</row>
    <row r="443" spans="1:21" hidden="1" x14ac:dyDescent="0.2">
      <c r="A443" s="280"/>
      <c r="B443" s="281"/>
      <c r="C443" s="282"/>
      <c r="D443" s="8"/>
      <c r="E443" s="8"/>
      <c r="F443" s="51" t="s">
        <v>19</v>
      </c>
      <c r="G443" s="9">
        <f>E444</f>
        <v>0</v>
      </c>
      <c r="H443" s="18">
        <v>0</v>
      </c>
      <c r="I443" s="9">
        <f>J443+K443</f>
        <v>0</v>
      </c>
      <c r="J443" s="9">
        <v>0</v>
      </c>
      <c r="K443" s="9">
        <f>E445</f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</row>
    <row r="444" spans="1:21" hidden="1" x14ac:dyDescent="0.2">
      <c r="A444" s="280"/>
      <c r="B444" s="281"/>
      <c r="C444" s="283"/>
      <c r="D444" s="8">
        <v>0</v>
      </c>
      <c r="E444" s="8">
        <f>E445</f>
        <v>0</v>
      </c>
      <c r="F444" s="51" t="s">
        <v>20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1:21" hidden="1" x14ac:dyDescent="0.2">
      <c r="A445" s="1"/>
      <c r="B445" s="45">
        <v>433</v>
      </c>
      <c r="C445" s="45">
        <v>0</v>
      </c>
      <c r="D445" s="52">
        <v>0</v>
      </c>
      <c r="E445" s="52">
        <v>0</v>
      </c>
      <c r="F445" s="47"/>
      <c r="G445" s="47">
        <v>0</v>
      </c>
      <c r="H445" s="15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x14ac:dyDescent="0.2">
      <c r="A446" s="280"/>
      <c r="B446" s="281" t="s">
        <v>138</v>
      </c>
      <c r="C446" s="282" t="s">
        <v>139</v>
      </c>
      <c r="D446" s="52">
        <v>18889</v>
      </c>
      <c r="E446" s="52">
        <v>18886.63</v>
      </c>
      <c r="F446" s="51" t="s">
        <v>18</v>
      </c>
      <c r="G446" s="9">
        <f>D448</f>
        <v>18889</v>
      </c>
      <c r="H446" s="18">
        <f>I446+L446+M446+N446+O446+P446</f>
        <v>18889</v>
      </c>
      <c r="I446" s="9">
        <f>J446+K446</f>
        <v>18889</v>
      </c>
      <c r="J446" s="9">
        <f>D449+D450+D451+D452</f>
        <v>18889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</row>
    <row r="447" spans="1:21" x14ac:dyDescent="0.2">
      <c r="A447" s="280"/>
      <c r="B447" s="281"/>
      <c r="C447" s="283"/>
      <c r="D447" s="12"/>
      <c r="E447" s="12"/>
      <c r="F447" s="51" t="s">
        <v>19</v>
      </c>
      <c r="G447" s="9">
        <f>E448</f>
        <v>18886.629999999997</v>
      </c>
      <c r="H447" s="18">
        <f>I447+L447+M447+N447+O447+P447</f>
        <v>18886.629999999997</v>
      </c>
      <c r="I447" s="9">
        <f>J447+K447</f>
        <v>18886.629999999997</v>
      </c>
      <c r="J447" s="9">
        <f>E449+E450+E451+E452</f>
        <v>18886.629999999997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</row>
    <row r="448" spans="1:21" x14ac:dyDescent="0.2">
      <c r="A448" s="280"/>
      <c r="B448" s="281"/>
      <c r="C448" s="283"/>
      <c r="D448" s="8">
        <f>D449+D450+D451+D452</f>
        <v>18889</v>
      </c>
      <c r="E448" s="8">
        <f>E449+E450+E451+E452</f>
        <v>18886.629999999997</v>
      </c>
      <c r="F448" s="51" t="s">
        <v>20</v>
      </c>
      <c r="G448" s="9">
        <f>G447/G446*100</f>
        <v>99.98745301498225</v>
      </c>
      <c r="H448" s="9">
        <f>H447/H446*100</f>
        <v>99.98745301498225</v>
      </c>
      <c r="I448" s="9">
        <f>I447/I446*100</f>
        <v>99.98745301498225</v>
      </c>
      <c r="J448" s="9">
        <f>J447/J446*100</f>
        <v>99.98745301498225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</row>
    <row r="449" spans="1:21" hidden="1" x14ac:dyDescent="0.2">
      <c r="A449" s="1"/>
      <c r="B449">
        <v>401</v>
      </c>
      <c r="C449">
        <v>0</v>
      </c>
      <c r="D449" s="52">
        <v>8640.08</v>
      </c>
      <c r="E449" s="52">
        <v>8640</v>
      </c>
      <c r="F449" s="13">
        <f>H446-G446</f>
        <v>0</v>
      </c>
      <c r="G449" s="14"/>
      <c r="H449" s="15">
        <f>H447-E448</f>
        <v>0</v>
      </c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idden="1" x14ac:dyDescent="0.2">
      <c r="A450" s="1"/>
      <c r="B450">
        <v>411</v>
      </c>
      <c r="C450">
        <v>0</v>
      </c>
      <c r="D450" s="52">
        <v>2834.71</v>
      </c>
      <c r="E450" s="52">
        <v>2834.18</v>
      </c>
      <c r="F450" s="47"/>
      <c r="G450" s="47"/>
      <c r="H450" s="14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idden="1" x14ac:dyDescent="0.2">
      <c r="A451" s="1"/>
      <c r="B451">
        <v>412</v>
      </c>
      <c r="C451">
        <v>0</v>
      </c>
      <c r="D451" s="52">
        <v>384.21</v>
      </c>
      <c r="E451" s="52">
        <v>383.88</v>
      </c>
      <c r="F451" s="13"/>
      <c r="G451" s="14"/>
      <c r="H451" s="1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idden="1" x14ac:dyDescent="0.2">
      <c r="A452" s="1"/>
      <c r="B452">
        <v>417</v>
      </c>
      <c r="C452">
        <v>0</v>
      </c>
      <c r="D452" s="52">
        <v>7030</v>
      </c>
      <c r="E452" s="52">
        <v>7028.57</v>
      </c>
      <c r="F452" s="13"/>
      <c r="G452" s="14"/>
      <c r="H452" s="14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idden="1" x14ac:dyDescent="0.2">
      <c r="A453" s="1"/>
      <c r="B453" s="2"/>
      <c r="C453" s="11"/>
      <c r="D453" s="12"/>
      <c r="E453" s="12"/>
      <c r="F453" s="13"/>
      <c r="G453" s="14"/>
      <c r="H453" s="15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idden="1" x14ac:dyDescent="0.2">
      <c r="A454" s="1"/>
      <c r="B454" s="2"/>
      <c r="C454" s="11"/>
      <c r="D454" s="12"/>
      <c r="E454" s="12"/>
      <c r="F454" s="13"/>
      <c r="G454" s="14"/>
      <c r="H454" s="15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ht="29.25" customHeight="1" x14ac:dyDescent="0.2">
      <c r="A455" s="280"/>
      <c r="B455" s="281" t="s">
        <v>140</v>
      </c>
      <c r="C455" s="282" t="s">
        <v>141</v>
      </c>
      <c r="D455" s="52">
        <v>1375423</v>
      </c>
      <c r="E455" s="52">
        <v>1375423</v>
      </c>
      <c r="F455" s="51" t="s">
        <v>18</v>
      </c>
      <c r="G455" s="9">
        <f>D457</f>
        <v>1375422.9999999998</v>
      </c>
      <c r="H455" s="18">
        <f>I455+L455+M455+N455+O455+P455</f>
        <v>1375423</v>
      </c>
      <c r="I455" s="9">
        <f>J455+K455</f>
        <v>121846.02</v>
      </c>
      <c r="J455" s="9">
        <f>D459+D460+D461+D462</f>
        <v>106929.27</v>
      </c>
      <c r="K455" s="9">
        <f>D463+D464+D465+D466+D467+D468+D469</f>
        <v>14916.75</v>
      </c>
      <c r="L455" s="9">
        <v>0</v>
      </c>
      <c r="M455" s="9">
        <f>D458</f>
        <v>1253576.98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</row>
    <row r="456" spans="1:21" ht="29.25" customHeight="1" x14ac:dyDescent="0.2">
      <c r="A456" s="280"/>
      <c r="B456" s="281"/>
      <c r="C456" s="283"/>
      <c r="D456" s="12"/>
      <c r="E456" s="12"/>
      <c r="F456" s="51" t="s">
        <v>19</v>
      </c>
      <c r="G456" s="9">
        <f>E457</f>
        <v>1375422.9999999998</v>
      </c>
      <c r="H456" s="18">
        <f>I456+L456+M456+N456+O456+P456</f>
        <v>1375423</v>
      </c>
      <c r="I456" s="9">
        <f>J456+K456</f>
        <v>121846.02</v>
      </c>
      <c r="J456" s="9">
        <f>E459+E460+E461+E462</f>
        <v>106929.27</v>
      </c>
      <c r="K456" s="9">
        <f>E463+E464+E465+E466+E467+E469+E468</f>
        <v>14916.75</v>
      </c>
      <c r="L456" s="9">
        <v>0</v>
      </c>
      <c r="M456" s="9">
        <f>E458</f>
        <v>1253576.98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</row>
    <row r="457" spans="1:21" ht="29.25" customHeight="1" x14ac:dyDescent="0.2">
      <c r="A457" s="280"/>
      <c r="B457" s="281"/>
      <c r="C457" s="283"/>
      <c r="D457" s="8">
        <f>D458+D459+D460+D461+D462+D463+D464+D465+D466+D467+D468+D469</f>
        <v>1375422.9999999998</v>
      </c>
      <c r="E457" s="8">
        <f>E458+E459+E460+E461+E462+E463+E464+E465+E466+E467+E468+E469</f>
        <v>1375422.9999999998</v>
      </c>
      <c r="F457" s="51" t="s">
        <v>20</v>
      </c>
      <c r="G457" s="9">
        <f>G456/G455*100</f>
        <v>100</v>
      </c>
      <c r="H457" s="9">
        <f>H456/H455*100</f>
        <v>100</v>
      </c>
      <c r="I457" s="9">
        <f>I456/I455*100</f>
        <v>100</v>
      </c>
      <c r="J457" s="9">
        <f>J456/J455*100</f>
        <v>100</v>
      </c>
      <c r="K457" s="9">
        <f>K456/K455*100</f>
        <v>100</v>
      </c>
      <c r="L457" s="9">
        <v>0</v>
      </c>
      <c r="M457" s="9">
        <f>M456/M455*100</f>
        <v>100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</row>
    <row r="458" spans="1:21" hidden="1" x14ac:dyDescent="0.2">
      <c r="A458" s="1"/>
      <c r="B458">
        <v>311</v>
      </c>
      <c r="C458">
        <v>0</v>
      </c>
      <c r="D458" s="52">
        <v>1253576.98</v>
      </c>
      <c r="E458" s="52">
        <v>1253576.98</v>
      </c>
      <c r="F458" s="13">
        <f>H455-G455</f>
        <v>0</v>
      </c>
      <c r="G458" s="14"/>
      <c r="H458" s="15">
        <f>H456-E457</f>
        <v>0</v>
      </c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idden="1" x14ac:dyDescent="0.2">
      <c r="A459" s="1"/>
      <c r="B459">
        <v>401</v>
      </c>
      <c r="C459">
        <v>0</v>
      </c>
      <c r="D459" s="52">
        <v>21842</v>
      </c>
      <c r="E459" s="52">
        <v>21842</v>
      </c>
      <c r="F459" s="47"/>
      <c r="G459" s="47"/>
      <c r="H459" s="14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idden="1" x14ac:dyDescent="0.2">
      <c r="A460" s="1"/>
      <c r="B460">
        <v>404</v>
      </c>
      <c r="C460">
        <v>0</v>
      </c>
      <c r="D460" s="52">
        <v>2000</v>
      </c>
      <c r="E460" s="52">
        <v>2000</v>
      </c>
      <c r="F460" s="13"/>
      <c r="G460" s="14"/>
      <c r="H460" s="14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idden="1" x14ac:dyDescent="0.2">
      <c r="A461" s="1"/>
      <c r="B461">
        <v>411</v>
      </c>
      <c r="C461">
        <v>0</v>
      </c>
      <c r="D461" s="52">
        <v>82503.14</v>
      </c>
      <c r="E461" s="52">
        <v>82503.14</v>
      </c>
      <c r="F461" s="13"/>
      <c r="G461" s="14"/>
      <c r="H461" s="14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idden="1" x14ac:dyDescent="0.2">
      <c r="A462" s="1"/>
      <c r="B462">
        <v>412</v>
      </c>
      <c r="C462">
        <v>0</v>
      </c>
      <c r="D462" s="52">
        <v>584.13</v>
      </c>
      <c r="E462" s="52">
        <v>584.13</v>
      </c>
      <c r="F462" s="13"/>
      <c r="G462" s="14"/>
      <c r="H462" s="14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idden="1" x14ac:dyDescent="0.2">
      <c r="A463" s="1"/>
      <c r="B463">
        <v>421</v>
      </c>
      <c r="C463">
        <v>0</v>
      </c>
      <c r="D463" s="52">
        <v>1928.47</v>
      </c>
      <c r="E463" s="52">
        <v>1928.47</v>
      </c>
      <c r="F463" s="13"/>
      <c r="G463" s="14"/>
      <c r="H463" s="14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idden="1" x14ac:dyDescent="0.2">
      <c r="A464" s="1"/>
      <c r="B464">
        <v>430</v>
      </c>
      <c r="C464">
        <v>0</v>
      </c>
      <c r="D464" s="52">
        <v>11320.51</v>
      </c>
      <c r="E464" s="52">
        <v>11320.51</v>
      </c>
      <c r="F464" s="13"/>
      <c r="G464" s="14"/>
      <c r="H464" s="14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idden="1" x14ac:dyDescent="0.2">
      <c r="A465" s="1"/>
      <c r="B465">
        <v>441</v>
      </c>
      <c r="C465">
        <v>0</v>
      </c>
      <c r="D465" s="52">
        <v>117.77</v>
      </c>
      <c r="E465" s="52">
        <v>117.77</v>
      </c>
      <c r="F465" s="13"/>
      <c r="G465" s="14"/>
      <c r="H465" s="14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idden="1" x14ac:dyDescent="0.2">
      <c r="A466" s="1"/>
      <c r="B466">
        <v>444</v>
      </c>
      <c r="C466">
        <v>0</v>
      </c>
      <c r="D466" s="52">
        <v>200</v>
      </c>
      <c r="E466" s="52">
        <v>200</v>
      </c>
      <c r="F466" s="13"/>
      <c r="G466" s="14"/>
      <c r="H466" s="14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idden="1" x14ac:dyDescent="0.2">
      <c r="A467" s="1"/>
      <c r="B467">
        <v>470</v>
      </c>
      <c r="C467">
        <v>0</v>
      </c>
      <c r="D467" s="52">
        <v>1350</v>
      </c>
      <c r="E467" s="52">
        <v>1350</v>
      </c>
      <c r="F467" s="13"/>
      <c r="G467" s="14"/>
      <c r="H467" s="14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idden="1" x14ac:dyDescent="0.2">
      <c r="A468" s="1"/>
      <c r="D468" s="52"/>
      <c r="E468" s="52"/>
      <c r="F468" s="13"/>
      <c r="G468" s="14"/>
      <c r="H468" s="14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idden="1" x14ac:dyDescent="0.2">
      <c r="A469" s="1"/>
      <c r="B469" s="45"/>
      <c r="C469" s="45"/>
      <c r="D469" s="46"/>
      <c r="E469" s="46"/>
      <c r="F469" s="13"/>
      <c r="G469" s="14"/>
      <c r="H469" s="14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x14ac:dyDescent="0.2">
      <c r="A470" s="280"/>
      <c r="B470" s="281" t="s">
        <v>143</v>
      </c>
      <c r="C470" s="282" t="s">
        <v>144</v>
      </c>
      <c r="D470" s="12"/>
      <c r="E470" s="12"/>
      <c r="F470" s="51" t="s">
        <v>18</v>
      </c>
      <c r="G470" s="9">
        <f>D472</f>
        <v>24914</v>
      </c>
      <c r="H470" s="18">
        <f>I470+L470+M470+N470+O470+P470</f>
        <v>24914</v>
      </c>
      <c r="I470" s="9">
        <f>J470+K470</f>
        <v>24914</v>
      </c>
      <c r="J470" s="9">
        <v>0</v>
      </c>
      <c r="K470" s="9">
        <f>D473</f>
        <v>24914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</row>
    <row r="471" spans="1:21" ht="36.75" customHeight="1" x14ac:dyDescent="0.2">
      <c r="A471" s="280"/>
      <c r="B471" s="281"/>
      <c r="C471" s="283"/>
      <c r="D471" s="12"/>
      <c r="E471" s="12"/>
      <c r="F471" s="51" t="s">
        <v>19</v>
      </c>
      <c r="G471" s="9">
        <f>E472</f>
        <v>24647.02</v>
      </c>
      <c r="H471" s="18">
        <f>I471+L471+M471+N471+O471+P471</f>
        <v>24647.02</v>
      </c>
      <c r="I471" s="9">
        <f>J471+K471</f>
        <v>24647.02</v>
      </c>
      <c r="J471" s="9">
        <v>0</v>
      </c>
      <c r="K471" s="9">
        <f>E473</f>
        <v>24647.02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</row>
    <row r="472" spans="1:21" ht="40.5" customHeight="1" x14ac:dyDescent="0.2">
      <c r="A472" s="280"/>
      <c r="B472" s="281"/>
      <c r="C472" s="283"/>
      <c r="D472" s="8">
        <f>D473</f>
        <v>24914</v>
      </c>
      <c r="E472" s="8">
        <f>E473</f>
        <v>24647.02</v>
      </c>
      <c r="F472" s="51" t="s">
        <v>20</v>
      </c>
      <c r="G472" s="9">
        <f>G471/G470*100</f>
        <v>98.928393674239388</v>
      </c>
      <c r="H472" s="9">
        <f>H471/H470*100</f>
        <v>98.928393674239388</v>
      </c>
      <c r="I472" s="9">
        <f>I471/I470*100</f>
        <v>98.928393674239388</v>
      </c>
      <c r="J472" s="9">
        <v>0</v>
      </c>
      <c r="K472" s="9">
        <f>K471/K470*100</f>
        <v>98.928393674239388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</row>
    <row r="473" spans="1:21" hidden="1" x14ac:dyDescent="0.2">
      <c r="A473" s="1"/>
      <c r="B473">
        <v>413</v>
      </c>
      <c r="C473">
        <v>0</v>
      </c>
      <c r="D473" s="52">
        <v>24914</v>
      </c>
      <c r="E473" s="52">
        <v>24647.02</v>
      </c>
      <c r="F473" s="47">
        <v>20800</v>
      </c>
      <c r="G473" s="47">
        <v>11353.81</v>
      </c>
      <c r="H473" s="15">
        <f>H471-E472</f>
        <v>0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 ht="17.45" customHeight="1" x14ac:dyDescent="0.2">
      <c r="A474" s="280"/>
      <c r="B474" s="281" t="s">
        <v>145</v>
      </c>
      <c r="C474" s="282" t="s">
        <v>146</v>
      </c>
      <c r="D474" s="12"/>
      <c r="E474" s="12"/>
      <c r="F474" s="51" t="s">
        <v>18</v>
      </c>
      <c r="G474" s="9">
        <f>D476</f>
        <v>72944</v>
      </c>
      <c r="H474" s="18">
        <f>I474+L474+M474+N474+O474+P474</f>
        <v>72944</v>
      </c>
      <c r="I474" s="9">
        <f>J474+K474</f>
        <v>0</v>
      </c>
      <c r="J474" s="9">
        <v>0</v>
      </c>
      <c r="K474" s="9">
        <v>0</v>
      </c>
      <c r="L474" s="9">
        <v>0</v>
      </c>
      <c r="M474" s="9">
        <f>D477</f>
        <v>72944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</row>
    <row r="475" spans="1:21" ht="15.6" customHeight="1" x14ac:dyDescent="0.2">
      <c r="A475" s="280"/>
      <c r="B475" s="281"/>
      <c r="C475" s="283"/>
      <c r="D475" s="12"/>
      <c r="E475" s="12"/>
      <c r="F475" s="51" t="s">
        <v>19</v>
      </c>
      <c r="G475" s="9">
        <f>E476</f>
        <v>72944</v>
      </c>
      <c r="H475" s="18">
        <f>I475+L475+M475+N475+O475+P475</f>
        <v>72944</v>
      </c>
      <c r="I475" s="9">
        <f>J475+K475</f>
        <v>0</v>
      </c>
      <c r="J475" s="9">
        <v>0</v>
      </c>
      <c r="K475" s="9">
        <v>0</v>
      </c>
      <c r="L475" s="9">
        <v>0</v>
      </c>
      <c r="M475" s="9">
        <f>E477</f>
        <v>72944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</row>
    <row r="476" spans="1:21" x14ac:dyDescent="0.2">
      <c r="A476" s="280"/>
      <c r="B476" s="281"/>
      <c r="C476" s="283"/>
      <c r="D476" s="8">
        <f>D477</f>
        <v>72944</v>
      </c>
      <c r="E476" s="8">
        <f>E477</f>
        <v>72944</v>
      </c>
      <c r="F476" s="51" t="s">
        <v>20</v>
      </c>
      <c r="G476" s="9">
        <f>G475/G474*100</f>
        <v>100</v>
      </c>
      <c r="H476" s="9">
        <f>H475/H474*100</f>
        <v>100</v>
      </c>
      <c r="I476" s="9">
        <v>0</v>
      </c>
      <c r="J476" s="9">
        <v>0</v>
      </c>
      <c r="K476" s="9">
        <v>0</v>
      </c>
      <c r="L476" s="9">
        <v>0</v>
      </c>
      <c r="M476" s="9">
        <f>M475/M474*100</f>
        <v>100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</row>
    <row r="477" spans="1:21" hidden="1" x14ac:dyDescent="0.2">
      <c r="A477" s="1"/>
      <c r="B477">
        <v>311</v>
      </c>
      <c r="C477">
        <v>0</v>
      </c>
      <c r="D477" s="52">
        <v>72944</v>
      </c>
      <c r="E477" s="52">
        <v>72944</v>
      </c>
      <c r="F477" s="47"/>
      <c r="G477" s="47"/>
      <c r="H477" s="15">
        <f>H475-E476</f>
        <v>0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 x14ac:dyDescent="0.2">
      <c r="A478" s="280"/>
      <c r="B478" s="281" t="s">
        <v>147</v>
      </c>
      <c r="C478" s="282" t="s">
        <v>148</v>
      </c>
      <c r="D478" s="12"/>
      <c r="E478" s="12"/>
      <c r="F478" s="51" t="s">
        <v>18</v>
      </c>
      <c r="G478" s="9">
        <f>D480</f>
        <v>160450</v>
      </c>
      <c r="H478" s="18">
        <f>I478+L478+M478+N478+O478+P478</f>
        <v>160450</v>
      </c>
      <c r="I478" s="9">
        <f>J478+K478</f>
        <v>0</v>
      </c>
      <c r="J478" s="9">
        <v>0</v>
      </c>
      <c r="K478" s="9">
        <v>0</v>
      </c>
      <c r="L478" s="9">
        <v>0</v>
      </c>
      <c r="M478" s="9">
        <f>D481</f>
        <v>160450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</row>
    <row r="479" spans="1:21" x14ac:dyDescent="0.2">
      <c r="A479" s="280"/>
      <c r="B479" s="281"/>
      <c r="C479" s="283"/>
      <c r="D479" s="12"/>
      <c r="E479" s="12"/>
      <c r="F479" s="51" t="s">
        <v>19</v>
      </c>
      <c r="G479" s="9">
        <f>E480</f>
        <v>160420.76999999999</v>
      </c>
      <c r="H479" s="18">
        <f>I479+L479+M479+N479+O479+P479</f>
        <v>160420.76999999999</v>
      </c>
      <c r="I479" s="9">
        <f>J479+K479</f>
        <v>0</v>
      </c>
      <c r="J479" s="9">
        <v>0</v>
      </c>
      <c r="K479" s="9">
        <v>0</v>
      </c>
      <c r="L479" s="9">
        <v>0</v>
      </c>
      <c r="M479" s="9">
        <f>E481</f>
        <v>160420.76999999999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</row>
    <row r="480" spans="1:21" x14ac:dyDescent="0.2">
      <c r="A480" s="280"/>
      <c r="B480" s="281"/>
      <c r="C480" s="283"/>
      <c r="D480" s="8">
        <f>D481</f>
        <v>160450</v>
      </c>
      <c r="E480" s="8">
        <f>E481</f>
        <v>160420.76999999999</v>
      </c>
      <c r="F480" s="51" t="s">
        <v>20</v>
      </c>
      <c r="G480" s="9">
        <f>G479/G478*100</f>
        <v>99.981782486755989</v>
      </c>
      <c r="H480" s="9">
        <f>H479/H478*100</f>
        <v>99.981782486755989</v>
      </c>
      <c r="I480" s="9">
        <v>0</v>
      </c>
      <c r="J480" s="9">
        <v>0</v>
      </c>
      <c r="K480" s="9">
        <v>0</v>
      </c>
      <c r="L480" s="9">
        <v>0</v>
      </c>
      <c r="M480" s="9">
        <f>M479/M478*100</f>
        <v>99.981782486755989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1:21" hidden="1" x14ac:dyDescent="0.2">
      <c r="A481" s="1"/>
      <c r="B481">
        <v>311</v>
      </c>
      <c r="C481">
        <v>0</v>
      </c>
      <c r="D481" s="52">
        <v>160450</v>
      </c>
      <c r="E481" s="52">
        <v>160420.76999999999</v>
      </c>
      <c r="F481" s="47"/>
      <c r="G481" s="47"/>
      <c r="H481" s="15">
        <f>H479-E480</f>
        <v>0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x14ac:dyDescent="0.2">
      <c r="A482" s="280"/>
      <c r="B482" s="281" t="s">
        <v>149</v>
      </c>
      <c r="C482" s="282" t="s">
        <v>150</v>
      </c>
      <c r="D482" s="52">
        <v>392302</v>
      </c>
      <c r="E482" s="52">
        <v>392199.96</v>
      </c>
      <c r="F482" s="51" t="s">
        <v>18</v>
      </c>
      <c r="G482" s="9">
        <f>D484</f>
        <v>392302</v>
      </c>
      <c r="H482" s="18">
        <f>I482+L482+M482+N482+O482+P482</f>
        <v>392302</v>
      </c>
      <c r="I482" s="9">
        <f>J482+K482</f>
        <v>391227</v>
      </c>
      <c r="J482" s="9">
        <f>D486+D487+D488+D489+D490</f>
        <v>348620</v>
      </c>
      <c r="K482" s="9">
        <f>D491+D492+D493+D494+D495+D496+D497+D498+D499+D500+D501</f>
        <v>42607</v>
      </c>
      <c r="L482" s="9">
        <v>0</v>
      </c>
      <c r="M482" s="9">
        <f>D485</f>
        <v>1075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</row>
    <row r="483" spans="1:21" x14ac:dyDescent="0.2">
      <c r="A483" s="280"/>
      <c r="B483" s="281"/>
      <c r="C483" s="315"/>
      <c r="D483" s="36"/>
      <c r="E483" s="36"/>
      <c r="F483" s="51" t="s">
        <v>19</v>
      </c>
      <c r="G483" s="9">
        <f>E484</f>
        <v>392199.9599999999</v>
      </c>
      <c r="H483" s="18">
        <f>I483+L483+M483+N483+O483+P483</f>
        <v>392199.9599999999</v>
      </c>
      <c r="I483" s="9">
        <f>J483+K483</f>
        <v>391125.23999999993</v>
      </c>
      <c r="J483" s="9">
        <f>E486+E487+E488+E489+E490</f>
        <v>348618.61999999994</v>
      </c>
      <c r="K483" s="9">
        <f>E491+E492+E493+E494+E495+E496+E497+E498+E499+E500+E501</f>
        <v>42506.62</v>
      </c>
      <c r="L483" s="9">
        <v>0</v>
      </c>
      <c r="M483" s="9">
        <f>E485</f>
        <v>1074.72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</row>
    <row r="484" spans="1:21" x14ac:dyDescent="0.2">
      <c r="A484" s="280"/>
      <c r="B484" s="281"/>
      <c r="C484" s="315"/>
      <c r="D484" s="8">
        <f>D485+D486+D487+D488+D489+D490+D491+D492+D493+D494+D495+D496+D497+D498+D499+D500+D501</f>
        <v>392302</v>
      </c>
      <c r="E484" s="8">
        <f>E485+E486+E487+E488+E489+E490+E491+E492+E493+E494+E495+E496+E497+E498+E499+E500+E501</f>
        <v>392199.9599999999</v>
      </c>
      <c r="F484" s="51" t="s">
        <v>20</v>
      </c>
      <c r="G484" s="9">
        <f>G483/G482*100</f>
        <v>99.973989426513228</v>
      </c>
      <c r="H484" s="9">
        <f>H483/H482*100</f>
        <v>99.973989426513228</v>
      </c>
      <c r="I484" s="9">
        <f>I483/I482*100</f>
        <v>99.973989525262809</v>
      </c>
      <c r="J484" s="9">
        <f>J483/J482*100</f>
        <v>99.99960415351957</v>
      </c>
      <c r="K484" s="9">
        <f>K483/K482*100</f>
        <v>99.764404909991327</v>
      </c>
      <c r="L484" s="9">
        <v>0</v>
      </c>
      <c r="M484" s="9">
        <f>M483/M482*100</f>
        <v>99.973953488372089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1:21" hidden="1" x14ac:dyDescent="0.2">
      <c r="A485" s="4"/>
      <c r="B485">
        <v>302</v>
      </c>
      <c r="C485">
        <v>0</v>
      </c>
      <c r="D485" s="52">
        <v>1075</v>
      </c>
      <c r="E485" s="52">
        <v>1074.72</v>
      </c>
      <c r="F485" s="51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idden="1" x14ac:dyDescent="0.2">
      <c r="A486" s="1"/>
      <c r="B486">
        <v>401</v>
      </c>
      <c r="C486">
        <v>0</v>
      </c>
      <c r="D486" s="52">
        <v>271680</v>
      </c>
      <c r="E486" s="52">
        <v>271679.49</v>
      </c>
      <c r="F486" s="47"/>
      <c r="G486" s="47"/>
      <c r="H486" s="15">
        <f>H483-E484</f>
        <v>0</v>
      </c>
      <c r="I486" s="3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idden="1" x14ac:dyDescent="0.2">
      <c r="A487" s="1"/>
      <c r="B487">
        <v>404</v>
      </c>
      <c r="C487">
        <v>0</v>
      </c>
      <c r="D487" s="52">
        <v>19722</v>
      </c>
      <c r="E487" s="52">
        <v>19721.91</v>
      </c>
      <c r="F487" s="30"/>
      <c r="G487" s="30"/>
      <c r="H487" s="3"/>
      <c r="I487" s="3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idden="1" x14ac:dyDescent="0.2">
      <c r="A488" s="1"/>
      <c r="B488">
        <v>411</v>
      </c>
      <c r="C488">
        <v>0</v>
      </c>
      <c r="D488" s="52">
        <v>52097</v>
      </c>
      <c r="E488" s="52">
        <v>52096.87</v>
      </c>
      <c r="F488" s="13"/>
      <c r="G488" s="14"/>
      <c r="H488" s="14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idden="1" x14ac:dyDescent="0.2">
      <c r="A489" s="1"/>
      <c r="B489">
        <v>412</v>
      </c>
      <c r="C489">
        <v>0</v>
      </c>
      <c r="D489" s="52">
        <v>3562</v>
      </c>
      <c r="E489" s="52">
        <v>3561.35</v>
      </c>
      <c r="F489" s="13"/>
      <c r="G489" s="14"/>
      <c r="H489" s="14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hidden="1" x14ac:dyDescent="0.2">
      <c r="A490" s="1"/>
      <c r="B490">
        <v>417</v>
      </c>
      <c r="C490">
        <v>0</v>
      </c>
      <c r="D490" s="52">
        <v>1559</v>
      </c>
      <c r="E490" s="52">
        <v>1559</v>
      </c>
      <c r="F490" s="13"/>
      <c r="G490" s="14"/>
      <c r="H490" s="14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idden="1" x14ac:dyDescent="0.2">
      <c r="A491" s="1"/>
      <c r="B491">
        <v>421</v>
      </c>
      <c r="C491">
        <v>0</v>
      </c>
      <c r="D491" s="52">
        <v>13654</v>
      </c>
      <c r="E491" s="52">
        <v>13574.87</v>
      </c>
      <c r="F491" s="13"/>
      <c r="G491" s="14"/>
      <c r="H491" s="14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 hidden="1" x14ac:dyDescent="0.2">
      <c r="A492" s="1"/>
      <c r="B492">
        <v>426</v>
      </c>
      <c r="C492">
        <v>0</v>
      </c>
      <c r="D492" s="52">
        <v>2829</v>
      </c>
      <c r="E492" s="52">
        <v>2828.37</v>
      </c>
      <c r="F492" s="13"/>
      <c r="G492" s="14"/>
      <c r="H492" s="14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 hidden="1" x14ac:dyDescent="0.2">
      <c r="A493" s="1"/>
      <c r="B493">
        <v>427</v>
      </c>
      <c r="C493">
        <v>0</v>
      </c>
      <c r="D493" s="52">
        <v>222</v>
      </c>
      <c r="E493" s="52">
        <v>221.4</v>
      </c>
      <c r="F493" s="13"/>
      <c r="G493" s="14"/>
      <c r="H493" s="1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hidden="1" x14ac:dyDescent="0.2">
      <c r="A494" s="1"/>
      <c r="B494">
        <v>430</v>
      </c>
      <c r="C494">
        <v>0</v>
      </c>
      <c r="D494" s="52">
        <v>13630</v>
      </c>
      <c r="E494" s="52">
        <v>13610.66</v>
      </c>
      <c r="F494" s="13"/>
      <c r="G494" s="14"/>
      <c r="H494" s="14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hidden="1" x14ac:dyDescent="0.2">
      <c r="A495" s="1"/>
      <c r="B495">
        <v>436</v>
      </c>
      <c r="C495">
        <v>0</v>
      </c>
      <c r="D495" s="52">
        <v>1903</v>
      </c>
      <c r="E495" s="52">
        <v>1902.92</v>
      </c>
      <c r="F495" s="13"/>
      <c r="G495" s="14"/>
      <c r="H495" s="14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hidden="1" x14ac:dyDescent="0.2">
      <c r="A496" s="1"/>
      <c r="B496">
        <v>441</v>
      </c>
      <c r="C496">
        <v>0</v>
      </c>
      <c r="D496" s="52">
        <v>447</v>
      </c>
      <c r="E496" s="52">
        <v>446.4</v>
      </c>
      <c r="F496" s="13"/>
      <c r="G496" s="14"/>
      <c r="H496" s="14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hidden="1" x14ac:dyDescent="0.2">
      <c r="A497" s="1"/>
      <c r="B497">
        <v>443</v>
      </c>
      <c r="C497">
        <v>0</v>
      </c>
      <c r="D497" s="52">
        <v>986</v>
      </c>
      <c r="E497" s="52">
        <v>986</v>
      </c>
      <c r="F497" s="13"/>
      <c r="G497" s="14"/>
      <c r="H497" s="14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hidden="1" x14ac:dyDescent="0.2">
      <c r="A498" s="1"/>
      <c r="B498">
        <v>444</v>
      </c>
      <c r="C498">
        <v>0</v>
      </c>
      <c r="D498" s="52">
        <v>6638</v>
      </c>
      <c r="E498" s="52">
        <v>6638</v>
      </c>
      <c r="F498" s="13"/>
      <c r="G498" s="14"/>
      <c r="H498" s="14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hidden="1" x14ac:dyDescent="0.2">
      <c r="A499" s="1"/>
      <c r="B499">
        <v>470</v>
      </c>
      <c r="C499">
        <v>0</v>
      </c>
      <c r="D499" s="52">
        <v>2298</v>
      </c>
      <c r="E499" s="52">
        <v>2298</v>
      </c>
      <c r="F499" s="13"/>
      <c r="G499" s="14"/>
      <c r="H499" s="1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hidden="1" x14ac:dyDescent="0.2">
      <c r="A500" s="1"/>
      <c r="C500">
        <v>0</v>
      </c>
      <c r="D500" s="52"/>
      <c r="E500" s="52"/>
      <c r="F500" s="13"/>
      <c r="G500" s="14"/>
      <c r="H500" s="14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hidden="1" x14ac:dyDescent="0.2">
      <c r="A501" s="1"/>
      <c r="B501" s="45"/>
      <c r="C501" s="45">
        <v>0</v>
      </c>
      <c r="D501" s="46"/>
      <c r="E501" s="46"/>
      <c r="F501" s="13"/>
      <c r="G501" s="14"/>
      <c r="H501" s="14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x14ac:dyDescent="0.2">
      <c r="A502" s="280"/>
      <c r="B502" s="281" t="s">
        <v>151</v>
      </c>
      <c r="C502" s="282" t="s">
        <v>152</v>
      </c>
      <c r="D502" s="12"/>
      <c r="E502" s="12"/>
      <c r="F502" s="51" t="s">
        <v>18</v>
      </c>
      <c r="G502" s="9">
        <f>D504</f>
        <v>10631</v>
      </c>
      <c r="H502" s="18">
        <f>I502+L502+M502+N502+O502+P502</f>
        <v>10631</v>
      </c>
      <c r="I502" s="9">
        <f>J502+K502</f>
        <v>10631</v>
      </c>
      <c r="J502" s="9">
        <f>D505+D506</f>
        <v>10631</v>
      </c>
      <c r="K502" s="9">
        <f>D507</f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</row>
    <row r="503" spans="1:21" x14ac:dyDescent="0.2">
      <c r="A503" s="280"/>
      <c r="B503" s="281"/>
      <c r="C503" s="315"/>
      <c r="D503" s="12"/>
      <c r="E503" s="12"/>
      <c r="F503" s="51" t="s">
        <v>19</v>
      </c>
      <c r="G503" s="9">
        <f>E504</f>
        <v>10630.08</v>
      </c>
      <c r="H503" s="18">
        <f>I503+L503+M503+N503+O503+P503</f>
        <v>10630.08</v>
      </c>
      <c r="I503" s="9">
        <f>J503+K503</f>
        <v>10630.08</v>
      </c>
      <c r="J503" s="9">
        <f>E505+E506</f>
        <v>10630.08</v>
      </c>
      <c r="K503" s="9">
        <f>E507</f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</row>
    <row r="504" spans="1:21" x14ac:dyDescent="0.2">
      <c r="A504" s="280"/>
      <c r="B504" s="281"/>
      <c r="C504" s="315"/>
      <c r="D504" s="8">
        <f>D505+D506+D507</f>
        <v>10631</v>
      </c>
      <c r="E504" s="8">
        <f>E505+E506+E507</f>
        <v>10630.08</v>
      </c>
      <c r="F504" s="51" t="s">
        <v>20</v>
      </c>
      <c r="G504" s="9">
        <f>G503/G502*100</f>
        <v>99.99134606339949</v>
      </c>
      <c r="H504" s="9">
        <f>H503/H502*100</f>
        <v>99.99134606339949</v>
      </c>
      <c r="I504" s="9">
        <f>I503/I502*100</f>
        <v>99.99134606339949</v>
      </c>
      <c r="J504" s="9">
        <f>J503/J502*100</f>
        <v>99.99134606339949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1:21" hidden="1" x14ac:dyDescent="0.2">
      <c r="A505" s="1"/>
      <c r="B505">
        <v>411</v>
      </c>
      <c r="C505">
        <v>0</v>
      </c>
      <c r="D505" s="52">
        <v>1631</v>
      </c>
      <c r="E505" s="52">
        <v>1630.08</v>
      </c>
      <c r="F505" s="13">
        <f>H502-G502</f>
        <v>0</v>
      </c>
      <c r="G505" s="14"/>
      <c r="H505" s="15">
        <f>H503-E504</f>
        <v>0</v>
      </c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hidden="1" x14ac:dyDescent="0.2">
      <c r="A506" s="1"/>
      <c r="B506">
        <v>417</v>
      </c>
      <c r="C506">
        <v>0</v>
      </c>
      <c r="D506" s="52">
        <v>9000</v>
      </c>
      <c r="E506" s="52">
        <v>9000</v>
      </c>
      <c r="F506" s="47"/>
      <c r="G506" s="47"/>
      <c r="H506" s="14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hidden="1" x14ac:dyDescent="0.2">
      <c r="A507" s="1"/>
      <c r="B507" s="45">
        <v>430</v>
      </c>
      <c r="C507" s="45">
        <v>0</v>
      </c>
      <c r="D507" s="46"/>
      <c r="E507" s="46"/>
      <c r="F507" s="13"/>
      <c r="G507" s="14"/>
      <c r="H507" s="14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hidden="1" x14ac:dyDescent="0.2">
      <c r="A508" s="1"/>
      <c r="B508" s="2"/>
      <c r="C508" s="11"/>
      <c r="D508" s="12"/>
      <c r="E508" s="12"/>
      <c r="F508" s="13"/>
      <c r="G508" s="14"/>
      <c r="H508" s="14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hidden="1" x14ac:dyDescent="0.2">
      <c r="A509" s="1"/>
      <c r="B509" s="2"/>
      <c r="C509" s="11"/>
      <c r="D509" s="12"/>
      <c r="E509" s="12"/>
      <c r="F509" s="13"/>
      <c r="G509" s="14"/>
      <c r="H509" s="14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 hidden="1" x14ac:dyDescent="0.2">
      <c r="A510" s="280"/>
      <c r="B510" s="281" t="s">
        <v>153</v>
      </c>
      <c r="C510" s="282" t="s">
        <v>154</v>
      </c>
      <c r="D510" s="12"/>
      <c r="E510" s="12"/>
      <c r="F510" s="51" t="s">
        <v>18</v>
      </c>
      <c r="G510" s="9">
        <f>D512</f>
        <v>0</v>
      </c>
      <c r="H510" s="18">
        <f>I510+L510+M510+N510+O510+P510</f>
        <v>0</v>
      </c>
      <c r="I510" s="9">
        <f>J510+K510</f>
        <v>0</v>
      </c>
      <c r="J510" s="9">
        <v>0</v>
      </c>
      <c r="K510" s="9">
        <v>0</v>
      </c>
      <c r="L510" s="9">
        <v>0</v>
      </c>
      <c r="M510" s="9">
        <f>D513</f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</row>
    <row r="511" spans="1:21" hidden="1" x14ac:dyDescent="0.2">
      <c r="A511" s="280"/>
      <c r="B511" s="281"/>
      <c r="C511" s="283"/>
      <c r="D511" s="12"/>
      <c r="E511" s="12"/>
      <c r="F511" s="51" t="s">
        <v>19</v>
      </c>
      <c r="G511" s="9">
        <f>E512</f>
        <v>0</v>
      </c>
      <c r="H511" s="18">
        <f>I511+L511+M511+N511+O511+P511</f>
        <v>0</v>
      </c>
      <c r="I511" s="9">
        <f>J511+K511</f>
        <v>0</v>
      </c>
      <c r="J511" s="9">
        <v>0</v>
      </c>
      <c r="K511" s="9">
        <v>0</v>
      </c>
      <c r="L511" s="9">
        <v>0</v>
      </c>
      <c r="M511" s="9">
        <f>E513</f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</row>
    <row r="512" spans="1:21" hidden="1" x14ac:dyDescent="0.2">
      <c r="A512" s="280"/>
      <c r="B512" s="281"/>
      <c r="C512" s="283"/>
      <c r="D512" s="8">
        <f>D513</f>
        <v>0</v>
      </c>
      <c r="E512" s="8">
        <f>E513</f>
        <v>0</v>
      </c>
      <c r="F512" s="51" t="s">
        <v>20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</row>
    <row r="513" spans="1:21" hidden="1" x14ac:dyDescent="0.2">
      <c r="A513" s="1"/>
      <c r="B513" s="2"/>
      <c r="C513" s="11" t="s">
        <v>142</v>
      </c>
      <c r="D513" s="12">
        <v>0</v>
      </c>
      <c r="E513" s="12">
        <v>0</v>
      </c>
      <c r="F513" s="13">
        <f>H510-G510</f>
        <v>0</v>
      </c>
      <c r="G513" s="14"/>
      <c r="H513" s="15">
        <f>H511-E512</f>
        <v>0</v>
      </c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 x14ac:dyDescent="0.2">
      <c r="A514" s="280"/>
      <c r="B514" s="281" t="s">
        <v>155</v>
      </c>
      <c r="C514" s="282" t="s">
        <v>26</v>
      </c>
      <c r="D514" s="52">
        <v>50739</v>
      </c>
      <c r="E514" s="52">
        <v>50664.98</v>
      </c>
      <c r="F514" s="51" t="s">
        <v>18</v>
      </c>
      <c r="G514" s="9">
        <f>D516</f>
        <v>50739</v>
      </c>
      <c r="H514" s="18">
        <f>I514+L514+M514+N514+O514+P514</f>
        <v>50739</v>
      </c>
      <c r="I514" s="9">
        <f>J514+K514</f>
        <v>539</v>
      </c>
      <c r="J514" s="9">
        <f>D518+D519+D520</f>
        <v>250</v>
      </c>
      <c r="K514" s="9">
        <f>D521+D522</f>
        <v>289</v>
      </c>
      <c r="L514" s="9">
        <v>0</v>
      </c>
      <c r="M514" s="9">
        <f>D517</f>
        <v>50200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</row>
    <row r="515" spans="1:21" x14ac:dyDescent="0.2">
      <c r="A515" s="280"/>
      <c r="B515" s="281"/>
      <c r="C515" s="283"/>
      <c r="D515" s="12"/>
      <c r="E515" s="12"/>
      <c r="F515" s="51" t="s">
        <v>19</v>
      </c>
      <c r="G515" s="9">
        <f>E516</f>
        <v>50664.979999999996</v>
      </c>
      <c r="H515" s="18">
        <f>I515+L515+M515+N515+O515+P515</f>
        <v>50664.98</v>
      </c>
      <c r="I515" s="9">
        <f>J515+K515</f>
        <v>464.98</v>
      </c>
      <c r="J515" s="9">
        <f>E518+E519+E520</f>
        <v>248.26000000000002</v>
      </c>
      <c r="K515" s="9">
        <f>E521+E522</f>
        <v>216.72</v>
      </c>
      <c r="L515" s="9">
        <v>0</v>
      </c>
      <c r="M515" s="9">
        <f>E517</f>
        <v>50200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</row>
    <row r="516" spans="1:21" x14ac:dyDescent="0.2">
      <c r="A516" s="280"/>
      <c r="B516" s="281"/>
      <c r="C516" s="283"/>
      <c r="D516" s="8">
        <f>D517+D518+D519+D520+D521+D522</f>
        <v>50739</v>
      </c>
      <c r="E516" s="8">
        <f>E517+E518+E519+E520+E521+E522</f>
        <v>50664.979999999996</v>
      </c>
      <c r="F516" s="51" t="s">
        <v>20</v>
      </c>
      <c r="G516" s="9">
        <f>G515/G514*100</f>
        <v>99.854116163109239</v>
      </c>
      <c r="H516" s="9">
        <f>H515/H514*100</f>
        <v>99.854116163109254</v>
      </c>
      <c r="I516" s="9">
        <v>0</v>
      </c>
      <c r="J516" s="9">
        <v>0</v>
      </c>
      <c r="K516" s="9">
        <f>K515/K514*100</f>
        <v>74.989619377162626</v>
      </c>
      <c r="L516" s="9">
        <v>0</v>
      </c>
      <c r="M516" s="9">
        <f>M515/M514*100</f>
        <v>100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</row>
    <row r="517" spans="1:21" hidden="1" x14ac:dyDescent="0.2">
      <c r="A517" s="1"/>
      <c r="B517">
        <v>311</v>
      </c>
      <c r="C517">
        <v>0</v>
      </c>
      <c r="D517" s="52">
        <v>50200</v>
      </c>
      <c r="E517" s="52">
        <v>50200</v>
      </c>
      <c r="F517" s="13">
        <f>H514-G514</f>
        <v>0</v>
      </c>
      <c r="G517" s="9"/>
      <c r="H517" s="15">
        <f>H515-E516</f>
        <v>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hidden="1" x14ac:dyDescent="0.2">
      <c r="A518" s="37"/>
      <c r="B518">
        <v>401</v>
      </c>
      <c r="C518">
        <v>0</v>
      </c>
      <c r="D518" s="52">
        <v>206</v>
      </c>
      <c r="E518" s="52">
        <v>206</v>
      </c>
      <c r="F518" s="46">
        <v>82323</v>
      </c>
      <c r="G518" s="46">
        <v>52309.09</v>
      </c>
      <c r="H518" s="15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hidden="1" x14ac:dyDescent="0.2">
      <c r="A519" s="37"/>
      <c r="B519">
        <v>411</v>
      </c>
      <c r="C519">
        <v>0</v>
      </c>
      <c r="D519" s="52">
        <v>38</v>
      </c>
      <c r="E519" s="52">
        <v>37.21</v>
      </c>
      <c r="F519" s="46"/>
      <c r="G519" s="46"/>
      <c r="H519" s="15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hidden="1" x14ac:dyDescent="0.2">
      <c r="A520" s="37"/>
      <c r="B520">
        <v>412</v>
      </c>
      <c r="C520">
        <v>0</v>
      </c>
      <c r="D520" s="52">
        <v>6</v>
      </c>
      <c r="E520" s="52">
        <v>5.05</v>
      </c>
      <c r="F520" s="46"/>
      <c r="G520" s="46"/>
      <c r="H520" s="15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hidden="1" x14ac:dyDescent="0.2">
      <c r="A521" s="37"/>
      <c r="B521">
        <v>421</v>
      </c>
      <c r="C521">
        <v>0</v>
      </c>
      <c r="D521" s="52">
        <v>150</v>
      </c>
      <c r="E521" s="52">
        <v>122.84</v>
      </c>
      <c r="F521" s="13"/>
      <c r="G521" s="9"/>
      <c r="H521" s="15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hidden="1" x14ac:dyDescent="0.2">
      <c r="A522" s="37"/>
      <c r="B522">
        <v>430</v>
      </c>
      <c r="C522">
        <v>0</v>
      </c>
      <c r="D522" s="52">
        <v>139</v>
      </c>
      <c r="E522" s="52">
        <v>93.88</v>
      </c>
      <c r="F522" s="13"/>
      <c r="G522" s="9"/>
      <c r="H522" s="15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 x14ac:dyDescent="0.2">
      <c r="A523" s="316" t="s">
        <v>156</v>
      </c>
      <c r="B523" s="316"/>
      <c r="C523" s="287" t="s">
        <v>157</v>
      </c>
      <c r="D523" s="97"/>
      <c r="E523" s="97"/>
      <c r="F523" s="98" t="s">
        <v>18</v>
      </c>
      <c r="G523" s="99">
        <f>D525</f>
        <v>67505</v>
      </c>
      <c r="H523" s="99">
        <f>H526</f>
        <v>67505</v>
      </c>
      <c r="I523" s="99">
        <f t="shared" ref="I523:U524" si="42">I526</f>
        <v>0</v>
      </c>
      <c r="J523" s="99">
        <f t="shared" si="42"/>
        <v>0</v>
      </c>
      <c r="K523" s="99">
        <f t="shared" si="42"/>
        <v>0</v>
      </c>
      <c r="L523" s="99">
        <f t="shared" si="42"/>
        <v>0</v>
      </c>
      <c r="M523" s="99">
        <f t="shared" si="42"/>
        <v>0</v>
      </c>
      <c r="N523" s="99">
        <f t="shared" si="42"/>
        <v>67505</v>
      </c>
      <c r="O523" s="99">
        <f t="shared" si="42"/>
        <v>0</v>
      </c>
      <c r="P523" s="99">
        <f t="shared" si="42"/>
        <v>0</v>
      </c>
      <c r="Q523" s="99">
        <f t="shared" si="42"/>
        <v>0</v>
      </c>
      <c r="R523" s="99">
        <f t="shared" si="42"/>
        <v>0</v>
      </c>
      <c r="S523" s="99">
        <f t="shared" si="42"/>
        <v>0</v>
      </c>
      <c r="T523" s="99">
        <f t="shared" si="42"/>
        <v>0</v>
      </c>
      <c r="U523" s="99">
        <f t="shared" si="42"/>
        <v>0</v>
      </c>
    </row>
    <row r="524" spans="1:21" x14ac:dyDescent="0.2">
      <c r="A524" s="317"/>
      <c r="B524" s="317"/>
      <c r="C524" s="292"/>
      <c r="D524" s="97"/>
      <c r="E524" s="97"/>
      <c r="F524" s="98" t="s">
        <v>19</v>
      </c>
      <c r="G524" s="99">
        <f>E525</f>
        <v>67089.81</v>
      </c>
      <c r="H524" s="99">
        <f>H527</f>
        <v>67089.81</v>
      </c>
      <c r="I524" s="99">
        <f t="shared" si="42"/>
        <v>0</v>
      </c>
      <c r="J524" s="99">
        <f t="shared" si="42"/>
        <v>0</v>
      </c>
      <c r="K524" s="99">
        <f t="shared" si="42"/>
        <v>0</v>
      </c>
      <c r="L524" s="99">
        <f t="shared" si="42"/>
        <v>0</v>
      </c>
      <c r="M524" s="99">
        <f t="shared" si="42"/>
        <v>0</v>
      </c>
      <c r="N524" s="99">
        <f t="shared" si="42"/>
        <v>67089.81</v>
      </c>
      <c r="O524" s="99">
        <f t="shared" si="42"/>
        <v>0</v>
      </c>
      <c r="P524" s="99">
        <f t="shared" si="42"/>
        <v>0</v>
      </c>
      <c r="Q524" s="99">
        <f t="shared" si="42"/>
        <v>0</v>
      </c>
      <c r="R524" s="99">
        <f t="shared" si="42"/>
        <v>0</v>
      </c>
      <c r="S524" s="99">
        <f t="shared" si="42"/>
        <v>0</v>
      </c>
      <c r="T524" s="99">
        <f t="shared" si="42"/>
        <v>0</v>
      </c>
      <c r="U524" s="99">
        <f t="shared" si="42"/>
        <v>0</v>
      </c>
    </row>
    <row r="525" spans="1:21" x14ac:dyDescent="0.2">
      <c r="A525" s="318"/>
      <c r="B525" s="318"/>
      <c r="C525" s="292"/>
      <c r="D525" s="97">
        <f>D528</f>
        <v>67505</v>
      </c>
      <c r="E525" s="97">
        <f>E528</f>
        <v>67089.81</v>
      </c>
      <c r="F525" s="98" t="s">
        <v>20</v>
      </c>
      <c r="G525" s="99">
        <f>G524/G523*100</f>
        <v>99.384949263017546</v>
      </c>
      <c r="H525" s="99">
        <f>H524/H523*100</f>
        <v>99.384949263017546</v>
      </c>
      <c r="I525" s="99">
        <v>0</v>
      </c>
      <c r="J525" s="99">
        <v>0</v>
      </c>
      <c r="K525" s="99">
        <v>0</v>
      </c>
      <c r="L525" s="99">
        <v>0</v>
      </c>
      <c r="M525" s="99">
        <v>0</v>
      </c>
      <c r="N525" s="99">
        <f>N524/N523*100</f>
        <v>99.384949263017546</v>
      </c>
      <c r="O525" s="99">
        <v>0</v>
      </c>
      <c r="P525" s="99">
        <v>0</v>
      </c>
      <c r="Q525" s="99">
        <v>0</v>
      </c>
      <c r="R525" s="99">
        <v>0</v>
      </c>
      <c r="S525" s="99">
        <v>0</v>
      </c>
      <c r="T525" s="99">
        <v>0</v>
      </c>
      <c r="U525" s="99">
        <v>0</v>
      </c>
    </row>
    <row r="526" spans="1:21" x14ac:dyDescent="0.2">
      <c r="A526" s="297"/>
      <c r="B526" s="319" t="s">
        <v>158</v>
      </c>
      <c r="C526" s="282" t="s">
        <v>26</v>
      </c>
      <c r="D526" s="52">
        <v>67505</v>
      </c>
      <c r="E526" s="52">
        <v>67089.81</v>
      </c>
      <c r="F526" s="51" t="s">
        <v>18</v>
      </c>
      <c r="G526" s="9">
        <f>D528</f>
        <v>67505</v>
      </c>
      <c r="H526" s="18">
        <f>I526+L526+M526+N526+O526+P526</f>
        <v>67505</v>
      </c>
      <c r="I526" s="9">
        <f>J526+K526</f>
        <v>0</v>
      </c>
      <c r="J526" s="9">
        <v>0</v>
      </c>
      <c r="K526" s="9">
        <v>0</v>
      </c>
      <c r="L526" s="9">
        <v>0</v>
      </c>
      <c r="M526" s="9">
        <v>0</v>
      </c>
      <c r="N526" s="9">
        <f>D528</f>
        <v>67505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</row>
    <row r="527" spans="1:21" x14ac:dyDescent="0.2">
      <c r="A527" s="298"/>
      <c r="B527" s="320"/>
      <c r="C527" s="282"/>
      <c r="D527" s="8"/>
      <c r="E527" s="8"/>
      <c r="F527" s="51" t="s">
        <v>19</v>
      </c>
      <c r="G527" s="9">
        <f>E528</f>
        <v>67089.81</v>
      </c>
      <c r="H527" s="18">
        <f>I527+L527+M527+N527+O527+P527</f>
        <v>67089.81</v>
      </c>
      <c r="I527" s="9">
        <f>J527+K527</f>
        <v>0</v>
      </c>
      <c r="J527" s="9">
        <v>0</v>
      </c>
      <c r="K527" s="9">
        <v>0</v>
      </c>
      <c r="L527" s="9">
        <v>0</v>
      </c>
      <c r="M527" s="9">
        <v>0</v>
      </c>
      <c r="N527" s="9">
        <f>E528</f>
        <v>67089.81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</row>
    <row r="528" spans="1:21" x14ac:dyDescent="0.2">
      <c r="A528" s="299"/>
      <c r="B528" s="321"/>
      <c r="C528" s="283"/>
      <c r="D528" s="8">
        <f>D529+D530+D531+D532+D533+D534+D535+D536+D537+D538+D539+D540+D541+D542+D543+D544+D545+D546+D547</f>
        <v>67505</v>
      </c>
      <c r="E528" s="8">
        <f>E529+E530+E531+E532+E533+E534+E535+E536+E537+E538+E539+E540+E541+E542+E543+E544+E545+E546+E547</f>
        <v>67089.81</v>
      </c>
      <c r="F528" s="51" t="s">
        <v>20</v>
      </c>
      <c r="G528" s="9">
        <f>G527/G526*100</f>
        <v>99.384949263017546</v>
      </c>
      <c r="H528" s="9">
        <f>H527/H526*100</f>
        <v>99.384949263017546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f>N527/N526*100</f>
        <v>99.384949263017546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</row>
    <row r="529" spans="1:21" hidden="1" x14ac:dyDescent="0.2">
      <c r="A529" s="1"/>
      <c r="B529">
        <v>291</v>
      </c>
      <c r="C529">
        <v>7</v>
      </c>
      <c r="D529" s="52">
        <v>9710.86</v>
      </c>
      <c r="E529" s="52">
        <v>9295.67</v>
      </c>
      <c r="F529" s="13">
        <f>H526-G526</f>
        <v>0</v>
      </c>
      <c r="G529" s="14"/>
      <c r="H529" s="15">
        <f>H527-E528</f>
        <v>0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 hidden="1" x14ac:dyDescent="0.2">
      <c r="A530" s="1"/>
      <c r="B530">
        <v>311</v>
      </c>
      <c r="C530">
        <v>9</v>
      </c>
      <c r="D530" s="52">
        <v>4093.69</v>
      </c>
      <c r="E530" s="52">
        <v>4093.69</v>
      </c>
      <c r="F530" s="46"/>
      <c r="G530" s="46"/>
      <c r="H530" s="14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 hidden="1" x14ac:dyDescent="0.2">
      <c r="A531" s="1"/>
      <c r="B531">
        <v>401</v>
      </c>
      <c r="C531">
        <v>7</v>
      </c>
      <c r="D531" s="52">
        <v>20330.009999999998</v>
      </c>
      <c r="E531" s="52">
        <v>20330.009999999998</v>
      </c>
      <c r="F531" s="38" t="s">
        <v>106</v>
      </c>
      <c r="G531" s="38"/>
      <c r="H531" s="14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hidden="1" x14ac:dyDescent="0.2">
      <c r="A532" s="1"/>
      <c r="B532">
        <v>401</v>
      </c>
      <c r="C532">
        <v>9</v>
      </c>
      <c r="D532" s="52">
        <v>1076.29</v>
      </c>
      <c r="E532" s="52">
        <v>1076.29</v>
      </c>
      <c r="F532" s="38" t="s">
        <v>107</v>
      </c>
      <c r="G532" s="38"/>
      <c r="H532" s="14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 hidden="1" x14ac:dyDescent="0.2">
      <c r="A533" s="1"/>
      <c r="B533">
        <v>404</v>
      </c>
      <c r="C533">
        <v>7</v>
      </c>
      <c r="D533" s="52">
        <v>2397.1799999999998</v>
      </c>
      <c r="E533" s="52">
        <v>2397.1799999999998</v>
      </c>
      <c r="F533" s="13"/>
      <c r="G533" s="14">
        <f>SUM(G531:G532)</f>
        <v>0</v>
      </c>
      <c r="H533" s="14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 hidden="1" x14ac:dyDescent="0.2">
      <c r="A534" s="1"/>
      <c r="B534">
        <v>404</v>
      </c>
      <c r="C534">
        <v>9</v>
      </c>
      <c r="D534" s="52">
        <v>126.91</v>
      </c>
      <c r="E534" s="52">
        <v>126.91</v>
      </c>
      <c r="F534" s="13"/>
      <c r="G534" s="14"/>
      <c r="H534" s="14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 hidden="1" x14ac:dyDescent="0.2">
      <c r="A535" s="1"/>
      <c r="B535">
        <v>411</v>
      </c>
      <c r="C535">
        <v>7</v>
      </c>
      <c r="D535" s="52">
        <v>4120.07</v>
      </c>
      <c r="E535" s="52">
        <v>4120.07</v>
      </c>
      <c r="F535" s="13"/>
      <c r="G535" s="14"/>
      <c r="H535" s="1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hidden="1" x14ac:dyDescent="0.2">
      <c r="A536" s="1"/>
      <c r="B536">
        <v>411</v>
      </c>
      <c r="C536">
        <v>9</v>
      </c>
      <c r="D536" s="52">
        <v>218.12</v>
      </c>
      <c r="E536" s="52">
        <v>218.12</v>
      </c>
      <c r="F536" s="13"/>
      <c r="G536" s="14"/>
      <c r="H536" s="14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 hidden="1" x14ac:dyDescent="0.2">
      <c r="A537" s="1"/>
      <c r="B537">
        <v>412</v>
      </c>
      <c r="C537">
        <v>7</v>
      </c>
      <c r="D537" s="52">
        <v>458.38</v>
      </c>
      <c r="E537" s="52">
        <v>458.38</v>
      </c>
      <c r="F537" s="13"/>
      <c r="G537" s="14"/>
      <c r="H537" s="14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 hidden="1" x14ac:dyDescent="0.2">
      <c r="A538" s="1"/>
      <c r="B538">
        <v>412</v>
      </c>
      <c r="C538">
        <v>9</v>
      </c>
      <c r="D538" s="52">
        <v>24.27</v>
      </c>
      <c r="E538" s="52">
        <v>24.27</v>
      </c>
      <c r="F538" s="13"/>
      <c r="G538" s="14"/>
      <c r="H538" s="14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 hidden="1" x14ac:dyDescent="0.2">
      <c r="A539" s="1"/>
      <c r="B539">
        <v>413</v>
      </c>
      <c r="C539">
        <v>9</v>
      </c>
      <c r="D539" s="52">
        <v>571.32000000000005</v>
      </c>
      <c r="E539" s="52">
        <v>571.32000000000005</v>
      </c>
      <c r="F539" s="13"/>
      <c r="G539" s="14"/>
      <c r="H539" s="14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 hidden="1" x14ac:dyDescent="0.2">
      <c r="A540" s="1"/>
      <c r="B540">
        <v>417</v>
      </c>
      <c r="C540">
        <v>7</v>
      </c>
      <c r="D540" s="52">
        <v>4088.55</v>
      </c>
      <c r="E540" s="52">
        <v>4088.55</v>
      </c>
      <c r="F540" s="13"/>
      <c r="G540" s="14"/>
      <c r="H540" s="14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 hidden="1" x14ac:dyDescent="0.2">
      <c r="A541" s="1"/>
      <c r="B541">
        <v>417</v>
      </c>
      <c r="C541">
        <v>9</v>
      </c>
      <c r="D541" s="52">
        <v>216.45</v>
      </c>
      <c r="E541" s="52">
        <v>216.45</v>
      </c>
      <c r="F541" s="13"/>
      <c r="G541" s="14"/>
      <c r="H541" s="1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 hidden="1" x14ac:dyDescent="0.2">
      <c r="A542" s="1"/>
      <c r="B542">
        <v>421</v>
      </c>
      <c r="C542">
        <v>7</v>
      </c>
      <c r="D542" s="52">
        <v>2299.63</v>
      </c>
      <c r="E542" s="52">
        <v>2299.63</v>
      </c>
      <c r="F542" s="13"/>
      <c r="G542" s="14"/>
      <c r="H542" s="14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 hidden="1" x14ac:dyDescent="0.2">
      <c r="A543" s="1"/>
      <c r="B543">
        <v>421</v>
      </c>
      <c r="C543">
        <v>9</v>
      </c>
      <c r="D543" s="52">
        <v>121.75</v>
      </c>
      <c r="E543" s="52">
        <v>121.75</v>
      </c>
      <c r="F543" s="13"/>
      <c r="G543" s="14"/>
      <c r="H543" s="14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 hidden="1" x14ac:dyDescent="0.2">
      <c r="A544" s="1"/>
      <c r="B544">
        <v>430</v>
      </c>
      <c r="C544">
        <v>7</v>
      </c>
      <c r="D544" s="52">
        <v>16593.060000000001</v>
      </c>
      <c r="E544" s="52">
        <v>16593.060000000001</v>
      </c>
      <c r="F544" s="13"/>
      <c r="G544" s="14"/>
      <c r="H544" s="14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 hidden="1" x14ac:dyDescent="0.2">
      <c r="A545" s="1"/>
      <c r="B545">
        <v>430</v>
      </c>
      <c r="C545">
        <v>9</v>
      </c>
      <c r="D545" s="52">
        <v>878.46</v>
      </c>
      <c r="E545" s="52">
        <v>878.46</v>
      </c>
      <c r="F545" s="13"/>
      <c r="G545" s="14"/>
      <c r="H545" s="14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 hidden="1" x14ac:dyDescent="0.2">
      <c r="A546" s="1"/>
      <c r="B546">
        <v>436</v>
      </c>
      <c r="C546">
        <v>7</v>
      </c>
      <c r="D546" s="52">
        <v>170.95</v>
      </c>
      <c r="E546" s="52">
        <v>170.95</v>
      </c>
      <c r="F546" s="13"/>
      <c r="G546" s="14"/>
      <c r="H546" s="14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 hidden="1" x14ac:dyDescent="0.2">
      <c r="A547" s="1"/>
      <c r="B547">
        <v>436</v>
      </c>
      <c r="C547">
        <v>9</v>
      </c>
      <c r="D547" s="52">
        <v>9.0500000000000007</v>
      </c>
      <c r="E547" s="52">
        <v>9.0500000000000007</v>
      </c>
      <c r="F547" s="13"/>
      <c r="G547" s="14"/>
      <c r="H547" s="14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:21" x14ac:dyDescent="0.2">
      <c r="A548" s="285" t="s">
        <v>159</v>
      </c>
      <c r="B548" s="291"/>
      <c r="C548" s="287" t="s">
        <v>160</v>
      </c>
      <c r="D548" s="171">
        <v>305979.3</v>
      </c>
      <c r="E548" s="171">
        <v>292419.34000000003</v>
      </c>
      <c r="F548" s="98" t="s">
        <v>18</v>
      </c>
      <c r="G548" s="99">
        <f>D550</f>
        <v>305979.3</v>
      </c>
      <c r="H548" s="99">
        <f t="shared" ref="H548:U549" si="43">H551+H562+H567</f>
        <v>305979.3</v>
      </c>
      <c r="I548" s="99">
        <f t="shared" si="43"/>
        <v>266176.3</v>
      </c>
      <c r="J548" s="99">
        <f t="shared" si="43"/>
        <v>233174.3</v>
      </c>
      <c r="K548" s="99">
        <f t="shared" si="43"/>
        <v>33002</v>
      </c>
      <c r="L548" s="99">
        <f t="shared" si="43"/>
        <v>0</v>
      </c>
      <c r="M548" s="99">
        <f t="shared" si="43"/>
        <v>39803</v>
      </c>
      <c r="N548" s="99">
        <f t="shared" si="43"/>
        <v>0</v>
      </c>
      <c r="O548" s="99">
        <f t="shared" si="43"/>
        <v>0</v>
      </c>
      <c r="P548" s="99">
        <f t="shared" si="43"/>
        <v>0</v>
      </c>
      <c r="Q548" s="99">
        <f t="shared" si="43"/>
        <v>0</v>
      </c>
      <c r="R548" s="99">
        <f t="shared" si="43"/>
        <v>0</v>
      </c>
      <c r="S548" s="99">
        <f t="shared" si="43"/>
        <v>0</v>
      </c>
      <c r="T548" s="99">
        <f t="shared" si="43"/>
        <v>0</v>
      </c>
      <c r="U548" s="99">
        <f t="shared" si="43"/>
        <v>0</v>
      </c>
    </row>
    <row r="549" spans="1:21" x14ac:dyDescent="0.2">
      <c r="A549" s="285"/>
      <c r="B549" s="291"/>
      <c r="C549" s="288"/>
      <c r="D549" s="97"/>
      <c r="E549" s="97"/>
      <c r="F549" s="98" t="s">
        <v>19</v>
      </c>
      <c r="G549" s="99">
        <f>E550</f>
        <v>292419.33999999997</v>
      </c>
      <c r="H549" s="99">
        <f>H552+H563+H568</f>
        <v>292419.33999999997</v>
      </c>
      <c r="I549" s="99">
        <f t="shared" si="43"/>
        <v>253009.54</v>
      </c>
      <c r="J549" s="99">
        <f t="shared" si="43"/>
        <v>228691.79</v>
      </c>
      <c r="K549" s="99">
        <f t="shared" si="43"/>
        <v>24317.75</v>
      </c>
      <c r="L549" s="99">
        <f t="shared" si="43"/>
        <v>0</v>
      </c>
      <c r="M549" s="99">
        <f t="shared" si="43"/>
        <v>39409.800000000003</v>
      </c>
      <c r="N549" s="99">
        <f t="shared" si="43"/>
        <v>0</v>
      </c>
      <c r="O549" s="99">
        <f t="shared" si="43"/>
        <v>0</v>
      </c>
      <c r="P549" s="99">
        <f t="shared" si="43"/>
        <v>0</v>
      </c>
      <c r="Q549" s="99">
        <f t="shared" si="43"/>
        <v>0</v>
      </c>
      <c r="R549" s="99">
        <f t="shared" si="43"/>
        <v>0</v>
      </c>
      <c r="S549" s="99">
        <f t="shared" si="43"/>
        <v>0</v>
      </c>
      <c r="T549" s="99">
        <f t="shared" si="43"/>
        <v>0</v>
      </c>
      <c r="U549" s="99">
        <f t="shared" si="43"/>
        <v>0</v>
      </c>
    </row>
    <row r="550" spans="1:21" x14ac:dyDescent="0.2">
      <c r="A550" s="285"/>
      <c r="B550" s="291"/>
      <c r="C550" s="288"/>
      <c r="D550" s="97">
        <f>D553+D564+D569</f>
        <v>305979.3</v>
      </c>
      <c r="E550" s="97">
        <f>E553+E564+E569</f>
        <v>292419.33999999997</v>
      </c>
      <c r="F550" s="98" t="s">
        <v>20</v>
      </c>
      <c r="G550" s="99">
        <f>G549/G548*100</f>
        <v>95.56834073416077</v>
      </c>
      <c r="H550" s="99">
        <f>H549/H548*100</f>
        <v>95.56834073416077</v>
      </c>
      <c r="I550" s="99">
        <f>I549/I548*100</f>
        <v>95.053368763484954</v>
      </c>
      <c r="J550" s="99">
        <f>J549/J548*100</f>
        <v>98.077614042370882</v>
      </c>
      <c r="K550" s="99">
        <f>K549/K548*100</f>
        <v>73.685685716017218</v>
      </c>
      <c r="L550" s="99">
        <v>0</v>
      </c>
      <c r="M550" s="99">
        <f>M549/M548*100</f>
        <v>99.012134763711288</v>
      </c>
      <c r="N550" s="99">
        <v>0</v>
      </c>
      <c r="O550" s="99">
        <v>0</v>
      </c>
      <c r="P550" s="99">
        <v>0</v>
      </c>
      <c r="Q550" s="99">
        <v>0</v>
      </c>
      <c r="R550" s="99">
        <v>0</v>
      </c>
      <c r="S550" s="99">
        <v>0</v>
      </c>
      <c r="T550" s="99">
        <v>0</v>
      </c>
      <c r="U550" s="99">
        <v>0</v>
      </c>
    </row>
    <row r="551" spans="1:21" x14ac:dyDescent="0.2">
      <c r="A551" s="280"/>
      <c r="B551" s="281" t="s">
        <v>161</v>
      </c>
      <c r="C551" s="282" t="s">
        <v>162</v>
      </c>
      <c r="D551" s="52">
        <v>254526.3</v>
      </c>
      <c r="E551" s="52">
        <v>249649.87</v>
      </c>
      <c r="F551" s="51" t="s">
        <v>18</v>
      </c>
      <c r="G551" s="9">
        <f>D553</f>
        <v>254526.3</v>
      </c>
      <c r="H551" s="18">
        <f>I551+L551+M551+N551+O551+P551</f>
        <v>254526.3</v>
      </c>
      <c r="I551" s="9">
        <f>J551+K551</f>
        <v>242996.3</v>
      </c>
      <c r="J551" s="9">
        <f>D555+D556+D557+D558</f>
        <v>233174.3</v>
      </c>
      <c r="K551" s="9">
        <f>D559+D560+D561</f>
        <v>9822</v>
      </c>
      <c r="L551" s="9">
        <v>0</v>
      </c>
      <c r="M551" s="9">
        <f>D554</f>
        <v>11530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</row>
    <row r="552" spans="1:21" x14ac:dyDescent="0.2">
      <c r="A552" s="280"/>
      <c r="B552" s="281"/>
      <c r="C552" s="282"/>
      <c r="D552" s="8"/>
      <c r="E552" s="8"/>
      <c r="F552" s="51" t="s">
        <v>19</v>
      </c>
      <c r="G552" s="9">
        <f>E553</f>
        <v>249649.87</v>
      </c>
      <c r="H552" s="18">
        <f>I552+L552+M552+N552+O552+P552</f>
        <v>249649.87</v>
      </c>
      <c r="I552" s="9">
        <f>J552+K552</f>
        <v>238513.07</v>
      </c>
      <c r="J552" s="9">
        <f>E555+E556+E557+E558</f>
        <v>228691.79</v>
      </c>
      <c r="K552" s="9">
        <f>E559+E560+E561</f>
        <v>9821.2800000000007</v>
      </c>
      <c r="L552" s="9">
        <v>0</v>
      </c>
      <c r="M552" s="9">
        <f>E554</f>
        <v>11136.8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</row>
    <row r="553" spans="1:21" x14ac:dyDescent="0.2">
      <c r="A553" s="280"/>
      <c r="B553" s="281"/>
      <c r="C553" s="283"/>
      <c r="D553" s="8">
        <f>D554+D555+D556+D557+D558+D559+D560+D561</f>
        <v>254526.3</v>
      </c>
      <c r="E553" s="8">
        <f>E554+E555+E556+E557+E558+E559+E560+E561</f>
        <v>249649.87</v>
      </c>
      <c r="F553" s="51" t="s">
        <v>20</v>
      </c>
      <c r="G553" s="9">
        <f>G552/G551*100</f>
        <v>98.084115472546458</v>
      </c>
      <c r="H553" s="9">
        <f>H552/H551*100</f>
        <v>98.084115472546458</v>
      </c>
      <c r="I553" s="9">
        <f>I552/I551*100</f>
        <v>98.155021290447635</v>
      </c>
      <c r="J553" s="9">
        <f>J552/J551*100</f>
        <v>98.077614042370882</v>
      </c>
      <c r="K553" s="9">
        <f>K552/K551*100</f>
        <v>99.992669517409908</v>
      </c>
      <c r="L553" s="9">
        <v>0</v>
      </c>
      <c r="M553" s="9">
        <f>M552/M551*100</f>
        <v>96.589765828274068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</row>
    <row r="554" spans="1:21" hidden="1" x14ac:dyDescent="0.2">
      <c r="A554" s="1"/>
      <c r="B554">
        <v>302</v>
      </c>
      <c r="C554">
        <v>0</v>
      </c>
      <c r="D554" s="52">
        <v>11530</v>
      </c>
      <c r="E554" s="52">
        <v>11136.8</v>
      </c>
      <c r="F554" s="52">
        <v>0</v>
      </c>
      <c r="G554" s="14"/>
      <c r="H554" s="15">
        <f>H552-E553</f>
        <v>0</v>
      </c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 hidden="1" x14ac:dyDescent="0.2">
      <c r="A555" s="1"/>
      <c r="B555">
        <v>401</v>
      </c>
      <c r="C555">
        <v>0</v>
      </c>
      <c r="D555" s="52">
        <v>181361</v>
      </c>
      <c r="E555" s="52">
        <v>178546.88</v>
      </c>
      <c r="F555" s="52">
        <v>0</v>
      </c>
      <c r="G555" s="47"/>
      <c r="H555" s="14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 hidden="1" x14ac:dyDescent="0.2">
      <c r="A556" s="1"/>
      <c r="B556">
        <v>404</v>
      </c>
      <c r="C556">
        <v>0</v>
      </c>
      <c r="D556" s="52">
        <v>12598.3</v>
      </c>
      <c r="E556" s="52">
        <v>12593.62</v>
      </c>
      <c r="F556" s="52">
        <v>13802.81</v>
      </c>
      <c r="G556" s="14"/>
      <c r="H556" s="14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 hidden="1" x14ac:dyDescent="0.2">
      <c r="A557" s="1"/>
      <c r="B557">
        <v>411</v>
      </c>
      <c r="C557">
        <v>0</v>
      </c>
      <c r="D557" s="52">
        <v>35030</v>
      </c>
      <c r="E557" s="52">
        <v>34308.31</v>
      </c>
      <c r="F557" s="52">
        <v>2360.31</v>
      </c>
      <c r="G557" s="14"/>
      <c r="H557" s="14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 hidden="1" x14ac:dyDescent="0.2">
      <c r="A558" s="1"/>
      <c r="B558">
        <v>412</v>
      </c>
      <c r="C558">
        <v>0</v>
      </c>
      <c r="D558" s="52">
        <v>4185</v>
      </c>
      <c r="E558" s="52">
        <v>3242.98</v>
      </c>
      <c r="F558" s="52">
        <v>226.29</v>
      </c>
      <c r="G558" s="14"/>
      <c r="H558" s="14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 hidden="1" x14ac:dyDescent="0.2">
      <c r="A559" s="1"/>
      <c r="B559">
        <v>421</v>
      </c>
      <c r="C559">
        <v>0</v>
      </c>
      <c r="D559" s="52">
        <v>342</v>
      </c>
      <c r="E559" s="52">
        <v>341.84</v>
      </c>
      <c r="F559" s="52">
        <v>0</v>
      </c>
      <c r="G559" s="14"/>
      <c r="H559" s="1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 hidden="1" x14ac:dyDescent="0.2">
      <c r="A560" s="1"/>
      <c r="B560">
        <v>424</v>
      </c>
      <c r="C560">
        <v>0</v>
      </c>
      <c r="D560" s="52">
        <v>500</v>
      </c>
      <c r="E560" s="52">
        <v>500</v>
      </c>
      <c r="F560" s="52">
        <v>0</v>
      </c>
      <c r="G560" s="14"/>
      <c r="H560" s="14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 hidden="1" x14ac:dyDescent="0.2">
      <c r="A561" s="1"/>
      <c r="B561">
        <v>444</v>
      </c>
      <c r="C561">
        <v>0</v>
      </c>
      <c r="D561" s="52">
        <v>8980</v>
      </c>
      <c r="E561" s="52">
        <v>8979.44</v>
      </c>
      <c r="F561" s="52">
        <v>0</v>
      </c>
      <c r="G561" s="14"/>
      <c r="H561" s="14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:21" x14ac:dyDescent="0.2">
      <c r="A562" s="280"/>
      <c r="B562" s="281" t="s">
        <v>163</v>
      </c>
      <c r="C562" s="282" t="s">
        <v>164</v>
      </c>
      <c r="D562" s="52">
        <v>28273</v>
      </c>
      <c r="E562" s="52">
        <v>28273</v>
      </c>
      <c r="F562" s="51" t="s">
        <v>18</v>
      </c>
      <c r="G562" s="9">
        <f>D564</f>
        <v>28273</v>
      </c>
      <c r="H562" s="18">
        <f>I562+L562+M562+N562+O562+P562</f>
        <v>28273</v>
      </c>
      <c r="I562" s="9">
        <f>J562+K562</f>
        <v>0</v>
      </c>
      <c r="J562" s="9">
        <v>0</v>
      </c>
      <c r="K562" s="9">
        <v>0</v>
      </c>
      <c r="L562" s="9">
        <v>0</v>
      </c>
      <c r="M562" s="9">
        <f>D565+D566</f>
        <v>28273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</row>
    <row r="563" spans="1:21" x14ac:dyDescent="0.2">
      <c r="A563" s="280"/>
      <c r="B563" s="281"/>
      <c r="C563" s="283"/>
      <c r="D563" s="12"/>
      <c r="E563" s="12"/>
      <c r="F563" s="51" t="s">
        <v>19</v>
      </c>
      <c r="G563" s="9">
        <f>E564</f>
        <v>28273</v>
      </c>
      <c r="H563" s="18">
        <f>I563+L563+M563+N563+O563+P563</f>
        <v>28273</v>
      </c>
      <c r="I563" s="9">
        <f>J563+K563</f>
        <v>0</v>
      </c>
      <c r="J563" s="9">
        <v>0</v>
      </c>
      <c r="K563" s="9">
        <v>0</v>
      </c>
      <c r="L563" s="9">
        <v>0</v>
      </c>
      <c r="M563" s="9">
        <f>E565+E566</f>
        <v>28273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</row>
    <row r="564" spans="1:21" x14ac:dyDescent="0.2">
      <c r="A564" s="280"/>
      <c r="B564" s="281"/>
      <c r="C564" s="283"/>
      <c r="D564" s="8">
        <f>D565+D566</f>
        <v>28273</v>
      </c>
      <c r="E564" s="8">
        <f>E565+E566</f>
        <v>28273</v>
      </c>
      <c r="F564" s="51" t="s">
        <v>20</v>
      </c>
      <c r="G564" s="9">
        <f>G563/G562*100</f>
        <v>100</v>
      </c>
      <c r="H564" s="9">
        <f>H563/H562*100</f>
        <v>100</v>
      </c>
      <c r="I564" s="9">
        <v>0</v>
      </c>
      <c r="J564" s="9">
        <v>0</v>
      </c>
      <c r="K564" s="9">
        <v>0</v>
      </c>
      <c r="L564" s="9">
        <v>0</v>
      </c>
      <c r="M564" s="9">
        <f>M563/M562*100</f>
        <v>100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1:21" hidden="1" x14ac:dyDescent="0.2">
      <c r="A565" s="1"/>
      <c r="B565">
        <v>324</v>
      </c>
      <c r="C565">
        <v>0</v>
      </c>
      <c r="D565" s="52">
        <v>24373</v>
      </c>
      <c r="E565" s="52">
        <v>24373</v>
      </c>
      <c r="F565" s="13">
        <f>H562-G562</f>
        <v>0</v>
      </c>
      <c r="G565" s="14"/>
      <c r="H565" s="15">
        <f>H563-E564</f>
        <v>0</v>
      </c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 hidden="1" x14ac:dyDescent="0.2">
      <c r="A566" s="1"/>
      <c r="B566">
        <v>326</v>
      </c>
      <c r="C566">
        <v>0</v>
      </c>
      <c r="D566" s="52">
        <v>3900</v>
      </c>
      <c r="E566" s="52">
        <v>3900</v>
      </c>
      <c r="F566" s="47"/>
      <c r="G566" s="47"/>
      <c r="H566" s="14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:21" x14ac:dyDescent="0.2">
      <c r="A567" s="280"/>
      <c r="B567" s="281" t="s">
        <v>165</v>
      </c>
      <c r="C567" s="282" t="s">
        <v>166</v>
      </c>
      <c r="D567" s="52">
        <v>23180</v>
      </c>
      <c r="E567" s="52">
        <v>14496.47</v>
      </c>
      <c r="F567" s="51" t="s">
        <v>18</v>
      </c>
      <c r="G567" s="9">
        <f>D569</f>
        <v>23180</v>
      </c>
      <c r="H567" s="18">
        <f>I567+L567+M567+N567+O567+P567</f>
        <v>23180</v>
      </c>
      <c r="I567" s="9">
        <f>J567+K567</f>
        <v>23180</v>
      </c>
      <c r="J567" s="9">
        <v>0</v>
      </c>
      <c r="K567" s="9">
        <f>D570+D571+D572+D573</f>
        <v>23180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</row>
    <row r="568" spans="1:21" x14ac:dyDescent="0.2">
      <c r="A568" s="280"/>
      <c r="B568" s="281"/>
      <c r="C568" s="283"/>
      <c r="D568" s="12"/>
      <c r="E568" s="12"/>
      <c r="F568" s="51" t="s">
        <v>19</v>
      </c>
      <c r="G568" s="9">
        <f>E569</f>
        <v>14496.47</v>
      </c>
      <c r="H568" s="18">
        <f>I568+L568+M568+N568+O568+P568</f>
        <v>14496.47</v>
      </c>
      <c r="I568" s="9">
        <f>J568+K568</f>
        <v>14496.47</v>
      </c>
      <c r="J568" s="9">
        <v>0</v>
      </c>
      <c r="K568" s="9">
        <f>E570+E571+E572+E573</f>
        <v>14496.47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</row>
    <row r="569" spans="1:21" x14ac:dyDescent="0.2">
      <c r="A569" s="280"/>
      <c r="B569" s="281"/>
      <c r="C569" s="283"/>
      <c r="D569" s="8">
        <f>D570+D571+D572+D573</f>
        <v>23180</v>
      </c>
      <c r="E569" s="8">
        <f>E570+E571+E572+E573</f>
        <v>14496.47</v>
      </c>
      <c r="F569" s="51" t="s">
        <v>20</v>
      </c>
      <c r="G569" s="9">
        <f>G568/G567*100</f>
        <v>62.538697152717859</v>
      </c>
      <c r="H569" s="9">
        <f>H568/H567*100</f>
        <v>62.538697152717859</v>
      </c>
      <c r="I569" s="9">
        <f>I568/I567*100</f>
        <v>62.538697152717859</v>
      </c>
      <c r="J569" s="9">
        <v>0</v>
      </c>
      <c r="K569" s="9">
        <f>K568/K567*100</f>
        <v>62.538697152717859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</row>
    <row r="570" spans="1:21" hidden="1" x14ac:dyDescent="0.2">
      <c r="A570" s="4"/>
      <c r="B570">
        <v>421</v>
      </c>
      <c r="C570">
        <v>0</v>
      </c>
      <c r="D570" s="52">
        <v>3000</v>
      </c>
      <c r="E570" s="52">
        <v>1427.19</v>
      </c>
      <c r="F570" s="51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 hidden="1" x14ac:dyDescent="0.2">
      <c r="A571" s="1"/>
      <c r="B571">
        <v>430</v>
      </c>
      <c r="C571">
        <v>0</v>
      </c>
      <c r="D571" s="52">
        <v>7180</v>
      </c>
      <c r="E571" s="52">
        <v>4854.12</v>
      </c>
      <c r="F571" s="13">
        <f>H567-G567</f>
        <v>0</v>
      </c>
      <c r="G571" s="14"/>
      <c r="H571" s="15">
        <f>H568-E569</f>
        <v>0</v>
      </c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 hidden="1" x14ac:dyDescent="0.2">
      <c r="A572" s="1"/>
      <c r="B572">
        <v>441</v>
      </c>
      <c r="C572">
        <v>0</v>
      </c>
      <c r="D572" s="52">
        <v>4300</v>
      </c>
      <c r="E572" s="52">
        <v>1281.1600000000001</v>
      </c>
      <c r="F572" s="47"/>
      <c r="G572" s="47"/>
      <c r="H572" s="14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 hidden="1" x14ac:dyDescent="0.2">
      <c r="A573" s="1"/>
      <c r="B573">
        <v>470</v>
      </c>
      <c r="C573">
        <v>0</v>
      </c>
      <c r="D573" s="52">
        <v>8700</v>
      </c>
      <c r="E573" s="52">
        <v>6934</v>
      </c>
      <c r="F573" s="13"/>
      <c r="G573" s="14"/>
      <c r="H573" s="14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:21" x14ac:dyDescent="0.2">
      <c r="A574" s="285" t="s">
        <v>167</v>
      </c>
      <c r="B574" s="291"/>
      <c r="C574" s="287" t="s">
        <v>168</v>
      </c>
      <c r="D574" s="171">
        <v>1420400</v>
      </c>
      <c r="E574" s="171">
        <v>1402209.95</v>
      </c>
      <c r="F574" s="98" t="s">
        <v>18</v>
      </c>
      <c r="G574" s="99">
        <f>D576</f>
        <v>1420400</v>
      </c>
      <c r="H574" s="99">
        <f t="shared" ref="H574:U574" si="44">H577+H585+H596+H601+H607+H615+H631</f>
        <v>1187400</v>
      </c>
      <c r="I574" s="99">
        <f t="shared" si="44"/>
        <v>1185400</v>
      </c>
      <c r="J574" s="99">
        <f t="shared" si="44"/>
        <v>282820</v>
      </c>
      <c r="K574" s="99">
        <f t="shared" si="44"/>
        <v>902580</v>
      </c>
      <c r="L574" s="99">
        <f t="shared" si="44"/>
        <v>0</v>
      </c>
      <c r="M574" s="99">
        <f t="shared" si="44"/>
        <v>2000</v>
      </c>
      <c r="N574" s="99">
        <f t="shared" si="44"/>
        <v>0</v>
      </c>
      <c r="O574" s="99">
        <f t="shared" si="44"/>
        <v>0</v>
      </c>
      <c r="P574" s="99">
        <f t="shared" si="44"/>
        <v>0</v>
      </c>
      <c r="Q574" s="99">
        <f t="shared" si="44"/>
        <v>233000</v>
      </c>
      <c r="R574" s="99">
        <f t="shared" si="44"/>
        <v>233000</v>
      </c>
      <c r="S574" s="99">
        <f t="shared" si="44"/>
        <v>0</v>
      </c>
      <c r="T574" s="99">
        <f t="shared" si="44"/>
        <v>0</v>
      </c>
      <c r="U574" s="99">
        <f t="shared" si="44"/>
        <v>0</v>
      </c>
    </row>
    <row r="575" spans="1:21" x14ac:dyDescent="0.2">
      <c r="A575" s="285"/>
      <c r="B575" s="291"/>
      <c r="C575" s="292"/>
      <c r="D575" s="97"/>
      <c r="E575" s="97"/>
      <c r="F575" s="98" t="s">
        <v>19</v>
      </c>
      <c r="G575" s="99">
        <f>E576</f>
        <v>1402209.95</v>
      </c>
      <c r="H575" s="99">
        <f t="shared" ref="H575:U575" si="45">H578+H586+H597+H602+H608++H616+H632</f>
        <v>1179449.21</v>
      </c>
      <c r="I575" s="99">
        <f t="shared" si="45"/>
        <v>1177851.53</v>
      </c>
      <c r="J575" s="99">
        <f t="shared" si="45"/>
        <v>278391.40000000002</v>
      </c>
      <c r="K575" s="99">
        <f t="shared" si="45"/>
        <v>899460.13000000012</v>
      </c>
      <c r="L575" s="99">
        <f t="shared" si="45"/>
        <v>0</v>
      </c>
      <c r="M575" s="99">
        <f t="shared" si="45"/>
        <v>1597.68</v>
      </c>
      <c r="N575" s="99">
        <f t="shared" si="45"/>
        <v>0</v>
      </c>
      <c r="O575" s="99">
        <f t="shared" si="45"/>
        <v>0</v>
      </c>
      <c r="P575" s="99">
        <f t="shared" si="45"/>
        <v>0</v>
      </c>
      <c r="Q575" s="99">
        <f t="shared" si="45"/>
        <v>222760.74</v>
      </c>
      <c r="R575" s="99">
        <f t="shared" si="45"/>
        <v>222760.74</v>
      </c>
      <c r="S575" s="99">
        <f t="shared" si="45"/>
        <v>0</v>
      </c>
      <c r="T575" s="99">
        <f t="shared" si="45"/>
        <v>0</v>
      </c>
      <c r="U575" s="99">
        <f t="shared" si="45"/>
        <v>0</v>
      </c>
    </row>
    <row r="576" spans="1:21" x14ac:dyDescent="0.2">
      <c r="A576" s="285"/>
      <c r="B576" s="291"/>
      <c r="C576" s="292"/>
      <c r="D576" s="97">
        <f>D579+D587+D598+D603+D617+D609+D633</f>
        <v>1420400</v>
      </c>
      <c r="E576" s="97">
        <f>E579+E587+E598+E603+E617+E609+E633</f>
        <v>1402209.95</v>
      </c>
      <c r="F576" s="98" t="s">
        <v>20</v>
      </c>
      <c r="G576" s="99">
        <f>G575/G574*100</f>
        <v>98.719371303858054</v>
      </c>
      <c r="H576" s="99">
        <f>H575/H574*100</f>
        <v>99.330403402391781</v>
      </c>
      <c r="I576" s="99">
        <f>I575/I574*100</f>
        <v>99.363213261346388</v>
      </c>
      <c r="J576" s="99">
        <v>0</v>
      </c>
      <c r="K576" s="99">
        <f>K575/K574*100</f>
        <v>99.654338673580185</v>
      </c>
      <c r="L576" s="99">
        <v>0</v>
      </c>
      <c r="M576" s="99">
        <v>0</v>
      </c>
      <c r="N576" s="99">
        <v>0</v>
      </c>
      <c r="O576" s="99">
        <v>0</v>
      </c>
      <c r="P576" s="99">
        <v>0</v>
      </c>
      <c r="Q576" s="99">
        <f>Q575/Q574*100</f>
        <v>95.605467811158789</v>
      </c>
      <c r="R576" s="99">
        <f>R575/R574*100</f>
        <v>95.605467811158789</v>
      </c>
      <c r="S576" s="99">
        <v>0</v>
      </c>
      <c r="T576" s="99">
        <v>0</v>
      </c>
      <c r="U576" s="99">
        <v>0</v>
      </c>
    </row>
    <row r="577" spans="1:21" x14ac:dyDescent="0.2">
      <c r="A577" s="280"/>
      <c r="B577" s="281" t="s">
        <v>169</v>
      </c>
      <c r="C577" s="282" t="s">
        <v>170</v>
      </c>
      <c r="D577" s="52">
        <v>312800</v>
      </c>
      <c r="E577" s="52">
        <v>309111.55</v>
      </c>
      <c r="F577" s="51" t="s">
        <v>18</v>
      </c>
      <c r="G577" s="9">
        <f>D579</f>
        <v>312800</v>
      </c>
      <c r="H577" s="18">
        <f>I577+L577+M577+N577+O577+P577</f>
        <v>147800</v>
      </c>
      <c r="I577" s="9">
        <f>J577+K577</f>
        <v>147800</v>
      </c>
      <c r="J577" s="9">
        <v>0</v>
      </c>
      <c r="K577" s="9">
        <f>D580+D581+D582+D583</f>
        <v>147800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f>R577+T577+U577</f>
        <v>165000</v>
      </c>
      <c r="R577" s="9">
        <f>D584</f>
        <v>165000</v>
      </c>
      <c r="S577" s="9">
        <v>0</v>
      </c>
      <c r="T577" s="9">
        <v>0</v>
      </c>
      <c r="U577" s="9">
        <v>0</v>
      </c>
    </row>
    <row r="578" spans="1:21" x14ac:dyDescent="0.2">
      <c r="A578" s="280"/>
      <c r="B578" s="281"/>
      <c r="C578" s="282"/>
      <c r="D578" s="8"/>
      <c r="E578" s="8"/>
      <c r="F578" s="51" t="s">
        <v>19</v>
      </c>
      <c r="G578" s="9">
        <f>E579</f>
        <v>309111.55000000005</v>
      </c>
      <c r="H578" s="18">
        <f>I578+L578+M578+N578+O578+P578</f>
        <v>147419.96000000002</v>
      </c>
      <c r="I578" s="9">
        <f>J578+K578</f>
        <v>147419.96000000002</v>
      </c>
      <c r="J578" s="9">
        <v>0</v>
      </c>
      <c r="K578" s="9">
        <f>E580+E581+E582+E583</f>
        <v>147419.96000000002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f>R578+T578+U578</f>
        <v>161691.59</v>
      </c>
      <c r="R578" s="9">
        <f>E584</f>
        <v>161691.59</v>
      </c>
      <c r="S578" s="9">
        <v>0</v>
      </c>
      <c r="T578" s="9">
        <v>0</v>
      </c>
      <c r="U578" s="9">
        <v>0</v>
      </c>
    </row>
    <row r="579" spans="1:21" x14ac:dyDescent="0.2">
      <c r="A579" s="280"/>
      <c r="B579" s="281"/>
      <c r="C579" s="283"/>
      <c r="D579" s="8">
        <f>D580+D581+D582+D583+D584</f>
        <v>312800</v>
      </c>
      <c r="E579" s="8">
        <f>E580+E581+E582+E583+E584</f>
        <v>309111.55000000005</v>
      </c>
      <c r="F579" s="51" t="s">
        <v>20</v>
      </c>
      <c r="G579" s="9">
        <f>G578/G577*100</f>
        <v>98.820828005115104</v>
      </c>
      <c r="H579" s="9">
        <f>H578/H577*100</f>
        <v>99.742868741542637</v>
      </c>
      <c r="I579" s="9">
        <f>I578/I577*100</f>
        <v>99.742868741542637</v>
      </c>
      <c r="J579" s="9">
        <v>0</v>
      </c>
      <c r="K579" s="9">
        <f>K578/K577*100</f>
        <v>99.742868741542637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f>Q578/Q577*100</f>
        <v>97.994903030303021</v>
      </c>
      <c r="R579" s="9">
        <v>0</v>
      </c>
      <c r="S579" s="9">
        <v>0</v>
      </c>
      <c r="T579" s="9">
        <v>0</v>
      </c>
      <c r="U579" s="9">
        <v>0</v>
      </c>
    </row>
    <row r="580" spans="1:21" hidden="1" x14ac:dyDescent="0.2">
      <c r="A580" s="4"/>
      <c r="B580">
        <v>421</v>
      </c>
      <c r="C580">
        <v>0</v>
      </c>
      <c r="D580" s="52">
        <v>2850</v>
      </c>
      <c r="E580" s="52">
        <v>2848.25</v>
      </c>
      <c r="F580" s="51">
        <f>H574+Q574</f>
        <v>1420400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 hidden="1" x14ac:dyDescent="0.2">
      <c r="A581" s="1"/>
      <c r="B581">
        <v>426</v>
      </c>
      <c r="C581">
        <v>0</v>
      </c>
      <c r="D581" s="52">
        <v>253</v>
      </c>
      <c r="E581" s="52">
        <v>252.6</v>
      </c>
      <c r="F581" s="13">
        <f>H577-G577</f>
        <v>-165000</v>
      </c>
      <c r="G581" s="14"/>
      <c r="H581" s="15">
        <f>H578-E579</f>
        <v>-161691.59000000003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hidden="1" x14ac:dyDescent="0.2">
      <c r="A582" s="1"/>
      <c r="B582">
        <v>430</v>
      </c>
      <c r="C582">
        <v>0</v>
      </c>
      <c r="D582" s="52">
        <v>141000</v>
      </c>
      <c r="E582" s="52">
        <v>140961.63</v>
      </c>
      <c r="F582" s="47">
        <v>207000</v>
      </c>
      <c r="G582" s="47">
        <v>41508.9</v>
      </c>
      <c r="H582" s="15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 hidden="1" x14ac:dyDescent="0.2">
      <c r="A583" s="39"/>
      <c r="B583">
        <v>453</v>
      </c>
      <c r="C583">
        <v>0</v>
      </c>
      <c r="D583" s="52">
        <v>3697</v>
      </c>
      <c r="E583" s="52">
        <v>3357.48</v>
      </c>
      <c r="F583" s="54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1:21" hidden="1" x14ac:dyDescent="0.2">
      <c r="A584" s="39"/>
      <c r="B584">
        <v>605</v>
      </c>
      <c r="C584">
        <v>0</v>
      </c>
      <c r="D584" s="52">
        <v>165000</v>
      </c>
      <c r="E584" s="52">
        <v>161691.59</v>
      </c>
      <c r="F584" s="54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</row>
    <row r="585" spans="1:21" x14ac:dyDescent="0.2">
      <c r="A585" s="280"/>
      <c r="B585" s="281" t="s">
        <v>171</v>
      </c>
      <c r="C585" s="282" t="s">
        <v>172</v>
      </c>
      <c r="D585" s="52">
        <v>484600</v>
      </c>
      <c r="E585" s="52">
        <v>483853.64</v>
      </c>
      <c r="F585" s="51" t="s">
        <v>18</v>
      </c>
      <c r="G585" s="9">
        <f>D587</f>
        <v>484600</v>
      </c>
      <c r="H585" s="18">
        <f>I585+L585+M585+N585+O585+P585</f>
        <v>484600</v>
      </c>
      <c r="I585" s="9">
        <f>J585+K585</f>
        <v>484600</v>
      </c>
      <c r="J585" s="9">
        <f>D588+D589+D590+D591+D592</f>
        <v>28500</v>
      </c>
      <c r="K585" s="9">
        <f>D595+D594+D593</f>
        <v>456100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</row>
    <row r="586" spans="1:21" x14ac:dyDescent="0.2">
      <c r="A586" s="280"/>
      <c r="B586" s="281"/>
      <c r="C586" s="282"/>
      <c r="D586" s="8"/>
      <c r="E586" s="8"/>
      <c r="F586" s="51" t="s">
        <v>19</v>
      </c>
      <c r="G586" s="9">
        <f>E587</f>
        <v>483853.64</v>
      </c>
      <c r="H586" s="18">
        <f>I586+L586+M586+N586+O586+P586</f>
        <v>483853.64</v>
      </c>
      <c r="I586" s="9">
        <f>J586+K586</f>
        <v>483853.64</v>
      </c>
      <c r="J586" s="9">
        <f>E588+E589+E590+E591+E592</f>
        <v>28417</v>
      </c>
      <c r="K586" s="9">
        <f>E594+E595+E593</f>
        <v>455436.64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</row>
    <row r="587" spans="1:21" x14ac:dyDescent="0.2">
      <c r="A587" s="280"/>
      <c r="B587" s="281"/>
      <c r="C587" s="283"/>
      <c r="D587" s="20">
        <f>D588+D589+D590+D591+D592+D593+D594+D595</f>
        <v>484600</v>
      </c>
      <c r="E587" s="20">
        <f>E588+E589+E590+E591+E592+E593+E594+E595</f>
        <v>483853.64</v>
      </c>
      <c r="F587" s="51" t="s">
        <v>20</v>
      </c>
      <c r="G587" s="9">
        <f>G586/G585*100</f>
        <v>99.845984316962443</v>
      </c>
      <c r="H587" s="9">
        <f>H586/H585*100</f>
        <v>99.845984316962443</v>
      </c>
      <c r="I587" s="9">
        <f>I586/I585*100</f>
        <v>99.845984316962443</v>
      </c>
      <c r="J587" s="9">
        <v>0</v>
      </c>
      <c r="K587" s="9">
        <f>K586/K585*100</f>
        <v>99.854558210918668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</row>
    <row r="588" spans="1:21" hidden="1" x14ac:dyDescent="0.2">
      <c r="A588" s="4"/>
      <c r="B588">
        <v>401</v>
      </c>
      <c r="C588">
        <v>0</v>
      </c>
      <c r="D588" s="52">
        <v>9210</v>
      </c>
      <c r="E588" s="52">
        <v>9210</v>
      </c>
      <c r="F588" s="52"/>
      <c r="G588" s="5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hidden="1" x14ac:dyDescent="0.2">
      <c r="A589" s="4"/>
      <c r="B589">
        <v>404</v>
      </c>
      <c r="C589">
        <v>0</v>
      </c>
      <c r="D589" s="52">
        <v>770</v>
      </c>
      <c r="E589" s="52">
        <v>770</v>
      </c>
      <c r="F589" s="52"/>
      <c r="G589" s="5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hidden="1" x14ac:dyDescent="0.2">
      <c r="A590" s="4"/>
      <c r="B590">
        <v>410</v>
      </c>
      <c r="C590">
        <v>0</v>
      </c>
      <c r="D590" s="52">
        <v>16570</v>
      </c>
      <c r="E590" s="52">
        <v>16487</v>
      </c>
      <c r="F590" s="52"/>
      <c r="G590" s="5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 hidden="1" x14ac:dyDescent="0.2">
      <c r="A591" s="4"/>
      <c r="B591">
        <v>411</v>
      </c>
      <c r="C591">
        <v>0</v>
      </c>
      <c r="D591" s="52">
        <v>1720</v>
      </c>
      <c r="E591" s="52">
        <v>1720</v>
      </c>
      <c r="F591" s="52"/>
      <c r="G591" s="5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hidden="1" x14ac:dyDescent="0.2">
      <c r="A592" s="4"/>
      <c r="B592">
        <v>412</v>
      </c>
      <c r="C592">
        <v>0</v>
      </c>
      <c r="D592" s="52">
        <v>230</v>
      </c>
      <c r="E592" s="52">
        <v>230</v>
      </c>
      <c r="F592" s="52"/>
      <c r="G592" s="5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 hidden="1" x14ac:dyDescent="0.2">
      <c r="A593" s="4"/>
      <c r="B593">
        <v>421</v>
      </c>
      <c r="C593">
        <v>0</v>
      </c>
      <c r="D593" s="52">
        <v>2100</v>
      </c>
      <c r="E593" s="52">
        <v>2029.5</v>
      </c>
      <c r="F593" s="52"/>
      <c r="G593" s="5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hidden="1" x14ac:dyDescent="0.2">
      <c r="A594" s="4"/>
      <c r="B594">
        <v>430</v>
      </c>
      <c r="C594">
        <v>0</v>
      </c>
      <c r="D594" s="52">
        <v>454000</v>
      </c>
      <c r="E594" s="52">
        <v>453407.14</v>
      </c>
      <c r="F594" s="52"/>
      <c r="G594" s="47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 hidden="1" x14ac:dyDescent="0.2">
      <c r="A595" s="1"/>
      <c r="B595" s="45"/>
      <c r="C595" s="45">
        <v>0</v>
      </c>
      <c r="D595" s="46"/>
      <c r="E595" s="46"/>
      <c r="F595" s="13">
        <f>H585-G585</f>
        <v>0</v>
      </c>
      <c r="G595" s="14"/>
      <c r="H595" s="15">
        <f>H586-E587</f>
        <v>0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:21" x14ac:dyDescent="0.2">
      <c r="A596" s="280"/>
      <c r="B596" s="281" t="s">
        <v>173</v>
      </c>
      <c r="C596" s="282" t="s">
        <v>174</v>
      </c>
      <c r="D596" s="12"/>
      <c r="E596" s="12"/>
      <c r="F596" s="51" t="s">
        <v>18</v>
      </c>
      <c r="G596" s="9">
        <f>D598</f>
        <v>500</v>
      </c>
      <c r="H596" s="18">
        <f>I596+L596+M596+N596+O596+P596</f>
        <v>500</v>
      </c>
      <c r="I596" s="9">
        <f>J596+K596</f>
        <v>500</v>
      </c>
      <c r="J596" s="9">
        <v>0</v>
      </c>
      <c r="K596" s="9">
        <f>D600+D599</f>
        <v>500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</row>
    <row r="597" spans="1:21" x14ac:dyDescent="0.2">
      <c r="A597" s="280"/>
      <c r="B597" s="281"/>
      <c r="C597" s="283"/>
      <c r="D597" s="12"/>
      <c r="E597" s="12"/>
      <c r="F597" s="51" t="s">
        <v>19</v>
      </c>
      <c r="G597" s="9">
        <f>E598</f>
        <v>495.4</v>
      </c>
      <c r="H597" s="18">
        <f>I597+L597+M597+N597+O597+P597</f>
        <v>495.4</v>
      </c>
      <c r="I597" s="9">
        <f>J597+K597</f>
        <v>495.4</v>
      </c>
      <c r="J597" s="9">
        <v>0</v>
      </c>
      <c r="K597" s="9">
        <f>E600+E599</f>
        <v>495.4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</row>
    <row r="598" spans="1:21" x14ac:dyDescent="0.2">
      <c r="A598" s="280"/>
      <c r="B598" s="281"/>
      <c r="C598" s="283"/>
      <c r="D598" s="8">
        <f>D600+D599</f>
        <v>500</v>
      </c>
      <c r="E598" s="8">
        <f>E600+E599</f>
        <v>495.4</v>
      </c>
      <c r="F598" s="51" t="s">
        <v>20</v>
      </c>
      <c r="G598" s="9">
        <f>G597/G596*100</f>
        <v>99.079999999999984</v>
      </c>
      <c r="H598" s="9">
        <f>H597/H596*100</f>
        <v>99.079999999999984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</row>
    <row r="599" spans="1:21" hidden="1" x14ac:dyDescent="0.2">
      <c r="A599" s="4"/>
      <c r="B599">
        <v>421</v>
      </c>
      <c r="C599">
        <v>0</v>
      </c>
      <c r="D599" s="52">
        <v>500</v>
      </c>
      <c r="E599" s="52">
        <v>495.4</v>
      </c>
      <c r="F599" s="47"/>
      <c r="G599" s="47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 hidden="1" x14ac:dyDescent="0.2">
      <c r="A600" s="1"/>
      <c r="B600" s="45">
        <v>430</v>
      </c>
      <c r="C600" s="45">
        <v>0</v>
      </c>
      <c r="D600" s="46"/>
      <c r="E600" s="46">
        <v>0</v>
      </c>
      <c r="F600" s="13">
        <f>H596-G596</f>
        <v>0</v>
      </c>
      <c r="G600" s="14"/>
      <c r="H600" s="15">
        <f>H597-E598</f>
        <v>0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 hidden="1" x14ac:dyDescent="0.2">
      <c r="A601" s="280"/>
      <c r="B601" s="281"/>
      <c r="C601" s="282"/>
      <c r="D601" s="8"/>
      <c r="E601" s="8"/>
      <c r="F601" s="51"/>
      <c r="G601" s="9"/>
      <c r="H601" s="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 hidden="1" x14ac:dyDescent="0.2">
      <c r="A602" s="280"/>
      <c r="B602" s="281"/>
      <c r="C602" s="282"/>
      <c r="D602" s="8"/>
      <c r="E602" s="8"/>
      <c r="F602" s="51"/>
      <c r="G602" s="9">
        <f>E603</f>
        <v>0</v>
      </c>
      <c r="H602" s="18">
        <f>I602+L602+M602+N602+O602+P602</f>
        <v>0</v>
      </c>
      <c r="I602" s="9">
        <f>J602+K602</f>
        <v>0</v>
      </c>
      <c r="J602" s="9">
        <v>0</v>
      </c>
      <c r="K602" s="9">
        <f>E605+E604</f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/>
    </row>
    <row r="603" spans="1:21" hidden="1" x14ac:dyDescent="0.2">
      <c r="A603" s="280"/>
      <c r="B603" s="281"/>
      <c r="C603" s="283"/>
      <c r="D603" s="8"/>
      <c r="E603" s="8"/>
      <c r="F603" s="51"/>
      <c r="G603" s="9"/>
      <c r="H603" s="9"/>
      <c r="I603" s="9"/>
      <c r="J603" s="9"/>
      <c r="K603" s="9"/>
      <c r="L603" s="9">
        <v>0</v>
      </c>
      <c r="M603" s="9"/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/>
    </row>
    <row r="604" spans="1:21" hidden="1" x14ac:dyDescent="0.2">
      <c r="A604" s="4"/>
      <c r="B604" s="7"/>
      <c r="C604" s="10"/>
      <c r="D604" s="24"/>
      <c r="E604" s="24"/>
      <c r="F604" s="51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 hidden="1" x14ac:dyDescent="0.2">
      <c r="A605" s="1"/>
      <c r="B605" s="2"/>
      <c r="C605" s="11"/>
      <c r="D605" s="24"/>
      <c r="E605" s="24"/>
      <c r="F605" s="13"/>
      <c r="G605" s="14"/>
      <c r="H605" s="15">
        <f>H602-E603</f>
        <v>0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 hidden="1" x14ac:dyDescent="0.2">
      <c r="A606" s="1"/>
      <c r="B606" s="2"/>
      <c r="C606" s="11"/>
      <c r="D606" s="12"/>
      <c r="E606" s="12"/>
      <c r="F606" s="13"/>
      <c r="G606" s="14"/>
      <c r="H606" s="15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 x14ac:dyDescent="0.2">
      <c r="A607" s="280"/>
      <c r="B607" s="281" t="s">
        <v>175</v>
      </c>
      <c r="C607" s="282" t="s">
        <v>176</v>
      </c>
      <c r="D607" s="52">
        <v>263700</v>
      </c>
      <c r="E607" s="52">
        <v>256699.26</v>
      </c>
      <c r="F607" s="51" t="s">
        <v>18</v>
      </c>
      <c r="G607" s="9">
        <f>D609</f>
        <v>263700</v>
      </c>
      <c r="H607" s="18">
        <f>I607+L607+M607+N607+O607+P607</f>
        <v>195700</v>
      </c>
      <c r="I607" s="9">
        <f>J607+K607</f>
        <v>195700</v>
      </c>
      <c r="J607" s="9">
        <v>0</v>
      </c>
      <c r="K607" s="9">
        <f>D610+D611+D612</f>
        <v>195700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f>R607+T607+U607</f>
        <v>68000</v>
      </c>
      <c r="R607" s="9">
        <f>D613</f>
        <v>68000</v>
      </c>
      <c r="S607" s="9">
        <v>0</v>
      </c>
      <c r="T607" s="9">
        <v>0</v>
      </c>
      <c r="U607" s="9">
        <v>0</v>
      </c>
    </row>
    <row r="608" spans="1:21" x14ac:dyDescent="0.2">
      <c r="A608" s="280"/>
      <c r="B608" s="281"/>
      <c r="C608" s="283"/>
      <c r="D608" s="12"/>
      <c r="E608" s="12"/>
      <c r="F608" s="51" t="s">
        <v>19</v>
      </c>
      <c r="G608" s="9">
        <f>E609</f>
        <v>256699.25999999998</v>
      </c>
      <c r="H608" s="18">
        <f>I608+L608+M608+N608+O608+P608</f>
        <v>195630.11</v>
      </c>
      <c r="I608" s="9">
        <f>J608+K608</f>
        <v>195630.11</v>
      </c>
      <c r="J608" s="9">
        <v>0</v>
      </c>
      <c r="K608" s="9">
        <f>E610+E611+E612</f>
        <v>195630.11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f>R608+T608+U608</f>
        <v>61069.15</v>
      </c>
      <c r="R608" s="9">
        <f>E613</f>
        <v>61069.15</v>
      </c>
      <c r="S608" s="9">
        <v>0</v>
      </c>
      <c r="T608" s="9">
        <v>0</v>
      </c>
      <c r="U608" s="9">
        <v>0</v>
      </c>
    </row>
    <row r="609" spans="1:21" x14ac:dyDescent="0.2">
      <c r="A609" s="280"/>
      <c r="B609" s="281"/>
      <c r="C609" s="283"/>
      <c r="D609" s="8">
        <f>D610+D611+D612+D613</f>
        <v>263700</v>
      </c>
      <c r="E609" s="8">
        <f>E610+E611+E612+E613</f>
        <v>256699.25999999998</v>
      </c>
      <c r="F609" s="51" t="s">
        <v>20</v>
      </c>
      <c r="G609" s="9">
        <f>G608/G607*100</f>
        <v>97.34518771331058</v>
      </c>
      <c r="H609" s="9">
        <f>H608/H607*100</f>
        <v>99.964287174246294</v>
      </c>
      <c r="I609" s="9">
        <f>I608/I607*100</f>
        <v>99.964287174246294</v>
      </c>
      <c r="J609" s="9">
        <v>0</v>
      </c>
      <c r="K609" s="9">
        <f>K608/K607*100</f>
        <v>99.964287174246294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f>Q608/Q607*100</f>
        <v>89.807573529411769</v>
      </c>
      <c r="R609" s="9">
        <f>R608/R607*100</f>
        <v>89.807573529411769</v>
      </c>
      <c r="S609" s="9">
        <v>0</v>
      </c>
      <c r="T609" s="9">
        <v>0</v>
      </c>
      <c r="U609" s="9">
        <v>0</v>
      </c>
    </row>
    <row r="610" spans="1:21" hidden="1" x14ac:dyDescent="0.2">
      <c r="A610" s="4"/>
      <c r="B610" s="7"/>
      <c r="C610" s="32" t="s">
        <v>86</v>
      </c>
      <c r="D610" s="24">
        <v>0</v>
      </c>
      <c r="E610" s="24" t="s">
        <v>57</v>
      </c>
      <c r="F610" s="5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 hidden="1" x14ac:dyDescent="0.2">
      <c r="A611" s="1"/>
      <c r="B611">
        <v>426</v>
      </c>
      <c r="C611">
        <v>0</v>
      </c>
      <c r="D611" s="52">
        <v>157500</v>
      </c>
      <c r="E611" s="52">
        <v>157430.72</v>
      </c>
      <c r="F611" s="13">
        <f>H607-G607</f>
        <v>-68000</v>
      </c>
      <c r="G611" s="28">
        <f>G608-E609</f>
        <v>0</v>
      </c>
      <c r="H611" s="15">
        <f>H608-E609</f>
        <v>-61069.149999999994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 hidden="1" x14ac:dyDescent="0.2">
      <c r="A612" s="1"/>
      <c r="B612">
        <v>427</v>
      </c>
      <c r="C612">
        <v>0</v>
      </c>
      <c r="D612" s="52">
        <v>38200</v>
      </c>
      <c r="E612" s="52">
        <v>38199.39</v>
      </c>
      <c r="F612" s="47">
        <v>317000</v>
      </c>
      <c r="G612" s="47">
        <v>115630.61</v>
      </c>
      <c r="H612" s="14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 hidden="1" x14ac:dyDescent="0.2">
      <c r="A613" s="1"/>
      <c r="B613">
        <v>605</v>
      </c>
      <c r="C613">
        <v>0</v>
      </c>
      <c r="D613" s="52">
        <v>68000</v>
      </c>
      <c r="E613" s="52">
        <v>61069.15</v>
      </c>
      <c r="F613" s="13"/>
      <c r="G613" s="14"/>
      <c r="H613" s="14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 hidden="1" x14ac:dyDescent="0.2">
      <c r="A614" s="1"/>
      <c r="B614" s="45"/>
      <c r="C614" s="45"/>
      <c r="D614" s="46"/>
      <c r="E614" s="46"/>
      <c r="F614" s="13"/>
      <c r="G614" s="14"/>
      <c r="H614" s="14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:21" x14ac:dyDescent="0.2">
      <c r="A615" s="280"/>
      <c r="B615" s="281" t="s">
        <v>200</v>
      </c>
      <c r="C615" s="282" t="s">
        <v>201</v>
      </c>
      <c r="D615" s="52">
        <v>288300</v>
      </c>
      <c r="E615" s="52">
        <v>282363.15999999997</v>
      </c>
      <c r="F615" s="51" t="s">
        <v>18</v>
      </c>
      <c r="G615" s="9">
        <f>D617</f>
        <v>288300</v>
      </c>
      <c r="H615" s="18">
        <f>I615+L615+M615+N615+O615+P615</f>
        <v>288300</v>
      </c>
      <c r="I615" s="9">
        <f>J615+K615</f>
        <v>286300</v>
      </c>
      <c r="J615" s="9">
        <f>D619+D620+D621+D622+D623</f>
        <v>254320</v>
      </c>
      <c r="K615" s="9">
        <f>D624+D625+D626+D627+D628</f>
        <v>31980</v>
      </c>
      <c r="L615" s="9">
        <v>0</v>
      </c>
      <c r="M615" s="9">
        <f>D618</f>
        <v>2000</v>
      </c>
      <c r="N615" s="9">
        <v>0</v>
      </c>
      <c r="O615" s="9">
        <v>0</v>
      </c>
      <c r="P615" s="9">
        <v>0</v>
      </c>
      <c r="Q615" s="9">
        <f>R615</f>
        <v>0</v>
      </c>
      <c r="R615" s="9">
        <f>D630</f>
        <v>0</v>
      </c>
      <c r="S615" s="9">
        <v>0</v>
      </c>
      <c r="T615" s="9">
        <v>0</v>
      </c>
      <c r="U615" s="9">
        <v>0</v>
      </c>
    </row>
    <row r="616" spans="1:21" x14ac:dyDescent="0.2">
      <c r="A616" s="280"/>
      <c r="B616" s="281"/>
      <c r="C616" s="283"/>
      <c r="D616" s="12"/>
      <c r="E616" s="12"/>
      <c r="F616" s="51" t="s">
        <v>19</v>
      </c>
      <c r="G616" s="9">
        <f>E617</f>
        <v>282363.16000000003</v>
      </c>
      <c r="H616" s="18">
        <f>I616+L616+M616+N616+O616+P616</f>
        <v>282363.16000000003</v>
      </c>
      <c r="I616" s="9">
        <f>J616+K616</f>
        <v>280765.48000000004</v>
      </c>
      <c r="J616" s="9">
        <f>E619+E620+E621+E622+E623</f>
        <v>249974.40000000002</v>
      </c>
      <c r="K616" s="9">
        <f>E624+E625+E626+E627+E628</f>
        <v>30791.079999999998</v>
      </c>
      <c r="L616" s="9">
        <v>0</v>
      </c>
      <c r="M616" s="9">
        <f>E618</f>
        <v>1597.68</v>
      </c>
      <c r="N616" s="9">
        <v>0</v>
      </c>
      <c r="O616" s="9">
        <v>0</v>
      </c>
      <c r="P616" s="9">
        <v>0</v>
      </c>
      <c r="Q616" s="9">
        <f>R616</f>
        <v>0</v>
      </c>
      <c r="R616" s="9">
        <f>E630</f>
        <v>0</v>
      </c>
      <c r="S616" s="9">
        <v>0</v>
      </c>
      <c r="T616" s="9">
        <v>0</v>
      </c>
      <c r="U616" s="9">
        <v>0</v>
      </c>
    </row>
    <row r="617" spans="1:21" x14ac:dyDescent="0.2">
      <c r="A617" s="280"/>
      <c r="B617" s="281"/>
      <c r="C617" s="283"/>
      <c r="D617" s="8">
        <f>D618+D619+D620+D621+D622+D623+D624+D625+D626+D627+D628</f>
        <v>288300</v>
      </c>
      <c r="E617" s="8">
        <f>E618+E619+E620+E621+E622+E623+E624+E625+E626+E627+E628</f>
        <v>282363.16000000003</v>
      </c>
      <c r="F617" s="51" t="s">
        <v>20</v>
      </c>
      <c r="G617" s="9">
        <f>G616/G615*100</f>
        <v>97.9407422823448</v>
      </c>
      <c r="H617" s="9">
        <f>H616/H615*100</f>
        <v>97.9407422823448</v>
      </c>
      <c r="I617" s="9">
        <f>I616/I615*100</f>
        <v>98.066880894166971</v>
      </c>
      <c r="J617" s="9">
        <f>J616/J615*100</f>
        <v>98.291286568103189</v>
      </c>
      <c r="K617" s="9">
        <f>K616/K615*100</f>
        <v>96.282301438399003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</row>
    <row r="618" spans="1:21" hidden="1" x14ac:dyDescent="0.2">
      <c r="A618" s="1"/>
      <c r="B618">
        <v>302</v>
      </c>
      <c r="C618">
        <v>0</v>
      </c>
      <c r="D618" s="52">
        <v>2000</v>
      </c>
      <c r="E618" s="52">
        <v>1597.68</v>
      </c>
      <c r="F618" s="51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 hidden="1" x14ac:dyDescent="0.2">
      <c r="A619" s="1"/>
      <c r="B619">
        <v>401</v>
      </c>
      <c r="C619">
        <v>0</v>
      </c>
      <c r="D619" s="52">
        <v>179700</v>
      </c>
      <c r="E619" s="52">
        <v>175811.76</v>
      </c>
      <c r="F619" s="13">
        <f>H615-G615</f>
        <v>0</v>
      </c>
      <c r="G619" s="28">
        <f>G616-E617</f>
        <v>0</v>
      </c>
      <c r="H619" s="15">
        <f>H616-E617</f>
        <v>0</v>
      </c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hidden="1" x14ac:dyDescent="0.2">
      <c r="A620" s="1"/>
      <c r="B620">
        <v>404</v>
      </c>
      <c r="C620">
        <v>0</v>
      </c>
      <c r="D620" s="52">
        <v>14720</v>
      </c>
      <c r="E620" s="52">
        <v>14719.62</v>
      </c>
      <c r="F620" s="47">
        <v>237700</v>
      </c>
      <c r="G620" s="47">
        <v>124111.59</v>
      </c>
      <c r="H620" s="14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hidden="1" x14ac:dyDescent="0.2">
      <c r="A621" s="1"/>
      <c r="B621">
        <v>411</v>
      </c>
      <c r="C621">
        <v>0</v>
      </c>
      <c r="D621" s="52">
        <v>37300</v>
      </c>
      <c r="E621" s="52">
        <v>37027.82</v>
      </c>
      <c r="F621" s="13"/>
      <c r="G621" s="14"/>
      <c r="H621" s="14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hidden="1" x14ac:dyDescent="0.2">
      <c r="A622" s="1"/>
      <c r="B622">
        <v>412</v>
      </c>
      <c r="C622">
        <v>0</v>
      </c>
      <c r="D622" s="52">
        <v>4500</v>
      </c>
      <c r="E622" s="52">
        <v>4455.2</v>
      </c>
      <c r="F622" s="13"/>
      <c r="G622" s="14"/>
      <c r="H622" s="14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 hidden="1" x14ac:dyDescent="0.2">
      <c r="A623" s="1"/>
      <c r="B623">
        <v>417</v>
      </c>
      <c r="C623">
        <v>0</v>
      </c>
      <c r="D623" s="52">
        <v>18100</v>
      </c>
      <c r="E623" s="52">
        <v>17960</v>
      </c>
      <c r="F623" s="13"/>
      <c r="G623" s="14"/>
      <c r="H623" s="14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 hidden="1" x14ac:dyDescent="0.2">
      <c r="A624" s="1"/>
      <c r="B624">
        <v>421</v>
      </c>
      <c r="C624">
        <v>0</v>
      </c>
      <c r="D624" s="52">
        <v>18900</v>
      </c>
      <c r="E624" s="52">
        <v>18475.73</v>
      </c>
      <c r="F624" s="13"/>
      <c r="G624" s="14"/>
      <c r="H624" s="14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 hidden="1" x14ac:dyDescent="0.2">
      <c r="A625" s="1"/>
      <c r="B625">
        <v>428</v>
      </c>
      <c r="C625">
        <v>0</v>
      </c>
      <c r="D625" s="52">
        <v>500</v>
      </c>
      <c r="E625" s="52">
        <v>260</v>
      </c>
      <c r="F625" s="13"/>
      <c r="G625" s="14"/>
      <c r="H625" s="14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 hidden="1" x14ac:dyDescent="0.2">
      <c r="A626" s="1"/>
      <c r="B626">
        <v>430</v>
      </c>
      <c r="C626">
        <v>0</v>
      </c>
      <c r="D626" s="52">
        <v>1680</v>
      </c>
      <c r="E626" s="52">
        <v>1340.26</v>
      </c>
      <c r="F626" s="13"/>
      <c r="G626" s="14"/>
      <c r="H626" s="14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 hidden="1" x14ac:dyDescent="0.2">
      <c r="A627" s="1"/>
      <c r="B627">
        <v>441</v>
      </c>
      <c r="C627">
        <v>0</v>
      </c>
      <c r="D627" s="52">
        <v>3700</v>
      </c>
      <c r="E627" s="52">
        <v>3517.03</v>
      </c>
      <c r="F627" s="13"/>
      <c r="G627" s="14"/>
      <c r="H627" s="14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 hidden="1" x14ac:dyDescent="0.2">
      <c r="A628" s="1"/>
      <c r="B628">
        <v>444</v>
      </c>
      <c r="C628">
        <v>0</v>
      </c>
      <c r="D628" s="52">
        <v>7200</v>
      </c>
      <c r="E628" s="52">
        <v>7198.06</v>
      </c>
      <c r="F628" s="13"/>
      <c r="G628" s="14"/>
      <c r="H628" s="14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hidden="1" x14ac:dyDescent="0.2">
      <c r="A629" s="1"/>
      <c r="F629" s="13"/>
      <c r="G629" s="14"/>
      <c r="H629" s="14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hidden="1" x14ac:dyDescent="0.2">
      <c r="A630" s="1"/>
      <c r="B630" s="45"/>
      <c r="C630" s="45"/>
      <c r="D630" s="17"/>
      <c r="E630" s="17"/>
      <c r="F630" s="13"/>
      <c r="G630" s="14"/>
      <c r="H630" s="14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 x14ac:dyDescent="0.2">
      <c r="A631" s="280"/>
      <c r="B631" s="281" t="s">
        <v>177</v>
      </c>
      <c r="C631" s="282" t="s">
        <v>26</v>
      </c>
      <c r="D631" s="52">
        <v>70000</v>
      </c>
      <c r="E631" s="52">
        <v>33014.89</v>
      </c>
      <c r="F631" s="51" t="s">
        <v>18</v>
      </c>
      <c r="G631" s="9">
        <f>D633</f>
        <v>70500</v>
      </c>
      <c r="H631" s="18">
        <f>I631+L631+M631+N631+O631+P631</f>
        <v>70500</v>
      </c>
      <c r="I631" s="9">
        <f>J631+K631</f>
        <v>70500</v>
      </c>
      <c r="J631" s="9">
        <v>0</v>
      </c>
      <c r="K631" s="9">
        <f>D634</f>
        <v>70500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f>R631</f>
        <v>0</v>
      </c>
      <c r="R631" s="9">
        <f>D635</f>
        <v>0</v>
      </c>
      <c r="S631" s="9">
        <v>0</v>
      </c>
      <c r="T631" s="9">
        <v>0</v>
      </c>
      <c r="U631" s="9">
        <v>0</v>
      </c>
    </row>
    <row r="632" spans="1:21" x14ac:dyDescent="0.2">
      <c r="A632" s="280"/>
      <c r="B632" s="281"/>
      <c r="C632" s="283"/>
      <c r="D632" s="12"/>
      <c r="E632" s="12"/>
      <c r="F632" s="51" t="s">
        <v>19</v>
      </c>
      <c r="G632" s="9">
        <f>E633</f>
        <v>69686.94</v>
      </c>
      <c r="H632" s="18">
        <f>I632+L632+M632+N632+O632+P632</f>
        <v>69686.94</v>
      </c>
      <c r="I632" s="9">
        <f>J632+K632</f>
        <v>69686.94</v>
      </c>
      <c r="J632" s="9">
        <v>0</v>
      </c>
      <c r="K632" s="9">
        <f>E634</f>
        <v>69686.94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f>R632</f>
        <v>0</v>
      </c>
      <c r="R632" s="9">
        <f>E635</f>
        <v>0</v>
      </c>
      <c r="S632" s="9">
        <v>0</v>
      </c>
      <c r="T632" s="9">
        <v>0</v>
      </c>
      <c r="U632" s="9">
        <v>0</v>
      </c>
    </row>
    <row r="633" spans="1:21" x14ac:dyDescent="0.2">
      <c r="A633" s="280"/>
      <c r="B633" s="281"/>
      <c r="C633" s="283"/>
      <c r="D633" s="8">
        <f>D634+D635</f>
        <v>70500</v>
      </c>
      <c r="E633" s="8">
        <f>E634+E635</f>
        <v>69686.94</v>
      </c>
      <c r="F633" s="51" t="s">
        <v>20</v>
      </c>
      <c r="G633" s="9">
        <f>G632/G631*100</f>
        <v>98.846723404255314</v>
      </c>
      <c r="H633" s="9">
        <f>H632/H631*100</f>
        <v>98.846723404255314</v>
      </c>
      <c r="I633" s="9">
        <f>I632/I631*100</f>
        <v>98.846723404255314</v>
      </c>
      <c r="J633" s="9">
        <v>0</v>
      </c>
      <c r="K633" s="9">
        <f>K632/K631*100</f>
        <v>98.846723404255314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</row>
    <row r="634" spans="1:21" hidden="1" x14ac:dyDescent="0.2">
      <c r="A634" s="1"/>
      <c r="B634">
        <v>430</v>
      </c>
      <c r="C634">
        <v>0</v>
      </c>
      <c r="D634" s="52">
        <v>70500</v>
      </c>
      <c r="E634" s="52">
        <v>69686.94</v>
      </c>
      <c r="F634" s="13"/>
      <c r="G634" s="14"/>
      <c r="H634" s="14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 hidden="1" x14ac:dyDescent="0.2">
      <c r="A635" s="1"/>
      <c r="B635">
        <v>606</v>
      </c>
      <c r="C635">
        <v>0</v>
      </c>
      <c r="D635" s="52">
        <v>0</v>
      </c>
      <c r="E635" s="52">
        <v>0</v>
      </c>
      <c r="F635" s="13"/>
      <c r="G635" s="14"/>
      <c r="H635" s="14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 hidden="1" x14ac:dyDescent="0.2">
      <c r="A636" s="1"/>
      <c r="B636" s="2"/>
      <c r="C636" s="11"/>
      <c r="D636" s="12"/>
      <c r="E636" s="12"/>
      <c r="F636" s="13"/>
      <c r="G636" s="14"/>
      <c r="H636" s="14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:21" ht="19.5" customHeight="1" x14ac:dyDescent="0.2">
      <c r="A637" s="285" t="s">
        <v>178</v>
      </c>
      <c r="B637" s="291"/>
      <c r="C637" s="287" t="s">
        <v>179</v>
      </c>
      <c r="D637" s="171">
        <v>494650</v>
      </c>
      <c r="E637" s="171">
        <v>493373.19</v>
      </c>
      <c r="F637" s="98" t="s">
        <v>18</v>
      </c>
      <c r="G637" s="99">
        <f>D639</f>
        <v>494650</v>
      </c>
      <c r="H637" s="99">
        <f t="shared" ref="H637:U638" si="46">H640+H646+H650</f>
        <v>494650</v>
      </c>
      <c r="I637" s="99">
        <f t="shared" si="46"/>
        <v>164650</v>
      </c>
      <c r="J637" s="99">
        <f t="shared" si="46"/>
        <v>68800</v>
      </c>
      <c r="K637" s="99">
        <f t="shared" si="46"/>
        <v>95850</v>
      </c>
      <c r="L637" s="99">
        <f t="shared" si="46"/>
        <v>330000</v>
      </c>
      <c r="M637" s="99">
        <f t="shared" si="46"/>
        <v>0</v>
      </c>
      <c r="N637" s="99">
        <f t="shared" si="46"/>
        <v>0</v>
      </c>
      <c r="O637" s="99">
        <f t="shared" si="46"/>
        <v>0</v>
      </c>
      <c r="P637" s="99">
        <f t="shared" si="46"/>
        <v>0</v>
      </c>
      <c r="Q637" s="99">
        <f t="shared" si="46"/>
        <v>0</v>
      </c>
      <c r="R637" s="99">
        <f t="shared" si="46"/>
        <v>0</v>
      </c>
      <c r="S637" s="99">
        <f t="shared" si="46"/>
        <v>0</v>
      </c>
      <c r="T637" s="99">
        <f t="shared" si="46"/>
        <v>0</v>
      </c>
      <c r="U637" s="99">
        <f t="shared" si="46"/>
        <v>0</v>
      </c>
    </row>
    <row r="638" spans="1:21" ht="17.45" customHeight="1" x14ac:dyDescent="0.2">
      <c r="A638" s="285"/>
      <c r="B638" s="291"/>
      <c r="C638" s="292"/>
      <c r="D638" s="97"/>
      <c r="E638" s="97"/>
      <c r="F638" s="98" t="s">
        <v>19</v>
      </c>
      <c r="G638" s="99">
        <f>E639</f>
        <v>493373.19</v>
      </c>
      <c r="H638" s="99">
        <f>H641+H647+H651</f>
        <v>493373.19</v>
      </c>
      <c r="I638" s="99">
        <f t="shared" si="46"/>
        <v>163373.19</v>
      </c>
      <c r="J638" s="99">
        <f t="shared" si="46"/>
        <v>68609.25</v>
      </c>
      <c r="K638" s="99">
        <f t="shared" si="46"/>
        <v>94763.94</v>
      </c>
      <c r="L638" s="99">
        <f t="shared" si="46"/>
        <v>330000</v>
      </c>
      <c r="M638" s="99">
        <f t="shared" si="46"/>
        <v>0</v>
      </c>
      <c r="N638" s="99">
        <f t="shared" si="46"/>
        <v>0</v>
      </c>
      <c r="O638" s="99">
        <f t="shared" si="46"/>
        <v>0</v>
      </c>
      <c r="P638" s="99">
        <f t="shared" si="46"/>
        <v>0</v>
      </c>
      <c r="Q638" s="99">
        <f t="shared" si="46"/>
        <v>0</v>
      </c>
      <c r="R638" s="99">
        <f t="shared" si="46"/>
        <v>0</v>
      </c>
      <c r="S638" s="99">
        <f t="shared" si="46"/>
        <v>0</v>
      </c>
      <c r="T638" s="99">
        <f t="shared" si="46"/>
        <v>0</v>
      </c>
      <c r="U638" s="99">
        <f t="shared" si="46"/>
        <v>0</v>
      </c>
    </row>
    <row r="639" spans="1:21" ht="18.95" customHeight="1" x14ac:dyDescent="0.2">
      <c r="A639" s="285"/>
      <c r="B639" s="291"/>
      <c r="C639" s="292"/>
      <c r="D639" s="97">
        <f>D642+D648+D652</f>
        <v>494650</v>
      </c>
      <c r="E639" s="97">
        <f>E642+E648+E652</f>
        <v>493373.19</v>
      </c>
      <c r="F639" s="98" t="s">
        <v>20</v>
      </c>
      <c r="G639" s="99">
        <f>G638/G637*100</f>
        <v>99.741876073991705</v>
      </c>
      <c r="H639" s="99">
        <f>H638/H637*100</f>
        <v>99.741876073991705</v>
      </c>
      <c r="I639" s="99">
        <f>I638/I637*100</f>
        <v>99.224530822957789</v>
      </c>
      <c r="J639" s="99">
        <v>0</v>
      </c>
      <c r="K639" s="99">
        <f>K638/K637*100</f>
        <v>98.866917057902981</v>
      </c>
      <c r="L639" s="99">
        <f>L638/L637*100</f>
        <v>100</v>
      </c>
      <c r="M639" s="99">
        <v>0</v>
      </c>
      <c r="N639" s="99">
        <v>0</v>
      </c>
      <c r="O639" s="99">
        <v>0</v>
      </c>
      <c r="P639" s="99">
        <v>0</v>
      </c>
      <c r="Q639" s="99">
        <v>0</v>
      </c>
      <c r="R639" s="99">
        <v>0</v>
      </c>
      <c r="S639" s="99">
        <v>0</v>
      </c>
      <c r="T639" s="99">
        <v>0</v>
      </c>
      <c r="U639" s="99">
        <v>0</v>
      </c>
    </row>
    <row r="640" spans="1:21" hidden="1" x14ac:dyDescent="0.2">
      <c r="A640" s="280"/>
      <c r="B640" s="281" t="s">
        <v>180</v>
      </c>
      <c r="C640" s="282" t="s">
        <v>181</v>
      </c>
      <c r="D640" s="47"/>
      <c r="E640" s="47"/>
      <c r="F640" s="51" t="s">
        <v>18</v>
      </c>
      <c r="G640" s="9">
        <f>D642</f>
        <v>0</v>
      </c>
      <c r="H640" s="18">
        <f>I640+L640+M640+N640+O640+P640</f>
        <v>0</v>
      </c>
      <c r="I640" s="9">
        <f>J640+K640</f>
        <v>0</v>
      </c>
      <c r="J640" s="9">
        <v>0</v>
      </c>
      <c r="K640" s="9">
        <f>D643+D644</f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1:21" hidden="1" x14ac:dyDescent="0.2">
      <c r="A641" s="280"/>
      <c r="B641" s="281"/>
      <c r="C641" s="283"/>
      <c r="D641" s="12"/>
      <c r="E641" s="12"/>
      <c r="F641" s="51" t="s">
        <v>19</v>
      </c>
      <c r="G641" s="9" t="str">
        <f>E642</f>
        <v>0,00</v>
      </c>
      <c r="H641" s="18">
        <f>I641+L641+M641+N641+O641+P641</f>
        <v>0</v>
      </c>
      <c r="I641" s="9">
        <f>J641+K641</f>
        <v>0</v>
      </c>
      <c r="J641" s="9">
        <v>0</v>
      </c>
      <c r="K641" s="9">
        <f>E643+E644</f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</row>
    <row r="642" spans="1:21" hidden="1" x14ac:dyDescent="0.2">
      <c r="A642" s="280"/>
      <c r="B642" s="281"/>
      <c r="C642" s="283"/>
      <c r="D642" s="8">
        <f>D643</f>
        <v>0</v>
      </c>
      <c r="E642" s="8" t="str">
        <f>E643</f>
        <v>0,00</v>
      </c>
      <c r="F642" s="51" t="s">
        <v>20</v>
      </c>
      <c r="G642" s="9" t="e">
        <f>G641/G640*100</f>
        <v>#DIV/0!</v>
      </c>
      <c r="H642" s="9" t="e">
        <f>H641/H640*100</f>
        <v>#DIV/0!</v>
      </c>
      <c r="I642" s="9" t="e">
        <f>I641/I640*100</f>
        <v>#DIV/0!</v>
      </c>
      <c r="J642" s="9">
        <v>0</v>
      </c>
      <c r="K642" s="9" t="e">
        <f>K641/K640*100</f>
        <v>#DIV/0!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</row>
    <row r="643" spans="1:21" ht="22.5" hidden="1" x14ac:dyDescent="0.2">
      <c r="A643" s="1"/>
      <c r="B643" s="2"/>
      <c r="C643" s="11" t="s">
        <v>29</v>
      </c>
      <c r="D643" s="24">
        <v>0</v>
      </c>
      <c r="E643" s="24" t="s">
        <v>57</v>
      </c>
      <c r="F643" s="13">
        <f>H640-G640</f>
        <v>0</v>
      </c>
      <c r="G643" s="28">
        <f>G641-E642</f>
        <v>0</v>
      </c>
      <c r="H643" s="14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hidden="1" x14ac:dyDescent="0.2">
      <c r="A644" s="1"/>
      <c r="B644" s="2"/>
      <c r="C644" s="11"/>
      <c r="D644" s="12"/>
      <c r="E644" s="12"/>
      <c r="F644" s="16"/>
      <c r="G644" s="16"/>
      <c r="H644" s="14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 hidden="1" x14ac:dyDescent="0.2">
      <c r="A645" s="22"/>
      <c r="B645" s="23"/>
      <c r="C645" s="21"/>
      <c r="D645" s="6"/>
      <c r="E645" s="6"/>
      <c r="F645" s="5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.6" customHeight="1" x14ac:dyDescent="0.2">
      <c r="A646" s="280"/>
      <c r="B646" s="281" t="s">
        <v>182</v>
      </c>
      <c r="C646" s="282" t="s">
        <v>183</v>
      </c>
      <c r="D646" s="8"/>
      <c r="E646" s="8"/>
      <c r="F646" s="51" t="s">
        <v>18</v>
      </c>
      <c r="G646" s="9">
        <f>D648</f>
        <v>330000</v>
      </c>
      <c r="H646" s="18">
        <f>I646+L646+M646+N646+O646+P646</f>
        <v>330000</v>
      </c>
      <c r="I646" s="9">
        <f>J646+K646</f>
        <v>0</v>
      </c>
      <c r="J646" s="9">
        <v>0</v>
      </c>
      <c r="K646" s="9">
        <v>0</v>
      </c>
      <c r="L646" s="9">
        <f>D649</f>
        <v>330000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</row>
    <row r="647" spans="1:21" ht="14.45" customHeight="1" x14ac:dyDescent="0.2">
      <c r="A647" s="280"/>
      <c r="B647" s="281"/>
      <c r="C647" s="282"/>
      <c r="D647" s="8"/>
      <c r="E647" s="8"/>
      <c r="F647" s="51" t="s">
        <v>19</v>
      </c>
      <c r="G647" s="9">
        <f>E648</f>
        <v>330000</v>
      </c>
      <c r="H647" s="18">
        <f>I647+L647+M647+N647+O647+P647</f>
        <v>330000</v>
      </c>
      <c r="I647" s="9">
        <f>J647+K647</f>
        <v>0</v>
      </c>
      <c r="J647" s="9">
        <v>0</v>
      </c>
      <c r="K647" s="9">
        <v>0</v>
      </c>
      <c r="L647" s="9">
        <f>E649</f>
        <v>330000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</row>
    <row r="648" spans="1:21" x14ac:dyDescent="0.2">
      <c r="A648" s="280"/>
      <c r="B648" s="281"/>
      <c r="C648" s="283"/>
      <c r="D648" s="8">
        <f>D649</f>
        <v>330000</v>
      </c>
      <c r="E648" s="8">
        <f>E649</f>
        <v>330000</v>
      </c>
      <c r="F648" s="51" t="s">
        <v>20</v>
      </c>
      <c r="G648" s="9">
        <f>G647/G646*100</f>
        <v>100</v>
      </c>
      <c r="H648" s="9">
        <f>H647/H646*100</f>
        <v>100</v>
      </c>
      <c r="I648" s="9">
        <v>0</v>
      </c>
      <c r="J648" s="9">
        <v>0</v>
      </c>
      <c r="K648" s="9">
        <v>0</v>
      </c>
      <c r="L648" s="9">
        <f>L647/L646*100</f>
        <v>100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</row>
    <row r="649" spans="1:21" hidden="1" x14ac:dyDescent="0.2">
      <c r="A649" s="1"/>
      <c r="B649">
        <v>248</v>
      </c>
      <c r="C649">
        <v>0</v>
      </c>
      <c r="D649" s="52">
        <v>330000</v>
      </c>
      <c r="E649" s="52">
        <v>330000</v>
      </c>
      <c r="F649" s="13">
        <f>H646-G646</f>
        <v>0</v>
      </c>
      <c r="G649" s="28">
        <f>G647-E648</f>
        <v>0</v>
      </c>
      <c r="H649" s="14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:21" x14ac:dyDescent="0.2">
      <c r="A650" s="280"/>
      <c r="B650" s="281" t="s">
        <v>184</v>
      </c>
      <c r="C650" s="282" t="s">
        <v>26</v>
      </c>
      <c r="D650" s="52">
        <v>164650</v>
      </c>
      <c r="E650" s="52">
        <v>163373.19</v>
      </c>
      <c r="F650" s="51" t="s">
        <v>18</v>
      </c>
      <c r="G650" s="9">
        <f>D652</f>
        <v>164650</v>
      </c>
      <c r="H650" s="18">
        <f>I650+L650+M650+N650+O650+P650</f>
        <v>164650</v>
      </c>
      <c r="I650" s="9">
        <f>J650+K650</f>
        <v>164650</v>
      </c>
      <c r="J650" s="9">
        <f>D653+D654+D655</f>
        <v>68800</v>
      </c>
      <c r="K650" s="9">
        <f>D656+D657+D658+D659+D660</f>
        <v>95850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</row>
    <row r="651" spans="1:21" x14ac:dyDescent="0.2">
      <c r="A651" s="280"/>
      <c r="B651" s="281"/>
      <c r="C651" s="283"/>
      <c r="D651" s="12"/>
      <c r="E651" s="12"/>
      <c r="F651" s="51" t="s">
        <v>19</v>
      </c>
      <c r="G651" s="9">
        <f>E652</f>
        <v>163373.19</v>
      </c>
      <c r="H651" s="18">
        <f>I651+L651+M651+N651+O651+P651</f>
        <v>163373.19</v>
      </c>
      <c r="I651" s="9">
        <f>J651+K651</f>
        <v>163373.19</v>
      </c>
      <c r="J651" s="9">
        <f>E653+E654+E655</f>
        <v>68609.25</v>
      </c>
      <c r="K651" s="9">
        <f>E656+E657+E658+E659+E660</f>
        <v>94763.94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</row>
    <row r="652" spans="1:21" x14ac:dyDescent="0.2">
      <c r="A652" s="280"/>
      <c r="B652" s="281"/>
      <c r="C652" s="283"/>
      <c r="D652" s="8">
        <f>D653+D654+D655+D656+D657+D658+D659+D660</f>
        <v>164650</v>
      </c>
      <c r="E652" s="8">
        <f>E653+E654+E655+E656+E657+E658+E659+E660</f>
        <v>163373.19</v>
      </c>
      <c r="F652" s="51" t="s">
        <v>20</v>
      </c>
      <c r="G652" s="9">
        <f>G651/G650*100</f>
        <v>99.224530822957789</v>
      </c>
      <c r="H652" s="9">
        <f>H651/H650*100</f>
        <v>99.224530822957789</v>
      </c>
      <c r="I652" s="9">
        <f>I651/I650*100</f>
        <v>99.224530822957789</v>
      </c>
      <c r="J652" s="9">
        <v>0</v>
      </c>
      <c r="K652" s="9">
        <f>K651/K650*100</f>
        <v>98.866917057902981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</row>
    <row r="653" spans="1:21" hidden="1" x14ac:dyDescent="0.2">
      <c r="A653" s="4"/>
      <c r="B653">
        <v>411</v>
      </c>
      <c r="C653">
        <v>0</v>
      </c>
      <c r="D653" s="52">
        <v>5200</v>
      </c>
      <c r="E653" s="52">
        <v>5177.25</v>
      </c>
      <c r="F653" s="47">
        <v>143560.01999999999</v>
      </c>
      <c r="G653" s="47">
        <v>59512.94</v>
      </c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 hidden="1" x14ac:dyDescent="0.2">
      <c r="A654" s="4"/>
      <c r="B654" s="7"/>
      <c r="C654" s="32" t="s">
        <v>118</v>
      </c>
      <c r="D654" s="17">
        <v>0</v>
      </c>
      <c r="E654" s="17">
        <v>0</v>
      </c>
      <c r="F654" s="5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 hidden="1" x14ac:dyDescent="0.2">
      <c r="A655" s="4"/>
      <c r="B655">
        <v>417</v>
      </c>
      <c r="C655">
        <v>0</v>
      </c>
      <c r="D655" s="52">
        <v>63600</v>
      </c>
      <c r="E655" s="52">
        <v>63432</v>
      </c>
      <c r="F655" s="5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 hidden="1" x14ac:dyDescent="0.2">
      <c r="A656" s="4"/>
      <c r="B656">
        <v>421</v>
      </c>
      <c r="C656">
        <v>0</v>
      </c>
      <c r="D656" s="52">
        <v>29600</v>
      </c>
      <c r="E656" s="52">
        <v>28542.5</v>
      </c>
      <c r="F656" s="5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 hidden="1" x14ac:dyDescent="0.2">
      <c r="A657" s="4"/>
      <c r="B657">
        <v>426</v>
      </c>
      <c r="C657">
        <v>0</v>
      </c>
      <c r="D657" s="52">
        <v>25500</v>
      </c>
      <c r="E657" s="52">
        <v>25480</v>
      </c>
      <c r="F657" s="51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 hidden="1" x14ac:dyDescent="0.2">
      <c r="A658" s="1"/>
      <c r="B658">
        <v>427</v>
      </c>
      <c r="C658">
        <v>0</v>
      </c>
      <c r="D658" s="52">
        <v>15000</v>
      </c>
      <c r="E658" s="52">
        <v>15000</v>
      </c>
      <c r="F658" s="13">
        <f>H650-G650</f>
        <v>0</v>
      </c>
      <c r="G658" s="28">
        <f>G651-E652</f>
        <v>0</v>
      </c>
      <c r="H658" s="14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 hidden="1" x14ac:dyDescent="0.2">
      <c r="A659" s="1"/>
      <c r="B659">
        <v>430</v>
      </c>
      <c r="C659">
        <v>0</v>
      </c>
      <c r="D659" s="52">
        <v>25750</v>
      </c>
      <c r="E659" s="52">
        <v>25741.439999999999</v>
      </c>
      <c r="F659" s="13"/>
      <c r="G659" s="28"/>
      <c r="H659" s="14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 hidden="1" x14ac:dyDescent="0.2">
      <c r="A660" s="1"/>
      <c r="B660" s="45"/>
      <c r="C660" s="45"/>
      <c r="D660" s="46"/>
      <c r="E660" s="46"/>
      <c r="F660" s="13"/>
      <c r="G660" s="14"/>
      <c r="H660" s="14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:21" x14ac:dyDescent="0.2">
      <c r="A661" s="285" t="s">
        <v>185</v>
      </c>
      <c r="B661" s="291"/>
      <c r="C661" s="287" t="s">
        <v>186</v>
      </c>
      <c r="D661" s="171">
        <v>439700</v>
      </c>
      <c r="E661" s="171">
        <v>430234.97</v>
      </c>
      <c r="F661" s="98" t="s">
        <v>18</v>
      </c>
      <c r="G661" s="99">
        <f>D663</f>
        <v>439700</v>
      </c>
      <c r="H661" s="99">
        <f t="shared" ref="H661:U662" si="47">H664+H679+H688</f>
        <v>150700</v>
      </c>
      <c r="I661" s="99">
        <f t="shared" si="47"/>
        <v>100700</v>
      </c>
      <c r="J661" s="99">
        <f t="shared" si="47"/>
        <v>70350</v>
      </c>
      <c r="K661" s="99">
        <f t="shared" si="47"/>
        <v>30350</v>
      </c>
      <c r="L661" s="99">
        <f t="shared" si="47"/>
        <v>50000</v>
      </c>
      <c r="M661" s="99">
        <f t="shared" si="47"/>
        <v>0</v>
      </c>
      <c r="N661" s="99">
        <f t="shared" si="47"/>
        <v>0</v>
      </c>
      <c r="O661" s="99">
        <f t="shared" si="47"/>
        <v>0</v>
      </c>
      <c r="P661" s="99">
        <f t="shared" si="47"/>
        <v>0</v>
      </c>
      <c r="Q661" s="99">
        <f t="shared" si="47"/>
        <v>289000</v>
      </c>
      <c r="R661" s="99">
        <f t="shared" si="47"/>
        <v>289000</v>
      </c>
      <c r="S661" s="99">
        <f t="shared" si="47"/>
        <v>270000</v>
      </c>
      <c r="T661" s="99">
        <f t="shared" si="47"/>
        <v>0</v>
      </c>
      <c r="U661" s="99">
        <f t="shared" si="47"/>
        <v>0</v>
      </c>
    </row>
    <row r="662" spans="1:21" x14ac:dyDescent="0.2">
      <c r="A662" s="285"/>
      <c r="B662" s="291"/>
      <c r="C662" s="292"/>
      <c r="D662" s="97"/>
      <c r="E662" s="97"/>
      <c r="F662" s="98" t="s">
        <v>19</v>
      </c>
      <c r="G662" s="99">
        <f>E663</f>
        <v>430234.97</v>
      </c>
      <c r="H662" s="99">
        <f>H665+H680+H689</f>
        <v>141716.34999999998</v>
      </c>
      <c r="I662" s="99">
        <f t="shared" si="47"/>
        <v>91716.349999999991</v>
      </c>
      <c r="J662" s="99">
        <f t="shared" si="47"/>
        <v>69413.01999999999</v>
      </c>
      <c r="K662" s="99">
        <f t="shared" si="47"/>
        <v>22303.33</v>
      </c>
      <c r="L662" s="99">
        <f t="shared" si="47"/>
        <v>50000</v>
      </c>
      <c r="M662" s="99">
        <f t="shared" si="47"/>
        <v>0</v>
      </c>
      <c r="N662" s="99">
        <f t="shared" si="47"/>
        <v>0</v>
      </c>
      <c r="O662" s="99">
        <f t="shared" si="47"/>
        <v>0</v>
      </c>
      <c r="P662" s="99">
        <f t="shared" si="47"/>
        <v>0</v>
      </c>
      <c r="Q662" s="99">
        <f t="shared" si="47"/>
        <v>288518.62</v>
      </c>
      <c r="R662" s="99">
        <f t="shared" si="47"/>
        <v>288518.62</v>
      </c>
      <c r="S662" s="99">
        <f t="shared" si="47"/>
        <v>269518.62</v>
      </c>
      <c r="T662" s="99">
        <f t="shared" si="47"/>
        <v>0</v>
      </c>
      <c r="U662" s="99">
        <f t="shared" si="47"/>
        <v>0</v>
      </c>
    </row>
    <row r="663" spans="1:21" x14ac:dyDescent="0.2">
      <c r="A663" s="285"/>
      <c r="B663" s="291"/>
      <c r="C663" s="292"/>
      <c r="D663" s="97">
        <f>D666+D681+D690</f>
        <v>439700</v>
      </c>
      <c r="E663" s="97">
        <f>E666+E681+E690</f>
        <v>430234.97</v>
      </c>
      <c r="F663" s="98" t="s">
        <v>20</v>
      </c>
      <c r="G663" s="99">
        <f>G662/G661*100</f>
        <v>97.847389128951562</v>
      </c>
      <c r="H663" s="99">
        <f t="shared" ref="H663:R663" si="48">H662/H661*100</f>
        <v>94.038719309887171</v>
      </c>
      <c r="I663" s="99">
        <f t="shared" si="48"/>
        <v>91.078798411122136</v>
      </c>
      <c r="J663" s="99">
        <f t="shared" si="48"/>
        <v>98.668116560056845</v>
      </c>
      <c r="K663" s="99">
        <f t="shared" si="48"/>
        <v>73.48708401976937</v>
      </c>
      <c r="L663" s="99">
        <f t="shared" si="48"/>
        <v>100</v>
      </c>
      <c r="M663" s="99">
        <v>0</v>
      </c>
      <c r="N663" s="99">
        <v>0</v>
      </c>
      <c r="O663" s="99">
        <v>0</v>
      </c>
      <c r="P663" s="99">
        <v>0</v>
      </c>
      <c r="Q663" s="99">
        <f t="shared" si="48"/>
        <v>99.833432525951565</v>
      </c>
      <c r="R663" s="99">
        <f t="shared" si="48"/>
        <v>99.833432525951565</v>
      </c>
      <c r="S663" s="99">
        <v>0</v>
      </c>
      <c r="T663" s="99">
        <v>0</v>
      </c>
      <c r="U663" s="99">
        <v>0</v>
      </c>
    </row>
    <row r="664" spans="1:21" x14ac:dyDescent="0.2">
      <c r="A664" s="280"/>
      <c r="B664" s="281" t="s">
        <v>187</v>
      </c>
      <c r="C664" s="282" t="s">
        <v>188</v>
      </c>
      <c r="D664" s="52">
        <v>368900</v>
      </c>
      <c r="E664" s="52">
        <v>359654.47</v>
      </c>
      <c r="F664" s="51" t="s">
        <v>18</v>
      </c>
      <c r="G664" s="9">
        <f>D666</f>
        <v>368900</v>
      </c>
      <c r="H664" s="18">
        <f>I664+L664+M664+N664+O664+P664</f>
        <v>98900</v>
      </c>
      <c r="I664" s="9">
        <f>J664+K664</f>
        <v>98900</v>
      </c>
      <c r="J664" s="9">
        <f>D667+D668+D669+D670+D671</f>
        <v>70350</v>
      </c>
      <c r="K664" s="9">
        <f>D672+D673+D674+D675+D676</f>
        <v>28550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9">
        <f>R664+T664+U664</f>
        <v>270000</v>
      </c>
      <c r="R664" s="9">
        <f>D677+D678</f>
        <v>270000</v>
      </c>
      <c r="S664" s="18">
        <f>R664</f>
        <v>270000</v>
      </c>
      <c r="T664" s="18">
        <v>0</v>
      </c>
      <c r="U664" s="18">
        <v>0</v>
      </c>
    </row>
    <row r="665" spans="1:21" x14ac:dyDescent="0.2">
      <c r="A665" s="280"/>
      <c r="B665" s="281"/>
      <c r="C665" s="283"/>
      <c r="D665" s="8"/>
      <c r="E665" s="8"/>
      <c r="F665" s="51" t="s">
        <v>19</v>
      </c>
      <c r="G665" s="9">
        <f>E666</f>
        <v>359654.47</v>
      </c>
      <c r="H665" s="18">
        <f>I665+L665+M665+N665+O665+P665</f>
        <v>90135.849999999991</v>
      </c>
      <c r="I665" s="9">
        <f>J665+K665</f>
        <v>90135.849999999991</v>
      </c>
      <c r="J665" s="9">
        <f>E667+E668+E669+E670+E671</f>
        <v>69413.01999999999</v>
      </c>
      <c r="K665" s="9">
        <f>E672+E673+E674+E675+E676</f>
        <v>20722.830000000002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9">
        <f>R665+T665+U665</f>
        <v>269518.62</v>
      </c>
      <c r="R665" s="9">
        <f>E677+E678</f>
        <v>269518.62</v>
      </c>
      <c r="S665" s="18">
        <f>R665</f>
        <v>269518.62</v>
      </c>
      <c r="T665" s="18">
        <v>0</v>
      </c>
      <c r="U665" s="18">
        <v>0</v>
      </c>
    </row>
    <row r="666" spans="1:21" x14ac:dyDescent="0.2">
      <c r="A666" s="280"/>
      <c r="B666" s="281"/>
      <c r="C666" s="283"/>
      <c r="D666" s="8">
        <f>D667+D668+D669+D670+D671+D672++D673+D674+D675+D676+D677+D678</f>
        <v>368900</v>
      </c>
      <c r="E666" s="8">
        <f>E667+E668+E669+E670+E671+E672++E673+E674+E675+E676+E677+E678</f>
        <v>359654.47</v>
      </c>
      <c r="F666" s="51" t="s">
        <v>20</v>
      </c>
      <c r="G666" s="9">
        <f>G665/G664*100</f>
        <v>97.493757115749517</v>
      </c>
      <c r="H666" s="9">
        <f>H665/H664*100</f>
        <v>91.13837209302325</v>
      </c>
      <c r="I666" s="9">
        <f>I665/I664*100</f>
        <v>91.13837209302325</v>
      </c>
      <c r="J666" s="9">
        <f>J665/J664*100</f>
        <v>98.668116560056845</v>
      </c>
      <c r="K666" s="9">
        <f>K665/K664*100</f>
        <v>72.584343257443081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9">
        <f>Q665/Q664*100</f>
        <v>99.821711111111114</v>
      </c>
      <c r="R666" s="9">
        <f>R665/R664*100</f>
        <v>99.821711111111114</v>
      </c>
      <c r="S666" s="9">
        <f>S665/S664*100</f>
        <v>99.821711111111114</v>
      </c>
      <c r="T666" s="18">
        <v>0</v>
      </c>
      <c r="U666" s="18">
        <v>0</v>
      </c>
    </row>
    <row r="667" spans="1:21" hidden="1" x14ac:dyDescent="0.2">
      <c r="A667" s="1"/>
      <c r="B667">
        <v>401</v>
      </c>
      <c r="C667">
        <v>0</v>
      </c>
      <c r="D667" s="52">
        <v>44600</v>
      </c>
      <c r="E667" s="52">
        <v>44521</v>
      </c>
      <c r="F667" s="13">
        <f>H661+Q661</f>
        <v>439700</v>
      </c>
      <c r="G667" s="28">
        <f>G665-E666</f>
        <v>0</v>
      </c>
      <c r="H667" s="14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hidden="1" x14ac:dyDescent="0.2">
      <c r="A668" s="1"/>
      <c r="B668">
        <v>404</v>
      </c>
      <c r="C668">
        <v>0</v>
      </c>
      <c r="D668" s="52">
        <v>3700</v>
      </c>
      <c r="E668" s="52">
        <v>3697.84</v>
      </c>
      <c r="F668" s="13"/>
      <c r="G668" s="14"/>
      <c r="H668" s="14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hidden="1" x14ac:dyDescent="0.2">
      <c r="A669" s="1"/>
      <c r="B669">
        <v>411</v>
      </c>
      <c r="C669">
        <v>0</v>
      </c>
      <c r="D669" s="52">
        <v>8350</v>
      </c>
      <c r="E669" s="52">
        <v>8319.5</v>
      </c>
      <c r="F669" s="13"/>
      <c r="G669" s="14"/>
      <c r="H669" s="14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hidden="1" x14ac:dyDescent="0.2">
      <c r="A670" s="1"/>
      <c r="B670">
        <v>412</v>
      </c>
      <c r="C670">
        <v>0</v>
      </c>
      <c r="D670" s="52">
        <v>1200</v>
      </c>
      <c r="E670" s="52">
        <v>1181.32</v>
      </c>
      <c r="F670" s="13"/>
      <c r="G670" s="14"/>
      <c r="H670" s="14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hidden="1" x14ac:dyDescent="0.2">
      <c r="A671" s="1"/>
      <c r="B671">
        <v>417</v>
      </c>
      <c r="C671">
        <v>0</v>
      </c>
      <c r="D671" s="52">
        <v>12500</v>
      </c>
      <c r="E671" s="52">
        <v>11693.36</v>
      </c>
      <c r="F671" s="13"/>
      <c r="G671" s="14"/>
      <c r="H671" s="14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 hidden="1" x14ac:dyDescent="0.2">
      <c r="A672" s="1"/>
      <c r="B672">
        <v>421</v>
      </c>
      <c r="C672">
        <v>0</v>
      </c>
      <c r="D672" s="52">
        <v>15950</v>
      </c>
      <c r="E672" s="52">
        <v>13139.09</v>
      </c>
      <c r="F672" s="13"/>
      <c r="G672" s="14"/>
      <c r="H672" s="14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 hidden="1" x14ac:dyDescent="0.2">
      <c r="A673" s="1"/>
      <c r="B673">
        <v>426</v>
      </c>
      <c r="C673">
        <v>0</v>
      </c>
      <c r="D673" s="52">
        <v>4700</v>
      </c>
      <c r="E673" s="52">
        <v>25.2</v>
      </c>
      <c r="F673" s="13"/>
      <c r="G673" s="14"/>
      <c r="H673" s="14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hidden="1" x14ac:dyDescent="0.2">
      <c r="A674" s="1"/>
      <c r="B674">
        <v>430</v>
      </c>
      <c r="C674">
        <v>0</v>
      </c>
      <c r="D674" s="52">
        <v>3500</v>
      </c>
      <c r="E674" s="52">
        <v>3195.5</v>
      </c>
      <c r="F674" s="13"/>
      <c r="G674" s="14"/>
      <c r="H674" s="14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 hidden="1" x14ac:dyDescent="0.2">
      <c r="A675" s="1"/>
      <c r="B675">
        <v>441</v>
      </c>
      <c r="C675">
        <v>0</v>
      </c>
      <c r="D675" s="52">
        <v>3300</v>
      </c>
      <c r="E675" s="52">
        <v>3269.11</v>
      </c>
      <c r="F675" s="13"/>
      <c r="G675" s="14"/>
      <c r="H675" s="14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 hidden="1" x14ac:dyDescent="0.2">
      <c r="A676" s="1"/>
      <c r="B676">
        <v>444</v>
      </c>
      <c r="C676">
        <v>0</v>
      </c>
      <c r="D676" s="52">
        <v>1100</v>
      </c>
      <c r="E676" s="52">
        <v>1093.93</v>
      </c>
      <c r="F676" s="13"/>
      <c r="G676" s="14"/>
      <c r="H676" s="14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 hidden="1" x14ac:dyDescent="0.2">
      <c r="A677" s="1"/>
      <c r="B677">
        <v>605</v>
      </c>
      <c r="C677">
        <v>7</v>
      </c>
      <c r="D677" s="52">
        <v>50000</v>
      </c>
      <c r="E677" s="52">
        <v>50000</v>
      </c>
      <c r="F677" s="13"/>
      <c r="G677" s="14"/>
      <c r="H677" s="14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 hidden="1" x14ac:dyDescent="0.2">
      <c r="A678" s="1"/>
      <c r="B678">
        <v>605</v>
      </c>
      <c r="C678">
        <v>9</v>
      </c>
      <c r="D678" s="52">
        <v>220000</v>
      </c>
      <c r="E678" s="52">
        <v>219518.62</v>
      </c>
      <c r="F678" s="13"/>
      <c r="G678" s="14"/>
      <c r="H678" s="14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 x14ac:dyDescent="0.2">
      <c r="A679" s="280"/>
      <c r="B679" s="281" t="s">
        <v>189</v>
      </c>
      <c r="C679" s="282" t="s">
        <v>190</v>
      </c>
      <c r="D679" s="20"/>
      <c r="E679" s="20"/>
      <c r="F679" s="51" t="s">
        <v>18</v>
      </c>
      <c r="G679" s="18">
        <f>D681</f>
        <v>50000</v>
      </c>
      <c r="H679" s="18">
        <f>I679+L679+M679+N679+O679+P679</f>
        <v>50000</v>
      </c>
      <c r="I679" s="14">
        <f>J679+K679</f>
        <v>0</v>
      </c>
      <c r="J679" s="18">
        <v>0</v>
      </c>
      <c r="K679" s="18">
        <v>0</v>
      </c>
      <c r="L679" s="18">
        <f>D682</f>
        <v>50000</v>
      </c>
      <c r="M679" s="18">
        <v>0</v>
      </c>
      <c r="N679" s="18">
        <f>D683+D684+D685+D686</f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</row>
    <row r="680" spans="1:21" x14ac:dyDescent="0.2">
      <c r="A680" s="280"/>
      <c r="B680" s="281"/>
      <c r="C680" s="284"/>
      <c r="D680" s="20"/>
      <c r="E680" s="20"/>
      <c r="F680" s="51" t="s">
        <v>19</v>
      </c>
      <c r="G680" s="18">
        <f>E681</f>
        <v>50000</v>
      </c>
      <c r="H680" s="18">
        <f>I680+L680+M680+N680+O680+P680</f>
        <v>50000</v>
      </c>
      <c r="I680" s="14">
        <f>J680+K680</f>
        <v>0</v>
      </c>
      <c r="J680" s="18">
        <v>0</v>
      </c>
      <c r="K680" s="18">
        <v>0</v>
      </c>
      <c r="L680" s="18">
        <f>E682</f>
        <v>50000</v>
      </c>
      <c r="M680" s="18">
        <v>0</v>
      </c>
      <c r="N680" s="18">
        <f>E683+E684+E685+E686</f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</row>
    <row r="681" spans="1:21" x14ac:dyDescent="0.2">
      <c r="A681" s="280"/>
      <c r="B681" s="281"/>
      <c r="C681" s="284"/>
      <c r="D681" s="20">
        <f>D682+D683+D684+D685+D686</f>
        <v>50000</v>
      </c>
      <c r="E681" s="20">
        <f>E682+E683+E684+E685+E686</f>
        <v>50000</v>
      </c>
      <c r="F681" s="51" t="s">
        <v>20</v>
      </c>
      <c r="G681" s="18">
        <f>G680/G679*100</f>
        <v>100</v>
      </c>
      <c r="H681" s="18">
        <f>H680/H679*100</f>
        <v>100</v>
      </c>
      <c r="I681" s="18">
        <v>0</v>
      </c>
      <c r="J681" s="18">
        <v>0</v>
      </c>
      <c r="K681" s="18">
        <v>0</v>
      </c>
      <c r="L681" s="18">
        <f>L680/L679*100</f>
        <v>100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</row>
    <row r="682" spans="1:21" hidden="1" x14ac:dyDescent="0.2">
      <c r="A682" s="1"/>
      <c r="B682">
        <v>282</v>
      </c>
      <c r="C682">
        <v>0</v>
      </c>
      <c r="D682" s="52">
        <v>50000</v>
      </c>
      <c r="E682" s="52">
        <v>50000</v>
      </c>
      <c r="F682" s="13" t="s">
        <v>105</v>
      </c>
      <c r="G682" s="28">
        <v>0</v>
      </c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idden="1" x14ac:dyDescent="0.2">
      <c r="A683" s="41"/>
      <c r="B683" s="42"/>
      <c r="C683" s="32" t="s">
        <v>122</v>
      </c>
      <c r="D683" s="17">
        <v>0</v>
      </c>
      <c r="E683" s="17">
        <v>0</v>
      </c>
      <c r="F683" s="13" t="s">
        <v>106</v>
      </c>
      <c r="G683" s="28">
        <v>0</v>
      </c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idden="1" x14ac:dyDescent="0.2">
      <c r="A684" s="41"/>
      <c r="B684" s="42"/>
      <c r="C684" s="32" t="s">
        <v>124</v>
      </c>
      <c r="D684" s="17">
        <v>0</v>
      </c>
      <c r="E684" s="17">
        <v>0</v>
      </c>
      <c r="F684" s="13" t="s">
        <v>107</v>
      </c>
      <c r="G684" s="28">
        <v>0</v>
      </c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idden="1" x14ac:dyDescent="0.2">
      <c r="A685" s="41"/>
      <c r="B685" s="42"/>
      <c r="C685" s="32" t="s">
        <v>191</v>
      </c>
      <c r="D685" s="17">
        <v>0</v>
      </c>
      <c r="E685" s="17">
        <v>0</v>
      </c>
      <c r="F685" s="13"/>
      <c r="G685" s="28">
        <f>SUM(G682:G684)</f>
        <v>0</v>
      </c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idden="1" x14ac:dyDescent="0.2">
      <c r="A686" s="41"/>
      <c r="B686" s="42"/>
      <c r="C686" s="32" t="s">
        <v>192</v>
      </c>
      <c r="D686" s="17">
        <v>0</v>
      </c>
      <c r="E686" s="17">
        <v>0</v>
      </c>
      <c r="F686" s="47"/>
      <c r="G686" s="47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ht="13.5" hidden="1" thickBot="1" x14ac:dyDescent="0.25">
      <c r="A687" s="41"/>
      <c r="B687" s="42"/>
      <c r="C687" s="43"/>
      <c r="D687" s="44"/>
      <c r="E687" s="44"/>
      <c r="F687" s="13"/>
      <c r="G687" s="28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x14ac:dyDescent="0.2">
      <c r="A688" s="280"/>
      <c r="B688" s="281" t="s">
        <v>193</v>
      </c>
      <c r="C688" s="282" t="s">
        <v>26</v>
      </c>
      <c r="D688" s="20"/>
      <c r="E688" s="20"/>
      <c r="F688" s="51" t="s">
        <v>18</v>
      </c>
      <c r="G688" s="18">
        <f>D690</f>
        <v>20800</v>
      </c>
      <c r="H688" s="18">
        <f>I688+L688+M688+N688+O688+P688</f>
        <v>1800</v>
      </c>
      <c r="I688" s="14">
        <f>J688+K688</f>
        <v>1800</v>
      </c>
      <c r="J688" s="18">
        <v>0</v>
      </c>
      <c r="K688" s="18">
        <f>D691</f>
        <v>1800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f>D692</f>
        <v>19000</v>
      </c>
      <c r="R688" s="18">
        <f>Q688</f>
        <v>19000</v>
      </c>
      <c r="S688" s="18">
        <v>0</v>
      </c>
      <c r="T688" s="18">
        <v>0</v>
      </c>
      <c r="U688" s="18">
        <v>0</v>
      </c>
    </row>
    <row r="689" spans="1:21" x14ac:dyDescent="0.2">
      <c r="A689" s="280"/>
      <c r="B689" s="281"/>
      <c r="C689" s="284"/>
      <c r="D689" s="20"/>
      <c r="E689" s="20"/>
      <c r="F689" s="51" t="s">
        <v>19</v>
      </c>
      <c r="G689" s="18">
        <f>E690</f>
        <v>20580.5</v>
      </c>
      <c r="H689" s="18">
        <f>I689+L689+M689+N689+O689+P689</f>
        <v>1580.5</v>
      </c>
      <c r="I689" s="14">
        <f>J689+K689</f>
        <v>1580.5</v>
      </c>
      <c r="J689" s="18">
        <v>0</v>
      </c>
      <c r="K689" s="18">
        <f>E691</f>
        <v>1580.5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f>E692</f>
        <v>19000</v>
      </c>
      <c r="R689" s="18">
        <f>Q689</f>
        <v>19000</v>
      </c>
      <c r="S689" s="18">
        <v>0</v>
      </c>
      <c r="T689" s="18">
        <v>0</v>
      </c>
      <c r="U689" s="18">
        <v>0</v>
      </c>
    </row>
    <row r="690" spans="1:21" x14ac:dyDescent="0.2">
      <c r="A690" s="280"/>
      <c r="B690" s="281"/>
      <c r="C690" s="284"/>
      <c r="D690" s="20">
        <f>D691+D692</f>
        <v>20800</v>
      </c>
      <c r="E690" s="20">
        <f>E691+E692</f>
        <v>20580.5</v>
      </c>
      <c r="F690" s="51" t="s">
        <v>20</v>
      </c>
      <c r="G690" s="18">
        <f>G689/G688*100</f>
        <v>98.944711538461533</v>
      </c>
      <c r="H690" s="18">
        <f>H689/H688*100</f>
        <v>87.805555555555557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f>Q689/Q688*100</f>
        <v>100</v>
      </c>
      <c r="R690" s="18">
        <v>0</v>
      </c>
      <c r="S690" s="18">
        <v>0</v>
      </c>
      <c r="T690" s="18">
        <v>0</v>
      </c>
      <c r="U690" s="18">
        <v>0</v>
      </c>
    </row>
    <row r="691" spans="1:21" hidden="1" x14ac:dyDescent="0.2">
      <c r="A691" s="1"/>
      <c r="B691">
        <v>421</v>
      </c>
      <c r="C691">
        <v>0</v>
      </c>
      <c r="D691" s="52">
        <v>1800</v>
      </c>
      <c r="E691" s="52">
        <v>1580.5</v>
      </c>
      <c r="F691" s="13" t="s">
        <v>105</v>
      </c>
      <c r="G691" s="28">
        <v>0</v>
      </c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hidden="1" x14ac:dyDescent="0.2">
      <c r="A692" s="41"/>
      <c r="B692">
        <v>606</v>
      </c>
      <c r="C692">
        <v>0</v>
      </c>
      <c r="D692" s="52">
        <v>19000</v>
      </c>
      <c r="E692" s="52">
        <v>19000</v>
      </c>
      <c r="F692" s="13"/>
      <c r="G692" s="47">
        <v>3000</v>
      </c>
      <c r="H692" s="47">
        <v>1115</v>
      </c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ht="18.600000000000001" customHeight="1" x14ac:dyDescent="0.2">
      <c r="A693" s="322" t="s">
        <v>194</v>
      </c>
      <c r="B693" s="323"/>
      <c r="C693" s="324"/>
      <c r="D693" s="165"/>
      <c r="E693" s="165"/>
      <c r="F693" s="166" t="s">
        <v>18</v>
      </c>
      <c r="G693" s="167">
        <f>D695</f>
        <v>19041566.890000001</v>
      </c>
      <c r="H693" s="168">
        <f>H6+H27+H34+H54+H76+H95+H104+H169+H211+H253+H261+H272+H413+H435+H523+H548+H574+H637+H661</f>
        <v>16246875.48</v>
      </c>
      <c r="I693" s="168">
        <f t="shared" ref="I693:U693" si="49">I6+I27+I34+I54+I76+I95+I104+I169+I211+I253+I261+I272+I413+I435+I523+I548+I574+I637+I661</f>
        <v>13689137.390000001</v>
      </c>
      <c r="J693" s="168">
        <f t="shared" si="49"/>
        <v>8619142.5599999987</v>
      </c>
      <c r="K693" s="168">
        <f t="shared" si="49"/>
        <v>5069994.83</v>
      </c>
      <c r="L693" s="168">
        <f t="shared" si="49"/>
        <v>380000</v>
      </c>
      <c r="M693" s="168">
        <f t="shared" si="49"/>
        <v>2020173.0899999999</v>
      </c>
      <c r="N693" s="168">
        <f t="shared" si="49"/>
        <v>93565</v>
      </c>
      <c r="O693" s="168">
        <f t="shared" si="49"/>
        <v>0</v>
      </c>
      <c r="P693" s="168">
        <f t="shared" si="49"/>
        <v>64000</v>
      </c>
      <c r="Q693" s="168">
        <f>Q6+Q27+Q34+Q54+Q76+Q95+Q104+Q169+Q211+Q253+Q261+Q272+Q413+Q435+Q523+Q548+Q574+Q637+Q661</f>
        <v>2794691.41</v>
      </c>
      <c r="R693" s="168">
        <f t="shared" si="49"/>
        <v>2463183</v>
      </c>
      <c r="S693" s="168">
        <f t="shared" si="49"/>
        <v>301508.41000000003</v>
      </c>
      <c r="T693" s="168">
        <f t="shared" si="49"/>
        <v>0</v>
      </c>
      <c r="U693" s="168">
        <f t="shared" si="49"/>
        <v>331508.41000000003</v>
      </c>
    </row>
    <row r="694" spans="1:21" ht="19.5" customHeight="1" x14ac:dyDescent="0.2">
      <c r="A694" s="325"/>
      <c r="B694" s="326"/>
      <c r="C694" s="327"/>
      <c r="D694" s="165"/>
      <c r="E694" s="165"/>
      <c r="F694" s="166" t="s">
        <v>19</v>
      </c>
      <c r="G694" s="167">
        <f>E695</f>
        <v>18688303.359999999</v>
      </c>
      <c r="H694" s="168">
        <f>H7+H35+H55+H77+H96+H105+H170+H212+H254+H262+H273+H414+H436+H524+H549+H575+H638+H662</f>
        <v>15920973.529999997</v>
      </c>
      <c r="I694" s="168">
        <f t="shared" ref="I694:P694" si="50">I7+I35+I55+I77+I96+I105+I170+I212+I254+I262+I273+I414+I436+I524+I549+I575+I638+I662</f>
        <v>13386669.129999995</v>
      </c>
      <c r="J694" s="168">
        <f t="shared" si="50"/>
        <v>8517015.5200000014</v>
      </c>
      <c r="K694" s="168">
        <f t="shared" si="50"/>
        <v>4869653.6100000003</v>
      </c>
      <c r="L694" s="168">
        <f t="shared" si="50"/>
        <v>380000</v>
      </c>
      <c r="M694" s="168">
        <f t="shared" si="50"/>
        <v>2015320.17</v>
      </c>
      <c r="N694" s="168">
        <f t="shared" si="50"/>
        <v>92619.489999999991</v>
      </c>
      <c r="O694" s="168">
        <f t="shared" si="50"/>
        <v>0</v>
      </c>
      <c r="P694" s="168">
        <f t="shared" si="50"/>
        <v>46364.74</v>
      </c>
      <c r="Q694" s="168">
        <f>Q7+Q28+Q35+Q55+Q77+Q96+Q105+Q170+Q212+Q254+Q262+Q273+Q414+Q436+Q524+Q549+Q575+Q638+Q662</f>
        <v>2767329.83</v>
      </c>
      <c r="R694" s="168">
        <f t="shared" ref="R694:U694" si="51">R7+R28+R35+R55+R77+R96+R105+R170+R212+R254+R262+R273+R414+R436+R524+R549+R575+R638+R662</f>
        <v>2435821.42</v>
      </c>
      <c r="S694" s="168">
        <f t="shared" si="51"/>
        <v>301027.03000000003</v>
      </c>
      <c r="T694" s="168">
        <f t="shared" si="51"/>
        <v>0</v>
      </c>
      <c r="U694" s="168">
        <f t="shared" si="51"/>
        <v>331508.41000000003</v>
      </c>
    </row>
    <row r="695" spans="1:21" ht="18.95" customHeight="1" x14ac:dyDescent="0.2">
      <c r="A695" s="328"/>
      <c r="B695" s="329"/>
      <c r="C695" s="330"/>
      <c r="D695" s="169">
        <f>D8+D29+D36+D56+D78+D97+D106+D171+D213+D255+D263+D274+D415+D437+D525+D550+D576+D639+D663</f>
        <v>19041566.890000001</v>
      </c>
      <c r="E695" s="169">
        <f>E8+E29+E36+E56+E78+E97+E106+E171+E213+E255+E263+E274+E415+E437+E525+E550+E576+E639+E663</f>
        <v>18688303.359999999</v>
      </c>
      <c r="F695" s="166" t="s">
        <v>20</v>
      </c>
      <c r="G695" s="167">
        <f>G694/G693*100</f>
        <v>98.144776992141729</v>
      </c>
      <c r="H695" s="167">
        <f t="shared" ref="H695:S695" si="52">H694/H693*100</f>
        <v>97.994063840760091</v>
      </c>
      <c r="I695" s="167">
        <f t="shared" si="52"/>
        <v>97.790450549346076</v>
      </c>
      <c r="J695" s="167">
        <f t="shared" si="52"/>
        <v>98.815113692701274</v>
      </c>
      <c r="K695" s="167">
        <f t="shared" si="52"/>
        <v>96.048492617496422</v>
      </c>
      <c r="L695" s="167">
        <f t="shared" si="52"/>
        <v>100</v>
      </c>
      <c r="M695" s="167">
        <f t="shared" si="52"/>
        <v>99.759777019898834</v>
      </c>
      <c r="N695" s="167">
        <f t="shared" si="52"/>
        <v>98.989461871426272</v>
      </c>
      <c r="O695" s="167">
        <v>0</v>
      </c>
      <c r="P695" s="167">
        <f t="shared" si="52"/>
        <v>72.444906250000003</v>
      </c>
      <c r="Q695" s="167">
        <f t="shared" si="52"/>
        <v>99.020944498483999</v>
      </c>
      <c r="R695" s="167">
        <f t="shared" si="52"/>
        <v>98.889177945771792</v>
      </c>
      <c r="S695" s="167">
        <f t="shared" si="52"/>
        <v>99.840342761914997</v>
      </c>
      <c r="T695" s="167">
        <v>0</v>
      </c>
      <c r="U695" s="167">
        <v>0</v>
      </c>
    </row>
    <row r="696" spans="1:21" hidden="1" x14ac:dyDescent="0.2">
      <c r="G696" s="156">
        <v>19041566.890000001</v>
      </c>
      <c r="H696" s="156">
        <v>16246875.48</v>
      </c>
      <c r="I696" s="156">
        <v>13689137.390000001</v>
      </c>
      <c r="J696" s="156">
        <v>8619142.5600000005</v>
      </c>
      <c r="K696" s="156">
        <v>5069994.83</v>
      </c>
      <c r="L696" s="156">
        <v>380000</v>
      </c>
      <c r="M696" s="156">
        <v>2020173.09</v>
      </c>
      <c r="N696" s="156">
        <v>93565</v>
      </c>
      <c r="O696" s="156">
        <v>0</v>
      </c>
      <c r="P696" s="156">
        <v>64000</v>
      </c>
      <c r="Q696" s="156">
        <v>2794691.41</v>
      </c>
      <c r="R696" s="156">
        <v>2794691.41</v>
      </c>
      <c r="S696" s="156">
        <v>301508.40999999997</v>
      </c>
      <c r="T696" s="156">
        <v>0</v>
      </c>
    </row>
    <row r="697" spans="1:21" hidden="1" x14ac:dyDescent="0.2">
      <c r="G697" s="157">
        <f>G693-G696</f>
        <v>0</v>
      </c>
      <c r="H697" s="157">
        <f t="shared" ref="H697:U697" si="53">H693-H696</f>
        <v>0</v>
      </c>
      <c r="I697" s="157">
        <f t="shared" si="53"/>
        <v>0</v>
      </c>
      <c r="J697" s="157">
        <f t="shared" si="53"/>
        <v>0</v>
      </c>
      <c r="K697" s="157">
        <f t="shared" si="53"/>
        <v>0</v>
      </c>
      <c r="L697" s="157">
        <f t="shared" si="53"/>
        <v>0</v>
      </c>
      <c r="M697" s="157">
        <f t="shared" si="53"/>
        <v>0</v>
      </c>
      <c r="N697" s="157">
        <f t="shared" si="53"/>
        <v>0</v>
      </c>
      <c r="O697" s="157">
        <f t="shared" si="53"/>
        <v>0</v>
      </c>
      <c r="P697" s="157">
        <f t="shared" si="53"/>
        <v>0</v>
      </c>
      <c r="Q697" s="157">
        <f t="shared" si="53"/>
        <v>0</v>
      </c>
      <c r="R697" s="157">
        <f t="shared" si="53"/>
        <v>-331508.41000000015</v>
      </c>
      <c r="S697" s="157">
        <f t="shared" si="53"/>
        <v>0</v>
      </c>
      <c r="T697" s="157">
        <f t="shared" si="53"/>
        <v>0</v>
      </c>
      <c r="U697" s="157">
        <f t="shared" si="53"/>
        <v>331508.41000000003</v>
      </c>
    </row>
    <row r="698" spans="1:21" hidden="1" x14ac:dyDescent="0.2">
      <c r="C698" s="59" t="s">
        <v>206</v>
      </c>
      <c r="D698" s="52">
        <v>19041566.890000001</v>
      </c>
      <c r="E698" s="52">
        <v>18688303.359999999</v>
      </c>
      <c r="G698" s="52">
        <f>H693+Q693</f>
        <v>19041566.890000001</v>
      </c>
      <c r="H698" s="52">
        <f>I693+L693+M693+N693+O693+P693</f>
        <v>16246875.48</v>
      </c>
      <c r="I698" s="52">
        <f>J693+K693</f>
        <v>13689137.389999999</v>
      </c>
      <c r="Q698" s="52">
        <f>R693+U693</f>
        <v>2794691.41</v>
      </c>
    </row>
    <row r="699" spans="1:21" hidden="1" x14ac:dyDescent="0.2">
      <c r="C699" s="59" t="s">
        <v>207</v>
      </c>
      <c r="D699" s="52">
        <f>D695-D698</f>
        <v>0</v>
      </c>
      <c r="E699" s="52">
        <f>E695-E698</f>
        <v>0</v>
      </c>
      <c r="G699" s="52">
        <f>G693-G698</f>
        <v>0</v>
      </c>
      <c r="H699" s="52">
        <f>H693-H698</f>
        <v>0</v>
      </c>
      <c r="I699" s="52">
        <f>I693-I698</f>
        <v>0</v>
      </c>
      <c r="Q699" s="52">
        <f>Q693-Q698</f>
        <v>0</v>
      </c>
    </row>
    <row r="700" spans="1:21" hidden="1" x14ac:dyDescent="0.2">
      <c r="G700" s="52">
        <f>H694+Q694</f>
        <v>18688303.359999999</v>
      </c>
      <c r="H700" s="52">
        <f>I694+L694+M694+N694+P694</f>
        <v>15920973.529999996</v>
      </c>
      <c r="I700" s="52">
        <f>J694+K694</f>
        <v>13386669.130000003</v>
      </c>
      <c r="Q700" s="52">
        <f>R694+U694</f>
        <v>2767329.83</v>
      </c>
    </row>
    <row r="701" spans="1:21" hidden="1" x14ac:dyDescent="0.2">
      <c r="G701" s="52">
        <f>G694-G700</f>
        <v>0</v>
      </c>
      <c r="H701" s="52">
        <f>H694-H700</f>
        <v>0</v>
      </c>
      <c r="I701" s="52">
        <f>I694-I700</f>
        <v>0</v>
      </c>
      <c r="Q701" s="52">
        <f>Q694-Q700</f>
        <v>0</v>
      </c>
    </row>
    <row r="702" spans="1:21" hidden="1" x14ac:dyDescent="0.2">
      <c r="C702" s="59" t="s">
        <v>389</v>
      </c>
    </row>
    <row r="703" spans="1:21" hidden="1" x14ac:dyDescent="0.2"/>
    <row r="704" spans="1:21" hidden="1" x14ac:dyDescent="0.2">
      <c r="C704" t="s">
        <v>303</v>
      </c>
      <c r="D704" t="s">
        <v>304</v>
      </c>
      <c r="E704" s="52">
        <v>19041566.890000001</v>
      </c>
      <c r="F704" s="52">
        <v>18688303.359999999</v>
      </c>
      <c r="G704" s="52">
        <f>E704-G693</f>
        <v>0</v>
      </c>
      <c r="H704" s="52">
        <f>F704-G694</f>
        <v>0</v>
      </c>
    </row>
    <row r="705" spans="3:8" hidden="1" x14ac:dyDescent="0.2">
      <c r="C705" t="s">
        <v>305</v>
      </c>
      <c r="D705" t="s">
        <v>306</v>
      </c>
      <c r="E705" s="52">
        <v>16246875.48</v>
      </c>
      <c r="F705" s="52">
        <v>15920973.529999999</v>
      </c>
      <c r="G705" s="52">
        <f>E705-H693</f>
        <v>0</v>
      </c>
      <c r="H705" s="52">
        <f>F705-H694</f>
        <v>0</v>
      </c>
    </row>
    <row r="706" spans="3:8" hidden="1" x14ac:dyDescent="0.2">
      <c r="C706" t="s">
        <v>307</v>
      </c>
      <c r="D706" t="s">
        <v>308</v>
      </c>
      <c r="E706" s="52">
        <v>2794691.41</v>
      </c>
      <c r="F706" s="52">
        <v>2767329.83</v>
      </c>
      <c r="G706" s="52">
        <f>E706-Q693</f>
        <v>0</v>
      </c>
      <c r="H706" s="52">
        <f>F706-Q694</f>
        <v>0</v>
      </c>
    </row>
    <row r="707" spans="3:8" hidden="1" x14ac:dyDescent="0.2"/>
    <row r="708" spans="3:8" hidden="1" x14ac:dyDescent="0.2"/>
  </sheetData>
  <mergeCells count="267">
    <mergeCell ref="A693:C695"/>
    <mergeCell ref="H4:Q4"/>
    <mergeCell ref="G4:G5"/>
    <mergeCell ref="A679:A681"/>
    <mergeCell ref="B679:B681"/>
    <mergeCell ref="C679:C681"/>
    <mergeCell ref="A688:A690"/>
    <mergeCell ref="B688:B690"/>
    <mergeCell ref="C688:C690"/>
    <mergeCell ref="A661:A663"/>
    <mergeCell ref="B661:B663"/>
    <mergeCell ref="C661:C663"/>
    <mergeCell ref="A664:A666"/>
    <mergeCell ref="B664:B666"/>
    <mergeCell ref="C664:C666"/>
    <mergeCell ref="A646:A648"/>
    <mergeCell ref="B646:B648"/>
    <mergeCell ref="C646:C648"/>
    <mergeCell ref="A650:A652"/>
    <mergeCell ref="B650:B652"/>
    <mergeCell ref="C650:C652"/>
    <mergeCell ref="A637:A639"/>
    <mergeCell ref="B637:B639"/>
    <mergeCell ref="C637:C639"/>
    <mergeCell ref="A640:A642"/>
    <mergeCell ref="B640:B642"/>
    <mergeCell ref="C640:C642"/>
    <mergeCell ref="A615:A617"/>
    <mergeCell ref="B615:B617"/>
    <mergeCell ref="C615:C617"/>
    <mergeCell ref="A631:A633"/>
    <mergeCell ref="B631:B633"/>
    <mergeCell ref="C631:C633"/>
    <mergeCell ref="A601:A603"/>
    <mergeCell ref="B601:B603"/>
    <mergeCell ref="C601:C603"/>
    <mergeCell ref="A607:A609"/>
    <mergeCell ref="B607:B609"/>
    <mergeCell ref="C607:C609"/>
    <mergeCell ref="A585:A587"/>
    <mergeCell ref="B585:B587"/>
    <mergeCell ref="C585:C587"/>
    <mergeCell ref="A596:A598"/>
    <mergeCell ref="B596:B598"/>
    <mergeCell ref="C596:C598"/>
    <mergeCell ref="A574:A576"/>
    <mergeCell ref="B574:B576"/>
    <mergeCell ref="C574:C576"/>
    <mergeCell ref="A577:A579"/>
    <mergeCell ref="B577:B579"/>
    <mergeCell ref="C577:C579"/>
    <mergeCell ref="A562:A564"/>
    <mergeCell ref="B562:B564"/>
    <mergeCell ref="C562:C564"/>
    <mergeCell ref="A567:A569"/>
    <mergeCell ref="B567:B569"/>
    <mergeCell ref="C567:C569"/>
    <mergeCell ref="A548:A550"/>
    <mergeCell ref="B548:B550"/>
    <mergeCell ref="C548:C550"/>
    <mergeCell ref="A551:A553"/>
    <mergeCell ref="B551:B553"/>
    <mergeCell ref="C551:C553"/>
    <mergeCell ref="A523:A525"/>
    <mergeCell ref="B523:B525"/>
    <mergeCell ref="C523:C525"/>
    <mergeCell ref="A526:A528"/>
    <mergeCell ref="B526:B528"/>
    <mergeCell ref="C526:C528"/>
    <mergeCell ref="A510:A512"/>
    <mergeCell ref="B510:B512"/>
    <mergeCell ref="C510:C512"/>
    <mergeCell ref="A514:A516"/>
    <mergeCell ref="B514:B516"/>
    <mergeCell ref="C514:C516"/>
    <mergeCell ref="A482:A484"/>
    <mergeCell ref="B482:B484"/>
    <mergeCell ref="C482:C484"/>
    <mergeCell ref="A502:A504"/>
    <mergeCell ref="B502:B504"/>
    <mergeCell ref="C502:C504"/>
    <mergeCell ref="A474:A476"/>
    <mergeCell ref="B474:B476"/>
    <mergeCell ref="C474:C476"/>
    <mergeCell ref="A478:A480"/>
    <mergeCell ref="B478:B480"/>
    <mergeCell ref="C478:C480"/>
    <mergeCell ref="A455:A457"/>
    <mergeCell ref="B455:B457"/>
    <mergeCell ref="C455:C457"/>
    <mergeCell ref="A470:A472"/>
    <mergeCell ref="B470:B472"/>
    <mergeCell ref="C470:C472"/>
    <mergeCell ref="A442:A444"/>
    <mergeCell ref="B442:B444"/>
    <mergeCell ref="C442:C444"/>
    <mergeCell ref="A446:A448"/>
    <mergeCell ref="B446:B448"/>
    <mergeCell ref="C446:C448"/>
    <mergeCell ref="A435:A437"/>
    <mergeCell ref="B435:B437"/>
    <mergeCell ref="C435:C437"/>
    <mergeCell ref="A438:A440"/>
    <mergeCell ref="B438:B440"/>
    <mergeCell ref="C438:C440"/>
    <mergeCell ref="A422:A424"/>
    <mergeCell ref="B422:B424"/>
    <mergeCell ref="C422:C424"/>
    <mergeCell ref="A427:A429"/>
    <mergeCell ref="B427:B429"/>
    <mergeCell ref="C427:C429"/>
    <mergeCell ref="A413:A415"/>
    <mergeCell ref="B413:B415"/>
    <mergeCell ref="C413:C415"/>
    <mergeCell ref="A416:A418"/>
    <mergeCell ref="B416:B418"/>
    <mergeCell ref="C416:C418"/>
    <mergeCell ref="A378:A380"/>
    <mergeCell ref="B378:B380"/>
    <mergeCell ref="C378:C380"/>
    <mergeCell ref="A395:A397"/>
    <mergeCell ref="B395:B397"/>
    <mergeCell ref="C395:C397"/>
    <mergeCell ref="A338:A340"/>
    <mergeCell ref="B338:B340"/>
    <mergeCell ref="C338:C340"/>
    <mergeCell ref="A360:A362"/>
    <mergeCell ref="B360:B362"/>
    <mergeCell ref="C360:C362"/>
    <mergeCell ref="A314:A316"/>
    <mergeCell ref="B314:B316"/>
    <mergeCell ref="C314:C316"/>
    <mergeCell ref="A333:A335"/>
    <mergeCell ref="B333:B335"/>
    <mergeCell ref="C333:C335"/>
    <mergeCell ref="A275:A277"/>
    <mergeCell ref="B275:B277"/>
    <mergeCell ref="C275:C277"/>
    <mergeCell ref="A297:A299"/>
    <mergeCell ref="B297:B299"/>
    <mergeCell ref="C297:C299"/>
    <mergeCell ref="A268:A270"/>
    <mergeCell ref="B268:B270"/>
    <mergeCell ref="C268:C270"/>
    <mergeCell ref="A272:A274"/>
    <mergeCell ref="B272:B274"/>
    <mergeCell ref="C272:C274"/>
    <mergeCell ref="A261:A263"/>
    <mergeCell ref="B261:B263"/>
    <mergeCell ref="C261:C263"/>
    <mergeCell ref="A264:A266"/>
    <mergeCell ref="B264:B266"/>
    <mergeCell ref="C264:C266"/>
    <mergeCell ref="A253:A255"/>
    <mergeCell ref="B253:B255"/>
    <mergeCell ref="C253:C255"/>
    <mergeCell ref="A256:A258"/>
    <mergeCell ref="B256:B258"/>
    <mergeCell ref="C256:C258"/>
    <mergeCell ref="A244:A246"/>
    <mergeCell ref="B244:B246"/>
    <mergeCell ref="C244:C246"/>
    <mergeCell ref="A248:A250"/>
    <mergeCell ref="B248:B250"/>
    <mergeCell ref="C248:C250"/>
    <mergeCell ref="A198:A200"/>
    <mergeCell ref="B198:B200"/>
    <mergeCell ref="C198:C200"/>
    <mergeCell ref="A220:A222"/>
    <mergeCell ref="B220:B222"/>
    <mergeCell ref="C220:C222"/>
    <mergeCell ref="A225:A227"/>
    <mergeCell ref="B225:B227"/>
    <mergeCell ref="C225:C227"/>
    <mergeCell ref="A211:A213"/>
    <mergeCell ref="B211:B213"/>
    <mergeCell ref="C211:C213"/>
    <mergeCell ref="A214:A216"/>
    <mergeCell ref="B214:B216"/>
    <mergeCell ref="C214:C216"/>
    <mergeCell ref="A172:A174"/>
    <mergeCell ref="B172:B174"/>
    <mergeCell ref="C172:C174"/>
    <mergeCell ref="A178:A180"/>
    <mergeCell ref="B178:B180"/>
    <mergeCell ref="C178:C180"/>
    <mergeCell ref="A188:A190"/>
    <mergeCell ref="B188:B190"/>
    <mergeCell ref="C188:C190"/>
    <mergeCell ref="A159:A161"/>
    <mergeCell ref="B159:B161"/>
    <mergeCell ref="C159:C161"/>
    <mergeCell ref="A169:A171"/>
    <mergeCell ref="B169:B171"/>
    <mergeCell ref="C169:C171"/>
    <mergeCell ref="A124:A126"/>
    <mergeCell ref="B124:B126"/>
    <mergeCell ref="C124:C126"/>
    <mergeCell ref="A146:A148"/>
    <mergeCell ref="B146:B148"/>
    <mergeCell ref="C146:C148"/>
    <mergeCell ref="A107:A109"/>
    <mergeCell ref="B107:B109"/>
    <mergeCell ref="C107:C109"/>
    <mergeCell ref="A115:A117"/>
    <mergeCell ref="B115:B117"/>
    <mergeCell ref="C115:C117"/>
    <mergeCell ref="A98:A100"/>
    <mergeCell ref="B98:B100"/>
    <mergeCell ref="C98:C100"/>
    <mergeCell ref="A104:A106"/>
    <mergeCell ref="B104:B106"/>
    <mergeCell ref="C104:C106"/>
    <mergeCell ref="A86:A88"/>
    <mergeCell ref="B86:B88"/>
    <mergeCell ref="C86:C88"/>
    <mergeCell ref="A95:A97"/>
    <mergeCell ref="B95:B97"/>
    <mergeCell ref="C95:C97"/>
    <mergeCell ref="A76:A78"/>
    <mergeCell ref="B76:B78"/>
    <mergeCell ref="C76:C78"/>
    <mergeCell ref="A79:A81"/>
    <mergeCell ref="B79:B81"/>
    <mergeCell ref="C79:C81"/>
    <mergeCell ref="A61:A63"/>
    <mergeCell ref="B61:B63"/>
    <mergeCell ref="C61:C63"/>
    <mergeCell ref="A65:A67"/>
    <mergeCell ref="B65:B67"/>
    <mergeCell ref="C65:C67"/>
    <mergeCell ref="A54:A56"/>
    <mergeCell ref="B54:B56"/>
    <mergeCell ref="C54:C56"/>
    <mergeCell ref="A57:A59"/>
    <mergeCell ref="B57:B59"/>
    <mergeCell ref="C57:C59"/>
    <mergeCell ref="A34:A36"/>
    <mergeCell ref="B34:B36"/>
    <mergeCell ref="C34:C36"/>
    <mergeCell ref="A37:A39"/>
    <mergeCell ref="B37:B39"/>
    <mergeCell ref="C37:C39"/>
    <mergeCell ref="A27:A29"/>
    <mergeCell ref="B27:B29"/>
    <mergeCell ref="C27:C29"/>
    <mergeCell ref="A30:A32"/>
    <mergeCell ref="B30:B32"/>
    <mergeCell ref="C30:C32"/>
    <mergeCell ref="R1:U1"/>
    <mergeCell ref="A2:U2"/>
    <mergeCell ref="A4:B4"/>
    <mergeCell ref="C4:F5"/>
    <mergeCell ref="R4:U4"/>
    <mergeCell ref="A14:A16"/>
    <mergeCell ref="B14:B16"/>
    <mergeCell ref="C14:C16"/>
    <mergeCell ref="A18:A20"/>
    <mergeCell ref="B18:B20"/>
    <mergeCell ref="C18:C20"/>
    <mergeCell ref="A6:A8"/>
    <mergeCell ref="B6:B8"/>
    <mergeCell ref="C6:C8"/>
    <mergeCell ref="A9:A11"/>
    <mergeCell ref="B9:B11"/>
    <mergeCell ref="C9:C11"/>
    <mergeCell ref="H1:Q1"/>
  </mergeCells>
  <pageMargins left="0.7" right="0.7" top="0.75" bottom="0.75" header="0.3" footer="0.3"/>
  <pageSetup paperSize="9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3"/>
  <sheetViews>
    <sheetView view="pageBreakPreview" zoomScaleNormal="100" zoomScaleSheetLayoutView="100" workbookViewId="0">
      <selection activeCell="L4" sqref="L4:L5"/>
    </sheetView>
  </sheetViews>
  <sheetFormatPr defaultRowHeight="12.75" x14ac:dyDescent="0.2"/>
  <cols>
    <col min="1" max="1" width="6.42578125" customWidth="1"/>
    <col min="2" max="2" width="6" customWidth="1"/>
    <col min="3" max="3" width="26.85546875" customWidth="1"/>
    <col min="4" max="4" width="12.5703125" hidden="1" customWidth="1"/>
    <col min="5" max="5" width="14.42578125" hidden="1" customWidth="1"/>
    <col min="6" max="6" width="10.5703125" customWidth="1"/>
    <col min="7" max="7" width="13.140625" hidden="1" customWidth="1"/>
    <col min="8" max="8" width="10.85546875" customWidth="1"/>
    <col min="9" max="9" width="12.5703125" customWidth="1"/>
    <col min="10" max="10" width="9.85546875" customWidth="1"/>
    <col min="11" max="11" width="10.140625" customWidth="1"/>
    <col min="12" max="12" width="8.85546875" customWidth="1"/>
    <col min="13" max="13" width="9.7109375" customWidth="1"/>
    <col min="14" max="14" width="8.85546875" customWidth="1"/>
    <col min="15" max="15" width="5.42578125" customWidth="1"/>
    <col min="16" max="16" width="7.5703125" customWidth="1"/>
    <col min="17" max="17" width="13" hidden="1" customWidth="1"/>
    <col min="18" max="18" width="10.140625" hidden="1" customWidth="1"/>
    <col min="19" max="19" width="0" hidden="1" customWidth="1"/>
    <col min="20" max="20" width="9.140625" hidden="1" customWidth="1"/>
    <col min="21" max="21" width="8.42578125" hidden="1" customWidth="1"/>
    <col min="22" max="22" width="0" hidden="1" customWidth="1"/>
  </cols>
  <sheetData>
    <row r="1" spans="1:22" x14ac:dyDescent="0.2">
      <c r="M1" s="289" t="s">
        <v>394</v>
      </c>
      <c r="N1" s="290"/>
      <c r="O1" s="290"/>
      <c r="P1" s="290"/>
      <c r="Q1" s="290"/>
      <c r="R1" s="290"/>
      <c r="S1" s="290"/>
      <c r="T1" s="290"/>
      <c r="U1" s="290"/>
      <c r="V1" s="290"/>
    </row>
    <row r="2" spans="1:22" x14ac:dyDescent="0.2">
      <c r="A2" s="268" t="s">
        <v>598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269"/>
      <c r="S2" s="269"/>
      <c r="T2" s="269"/>
      <c r="U2" s="269"/>
    </row>
    <row r="3" spans="1:22" ht="34.5" customHeight="1" x14ac:dyDescent="0.2">
      <c r="A3" s="270" t="s">
        <v>0</v>
      </c>
      <c r="B3" s="271"/>
      <c r="C3" s="272" t="s">
        <v>1</v>
      </c>
      <c r="D3" s="273"/>
      <c r="E3" s="273"/>
      <c r="F3" s="274"/>
      <c r="G3" s="334" t="s">
        <v>2</v>
      </c>
      <c r="H3" s="272" t="s">
        <v>392</v>
      </c>
      <c r="I3" s="353" t="s">
        <v>13</v>
      </c>
      <c r="J3" s="354"/>
      <c r="K3" s="354"/>
      <c r="L3" s="354"/>
      <c r="M3" s="354"/>
      <c r="N3" s="354"/>
      <c r="O3" s="354"/>
      <c r="P3" s="354"/>
      <c r="Q3" s="261"/>
      <c r="R3" s="278" t="s">
        <v>3</v>
      </c>
      <c r="S3" s="279"/>
      <c r="T3" s="279"/>
      <c r="U3" s="279"/>
    </row>
    <row r="4" spans="1:22" ht="34.5" customHeight="1" x14ac:dyDescent="0.2">
      <c r="A4" s="339" t="s">
        <v>4</v>
      </c>
      <c r="B4" s="339" t="s">
        <v>5</v>
      </c>
      <c r="C4" s="336"/>
      <c r="D4" s="337"/>
      <c r="E4" s="337"/>
      <c r="F4" s="277"/>
      <c r="G4" s="338"/>
      <c r="H4" s="351"/>
      <c r="I4" s="355" t="s">
        <v>6</v>
      </c>
      <c r="J4" s="361" t="s">
        <v>3</v>
      </c>
      <c r="K4" s="362"/>
      <c r="L4" s="356" t="s">
        <v>7</v>
      </c>
      <c r="M4" s="356" t="s">
        <v>8</v>
      </c>
      <c r="N4" s="358" t="s">
        <v>9</v>
      </c>
      <c r="O4" s="360" t="s">
        <v>10</v>
      </c>
      <c r="P4" s="360" t="s">
        <v>11</v>
      </c>
      <c r="Q4" s="261"/>
      <c r="R4" s="262"/>
      <c r="S4" s="263"/>
      <c r="T4" s="263"/>
      <c r="U4" s="263"/>
    </row>
    <row r="5" spans="1:22" ht="90" x14ac:dyDescent="0.2">
      <c r="A5" s="340"/>
      <c r="B5" s="340"/>
      <c r="C5" s="275"/>
      <c r="D5" s="276"/>
      <c r="E5" s="276"/>
      <c r="F5" s="277"/>
      <c r="G5" s="335"/>
      <c r="H5" s="352"/>
      <c r="I5" s="340"/>
      <c r="J5" s="264" t="s">
        <v>674</v>
      </c>
      <c r="K5" s="266" t="s">
        <v>675</v>
      </c>
      <c r="L5" s="357"/>
      <c r="M5" s="357"/>
      <c r="N5" s="359"/>
      <c r="O5" s="359"/>
      <c r="P5" s="359"/>
      <c r="Q5" s="265" t="s">
        <v>391</v>
      </c>
      <c r="R5" s="154" t="s">
        <v>12</v>
      </c>
      <c r="S5" s="154" t="s">
        <v>13</v>
      </c>
      <c r="T5" s="154" t="s">
        <v>14</v>
      </c>
      <c r="U5" s="154" t="s">
        <v>15</v>
      </c>
    </row>
    <row r="6" spans="1:22" x14ac:dyDescent="0.2">
      <c r="A6" s="285" t="s">
        <v>16</v>
      </c>
      <c r="B6" s="286"/>
      <c r="C6" s="287" t="s">
        <v>17</v>
      </c>
      <c r="D6" s="171">
        <v>2135436.12</v>
      </c>
      <c r="E6" s="171">
        <v>2122437.86</v>
      </c>
      <c r="F6" s="98" t="s">
        <v>18</v>
      </c>
      <c r="G6" s="99">
        <f>D8</f>
        <v>2135436.12</v>
      </c>
      <c r="H6" s="99">
        <f>H9+H14+H18</f>
        <v>605436.12</v>
      </c>
      <c r="I6" s="99">
        <f t="shared" ref="I6:U7" si="0">I9+I14+I18</f>
        <v>605436.12</v>
      </c>
      <c r="J6" s="99">
        <f t="shared" si="0"/>
        <v>4951.09</v>
      </c>
      <c r="K6" s="99">
        <f t="shared" si="0"/>
        <v>600485.03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99">
        <f t="shared" si="0"/>
        <v>0</v>
      </c>
      <c r="Q6" s="99">
        <f t="shared" si="0"/>
        <v>1530000</v>
      </c>
      <c r="R6" s="99">
        <f t="shared" si="0"/>
        <v>1530000</v>
      </c>
      <c r="S6" s="99">
        <f t="shared" si="0"/>
        <v>0</v>
      </c>
      <c r="T6" s="99">
        <f t="shared" si="0"/>
        <v>0</v>
      </c>
      <c r="U6" s="99">
        <f t="shared" si="0"/>
        <v>0</v>
      </c>
    </row>
    <row r="7" spans="1:22" x14ac:dyDescent="0.2">
      <c r="A7" s="285"/>
      <c r="B7" s="286"/>
      <c r="C7" s="288"/>
      <c r="D7" s="155"/>
      <c r="E7" s="155"/>
      <c r="F7" s="98" t="s">
        <v>19</v>
      </c>
      <c r="G7" s="99">
        <f>E8</f>
        <v>2122437.86</v>
      </c>
      <c r="H7" s="99">
        <f>H10+H15+H19</f>
        <v>603129.91</v>
      </c>
      <c r="I7" s="99">
        <f t="shared" si="0"/>
        <v>603129.91</v>
      </c>
      <c r="J7" s="99">
        <f t="shared" si="0"/>
        <v>4951.09</v>
      </c>
      <c r="K7" s="99">
        <f t="shared" si="0"/>
        <v>598178.82000000007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99">
        <f t="shared" si="0"/>
        <v>0</v>
      </c>
      <c r="Q7" s="99">
        <f t="shared" si="0"/>
        <v>1519307.95</v>
      </c>
      <c r="R7" s="99">
        <f t="shared" si="0"/>
        <v>1519307.95</v>
      </c>
      <c r="S7" s="99">
        <f t="shared" si="0"/>
        <v>0</v>
      </c>
      <c r="T7" s="99">
        <f t="shared" si="0"/>
        <v>0</v>
      </c>
      <c r="U7" s="99">
        <f t="shared" si="0"/>
        <v>0</v>
      </c>
    </row>
    <row r="8" spans="1:22" x14ac:dyDescent="0.2">
      <c r="A8" s="285"/>
      <c r="B8" s="286"/>
      <c r="C8" s="288"/>
      <c r="D8" s="97">
        <f>D11+D16+D20</f>
        <v>2135436.12</v>
      </c>
      <c r="E8" s="97">
        <f>E11+E16+E20</f>
        <v>2122437.86</v>
      </c>
      <c r="F8" s="98" t="s">
        <v>20</v>
      </c>
      <c r="G8" s="99">
        <f>G7/G6*100</f>
        <v>99.391306540230289</v>
      </c>
      <c r="H8" s="99">
        <f>H7/H6*100</f>
        <v>99.61908285220909</v>
      </c>
      <c r="I8" s="99">
        <f>I7/I6*100</f>
        <v>99.61908285220909</v>
      </c>
      <c r="J8" s="99">
        <f>J7/J6*100</f>
        <v>100</v>
      </c>
      <c r="K8" s="99">
        <f>K7/K6*100</f>
        <v>99.615942132645671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f>Q7/Q6*100</f>
        <v>99.301173202614379</v>
      </c>
      <c r="R8" s="99">
        <f>R7/R6*100</f>
        <v>99.301173202614379</v>
      </c>
      <c r="S8" s="99">
        <v>0</v>
      </c>
      <c r="T8" s="99">
        <v>0</v>
      </c>
      <c r="U8" s="99">
        <v>0</v>
      </c>
    </row>
    <row r="9" spans="1:22" x14ac:dyDescent="0.2">
      <c r="A9" s="280"/>
      <c r="B9" s="281" t="s">
        <v>21</v>
      </c>
      <c r="C9" s="282" t="s">
        <v>22</v>
      </c>
      <c r="D9" s="47">
        <v>258164.37</v>
      </c>
      <c r="E9" s="47">
        <v>154393.9</v>
      </c>
      <c r="F9" s="51" t="s">
        <v>18</v>
      </c>
      <c r="G9" s="9">
        <f>D11</f>
        <v>1860000</v>
      </c>
      <c r="H9" s="9">
        <f>I9+L9+M9+N9+O9+P9</f>
        <v>330000</v>
      </c>
      <c r="I9" s="9">
        <f>J9+K9</f>
        <v>330000</v>
      </c>
      <c r="J9" s="9">
        <v>0</v>
      </c>
      <c r="K9" s="9">
        <f>D12</f>
        <v>330000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R9+T9+U9</f>
        <v>1530000</v>
      </c>
      <c r="R9" s="9">
        <f>D13</f>
        <v>1530000</v>
      </c>
      <c r="S9" s="9">
        <v>0</v>
      </c>
      <c r="T9" s="9">
        <v>0</v>
      </c>
      <c r="U9" s="9">
        <v>0</v>
      </c>
    </row>
    <row r="10" spans="1:22" x14ac:dyDescent="0.2">
      <c r="A10" s="280"/>
      <c r="B10" s="281"/>
      <c r="C10" s="282"/>
      <c r="D10" s="8"/>
      <c r="E10" s="8"/>
      <c r="F10" s="51" t="s">
        <v>19</v>
      </c>
      <c r="G10" s="9">
        <f>E11</f>
        <v>1847274.5699999998</v>
      </c>
      <c r="H10" s="9">
        <f>I10+L10+M10+N10+O10+P10</f>
        <v>327966.62</v>
      </c>
      <c r="I10" s="9">
        <f>J10+K10</f>
        <v>327966.62</v>
      </c>
      <c r="J10" s="9">
        <v>0</v>
      </c>
      <c r="K10" s="9">
        <f>E12</f>
        <v>327966.62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>R10+T10+U10</f>
        <v>1519307.95</v>
      </c>
      <c r="R10" s="9">
        <f>E13</f>
        <v>1519307.95</v>
      </c>
      <c r="S10" s="9">
        <v>0</v>
      </c>
      <c r="T10" s="9">
        <v>0</v>
      </c>
      <c r="U10" s="9">
        <v>0</v>
      </c>
    </row>
    <row r="11" spans="1:22" x14ac:dyDescent="0.2">
      <c r="A11" s="280"/>
      <c r="B11" s="281"/>
      <c r="C11" s="283"/>
      <c r="D11" s="8">
        <f>D12+D13</f>
        <v>1860000</v>
      </c>
      <c r="E11" s="8">
        <f>E12+E13</f>
        <v>1847274.5699999998</v>
      </c>
      <c r="F11" s="51" t="s">
        <v>20</v>
      </c>
      <c r="G11" s="9">
        <f>G10/G9*100</f>
        <v>99.315837096774189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>Q10/Q9*100</f>
        <v>99.301173202614379</v>
      </c>
      <c r="R11" s="9">
        <f>R10/R9*100</f>
        <v>99.301173202614379</v>
      </c>
      <c r="S11" s="9">
        <v>0</v>
      </c>
      <c r="T11" s="9">
        <v>0</v>
      </c>
      <c r="U11" s="9">
        <v>0</v>
      </c>
    </row>
    <row r="12" spans="1:22" hidden="1" x14ac:dyDescent="0.2">
      <c r="A12" s="1"/>
      <c r="B12">
        <v>453</v>
      </c>
      <c r="C12">
        <v>0</v>
      </c>
      <c r="D12" s="52">
        <v>330000</v>
      </c>
      <c r="E12" s="52">
        <v>327966.62</v>
      </c>
      <c r="F12" s="13">
        <f>H9-G9</f>
        <v>-1530000</v>
      </c>
      <c r="G12" s="14">
        <f>H6+Q6</f>
        <v>2135436.12</v>
      </c>
      <c r="H12" s="15">
        <f>H10-E11</f>
        <v>-1519307.9499999997</v>
      </c>
      <c r="I12" s="9">
        <f>H7+Q7</f>
        <v>2122437.86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hidden="1" x14ac:dyDescent="0.2">
      <c r="A13" s="1"/>
      <c r="B13">
        <v>605</v>
      </c>
      <c r="C13">
        <v>0</v>
      </c>
      <c r="D13" s="52">
        <v>1530000</v>
      </c>
      <c r="E13" s="52">
        <v>1519307.95</v>
      </c>
      <c r="F13" s="16">
        <v>280793.27</v>
      </c>
      <c r="G13" s="16">
        <v>266179.36</v>
      </c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">
      <c r="A14" s="280"/>
      <c r="B14" s="281" t="s">
        <v>23</v>
      </c>
      <c r="C14" s="282" t="s">
        <v>24</v>
      </c>
      <c r="D14" s="12"/>
      <c r="E14" s="12"/>
      <c r="F14" s="51" t="s">
        <v>18</v>
      </c>
      <c r="G14" s="9">
        <f>D16</f>
        <v>16000</v>
      </c>
      <c r="H14" s="9">
        <f>I14+L14+M14+N14+O14+P14</f>
        <v>16000</v>
      </c>
      <c r="I14" s="9">
        <f>J14+K14</f>
        <v>16000</v>
      </c>
      <c r="J14" s="9">
        <v>0</v>
      </c>
      <c r="K14" s="9">
        <f>D17</f>
        <v>16000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2" x14ac:dyDescent="0.2">
      <c r="A15" s="280"/>
      <c r="B15" s="281"/>
      <c r="C15" s="283"/>
      <c r="D15" s="12"/>
      <c r="E15" s="12"/>
      <c r="F15" s="51" t="s">
        <v>19</v>
      </c>
      <c r="G15" s="9">
        <f>E16</f>
        <v>15727.17</v>
      </c>
      <c r="H15" s="9">
        <f>I15+L15+M15+N15+O15+P15</f>
        <v>15727.17</v>
      </c>
      <c r="I15" s="9">
        <f>J15+K15</f>
        <v>15727.17</v>
      </c>
      <c r="J15" s="9">
        <v>0</v>
      </c>
      <c r="K15" s="9">
        <f>E17</f>
        <v>15727.17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2" x14ac:dyDescent="0.2">
      <c r="A16" s="280"/>
      <c r="B16" s="281"/>
      <c r="C16" s="283"/>
      <c r="D16" s="8">
        <f>D17</f>
        <v>16000</v>
      </c>
      <c r="E16" s="8">
        <f>E17</f>
        <v>15727.17</v>
      </c>
      <c r="F16" s="51" t="s">
        <v>20</v>
      </c>
      <c r="G16" s="9">
        <f>G15/G14*100</f>
        <v>98.294812499999992</v>
      </c>
      <c r="H16" s="9">
        <f>H15/H14*100</f>
        <v>98.294812499999992</v>
      </c>
      <c r="I16" s="9">
        <v>0</v>
      </c>
      <c r="J16" s="9">
        <v>0</v>
      </c>
      <c r="K16" s="9">
        <f>K15/K14*100</f>
        <v>98.294812499999992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idden="1" x14ac:dyDescent="0.2">
      <c r="A17" s="1"/>
      <c r="B17">
        <v>285</v>
      </c>
      <c r="C17">
        <v>0</v>
      </c>
      <c r="D17" s="52">
        <v>16000</v>
      </c>
      <c r="E17" s="52">
        <v>15727.17</v>
      </c>
      <c r="F17" s="52"/>
      <c r="G17" s="14"/>
      <c r="H17" s="15">
        <f>H15-E16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">
      <c r="A18" s="280"/>
      <c r="B18" s="281" t="s">
        <v>25</v>
      </c>
      <c r="C18" s="282" t="s">
        <v>26</v>
      </c>
      <c r="D18" s="12"/>
      <c r="E18" s="12"/>
      <c r="F18" s="51" t="s">
        <v>18</v>
      </c>
      <c r="G18" s="18">
        <f>D20</f>
        <v>259436.12000000002</v>
      </c>
      <c r="H18" s="18">
        <f>I18+L18+M18+N18+O18+P18</f>
        <v>259436.12000000002</v>
      </c>
      <c r="I18" s="9">
        <f>J18+K18</f>
        <v>259436.12000000002</v>
      </c>
      <c r="J18" s="18">
        <f>D21+D22+D23</f>
        <v>4951.09</v>
      </c>
      <c r="K18" s="18">
        <f>D24+D26+D25</f>
        <v>254485.03000000003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x14ac:dyDescent="0.2">
      <c r="A19" s="280"/>
      <c r="B19" s="281"/>
      <c r="C19" s="284"/>
      <c r="D19" s="12"/>
      <c r="E19" s="12"/>
      <c r="F19" s="51" t="s">
        <v>19</v>
      </c>
      <c r="G19" s="18">
        <f>E20</f>
        <v>259436.12000000002</v>
      </c>
      <c r="H19" s="18">
        <f>I19+L19+M19+N19+O19+P19</f>
        <v>259436.12000000002</v>
      </c>
      <c r="I19" s="9">
        <f>J19+K19</f>
        <v>259436.12000000002</v>
      </c>
      <c r="J19" s="18">
        <f>E21+E22+E23</f>
        <v>4951.09</v>
      </c>
      <c r="K19" s="18">
        <f>E24+E26+E25</f>
        <v>254485.03000000003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">
      <c r="A20" s="280"/>
      <c r="B20" s="281"/>
      <c r="C20" s="284"/>
      <c r="D20" s="20">
        <f>D21+D22+D23+D24+D25+D26</f>
        <v>259436.12000000002</v>
      </c>
      <c r="E20" s="20">
        <f>E21+E22+E23+E24+E25+E26</f>
        <v>259436.12000000002</v>
      </c>
      <c r="F20" s="51" t="s">
        <v>20</v>
      </c>
      <c r="G20" s="18">
        <f>G19/G18*100</f>
        <v>100</v>
      </c>
      <c r="H20" s="18">
        <f>H19/H18*100</f>
        <v>100</v>
      </c>
      <c r="I20" s="18">
        <f>I19/I18*100</f>
        <v>100</v>
      </c>
      <c r="J20" s="18">
        <f>J19/J18*100</f>
        <v>100</v>
      </c>
      <c r="K20" s="18">
        <f>K19/K18*100</f>
        <v>100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idden="1" x14ac:dyDescent="0.2">
      <c r="A21" s="1"/>
      <c r="B21">
        <v>411</v>
      </c>
      <c r="C21">
        <v>0</v>
      </c>
      <c r="D21" s="52">
        <v>712.17</v>
      </c>
      <c r="E21" s="52">
        <v>712.17</v>
      </c>
      <c r="F21" s="13"/>
      <c r="G21" s="14"/>
      <c r="H21" s="15">
        <f>H19-E20</f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idden="1" x14ac:dyDescent="0.2">
      <c r="A22" s="1"/>
      <c r="B22">
        <v>412</v>
      </c>
      <c r="C22">
        <v>0</v>
      </c>
      <c r="D22" s="52">
        <v>101.37</v>
      </c>
      <c r="E22" s="52">
        <v>101.37</v>
      </c>
      <c r="F22" s="13"/>
      <c r="G22" s="14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idden="1" x14ac:dyDescent="0.2">
      <c r="A23" s="1"/>
      <c r="B23">
        <v>417</v>
      </c>
      <c r="C23">
        <v>0</v>
      </c>
      <c r="D23" s="52">
        <v>4137.55</v>
      </c>
      <c r="E23" s="52">
        <v>4137.55</v>
      </c>
      <c r="F23" s="13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idden="1" x14ac:dyDescent="0.2">
      <c r="A24" s="1"/>
      <c r="B24">
        <v>421</v>
      </c>
      <c r="C24">
        <v>0</v>
      </c>
      <c r="D24" s="52">
        <v>135.88999999999999</v>
      </c>
      <c r="E24" s="52">
        <v>135.88999999999999</v>
      </c>
      <c r="F24" s="13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idden="1" x14ac:dyDescent="0.2">
      <c r="A25" s="1"/>
      <c r="B25">
        <v>443</v>
      </c>
      <c r="C25">
        <v>0</v>
      </c>
      <c r="D25" s="52">
        <v>254349.14</v>
      </c>
      <c r="E25" s="52">
        <v>254349.14</v>
      </c>
      <c r="F25" s="13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idden="1" x14ac:dyDescent="0.2">
      <c r="A26" s="1"/>
      <c r="B26" s="2"/>
      <c r="C26" s="144" t="s">
        <v>30</v>
      </c>
      <c r="D26" s="17">
        <v>0</v>
      </c>
      <c r="E26" s="17">
        <v>0</v>
      </c>
      <c r="F26" s="13"/>
      <c r="G26" s="14"/>
      <c r="H26" s="1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idden="1" x14ac:dyDescent="0.2">
      <c r="A27" s="285" t="s">
        <v>31</v>
      </c>
      <c r="B27" s="291"/>
      <c r="C27" s="287" t="s">
        <v>32</v>
      </c>
      <c r="D27" s="97"/>
      <c r="E27" s="97"/>
      <c r="F27" s="98" t="s">
        <v>18</v>
      </c>
      <c r="G27" s="99">
        <f>D29</f>
        <v>10703.94</v>
      </c>
      <c r="H27" s="99">
        <v>0</v>
      </c>
      <c r="I27" s="99">
        <f t="shared" ref="I27:U28" si="1">I30</f>
        <v>0</v>
      </c>
      <c r="J27" s="99">
        <f t="shared" si="1"/>
        <v>0</v>
      </c>
      <c r="K27" s="99">
        <f t="shared" si="1"/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9">
        <f t="shared" si="1"/>
        <v>0</v>
      </c>
      <c r="P27" s="99">
        <f t="shared" si="1"/>
        <v>0</v>
      </c>
      <c r="Q27" s="99">
        <f>Q30+Q35+Q39</f>
        <v>10703.94</v>
      </c>
      <c r="R27" s="99">
        <f>R30+R35+R39</f>
        <v>0</v>
      </c>
      <c r="S27" s="99">
        <f t="shared" si="1"/>
        <v>10703.94</v>
      </c>
      <c r="T27" s="99">
        <f t="shared" si="1"/>
        <v>0</v>
      </c>
      <c r="U27" s="99">
        <f t="shared" si="1"/>
        <v>10703.94</v>
      </c>
    </row>
    <row r="28" spans="1:21" hidden="1" x14ac:dyDescent="0.2">
      <c r="A28" s="285"/>
      <c r="B28" s="291"/>
      <c r="C28" s="292"/>
      <c r="D28" s="97"/>
      <c r="E28" s="97"/>
      <c r="F28" s="98" t="s">
        <v>19</v>
      </c>
      <c r="G28" s="99">
        <f>E29</f>
        <v>10703.94</v>
      </c>
      <c r="H28" s="99">
        <v>0</v>
      </c>
      <c r="I28" s="99">
        <v>0</v>
      </c>
      <c r="J28" s="99">
        <v>0</v>
      </c>
      <c r="K28" s="99">
        <v>0</v>
      </c>
      <c r="L28" s="99">
        <f t="shared" si="1"/>
        <v>0</v>
      </c>
      <c r="M28" s="99">
        <f t="shared" si="1"/>
        <v>0</v>
      </c>
      <c r="N28" s="99">
        <f t="shared" si="1"/>
        <v>0</v>
      </c>
      <c r="O28" s="99">
        <f t="shared" si="1"/>
        <v>0</v>
      </c>
      <c r="P28" s="99">
        <f t="shared" si="1"/>
        <v>0</v>
      </c>
      <c r="Q28" s="99">
        <f>Q31+Q36+Q42</f>
        <v>10703.94</v>
      </c>
      <c r="R28" s="99">
        <f>R31+R36+R42</f>
        <v>0</v>
      </c>
      <c r="S28" s="99">
        <f t="shared" si="1"/>
        <v>10703.94</v>
      </c>
      <c r="T28" s="99">
        <f t="shared" si="1"/>
        <v>0</v>
      </c>
      <c r="U28" s="99">
        <f t="shared" si="1"/>
        <v>10703.94</v>
      </c>
    </row>
    <row r="29" spans="1:21" hidden="1" x14ac:dyDescent="0.2">
      <c r="A29" s="285"/>
      <c r="B29" s="291"/>
      <c r="C29" s="292"/>
      <c r="D29" s="97">
        <f>D32</f>
        <v>10703.94</v>
      </c>
      <c r="E29" s="97">
        <f>E32</f>
        <v>10703.94</v>
      </c>
      <c r="F29" s="98" t="s">
        <v>20</v>
      </c>
      <c r="G29" s="99">
        <f>G28/G27*100</f>
        <v>100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</row>
    <row r="30" spans="1:21" hidden="1" x14ac:dyDescent="0.2">
      <c r="A30" s="280"/>
      <c r="B30" s="281" t="s">
        <v>33</v>
      </c>
      <c r="C30" s="282" t="s">
        <v>34</v>
      </c>
      <c r="D30" s="8"/>
      <c r="E30" s="8"/>
      <c r="F30" s="51" t="s">
        <v>18</v>
      </c>
      <c r="G30" s="9">
        <f>D32</f>
        <v>10703.94</v>
      </c>
      <c r="H30" s="18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f>R30+T30+U30</f>
        <v>10703.94</v>
      </c>
      <c r="R30" s="9">
        <f>D34</f>
        <v>0</v>
      </c>
      <c r="S30" s="9">
        <f>G30</f>
        <v>10703.94</v>
      </c>
      <c r="T30" s="9">
        <v>0</v>
      </c>
      <c r="U30" s="9">
        <f>G30</f>
        <v>10703.94</v>
      </c>
    </row>
    <row r="31" spans="1:21" hidden="1" x14ac:dyDescent="0.2">
      <c r="A31" s="280"/>
      <c r="B31" s="281"/>
      <c r="C31" s="282"/>
      <c r="D31" s="8"/>
      <c r="E31" s="8"/>
      <c r="F31" s="51" t="s">
        <v>19</v>
      </c>
      <c r="G31" s="9">
        <f>E32</f>
        <v>10703.94</v>
      </c>
      <c r="H31" s="18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f>R31+T31+U31</f>
        <v>10703.94</v>
      </c>
      <c r="R31" s="9">
        <f>E34</f>
        <v>0</v>
      </c>
      <c r="S31" s="9">
        <f>Q31</f>
        <v>10703.94</v>
      </c>
      <c r="T31" s="9">
        <v>0</v>
      </c>
      <c r="U31" s="9">
        <f>G31</f>
        <v>10703.94</v>
      </c>
    </row>
    <row r="32" spans="1:21" hidden="1" x14ac:dyDescent="0.2">
      <c r="A32" s="280"/>
      <c r="B32" s="281"/>
      <c r="C32" s="283"/>
      <c r="D32" s="8">
        <f>D33</f>
        <v>10703.94</v>
      </c>
      <c r="E32" s="8">
        <f>E33</f>
        <v>10703.94</v>
      </c>
      <c r="F32" s="51" t="s">
        <v>20</v>
      </c>
      <c r="G32" s="9">
        <f>G31/G30*100</f>
        <v>100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f>Q31/Q30*100</f>
        <v>100</v>
      </c>
      <c r="R32" s="9">
        <v>0</v>
      </c>
      <c r="S32" s="9">
        <v>0</v>
      </c>
      <c r="T32" s="9">
        <v>0</v>
      </c>
      <c r="U32" s="9">
        <v>0</v>
      </c>
    </row>
    <row r="33" spans="1:21" hidden="1" x14ac:dyDescent="0.2">
      <c r="A33" s="1"/>
      <c r="B33">
        <v>663</v>
      </c>
      <c r="C33">
        <v>9</v>
      </c>
      <c r="D33" s="52">
        <v>10703.94</v>
      </c>
      <c r="E33" s="52">
        <v>10703.94</v>
      </c>
      <c r="F33" s="13">
        <f>H30-G30</f>
        <v>-10703.94</v>
      </c>
      <c r="G33" s="14"/>
      <c r="H33" s="15">
        <f>H31-E32</f>
        <v>-10703.94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285" t="s">
        <v>35</v>
      </c>
      <c r="B34" s="291"/>
      <c r="C34" s="287" t="s">
        <v>36</v>
      </c>
      <c r="D34" s="97"/>
      <c r="E34" s="97"/>
      <c r="F34" s="98" t="s">
        <v>18</v>
      </c>
      <c r="G34" s="99">
        <f>D36</f>
        <v>416395.85</v>
      </c>
      <c r="H34" s="99">
        <f>H37</f>
        <v>416395.85</v>
      </c>
      <c r="I34" s="99">
        <f t="shared" ref="I34:U35" si="2">I37</f>
        <v>416395.85</v>
      </c>
      <c r="J34" s="99">
        <f t="shared" si="2"/>
        <v>58567</v>
      </c>
      <c r="K34" s="99">
        <f t="shared" si="2"/>
        <v>357828.85</v>
      </c>
      <c r="L34" s="99">
        <f t="shared" si="2"/>
        <v>0</v>
      </c>
      <c r="M34" s="99">
        <f t="shared" si="2"/>
        <v>0</v>
      </c>
      <c r="N34" s="99">
        <f t="shared" si="2"/>
        <v>0</v>
      </c>
      <c r="O34" s="99">
        <f t="shared" si="2"/>
        <v>0</v>
      </c>
      <c r="P34" s="99">
        <f t="shared" si="2"/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  <c r="U34" s="99">
        <f t="shared" si="2"/>
        <v>0</v>
      </c>
    </row>
    <row r="35" spans="1:21" x14ac:dyDescent="0.2">
      <c r="A35" s="285"/>
      <c r="B35" s="291"/>
      <c r="C35" s="292"/>
      <c r="D35" s="97"/>
      <c r="E35" s="97"/>
      <c r="F35" s="98" t="s">
        <v>19</v>
      </c>
      <c r="G35" s="99">
        <f>E36</f>
        <v>397122.06</v>
      </c>
      <c r="H35" s="99">
        <f>H38</f>
        <v>397122.06000000006</v>
      </c>
      <c r="I35" s="99">
        <f t="shared" si="2"/>
        <v>397122.06000000006</v>
      </c>
      <c r="J35" s="99">
        <f t="shared" si="2"/>
        <v>57880.46</v>
      </c>
      <c r="K35" s="99">
        <f t="shared" si="2"/>
        <v>339241.60000000003</v>
      </c>
      <c r="L35" s="99">
        <f t="shared" si="2"/>
        <v>0</v>
      </c>
      <c r="M35" s="99">
        <f t="shared" si="2"/>
        <v>0</v>
      </c>
      <c r="N35" s="99">
        <f t="shared" si="2"/>
        <v>0</v>
      </c>
      <c r="O35" s="99">
        <f t="shared" si="2"/>
        <v>0</v>
      </c>
      <c r="P35" s="99">
        <f t="shared" si="2"/>
        <v>0</v>
      </c>
      <c r="Q35" s="99">
        <f t="shared" si="2"/>
        <v>0</v>
      </c>
      <c r="R35" s="99">
        <f t="shared" si="2"/>
        <v>0</v>
      </c>
      <c r="S35" s="99">
        <f t="shared" si="2"/>
        <v>0</v>
      </c>
      <c r="T35" s="99">
        <f t="shared" si="2"/>
        <v>0</v>
      </c>
      <c r="U35" s="99">
        <f t="shared" si="2"/>
        <v>0</v>
      </c>
    </row>
    <row r="36" spans="1:21" x14ac:dyDescent="0.2">
      <c r="A36" s="285"/>
      <c r="B36" s="291"/>
      <c r="C36" s="292"/>
      <c r="D36" s="172">
        <f>D39</f>
        <v>416395.85</v>
      </c>
      <c r="E36" s="97">
        <f>E39</f>
        <v>397122.06</v>
      </c>
      <c r="F36" s="98" t="s">
        <v>20</v>
      </c>
      <c r="G36" s="99">
        <f>G35/G34*100</f>
        <v>95.371281918395695</v>
      </c>
      <c r="H36" s="99">
        <f>H35/H34*100</f>
        <v>95.371281918395695</v>
      </c>
      <c r="I36" s="99">
        <f>I35/I34*100</f>
        <v>95.371281918395695</v>
      </c>
      <c r="J36" s="99">
        <f>J35/J34*100</f>
        <v>98.827769904553747</v>
      </c>
      <c r="K36" s="99">
        <f>K35/K34*100</f>
        <v>94.80554740066377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</row>
    <row r="37" spans="1:21" x14ac:dyDescent="0.2">
      <c r="A37" s="280"/>
      <c r="B37" s="281" t="s">
        <v>37</v>
      </c>
      <c r="C37" s="282" t="s">
        <v>38</v>
      </c>
      <c r="D37" s="52">
        <v>416395.85</v>
      </c>
      <c r="E37" s="52">
        <v>397122.06</v>
      </c>
      <c r="F37" s="51" t="s">
        <v>18</v>
      </c>
      <c r="G37" s="9">
        <f>D39</f>
        <v>416395.85</v>
      </c>
      <c r="H37" s="18">
        <f>I37+L37+M37+N37+O37+P37</f>
        <v>416395.85</v>
      </c>
      <c r="I37" s="9">
        <f>J37+K37</f>
        <v>416395.85</v>
      </c>
      <c r="J37" s="9">
        <f>D40+D41+D42+D43+D44</f>
        <v>58567</v>
      </c>
      <c r="K37" s="9">
        <f>D45+D46+D47+D48+D49+D50+D51+D52</f>
        <v>357828.85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">
      <c r="A38" s="280"/>
      <c r="B38" s="281"/>
      <c r="C38" s="282"/>
      <c r="D38" s="8"/>
      <c r="E38" s="8"/>
      <c r="F38" s="51" t="s">
        <v>19</v>
      </c>
      <c r="G38" s="9">
        <f>E39</f>
        <v>397122.06</v>
      </c>
      <c r="H38" s="18">
        <f>I38+L38+M38+N38+O38+P38</f>
        <v>397122.06000000006</v>
      </c>
      <c r="I38" s="9">
        <f>J38+K38</f>
        <v>397122.06000000006</v>
      </c>
      <c r="J38" s="9">
        <f>E40+E41+E42+E43+E44</f>
        <v>57880.46</v>
      </c>
      <c r="K38" s="9">
        <f>E45+E46+E47+E48+E49+E50+E51+E52</f>
        <v>339241.60000000003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ht="15" customHeight="1" x14ac:dyDescent="0.2">
      <c r="A39" s="280"/>
      <c r="B39" s="281"/>
      <c r="C39" s="283"/>
      <c r="D39" s="8">
        <f>D40+D41+D42+D43+D44+D45+D46+D47+D48+D49+D50+D51+D52+D53</f>
        <v>416395.85</v>
      </c>
      <c r="E39" s="8">
        <f>E40+E41+E42+E43+E44+E45+E46+E47+E48+E49+E50+E51+E52+E53</f>
        <v>397122.06</v>
      </c>
      <c r="F39" s="51" t="s">
        <v>20</v>
      </c>
      <c r="G39" s="9">
        <f>G38/G37*100</f>
        <v>95.371281918395695</v>
      </c>
      <c r="H39" s="9">
        <f>H38/H37*100</f>
        <v>95.371281918395695</v>
      </c>
      <c r="I39" s="9">
        <f>I38/I37*100</f>
        <v>95.371281918395695</v>
      </c>
      <c r="J39" s="9">
        <f>J38/J37*100</f>
        <v>98.827769904553747</v>
      </c>
      <c r="K39" s="9">
        <f>K38/K37*100</f>
        <v>94.80554740066377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hidden="1" x14ac:dyDescent="0.2">
      <c r="A40" s="142"/>
      <c r="B40">
        <v>401</v>
      </c>
      <c r="C40">
        <v>0</v>
      </c>
      <c r="D40" s="52">
        <v>25772</v>
      </c>
      <c r="E40" s="52">
        <v>25733</v>
      </c>
      <c r="F40" s="5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">
      <c r="A41" s="142"/>
      <c r="B41">
        <v>404</v>
      </c>
      <c r="C41">
        <v>0</v>
      </c>
      <c r="D41" s="52">
        <v>0</v>
      </c>
      <c r="E41" s="52">
        <v>0</v>
      </c>
      <c r="F41" s="5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">
      <c r="A42" s="1"/>
      <c r="B42">
        <v>411</v>
      </c>
      <c r="C42">
        <v>0</v>
      </c>
      <c r="D42" s="52">
        <v>8210</v>
      </c>
      <c r="E42" s="52">
        <v>8153.26</v>
      </c>
      <c r="F42" s="52">
        <v>242000</v>
      </c>
      <c r="G42" s="52">
        <v>146182.68</v>
      </c>
      <c r="H42" s="15">
        <f>H38-E39</f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">
      <c r="A43" s="1"/>
      <c r="B43">
        <v>412</v>
      </c>
      <c r="C43">
        <v>0</v>
      </c>
      <c r="D43" s="52">
        <v>985</v>
      </c>
      <c r="E43" s="52">
        <v>894.27</v>
      </c>
      <c r="F43" s="46"/>
      <c r="G43" s="46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">
      <c r="A44" s="1"/>
      <c r="B44">
        <v>417</v>
      </c>
      <c r="C44">
        <v>0</v>
      </c>
      <c r="D44" s="52">
        <v>23600</v>
      </c>
      <c r="E44" s="52">
        <v>23099.93</v>
      </c>
      <c r="F44" s="13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">
      <c r="A45" s="1"/>
      <c r="B45">
        <v>421</v>
      </c>
      <c r="C45">
        <v>0</v>
      </c>
      <c r="D45" s="52">
        <v>80774.539999999994</v>
      </c>
      <c r="E45" s="52">
        <v>77950.83</v>
      </c>
      <c r="F45" s="13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idden="1" x14ac:dyDescent="0.2">
      <c r="A46" s="1"/>
      <c r="B46">
        <v>426</v>
      </c>
      <c r="C46">
        <v>0</v>
      </c>
      <c r="D46" s="52">
        <v>86000</v>
      </c>
      <c r="E46" s="52">
        <v>85597.56</v>
      </c>
      <c r="F46" s="13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idden="1" x14ac:dyDescent="0.2">
      <c r="A47" s="1"/>
      <c r="B47">
        <v>427</v>
      </c>
      <c r="C47">
        <v>0</v>
      </c>
      <c r="D47" s="52">
        <v>66500</v>
      </c>
      <c r="E47" s="52">
        <v>62176.21</v>
      </c>
      <c r="F47" s="13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">
      <c r="A48" s="1"/>
      <c r="B48">
        <v>430</v>
      </c>
      <c r="C48">
        <v>0</v>
      </c>
      <c r="D48" s="52">
        <v>89621.31</v>
      </c>
      <c r="E48" s="52">
        <v>89308.86</v>
      </c>
      <c r="F48" s="13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">
      <c r="A49" s="1"/>
      <c r="B49">
        <v>441</v>
      </c>
      <c r="C49">
        <v>0</v>
      </c>
      <c r="D49" s="52">
        <v>2000</v>
      </c>
      <c r="E49" s="52">
        <v>1731.21</v>
      </c>
      <c r="F49" s="13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">
      <c r="A50" s="1"/>
      <c r="B50">
        <v>443</v>
      </c>
      <c r="C50">
        <v>0</v>
      </c>
      <c r="D50" s="52">
        <v>11410</v>
      </c>
      <c r="E50" s="52">
        <v>11405.14</v>
      </c>
      <c r="F50" s="13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">
      <c r="A51" s="1"/>
      <c r="B51">
        <v>444</v>
      </c>
      <c r="C51">
        <v>0</v>
      </c>
      <c r="D51" s="52">
        <v>733</v>
      </c>
      <c r="E51" s="52">
        <v>732.93</v>
      </c>
      <c r="F51" s="13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">
      <c r="A52" s="1"/>
      <c r="B52">
        <v>453</v>
      </c>
      <c r="C52">
        <v>0</v>
      </c>
      <c r="D52" s="52">
        <v>20790</v>
      </c>
      <c r="E52" s="52">
        <v>10338.86</v>
      </c>
      <c r="F52" s="13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idden="1" x14ac:dyDescent="0.2">
      <c r="A53" s="1"/>
      <c r="B53" s="2"/>
      <c r="C53" s="144" t="s">
        <v>100</v>
      </c>
      <c r="D53" s="17">
        <v>0</v>
      </c>
      <c r="E53" s="17">
        <v>0</v>
      </c>
      <c r="F53" s="13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">
      <c r="A54" s="285" t="s">
        <v>40</v>
      </c>
      <c r="B54" s="291"/>
      <c r="C54" s="287" t="s">
        <v>41</v>
      </c>
      <c r="D54" s="97"/>
      <c r="E54" s="97"/>
      <c r="F54" s="98" t="s">
        <v>18</v>
      </c>
      <c r="G54" s="99">
        <f>D56</f>
        <v>1217375</v>
      </c>
      <c r="H54" s="99">
        <f t="shared" ref="H54:P55" si="3">H57+H65</f>
        <v>626875</v>
      </c>
      <c r="I54" s="99">
        <f t="shared" si="3"/>
        <v>626875</v>
      </c>
      <c r="J54" s="99">
        <f t="shared" si="3"/>
        <v>1000</v>
      </c>
      <c r="K54" s="99">
        <f t="shared" si="3"/>
        <v>625875</v>
      </c>
      <c r="L54" s="99">
        <f t="shared" si="3"/>
        <v>0</v>
      </c>
      <c r="M54" s="99">
        <f t="shared" si="3"/>
        <v>0</v>
      </c>
      <c r="N54" s="99">
        <f t="shared" si="3"/>
        <v>0</v>
      </c>
      <c r="O54" s="99">
        <f t="shared" si="3"/>
        <v>0</v>
      </c>
      <c r="P54" s="99">
        <f t="shared" si="3"/>
        <v>0</v>
      </c>
      <c r="Q54" s="99">
        <f t="shared" ref="Q54:U55" si="4">Q57+Q61+Q65</f>
        <v>590500</v>
      </c>
      <c r="R54" s="99">
        <f t="shared" si="4"/>
        <v>290500</v>
      </c>
      <c r="S54" s="99">
        <f t="shared" si="4"/>
        <v>0</v>
      </c>
      <c r="T54" s="99">
        <f t="shared" si="4"/>
        <v>0</v>
      </c>
      <c r="U54" s="99">
        <f t="shared" si="4"/>
        <v>300000</v>
      </c>
    </row>
    <row r="55" spans="1:21" x14ac:dyDescent="0.2">
      <c r="A55" s="285"/>
      <c r="B55" s="291"/>
      <c r="C55" s="292"/>
      <c r="D55" s="97"/>
      <c r="E55" s="97"/>
      <c r="F55" s="98" t="s">
        <v>19</v>
      </c>
      <c r="G55" s="99">
        <f>E56</f>
        <v>1201211.72</v>
      </c>
      <c r="H55" s="99">
        <f>H58+H66</f>
        <v>612648.74999999988</v>
      </c>
      <c r="I55" s="99">
        <f t="shared" si="3"/>
        <v>612648.74999999988</v>
      </c>
      <c r="J55" s="99">
        <f t="shared" si="3"/>
        <v>0</v>
      </c>
      <c r="K55" s="99">
        <f t="shared" si="3"/>
        <v>612648.74999999988</v>
      </c>
      <c r="L55" s="99">
        <f t="shared" si="3"/>
        <v>0</v>
      </c>
      <c r="M55" s="99">
        <f t="shared" si="3"/>
        <v>0</v>
      </c>
      <c r="N55" s="99">
        <f t="shared" si="3"/>
        <v>0</v>
      </c>
      <c r="O55" s="99">
        <f t="shared" si="3"/>
        <v>0</v>
      </c>
      <c r="P55" s="99">
        <f t="shared" si="3"/>
        <v>0</v>
      </c>
      <c r="Q55" s="99">
        <f t="shared" si="4"/>
        <v>588562.97</v>
      </c>
      <c r="R55" s="99">
        <f t="shared" si="4"/>
        <v>288562.96999999997</v>
      </c>
      <c r="S55" s="99">
        <f t="shared" si="4"/>
        <v>0</v>
      </c>
      <c r="T55" s="99">
        <f t="shared" si="4"/>
        <v>0</v>
      </c>
      <c r="U55" s="99">
        <f t="shared" si="4"/>
        <v>300000</v>
      </c>
    </row>
    <row r="56" spans="1:21" ht="18.75" customHeight="1" x14ac:dyDescent="0.2">
      <c r="A56" s="285"/>
      <c r="B56" s="291"/>
      <c r="C56" s="292"/>
      <c r="D56" s="97">
        <f>D59+D63+D67</f>
        <v>1217375</v>
      </c>
      <c r="E56" s="97">
        <f>E59+E63+E67</f>
        <v>1201211.72</v>
      </c>
      <c r="F56" s="98" t="s">
        <v>20</v>
      </c>
      <c r="G56" s="99">
        <f>G55/G54*100</f>
        <v>98.672284218092202</v>
      </c>
      <c r="H56" s="99">
        <f>H55/H54*100</f>
        <v>97.730608175473563</v>
      </c>
      <c r="I56" s="99">
        <f>I55/I54*100</f>
        <v>97.730608175473563</v>
      </c>
      <c r="J56" s="99">
        <v>0</v>
      </c>
      <c r="K56" s="99">
        <f>K55/K54*100</f>
        <v>97.88675853804672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f>Q55/Q54*100</f>
        <v>99.671967823878063</v>
      </c>
      <c r="R56" s="99">
        <f>R55/R54*100</f>
        <v>99.333208261617884</v>
      </c>
      <c r="S56" s="99">
        <v>0</v>
      </c>
      <c r="T56" s="99">
        <v>0</v>
      </c>
      <c r="U56" s="99">
        <v>0</v>
      </c>
    </row>
    <row r="57" spans="1:21" x14ac:dyDescent="0.2">
      <c r="A57" s="280"/>
      <c r="B57" s="281" t="s">
        <v>42</v>
      </c>
      <c r="C57" s="282" t="s">
        <v>43</v>
      </c>
      <c r="D57" s="52">
        <v>1217375</v>
      </c>
      <c r="E57" s="52">
        <v>1201211.72</v>
      </c>
      <c r="F57" s="51" t="s">
        <v>18</v>
      </c>
      <c r="G57" s="9">
        <f>D59</f>
        <v>81400</v>
      </c>
      <c r="H57" s="18">
        <f>I57+L57+M57+N57+O57+P57</f>
        <v>81400</v>
      </c>
      <c r="I57" s="9">
        <f>J57+K57</f>
        <v>81400</v>
      </c>
      <c r="J57" s="9">
        <v>0</v>
      </c>
      <c r="K57" s="9">
        <f>D60</f>
        <v>81400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</row>
    <row r="58" spans="1:21" x14ac:dyDescent="0.2">
      <c r="A58" s="280"/>
      <c r="B58" s="281"/>
      <c r="C58" s="282"/>
      <c r="D58" s="8"/>
      <c r="E58" s="8"/>
      <c r="F58" s="51" t="s">
        <v>19</v>
      </c>
      <c r="G58" s="9">
        <f>E59</f>
        <v>80985.45</v>
      </c>
      <c r="H58" s="18">
        <f>I58+L58+M58+N58+O58+P58</f>
        <v>80985.45</v>
      </c>
      <c r="I58" s="9">
        <f>J58+K58</f>
        <v>80985.45</v>
      </c>
      <c r="J58" s="9">
        <v>0</v>
      </c>
      <c r="K58" s="9">
        <f>E60</f>
        <v>80985.45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</row>
    <row r="59" spans="1:21" ht="15" customHeight="1" x14ac:dyDescent="0.2">
      <c r="A59" s="280"/>
      <c r="B59" s="281"/>
      <c r="C59" s="283"/>
      <c r="D59" s="8">
        <f>D60</f>
        <v>81400</v>
      </c>
      <c r="E59" s="8">
        <f>E60</f>
        <v>80985.45</v>
      </c>
      <c r="F59" s="51" t="s">
        <v>20</v>
      </c>
      <c r="G59" s="9">
        <f>G58/G57*100</f>
        <v>99.490724815724803</v>
      </c>
      <c r="H59" s="9">
        <f>H58/H57*100</f>
        <v>99.490724815724803</v>
      </c>
      <c r="I59" s="9">
        <f>I58/I57*100</f>
        <v>99.490724815724803</v>
      </c>
      <c r="J59" s="9">
        <v>0</v>
      </c>
      <c r="K59" s="9">
        <f>K58/K57*100</f>
        <v>99.490724815724803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</row>
    <row r="60" spans="1:21" hidden="1" x14ac:dyDescent="0.2">
      <c r="A60" s="1"/>
      <c r="B60" s="45">
        <v>430</v>
      </c>
      <c r="C60" s="45">
        <v>0</v>
      </c>
      <c r="D60" s="52">
        <v>81400</v>
      </c>
      <c r="E60" s="52">
        <v>80985.45</v>
      </c>
      <c r="F60" s="13">
        <f>H57-G57</f>
        <v>0</v>
      </c>
      <c r="G60" s="60">
        <f>H54+Q54</f>
        <v>1217375</v>
      </c>
      <c r="H60" s="15">
        <f>H58-E59</f>
        <v>0</v>
      </c>
      <c r="I60" s="16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">
      <c r="A61" s="280"/>
      <c r="B61" s="281" t="s">
        <v>44</v>
      </c>
      <c r="C61" s="282" t="s">
        <v>45</v>
      </c>
      <c r="D61" s="12"/>
      <c r="E61" s="12"/>
      <c r="F61" s="51" t="s">
        <v>18</v>
      </c>
      <c r="G61" s="9">
        <f>D63</f>
        <v>300000</v>
      </c>
      <c r="H61" s="18">
        <f>I61+L61+M61+N61+O61+P61</f>
        <v>0</v>
      </c>
      <c r="I61" s="9">
        <f>J61+K61</f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f>R61+T61+U61</f>
        <v>300000</v>
      </c>
      <c r="R61" s="9">
        <v>0</v>
      </c>
      <c r="S61" s="9">
        <v>0</v>
      </c>
      <c r="T61" s="9">
        <v>0</v>
      </c>
      <c r="U61" s="9">
        <f>D64</f>
        <v>300000</v>
      </c>
    </row>
    <row r="62" spans="1:21" hidden="1" x14ac:dyDescent="0.2">
      <c r="A62" s="280"/>
      <c r="B62" s="281"/>
      <c r="C62" s="283"/>
      <c r="D62" s="12"/>
      <c r="E62" s="12"/>
      <c r="F62" s="51" t="s">
        <v>19</v>
      </c>
      <c r="G62" s="9">
        <f>E63</f>
        <v>300000</v>
      </c>
      <c r="H62" s="18">
        <f>I62+L62+M62+N62+O62+P62</f>
        <v>0</v>
      </c>
      <c r="I62" s="9">
        <f>J62+K62</f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f>R62+T62+U62</f>
        <v>300000</v>
      </c>
      <c r="R62" s="9">
        <v>0</v>
      </c>
      <c r="S62" s="9">
        <v>0</v>
      </c>
      <c r="T62" s="9">
        <v>0</v>
      </c>
      <c r="U62" s="9">
        <f>E64</f>
        <v>300000</v>
      </c>
    </row>
    <row r="63" spans="1:21" hidden="1" x14ac:dyDescent="0.2">
      <c r="A63" s="280"/>
      <c r="B63" s="281"/>
      <c r="C63" s="283"/>
      <c r="D63" s="8">
        <f>D64</f>
        <v>300000</v>
      </c>
      <c r="E63" s="8">
        <f>E64</f>
        <v>300000</v>
      </c>
      <c r="F63" s="51" t="s">
        <v>20</v>
      </c>
      <c r="G63" s="9">
        <f>G62/G61*100</f>
        <v>100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f>Q62/Q61*100</f>
        <v>100</v>
      </c>
      <c r="R63" s="9">
        <v>0</v>
      </c>
      <c r="S63" s="9">
        <v>0</v>
      </c>
      <c r="T63" s="9">
        <v>0</v>
      </c>
      <c r="U63" s="9">
        <v>0</v>
      </c>
    </row>
    <row r="64" spans="1:21" hidden="1" x14ac:dyDescent="0.2">
      <c r="A64" s="1"/>
      <c r="B64" s="45">
        <v>630</v>
      </c>
      <c r="C64" s="45">
        <v>0</v>
      </c>
      <c r="D64" s="52">
        <v>300000</v>
      </c>
      <c r="E64" s="52">
        <v>300000</v>
      </c>
      <c r="F64" s="13">
        <f>H61-G61</f>
        <v>-300000</v>
      </c>
      <c r="G64" s="14"/>
      <c r="H64" s="15">
        <f>H62-E63</f>
        <v>-300000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">
      <c r="A65" s="280"/>
      <c r="B65" s="281" t="s">
        <v>46</v>
      </c>
      <c r="C65" s="282" t="s">
        <v>47</v>
      </c>
      <c r="D65" s="12"/>
      <c r="E65" s="12"/>
      <c r="F65" s="51" t="s">
        <v>18</v>
      </c>
      <c r="G65" s="9">
        <f>D67</f>
        <v>835975</v>
      </c>
      <c r="H65" s="18">
        <f>I65+L65+M65+N65+O65+P65</f>
        <v>545475</v>
      </c>
      <c r="I65" s="9">
        <f>J65+K65</f>
        <v>545475</v>
      </c>
      <c r="J65" s="9">
        <f>D68+D69+D70</f>
        <v>1000</v>
      </c>
      <c r="K65" s="9">
        <f>D71+D72+D73+D74</f>
        <v>544475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>R65+T65+U65</f>
        <v>290500</v>
      </c>
      <c r="R65" s="9">
        <f>D75</f>
        <v>290500</v>
      </c>
      <c r="S65" s="9">
        <v>0</v>
      </c>
      <c r="T65" s="9">
        <v>0</v>
      </c>
      <c r="U65" s="9">
        <v>0</v>
      </c>
    </row>
    <row r="66" spans="1:21" x14ac:dyDescent="0.2">
      <c r="A66" s="280"/>
      <c r="B66" s="281"/>
      <c r="C66" s="283"/>
      <c r="D66" s="52">
        <v>835975</v>
      </c>
      <c r="E66" s="52">
        <v>820226.27</v>
      </c>
      <c r="F66" s="51" t="s">
        <v>19</v>
      </c>
      <c r="G66" s="9">
        <f>E67</f>
        <v>820226.2699999999</v>
      </c>
      <c r="H66" s="18">
        <f>I66+L66+M66+N66+O66+P66</f>
        <v>531663.29999999993</v>
      </c>
      <c r="I66" s="9">
        <f>J66+K66</f>
        <v>531663.29999999993</v>
      </c>
      <c r="J66" s="9">
        <f>E68+E69+E70</f>
        <v>0</v>
      </c>
      <c r="K66" s="9">
        <f>E71+E72+E73+E74</f>
        <v>531663.29999999993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f>R66+T66+U66</f>
        <v>288562.96999999997</v>
      </c>
      <c r="R66" s="9">
        <f>E75</f>
        <v>288562.96999999997</v>
      </c>
      <c r="S66" s="9">
        <v>0</v>
      </c>
      <c r="T66" s="9">
        <v>0</v>
      </c>
      <c r="U66" s="9">
        <v>0</v>
      </c>
    </row>
    <row r="67" spans="1:21" x14ac:dyDescent="0.2">
      <c r="A67" s="280"/>
      <c r="B67" s="281"/>
      <c r="C67" s="283"/>
      <c r="D67" s="8">
        <f>D68+D69+D70+D71+D72+D73+D74+D75</f>
        <v>835975</v>
      </c>
      <c r="E67" s="8">
        <f>E68+E69+E70+E71+E72+E73+E74+E75</f>
        <v>820226.2699999999</v>
      </c>
      <c r="F67" s="51" t="s">
        <v>20</v>
      </c>
      <c r="G67" s="9">
        <f>G66/G65*100</f>
        <v>98.116124286013331</v>
      </c>
      <c r="H67" s="9">
        <f>H66/H65*100</f>
        <v>97.46794995187679</v>
      </c>
      <c r="I67" s="9">
        <f>I66/I65*100</f>
        <v>97.46794995187679</v>
      </c>
      <c r="J67" s="9">
        <f>J66/J65*100</f>
        <v>0</v>
      </c>
      <c r="K67" s="9">
        <f>K66/K65*100</f>
        <v>97.646962670462358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f>Q66/Q65*100</f>
        <v>99.333208261617884</v>
      </c>
      <c r="R67" s="9">
        <f>R66/R65*100</f>
        <v>99.333208261617884</v>
      </c>
      <c r="S67" s="9">
        <v>0</v>
      </c>
      <c r="T67" s="9">
        <v>0</v>
      </c>
      <c r="U67" s="9">
        <v>0</v>
      </c>
    </row>
    <row r="68" spans="1:21" hidden="1" x14ac:dyDescent="0.2">
      <c r="A68" s="1"/>
      <c r="B68">
        <v>411</v>
      </c>
      <c r="C68">
        <v>0</v>
      </c>
      <c r="D68" s="52">
        <v>0</v>
      </c>
      <c r="E68" s="52">
        <v>0</v>
      </c>
      <c r="F68" s="13">
        <f>H65-G65</f>
        <v>-290500</v>
      </c>
      <c r="G68" s="14"/>
      <c r="H68" s="15">
        <f>H66-E67</f>
        <v>-288562.96999999997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idden="1" x14ac:dyDescent="0.2">
      <c r="A69" s="1"/>
      <c r="B69">
        <v>412</v>
      </c>
      <c r="C69">
        <v>0</v>
      </c>
      <c r="D69" s="52">
        <v>0</v>
      </c>
      <c r="E69" s="52">
        <v>0</v>
      </c>
      <c r="F69" s="47"/>
      <c r="G69" s="47"/>
      <c r="H69" s="1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idden="1" x14ac:dyDescent="0.2">
      <c r="A70" s="1"/>
      <c r="B70">
        <v>417</v>
      </c>
      <c r="C70">
        <v>0</v>
      </c>
      <c r="D70" s="52">
        <v>1000</v>
      </c>
      <c r="E70" s="52">
        <v>0</v>
      </c>
      <c r="F70" s="52">
        <v>850875</v>
      </c>
      <c r="G70" s="52">
        <v>478559.37</v>
      </c>
      <c r="H70" s="1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idden="1" x14ac:dyDescent="0.2">
      <c r="A71" s="1"/>
      <c r="B71">
        <v>421</v>
      </c>
      <c r="C71">
        <v>0</v>
      </c>
      <c r="D71" s="52">
        <v>22000</v>
      </c>
      <c r="E71" s="52">
        <v>17286.849999999999</v>
      </c>
      <c r="F71" s="13"/>
      <c r="G71" s="14"/>
      <c r="H71" s="1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idden="1" x14ac:dyDescent="0.2">
      <c r="A72" s="1"/>
      <c r="B72">
        <v>427</v>
      </c>
      <c r="C72">
        <v>0</v>
      </c>
      <c r="D72" s="52">
        <v>506385</v>
      </c>
      <c r="E72" s="52">
        <v>498448.18</v>
      </c>
      <c r="F72" s="13"/>
      <c r="G72" s="14"/>
      <c r="H72" s="1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idden="1" x14ac:dyDescent="0.2">
      <c r="A73" s="1"/>
      <c r="B73">
        <v>430</v>
      </c>
      <c r="C73">
        <v>0</v>
      </c>
      <c r="D73" s="52">
        <v>16000</v>
      </c>
      <c r="E73" s="52">
        <v>15878.27</v>
      </c>
      <c r="F73" s="13"/>
      <c r="G73" s="14"/>
      <c r="H73" s="1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idden="1" x14ac:dyDescent="0.2">
      <c r="A74" s="1"/>
      <c r="B74">
        <v>443</v>
      </c>
      <c r="C74">
        <v>0</v>
      </c>
      <c r="D74" s="52">
        <v>90</v>
      </c>
      <c r="E74" s="52">
        <v>50</v>
      </c>
      <c r="F74" s="13"/>
      <c r="G74" s="14"/>
      <c r="H74" s="1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idden="1" x14ac:dyDescent="0.2">
      <c r="A75" s="1"/>
      <c r="B75">
        <v>605</v>
      </c>
      <c r="C75">
        <v>0</v>
      </c>
      <c r="D75" s="52">
        <v>290500</v>
      </c>
      <c r="E75" s="52">
        <v>288562.96999999997</v>
      </c>
      <c r="F75" s="13"/>
      <c r="G75" s="14"/>
      <c r="H75" s="1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x14ac:dyDescent="0.2">
      <c r="A76" s="285" t="s">
        <v>48</v>
      </c>
      <c r="B76" s="291"/>
      <c r="C76" s="287" t="s">
        <v>49</v>
      </c>
      <c r="D76" s="171">
        <v>227983</v>
      </c>
      <c r="E76" s="171">
        <v>209507.98</v>
      </c>
      <c r="F76" s="98" t="s">
        <v>18</v>
      </c>
      <c r="G76" s="99">
        <f>D78</f>
        <v>227983</v>
      </c>
      <c r="H76" s="99">
        <f>H86+H79</f>
        <v>139600</v>
      </c>
      <c r="I76" s="99">
        <f>I86+I79</f>
        <v>139600</v>
      </c>
      <c r="J76" s="99">
        <f t="shared" ref="J76:P76" si="5">J86+J80</f>
        <v>0</v>
      </c>
      <c r="K76" s="99">
        <f>K86+K79</f>
        <v>139600</v>
      </c>
      <c r="L76" s="99">
        <f t="shared" si="5"/>
        <v>0</v>
      </c>
      <c r="M76" s="99">
        <f t="shared" si="5"/>
        <v>0</v>
      </c>
      <c r="N76" s="99">
        <f t="shared" si="5"/>
        <v>0</v>
      </c>
      <c r="O76" s="99">
        <f t="shared" si="5"/>
        <v>0</v>
      </c>
      <c r="P76" s="99">
        <f t="shared" si="5"/>
        <v>0</v>
      </c>
      <c r="Q76" s="99">
        <f>Q79+Q86</f>
        <v>88383</v>
      </c>
      <c r="R76" s="99">
        <f>R79+R86</f>
        <v>88383</v>
      </c>
      <c r="S76" s="99">
        <f t="shared" ref="S76:U77" si="6">S86</f>
        <v>0</v>
      </c>
      <c r="T76" s="99">
        <f t="shared" si="6"/>
        <v>0</v>
      </c>
      <c r="U76" s="99">
        <f t="shared" si="6"/>
        <v>0</v>
      </c>
    </row>
    <row r="77" spans="1:21" x14ac:dyDescent="0.2">
      <c r="A77" s="285"/>
      <c r="B77" s="291"/>
      <c r="C77" s="292"/>
      <c r="D77" s="97"/>
      <c r="E77" s="97"/>
      <c r="F77" s="98" t="s">
        <v>19</v>
      </c>
      <c r="G77" s="99">
        <f>E78</f>
        <v>209507.97999999998</v>
      </c>
      <c r="H77" s="99">
        <f>H80+H87</f>
        <v>123887.06</v>
      </c>
      <c r="I77" s="99">
        <f t="shared" ref="I77:P77" si="7">I80+I87</f>
        <v>123887.06</v>
      </c>
      <c r="J77" s="99">
        <f t="shared" si="7"/>
        <v>0</v>
      </c>
      <c r="K77" s="99">
        <f t="shared" si="7"/>
        <v>123887.06</v>
      </c>
      <c r="L77" s="99">
        <f t="shared" si="7"/>
        <v>0</v>
      </c>
      <c r="M77" s="99">
        <f t="shared" si="7"/>
        <v>0</v>
      </c>
      <c r="N77" s="99">
        <f t="shared" si="7"/>
        <v>0</v>
      </c>
      <c r="O77" s="99">
        <f t="shared" si="7"/>
        <v>0</v>
      </c>
      <c r="P77" s="99">
        <f t="shared" si="7"/>
        <v>0</v>
      </c>
      <c r="Q77" s="99">
        <f>Q80+Q87</f>
        <v>85620.92</v>
      </c>
      <c r="R77" s="99">
        <f>R80+R87</f>
        <v>85620.92</v>
      </c>
      <c r="S77" s="99">
        <f t="shared" si="6"/>
        <v>0</v>
      </c>
      <c r="T77" s="99">
        <f t="shared" si="6"/>
        <v>0</v>
      </c>
      <c r="U77" s="99">
        <f t="shared" si="6"/>
        <v>0</v>
      </c>
    </row>
    <row r="78" spans="1:21" x14ac:dyDescent="0.2">
      <c r="A78" s="285"/>
      <c r="B78" s="291"/>
      <c r="C78" s="292"/>
      <c r="D78" s="97">
        <f>D81+D88</f>
        <v>227983</v>
      </c>
      <c r="E78" s="97">
        <f>E81+E88</f>
        <v>209507.97999999998</v>
      </c>
      <c r="F78" s="98" t="s">
        <v>20</v>
      </c>
      <c r="G78" s="99">
        <f>G77/G76*100</f>
        <v>91.896316830640885</v>
      </c>
      <c r="H78" s="99">
        <f>H77/H76*100</f>
        <v>88.744312320916904</v>
      </c>
      <c r="I78" s="99">
        <f>I77/I76*100</f>
        <v>88.744312320916904</v>
      </c>
      <c r="J78" s="99">
        <v>0</v>
      </c>
      <c r="K78" s="99">
        <f>K77/K76*100</f>
        <v>88.744312320916904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f>Q77/Q76*100</f>
        <v>96.874874127377424</v>
      </c>
      <c r="R78" s="99">
        <v>0</v>
      </c>
      <c r="S78" s="99">
        <v>0</v>
      </c>
      <c r="T78" s="99">
        <v>0</v>
      </c>
      <c r="U78" s="99">
        <v>0</v>
      </c>
    </row>
    <row r="79" spans="1:21" x14ac:dyDescent="0.2">
      <c r="A79" s="280"/>
      <c r="B79" s="281" t="s">
        <v>50</v>
      </c>
      <c r="C79" s="282" t="s">
        <v>51</v>
      </c>
      <c r="D79" s="52">
        <v>227983</v>
      </c>
      <c r="E79" s="52">
        <v>209507.98</v>
      </c>
      <c r="F79" s="51" t="s">
        <v>18</v>
      </c>
      <c r="G79" s="9">
        <f>D81</f>
        <v>97383</v>
      </c>
      <c r="H79" s="18">
        <f>D82</f>
        <v>9000</v>
      </c>
      <c r="I79" s="9">
        <f>H79</f>
        <v>9000</v>
      </c>
      <c r="J79" s="9">
        <v>0</v>
      </c>
      <c r="K79" s="9">
        <f>H79</f>
        <v>9000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f>R79+T79+U79</f>
        <v>88383</v>
      </c>
      <c r="R79" s="9">
        <f>D83</f>
        <v>88383</v>
      </c>
      <c r="S79" s="9">
        <v>0</v>
      </c>
      <c r="T79" s="9">
        <v>0</v>
      </c>
      <c r="U79" s="9">
        <v>0</v>
      </c>
    </row>
    <row r="80" spans="1:21" x14ac:dyDescent="0.2">
      <c r="A80" s="280"/>
      <c r="B80" s="281"/>
      <c r="C80" s="282"/>
      <c r="D80" s="8"/>
      <c r="E80" s="8"/>
      <c r="F80" s="51" t="s">
        <v>19</v>
      </c>
      <c r="G80" s="9">
        <f>E81</f>
        <v>94082.92</v>
      </c>
      <c r="H80" s="18">
        <f>E82</f>
        <v>8462</v>
      </c>
      <c r="I80" s="9">
        <f>H80</f>
        <v>8462</v>
      </c>
      <c r="J80" s="9">
        <v>0</v>
      </c>
      <c r="K80" s="9">
        <f>H80</f>
        <v>8462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f>R80+T80+U80</f>
        <v>85620.92</v>
      </c>
      <c r="R80" s="9">
        <f>E83</f>
        <v>85620.92</v>
      </c>
      <c r="S80" s="9">
        <v>0</v>
      </c>
      <c r="T80" s="9">
        <v>0</v>
      </c>
      <c r="U80" s="9">
        <v>0</v>
      </c>
    </row>
    <row r="81" spans="1:21" x14ac:dyDescent="0.2">
      <c r="A81" s="280"/>
      <c r="B81" s="281"/>
      <c r="C81" s="283"/>
      <c r="D81" s="8">
        <f>D82+D83</f>
        <v>97383</v>
      </c>
      <c r="E81" s="8">
        <f>E82+E83</f>
        <v>94082.92</v>
      </c>
      <c r="F81" s="51" t="s">
        <v>20</v>
      </c>
      <c r="G81" s="9">
        <f>G80/G79*100</f>
        <v>96.611236047359398</v>
      </c>
      <c r="H81" s="9">
        <f t="shared" ref="H81:I81" si="8">H80/H79*100</f>
        <v>94.022222222222211</v>
      </c>
      <c r="I81" s="9">
        <f t="shared" si="8"/>
        <v>94.022222222222211</v>
      </c>
      <c r="J81" s="9">
        <v>0</v>
      </c>
      <c r="K81" s="9">
        <f>K80/K79*100</f>
        <v>94.022222222222211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f>Q80/Q79*100</f>
        <v>96.874874127377424</v>
      </c>
      <c r="R81" s="9">
        <v>0</v>
      </c>
      <c r="S81" s="9">
        <v>0</v>
      </c>
      <c r="T81" s="9">
        <v>0</v>
      </c>
      <c r="U81" s="9">
        <v>0</v>
      </c>
    </row>
    <row r="82" spans="1:21" hidden="1" x14ac:dyDescent="0.2">
      <c r="A82" s="142"/>
      <c r="B82">
        <v>443</v>
      </c>
      <c r="C82">
        <v>0</v>
      </c>
      <c r="D82" s="52">
        <v>9000</v>
      </c>
      <c r="E82" s="52">
        <v>8462</v>
      </c>
      <c r="F82" s="51"/>
      <c r="G82" s="9">
        <f>H76+Q76</f>
        <v>227983</v>
      </c>
      <c r="H82" s="9">
        <f>H77+Q77</f>
        <v>209507.97999999998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idden="1" x14ac:dyDescent="0.2">
      <c r="A83" s="142"/>
      <c r="B83">
        <v>606</v>
      </c>
      <c r="C83">
        <v>0</v>
      </c>
      <c r="D83" s="52">
        <v>88383</v>
      </c>
      <c r="E83" s="52">
        <v>85620.92</v>
      </c>
      <c r="F83" s="5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idden="1" x14ac:dyDescent="0.2">
      <c r="A84" s="142"/>
      <c r="B84" s="143"/>
      <c r="C84" s="146"/>
      <c r="D84" s="8"/>
      <c r="E84" s="8"/>
      <c r="F84" s="16"/>
      <c r="G84" s="1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idden="1" x14ac:dyDescent="0.2">
      <c r="A85" s="142"/>
      <c r="B85" s="143"/>
      <c r="C85" s="146"/>
      <c r="D85" s="8"/>
      <c r="E85" s="8"/>
      <c r="F85" s="5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x14ac:dyDescent="0.2">
      <c r="A86" s="280"/>
      <c r="B86" s="281" t="s">
        <v>52</v>
      </c>
      <c r="C86" s="282" t="s">
        <v>26</v>
      </c>
      <c r="D86" s="8"/>
      <c r="E86" s="8"/>
      <c r="F86" s="51" t="s">
        <v>18</v>
      </c>
      <c r="G86" s="9">
        <f>D88</f>
        <v>130600</v>
      </c>
      <c r="H86" s="18">
        <f>I86+L86+M86+N86+O86+P86</f>
        <v>130600</v>
      </c>
      <c r="I86" s="9">
        <f>J86+K86</f>
        <v>130600</v>
      </c>
      <c r="J86" s="9">
        <v>0</v>
      </c>
      <c r="K86" s="9">
        <f>D89+D90+D91+D92+D93</f>
        <v>130600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f>R86+T86+U86</f>
        <v>0</v>
      </c>
      <c r="R86" s="9">
        <f>D94</f>
        <v>0</v>
      </c>
      <c r="S86" s="9">
        <v>0</v>
      </c>
      <c r="T86" s="9">
        <v>0</v>
      </c>
      <c r="U86" s="9">
        <v>0</v>
      </c>
    </row>
    <row r="87" spans="1:21" x14ac:dyDescent="0.2">
      <c r="A87" s="280"/>
      <c r="B87" s="281"/>
      <c r="C87" s="282"/>
      <c r="D87" s="8"/>
      <c r="E87" s="8"/>
      <c r="F87" s="51" t="s">
        <v>19</v>
      </c>
      <c r="G87" s="9">
        <f>E88</f>
        <v>115425.06</v>
      </c>
      <c r="H87" s="18">
        <f>I87+L87+M87+N87+O87+P87</f>
        <v>115425.06</v>
      </c>
      <c r="I87" s="9">
        <f>J87+K87</f>
        <v>115425.06</v>
      </c>
      <c r="J87" s="9">
        <v>0</v>
      </c>
      <c r="K87" s="9">
        <f>E89+E90+E91+E92+E93</f>
        <v>115425.06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f>R87+T87+U87</f>
        <v>0</v>
      </c>
      <c r="R87" s="9">
        <f>E94</f>
        <v>0</v>
      </c>
      <c r="S87" s="9">
        <v>0</v>
      </c>
      <c r="T87" s="9">
        <v>0</v>
      </c>
      <c r="U87" s="9">
        <v>0</v>
      </c>
    </row>
    <row r="88" spans="1:21" x14ac:dyDescent="0.2">
      <c r="A88" s="280"/>
      <c r="B88" s="281"/>
      <c r="C88" s="283"/>
      <c r="D88" s="8">
        <f>D89+D90+D91+D92+D93+D94</f>
        <v>130600</v>
      </c>
      <c r="E88" s="8">
        <f>E89+E90+E91+E92+E93+E94</f>
        <v>115425.06</v>
      </c>
      <c r="F88" s="51" t="s">
        <v>20</v>
      </c>
      <c r="G88" s="9">
        <f>G87/G86*100</f>
        <v>88.380597243491579</v>
      </c>
      <c r="H88" s="9">
        <f>H87/H86*100</f>
        <v>88.380597243491579</v>
      </c>
      <c r="I88" s="9">
        <f>I87/I86*100</f>
        <v>88.380597243491579</v>
      </c>
      <c r="J88" s="9">
        <v>0</v>
      </c>
      <c r="K88" s="9">
        <f>K87/K86*100</f>
        <v>88.380597243491579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</row>
    <row r="89" spans="1:21" hidden="1" x14ac:dyDescent="0.2">
      <c r="A89" s="1"/>
      <c r="B89">
        <v>421</v>
      </c>
      <c r="C89">
        <v>0</v>
      </c>
      <c r="D89" s="52">
        <v>78000</v>
      </c>
      <c r="E89" s="52">
        <v>76646.649999999994</v>
      </c>
      <c r="F89" s="13"/>
      <c r="G89" s="14"/>
      <c r="H89" s="15">
        <f>H87-E88</f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idden="1" x14ac:dyDescent="0.2">
      <c r="A90" s="1"/>
      <c r="B90">
        <v>426</v>
      </c>
      <c r="C90">
        <v>0</v>
      </c>
      <c r="D90" s="52">
        <v>22600</v>
      </c>
      <c r="E90" s="52">
        <v>20834.09</v>
      </c>
      <c r="F90" s="47"/>
      <c r="G90" s="47"/>
      <c r="H90" s="1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idden="1" x14ac:dyDescent="0.2">
      <c r="A91" s="1"/>
      <c r="B91">
        <v>427</v>
      </c>
      <c r="C91">
        <v>0</v>
      </c>
      <c r="D91" s="52">
        <v>5000</v>
      </c>
      <c r="E91" s="52">
        <v>298</v>
      </c>
      <c r="F91" s="13"/>
      <c r="G91" s="14"/>
      <c r="H91" s="1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idden="1" x14ac:dyDescent="0.2">
      <c r="A92" s="1"/>
      <c r="B92">
        <v>430</v>
      </c>
      <c r="C92">
        <v>0</v>
      </c>
      <c r="D92" s="52">
        <v>25000</v>
      </c>
      <c r="E92" s="52">
        <v>17646.32</v>
      </c>
      <c r="F92" s="13"/>
      <c r="G92" s="14"/>
      <c r="H92" s="1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idden="1" x14ac:dyDescent="0.2">
      <c r="A93" s="1"/>
      <c r="B93">
        <v>443</v>
      </c>
      <c r="C93">
        <v>0</v>
      </c>
      <c r="D93" s="52">
        <v>0</v>
      </c>
      <c r="E93" s="52">
        <v>0</v>
      </c>
      <c r="F93" s="13"/>
      <c r="G93" s="14"/>
      <c r="H93" s="1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idden="1" x14ac:dyDescent="0.2">
      <c r="A94" s="1"/>
      <c r="B94">
        <v>605</v>
      </c>
      <c r="C94">
        <v>0</v>
      </c>
      <c r="D94" s="52">
        <v>0</v>
      </c>
      <c r="E94" s="52">
        <v>0</v>
      </c>
      <c r="F94" s="13"/>
      <c r="G94" s="14"/>
      <c r="H94" s="1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x14ac:dyDescent="0.2">
      <c r="A95" s="285" t="s">
        <v>53</v>
      </c>
      <c r="B95" s="291"/>
      <c r="C95" s="287" t="s">
        <v>54</v>
      </c>
      <c r="D95" s="97"/>
      <c r="E95" s="97"/>
      <c r="F95" s="98" t="s">
        <v>18</v>
      </c>
      <c r="G95" s="99">
        <f>D97</f>
        <v>47900</v>
      </c>
      <c r="H95" s="99">
        <f>H98</f>
        <v>47900</v>
      </c>
      <c r="I95" s="99">
        <f>I98</f>
        <v>47900</v>
      </c>
      <c r="J95" s="99">
        <f t="shared" ref="J95:U95" si="9">J98</f>
        <v>0</v>
      </c>
      <c r="K95" s="99">
        <f t="shared" si="9"/>
        <v>47900</v>
      </c>
      <c r="L95" s="99">
        <f t="shared" si="9"/>
        <v>0</v>
      </c>
      <c r="M95" s="99">
        <f t="shared" si="9"/>
        <v>0</v>
      </c>
      <c r="N95" s="99">
        <f t="shared" si="9"/>
        <v>0</v>
      </c>
      <c r="O95" s="99">
        <f t="shared" si="9"/>
        <v>0</v>
      </c>
      <c r="P95" s="99">
        <f t="shared" si="9"/>
        <v>0</v>
      </c>
      <c r="Q95" s="99">
        <f t="shared" si="9"/>
        <v>0</v>
      </c>
      <c r="R95" s="99">
        <f t="shared" si="9"/>
        <v>0</v>
      </c>
      <c r="S95" s="99">
        <f t="shared" si="9"/>
        <v>0</v>
      </c>
      <c r="T95" s="99">
        <f t="shared" si="9"/>
        <v>0</v>
      </c>
      <c r="U95" s="99">
        <f t="shared" si="9"/>
        <v>0</v>
      </c>
    </row>
    <row r="96" spans="1:21" x14ac:dyDescent="0.2">
      <c r="A96" s="285"/>
      <c r="B96" s="291"/>
      <c r="C96" s="292"/>
      <c r="D96" s="97"/>
      <c r="E96" s="97"/>
      <c r="F96" s="98" t="s">
        <v>19</v>
      </c>
      <c r="G96" s="99">
        <f>E97</f>
        <v>47861.63</v>
      </c>
      <c r="H96" s="99">
        <f t="shared" ref="H96:U96" si="10">H99</f>
        <v>47861.63</v>
      </c>
      <c r="I96" s="99">
        <f>I99</f>
        <v>47861.63</v>
      </c>
      <c r="J96" s="99">
        <f t="shared" si="10"/>
        <v>0</v>
      </c>
      <c r="K96" s="99">
        <f t="shared" si="10"/>
        <v>47861.63</v>
      </c>
      <c r="L96" s="99">
        <f t="shared" si="10"/>
        <v>0</v>
      </c>
      <c r="M96" s="99">
        <f t="shared" si="10"/>
        <v>0</v>
      </c>
      <c r="N96" s="99">
        <f t="shared" si="10"/>
        <v>0</v>
      </c>
      <c r="O96" s="99">
        <f t="shared" si="10"/>
        <v>0</v>
      </c>
      <c r="P96" s="99">
        <f t="shared" si="10"/>
        <v>0</v>
      </c>
      <c r="Q96" s="99">
        <f t="shared" si="10"/>
        <v>0</v>
      </c>
      <c r="R96" s="99">
        <f t="shared" si="10"/>
        <v>0</v>
      </c>
      <c r="S96" s="99">
        <f t="shared" si="10"/>
        <v>0</v>
      </c>
      <c r="T96" s="99">
        <f t="shared" si="10"/>
        <v>0</v>
      </c>
      <c r="U96" s="99">
        <f t="shared" si="10"/>
        <v>0</v>
      </c>
    </row>
    <row r="97" spans="1:21" x14ac:dyDescent="0.2">
      <c r="A97" s="285"/>
      <c r="B97" s="291"/>
      <c r="C97" s="292"/>
      <c r="D97" s="97">
        <f>D100</f>
        <v>47900</v>
      </c>
      <c r="E97" s="97">
        <f>E100</f>
        <v>47861.63</v>
      </c>
      <c r="F97" s="98" t="s">
        <v>20</v>
      </c>
      <c r="G97" s="99">
        <f>G96/G95*100</f>
        <v>99.91989561586638</v>
      </c>
      <c r="H97" s="99">
        <f>H96/H95*100</f>
        <v>99.91989561586638</v>
      </c>
      <c r="I97" s="99">
        <f>I96/I95*100</f>
        <v>99.91989561586638</v>
      </c>
      <c r="J97" s="99">
        <v>0</v>
      </c>
      <c r="K97" s="99">
        <f>K96/K95*100</f>
        <v>99.91989561586638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</row>
    <row r="98" spans="1:21" x14ac:dyDescent="0.2">
      <c r="A98" s="280"/>
      <c r="B98" s="281" t="s">
        <v>55</v>
      </c>
      <c r="C98" s="282" t="s">
        <v>56</v>
      </c>
      <c r="D98" s="52">
        <v>42000</v>
      </c>
      <c r="E98" s="52">
        <v>19980</v>
      </c>
      <c r="F98" s="51" t="s">
        <v>18</v>
      </c>
      <c r="G98" s="9">
        <f>D100</f>
        <v>47900</v>
      </c>
      <c r="H98" s="18">
        <f>I98+L98+M98+N98+O98+P98</f>
        <v>47900</v>
      </c>
      <c r="I98" s="9">
        <f>J98+K98</f>
        <v>47900</v>
      </c>
      <c r="J98" s="9">
        <f>D101</f>
        <v>0</v>
      </c>
      <c r="K98" s="9">
        <f>D103+D102</f>
        <v>47900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</row>
    <row r="99" spans="1:21" x14ac:dyDescent="0.2">
      <c r="A99" s="280"/>
      <c r="B99" s="281"/>
      <c r="C99" s="282"/>
      <c r="D99" s="8"/>
      <c r="E99" s="8"/>
      <c r="F99" s="51" t="s">
        <v>19</v>
      </c>
      <c r="G99" s="9">
        <f>E100</f>
        <v>47861.63</v>
      </c>
      <c r="H99" s="18">
        <f>I99+L99+M99+N99+O99+P99</f>
        <v>47861.63</v>
      </c>
      <c r="I99" s="9">
        <f>J99+K99</f>
        <v>47861.63</v>
      </c>
      <c r="J99" s="9">
        <f>E101</f>
        <v>0</v>
      </c>
      <c r="K99" s="9">
        <f>E103+E102</f>
        <v>47861.63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</row>
    <row r="100" spans="1:21" x14ac:dyDescent="0.2">
      <c r="A100" s="280"/>
      <c r="B100" s="281"/>
      <c r="C100" s="283"/>
      <c r="D100" s="8">
        <f>D101+D102+D103</f>
        <v>47900</v>
      </c>
      <c r="E100" s="8">
        <f>E101+E102+E103</f>
        <v>47861.63</v>
      </c>
      <c r="F100" s="51" t="s">
        <v>20</v>
      </c>
      <c r="G100" s="9">
        <f>G99/G98*100</f>
        <v>99.91989561586638</v>
      </c>
      <c r="H100" s="9">
        <f>H99/H98*100</f>
        <v>99.91989561586638</v>
      </c>
      <c r="I100" s="9">
        <f>I99/I98*100</f>
        <v>99.91989561586638</v>
      </c>
      <c r="J100" s="9">
        <v>0</v>
      </c>
      <c r="K100" s="9">
        <f>K99/K98*100</f>
        <v>99.91989561586638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1:21" hidden="1" x14ac:dyDescent="0.2">
      <c r="A101" s="1"/>
      <c r="B101">
        <v>417</v>
      </c>
      <c r="C101">
        <v>0</v>
      </c>
      <c r="D101" s="52">
        <v>0</v>
      </c>
      <c r="E101" s="52">
        <v>0</v>
      </c>
      <c r="F101" s="13">
        <f>H98-G98</f>
        <v>0</v>
      </c>
      <c r="G101" s="14"/>
      <c r="H101" s="15">
        <f>H99-E100</f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idden="1" x14ac:dyDescent="0.2">
      <c r="A102" s="1"/>
      <c r="B102">
        <v>430</v>
      </c>
      <c r="C102">
        <v>0</v>
      </c>
      <c r="D102" s="52">
        <v>47900</v>
      </c>
      <c r="E102" s="52">
        <v>47861.63</v>
      </c>
      <c r="F102" s="52"/>
      <c r="G102" s="52"/>
      <c r="H102" s="15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idden="1" x14ac:dyDescent="0.2">
      <c r="A103" s="1"/>
      <c r="B103" s="2"/>
      <c r="C103" s="144" t="s">
        <v>39</v>
      </c>
      <c r="D103" s="17">
        <v>0</v>
      </c>
      <c r="E103" s="17">
        <v>0</v>
      </c>
      <c r="F103" s="13"/>
      <c r="G103" s="14"/>
      <c r="H103" s="1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x14ac:dyDescent="0.2">
      <c r="A104" s="285" t="s">
        <v>58</v>
      </c>
      <c r="B104" s="291"/>
      <c r="C104" s="287" t="s">
        <v>59</v>
      </c>
      <c r="D104" s="171">
        <v>2333421.4700000002</v>
      </c>
      <c r="E104" s="171">
        <v>2320137.06</v>
      </c>
      <c r="F104" s="98" t="s">
        <v>18</v>
      </c>
      <c r="G104" s="99">
        <f>D106</f>
        <v>2333421.4700000002</v>
      </c>
      <c r="H104" s="99">
        <f t="shared" ref="H104:U105" si="11">H107+H115+H124+H146+H159</f>
        <v>2300617</v>
      </c>
      <c r="I104" s="99">
        <f t="shared" si="11"/>
        <v>2164167</v>
      </c>
      <c r="J104" s="99">
        <f t="shared" si="11"/>
        <v>1682457</v>
      </c>
      <c r="K104" s="99">
        <f t="shared" si="11"/>
        <v>481710</v>
      </c>
      <c r="L104" s="99">
        <f t="shared" si="11"/>
        <v>0</v>
      </c>
      <c r="M104" s="99">
        <f t="shared" si="11"/>
        <v>136450</v>
      </c>
      <c r="N104" s="99">
        <f t="shared" si="11"/>
        <v>0</v>
      </c>
      <c r="O104" s="99">
        <f t="shared" si="11"/>
        <v>0</v>
      </c>
      <c r="P104" s="99">
        <f t="shared" si="11"/>
        <v>0</v>
      </c>
      <c r="Q104" s="99">
        <f t="shared" si="11"/>
        <v>32804.47</v>
      </c>
      <c r="R104" s="99">
        <f t="shared" si="11"/>
        <v>12000</v>
      </c>
      <c r="S104" s="99">
        <f t="shared" si="11"/>
        <v>20804.47</v>
      </c>
      <c r="T104" s="99">
        <f t="shared" si="11"/>
        <v>0</v>
      </c>
      <c r="U104" s="99">
        <f t="shared" si="11"/>
        <v>20804.47</v>
      </c>
    </row>
    <row r="105" spans="1:21" x14ac:dyDescent="0.2">
      <c r="A105" s="285"/>
      <c r="B105" s="291"/>
      <c r="C105" s="292"/>
      <c r="D105" s="97"/>
      <c r="E105" s="97"/>
      <c r="F105" s="98" t="s">
        <v>19</v>
      </c>
      <c r="G105" s="99">
        <f>E106</f>
        <v>2320137.06</v>
      </c>
      <c r="H105" s="99">
        <f t="shared" si="11"/>
        <v>2287332.71</v>
      </c>
      <c r="I105" s="99">
        <f t="shared" si="11"/>
        <v>2150932.58</v>
      </c>
      <c r="J105" s="99">
        <f t="shared" si="11"/>
        <v>1677156.28</v>
      </c>
      <c r="K105" s="99">
        <f t="shared" si="11"/>
        <v>473776.29999999993</v>
      </c>
      <c r="L105" s="99">
        <f t="shared" si="11"/>
        <v>0</v>
      </c>
      <c r="M105" s="99">
        <f t="shared" si="11"/>
        <v>136400.13</v>
      </c>
      <c r="N105" s="99">
        <f t="shared" si="11"/>
        <v>0</v>
      </c>
      <c r="O105" s="99">
        <f t="shared" si="11"/>
        <v>0</v>
      </c>
      <c r="P105" s="99">
        <f t="shared" si="11"/>
        <v>0</v>
      </c>
      <c r="Q105" s="99">
        <f t="shared" si="11"/>
        <v>32804.35</v>
      </c>
      <c r="R105" s="99">
        <f t="shared" si="11"/>
        <v>11999.88</v>
      </c>
      <c r="S105" s="99">
        <f t="shared" si="11"/>
        <v>20804.47</v>
      </c>
      <c r="T105" s="99">
        <f t="shared" si="11"/>
        <v>0</v>
      </c>
      <c r="U105" s="99">
        <f t="shared" si="11"/>
        <v>20804.47</v>
      </c>
    </row>
    <row r="106" spans="1:21" ht="21.75" customHeight="1" x14ac:dyDescent="0.2">
      <c r="A106" s="285"/>
      <c r="B106" s="291"/>
      <c r="C106" s="292"/>
      <c r="D106" s="97">
        <f>D109+D117+D126+D148+D161</f>
        <v>2333421.4700000002</v>
      </c>
      <c r="E106" s="97">
        <f>E109+E117+E126+E148+E161</f>
        <v>2320137.06</v>
      </c>
      <c r="F106" s="98" t="s">
        <v>20</v>
      </c>
      <c r="G106" s="99">
        <f t="shared" ref="G106:M106" si="12">G105/G104*100</f>
        <v>99.430689647335754</v>
      </c>
      <c r="H106" s="99">
        <f t="shared" si="12"/>
        <v>99.4225770738893</v>
      </c>
      <c r="I106" s="99">
        <f t="shared" si="12"/>
        <v>99.388475103815935</v>
      </c>
      <c r="J106" s="99">
        <f t="shared" si="12"/>
        <v>99.684941725107976</v>
      </c>
      <c r="K106" s="99">
        <f t="shared" si="12"/>
        <v>98.353013223723806</v>
      </c>
      <c r="L106" s="99">
        <v>0</v>
      </c>
      <c r="M106" s="99">
        <f t="shared" si="12"/>
        <v>99.963451813851236</v>
      </c>
      <c r="N106" s="99">
        <v>0</v>
      </c>
      <c r="O106" s="99">
        <v>0</v>
      </c>
      <c r="P106" s="99">
        <v>0</v>
      </c>
      <c r="Q106" s="99">
        <f>Q105/Q104*100</f>
        <v>99.999634196193369</v>
      </c>
      <c r="R106" s="99">
        <v>0</v>
      </c>
      <c r="S106" s="99">
        <f>S105/S104*100</f>
        <v>100</v>
      </c>
      <c r="T106" s="99">
        <v>0</v>
      </c>
      <c r="U106" s="99">
        <f>U105/U104*100</f>
        <v>100</v>
      </c>
    </row>
    <row r="107" spans="1:21" x14ac:dyDescent="0.2">
      <c r="A107" s="280"/>
      <c r="B107" s="281" t="s">
        <v>60</v>
      </c>
      <c r="C107" s="282" t="s">
        <v>61</v>
      </c>
      <c r="D107" s="52">
        <v>41813</v>
      </c>
      <c r="E107" s="52">
        <v>22712</v>
      </c>
      <c r="F107" s="51" t="s">
        <v>18</v>
      </c>
      <c r="G107" s="9">
        <f>D109</f>
        <v>43117</v>
      </c>
      <c r="H107" s="18">
        <f>I107+L107+M107+N107+O107+P107</f>
        <v>43117</v>
      </c>
      <c r="I107" s="9">
        <f>J107+K107</f>
        <v>43117</v>
      </c>
      <c r="J107" s="9">
        <f>D110+D111+D112+D113</f>
        <v>42567</v>
      </c>
      <c r="K107" s="9">
        <f>D114</f>
        <v>550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</row>
    <row r="108" spans="1:21" x14ac:dyDescent="0.2">
      <c r="A108" s="280"/>
      <c r="B108" s="281"/>
      <c r="C108" s="282"/>
      <c r="D108" s="8"/>
      <c r="E108" s="8"/>
      <c r="F108" s="51" t="s">
        <v>19</v>
      </c>
      <c r="G108" s="9">
        <f>E109</f>
        <v>43117</v>
      </c>
      <c r="H108" s="18">
        <f>I108+L108+M108+N108+O108+P108</f>
        <v>43117</v>
      </c>
      <c r="I108" s="9">
        <f>J108+K108</f>
        <v>43117</v>
      </c>
      <c r="J108" s="9">
        <f>E110+E111+E112+E113</f>
        <v>42567</v>
      </c>
      <c r="K108" s="9">
        <f>E114</f>
        <v>550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</row>
    <row r="109" spans="1:21" ht="18" customHeight="1" x14ac:dyDescent="0.2">
      <c r="A109" s="280"/>
      <c r="B109" s="281"/>
      <c r="C109" s="283"/>
      <c r="D109" s="8">
        <f>D110+D111+D112+D113+D114</f>
        <v>43117</v>
      </c>
      <c r="E109" s="8">
        <f>E110+E111+E112+E113+E114</f>
        <v>43117</v>
      </c>
      <c r="F109" s="51" t="s">
        <v>20</v>
      </c>
      <c r="G109" s="9">
        <f>G108/G107*100</f>
        <v>100</v>
      </c>
      <c r="H109" s="9">
        <f>H108/H107*100</f>
        <v>100</v>
      </c>
      <c r="I109" s="9">
        <f>I108/I107*100</f>
        <v>100</v>
      </c>
      <c r="J109" s="9">
        <f>J108/J107*100</f>
        <v>100</v>
      </c>
      <c r="K109" s="9">
        <f>K108/K107*100</f>
        <v>100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</row>
    <row r="110" spans="1:21" hidden="1" x14ac:dyDescent="0.2">
      <c r="A110" s="1"/>
      <c r="B110">
        <v>401</v>
      </c>
      <c r="C110">
        <v>0</v>
      </c>
      <c r="D110" s="52">
        <v>34557</v>
      </c>
      <c r="E110" s="52">
        <v>34557</v>
      </c>
      <c r="F110" s="13">
        <f>H104-G104</f>
        <v>-32804.470000000205</v>
      </c>
      <c r="G110" s="14"/>
      <c r="H110" s="15">
        <f>H105-G105</f>
        <v>-32804.350000000093</v>
      </c>
      <c r="I110" s="9">
        <f>J104+K104</f>
        <v>2164167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idden="1" x14ac:dyDescent="0.2">
      <c r="A111" s="1"/>
      <c r="B111">
        <v>404</v>
      </c>
      <c r="C111">
        <v>0</v>
      </c>
      <c r="D111" s="52">
        <v>2500</v>
      </c>
      <c r="E111" s="52">
        <v>2500</v>
      </c>
      <c r="F111" s="47"/>
      <c r="G111" s="47"/>
      <c r="H111" s="14">
        <f>I110+L104+M104</f>
        <v>2300617</v>
      </c>
      <c r="I111" s="9">
        <f>J105+K105</f>
        <v>2150932.58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idden="1" x14ac:dyDescent="0.2">
      <c r="A112" s="1"/>
      <c r="B112">
        <v>411</v>
      </c>
      <c r="C112">
        <v>0</v>
      </c>
      <c r="D112" s="52">
        <v>5510</v>
      </c>
      <c r="E112" s="52">
        <v>5510</v>
      </c>
      <c r="F112" s="13"/>
      <c r="G112" s="14"/>
      <c r="H112" s="14">
        <f>I111+L105+M105</f>
        <v>2287332.71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idden="1" x14ac:dyDescent="0.2">
      <c r="A113" s="1"/>
      <c r="B113" s="2"/>
      <c r="C113" s="144" t="s">
        <v>28</v>
      </c>
      <c r="D113" s="17">
        <v>0</v>
      </c>
      <c r="E113" s="17">
        <v>0</v>
      </c>
      <c r="F113" s="13"/>
      <c r="G113" s="14"/>
      <c r="H113" s="1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idden="1" x14ac:dyDescent="0.2">
      <c r="A114" s="1"/>
      <c r="B114">
        <v>444</v>
      </c>
      <c r="C114">
        <v>0</v>
      </c>
      <c r="D114" s="52">
        <v>550</v>
      </c>
      <c r="E114" s="52">
        <v>550</v>
      </c>
      <c r="F114" s="13"/>
      <c r="G114" s="14"/>
      <c r="H114" s="1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2">
      <c r="A115" s="280"/>
      <c r="B115" s="281" t="s">
        <v>62</v>
      </c>
      <c r="C115" s="282" t="s">
        <v>63</v>
      </c>
      <c r="D115" s="52">
        <v>85000</v>
      </c>
      <c r="E115" s="52">
        <v>47818.07</v>
      </c>
      <c r="F115" s="51" t="s">
        <v>18</v>
      </c>
      <c r="G115" s="9">
        <f>D117</f>
        <v>89550</v>
      </c>
      <c r="H115" s="18">
        <f>I115+L115+M115+N115+O115+P115</f>
        <v>89550</v>
      </c>
      <c r="I115" s="9">
        <f>J115+K115</f>
        <v>4500</v>
      </c>
      <c r="J115" s="9">
        <v>0</v>
      </c>
      <c r="K115" s="9">
        <f>D119+D120+D121</f>
        <v>4500</v>
      </c>
      <c r="L115" s="9">
        <v>0</v>
      </c>
      <c r="M115" s="9">
        <f>D118</f>
        <v>85050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</row>
    <row r="116" spans="1:21" x14ac:dyDescent="0.2">
      <c r="A116" s="280"/>
      <c r="B116" s="281"/>
      <c r="C116" s="283"/>
      <c r="D116" s="12"/>
      <c r="E116" s="12"/>
      <c r="F116" s="51" t="s">
        <v>19</v>
      </c>
      <c r="G116" s="9">
        <f>E117</f>
        <v>89027.41</v>
      </c>
      <c r="H116" s="18">
        <f>I116+L116+M116+N116+O116+P116</f>
        <v>89027.41</v>
      </c>
      <c r="I116" s="9">
        <f>J116+K116</f>
        <v>3977.41</v>
      </c>
      <c r="J116" s="9">
        <v>0</v>
      </c>
      <c r="K116" s="9">
        <f>E119+E120+E121</f>
        <v>3977.41</v>
      </c>
      <c r="L116" s="9">
        <v>0</v>
      </c>
      <c r="M116" s="9">
        <f>E118</f>
        <v>85050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</row>
    <row r="117" spans="1:21" ht="19.5" customHeight="1" x14ac:dyDescent="0.2">
      <c r="A117" s="280"/>
      <c r="B117" s="281"/>
      <c r="C117" s="283"/>
      <c r="D117" s="8">
        <f>D118+D119+D120+D121</f>
        <v>89550</v>
      </c>
      <c r="E117" s="8">
        <f>E118+E119+E120+E121</f>
        <v>89027.41</v>
      </c>
      <c r="F117" s="51" t="s">
        <v>20</v>
      </c>
      <c r="G117" s="9">
        <f>G116/G115*100</f>
        <v>99.416426577331109</v>
      </c>
      <c r="H117" s="9">
        <f>H116/H115*100</f>
        <v>99.416426577331109</v>
      </c>
      <c r="I117" s="9">
        <f>I116/I115*100</f>
        <v>88.386888888888876</v>
      </c>
      <c r="J117" s="9">
        <v>0</v>
      </c>
      <c r="K117" s="9">
        <f>K116/K115*100</f>
        <v>88.386888888888876</v>
      </c>
      <c r="L117" s="9">
        <v>0</v>
      </c>
      <c r="M117" s="9">
        <f>M116/M115*100</f>
        <v>100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</row>
    <row r="118" spans="1:21" hidden="1" x14ac:dyDescent="0.2">
      <c r="A118" s="1"/>
      <c r="B118">
        <v>303</v>
      </c>
      <c r="C118">
        <v>0</v>
      </c>
      <c r="D118" s="52">
        <v>85050</v>
      </c>
      <c r="E118" s="52">
        <v>85050</v>
      </c>
      <c r="F118" s="13">
        <f>H115-G115</f>
        <v>0</v>
      </c>
      <c r="G118" s="14"/>
      <c r="H118" s="15">
        <f>H116-E117</f>
        <v>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idden="1" x14ac:dyDescent="0.2">
      <c r="A119" s="1"/>
      <c r="B119">
        <v>421</v>
      </c>
      <c r="C119">
        <v>0</v>
      </c>
      <c r="D119" s="52">
        <v>3000</v>
      </c>
      <c r="E119" s="52">
        <v>2718.96</v>
      </c>
      <c r="F119" s="47"/>
      <c r="G119" s="47"/>
      <c r="H119" s="1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idden="1" x14ac:dyDescent="0.2">
      <c r="A120" s="1"/>
      <c r="B120">
        <v>430</v>
      </c>
      <c r="C120">
        <v>0</v>
      </c>
      <c r="D120" s="52">
        <v>1500</v>
      </c>
      <c r="E120" s="52">
        <v>1258.45</v>
      </c>
      <c r="F120" s="13"/>
      <c r="G120" s="14"/>
      <c r="H120" s="1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idden="1" x14ac:dyDescent="0.2">
      <c r="A121" s="1"/>
      <c r="B121">
        <v>441</v>
      </c>
      <c r="C121">
        <v>0</v>
      </c>
      <c r="D121" s="52">
        <v>0</v>
      </c>
      <c r="E121" s="52">
        <v>0</v>
      </c>
      <c r="F121" s="13"/>
      <c r="G121" s="14"/>
      <c r="H121" s="1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idden="1" x14ac:dyDescent="0.2">
      <c r="A122" s="1"/>
      <c r="B122" s="2"/>
      <c r="C122" s="144"/>
      <c r="D122" s="12"/>
      <c r="E122" s="12"/>
      <c r="F122" s="13"/>
      <c r="G122" s="14"/>
      <c r="H122" s="1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idden="1" x14ac:dyDescent="0.2">
      <c r="A123" s="1"/>
      <c r="B123" s="2"/>
      <c r="C123" s="144"/>
      <c r="D123" s="12"/>
      <c r="E123" s="12">
        <v>0</v>
      </c>
      <c r="F123" s="13"/>
      <c r="G123" s="14"/>
      <c r="H123" s="1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">
      <c r="A124" s="280"/>
      <c r="B124" s="281" t="s">
        <v>65</v>
      </c>
      <c r="C124" s="282" t="s">
        <v>66</v>
      </c>
      <c r="D124" s="52">
        <v>1938260</v>
      </c>
      <c r="E124" s="52">
        <v>1926685.83</v>
      </c>
      <c r="F124" s="51" t="s">
        <v>18</v>
      </c>
      <c r="G124" s="9">
        <f>D126</f>
        <v>1938260</v>
      </c>
      <c r="H124" s="18">
        <f>I124+L124+M124+N124+O124+P124</f>
        <v>1926260</v>
      </c>
      <c r="I124" s="9">
        <f>J124+K124</f>
        <v>1925260</v>
      </c>
      <c r="J124" s="9">
        <f>D128+D129+D131+D133+D130</f>
        <v>1571580</v>
      </c>
      <c r="K124" s="9">
        <f>D132+D134+D135+D136+D137+D138+D139+D140+D141+D142+D143</f>
        <v>353680</v>
      </c>
      <c r="L124" s="9">
        <v>0</v>
      </c>
      <c r="M124" s="9">
        <f>D127</f>
        <v>1000</v>
      </c>
      <c r="N124" s="9">
        <v>0</v>
      </c>
      <c r="O124" s="9">
        <v>0</v>
      </c>
      <c r="P124" s="9">
        <v>0</v>
      </c>
      <c r="Q124" s="9">
        <f>R124+T124+U124</f>
        <v>12000</v>
      </c>
      <c r="R124" s="9">
        <f>D145</f>
        <v>12000</v>
      </c>
      <c r="S124" s="9">
        <v>0</v>
      </c>
      <c r="T124" s="9">
        <v>0</v>
      </c>
      <c r="U124" s="9">
        <v>0</v>
      </c>
    </row>
    <row r="125" spans="1:21" x14ac:dyDescent="0.2">
      <c r="A125" s="280"/>
      <c r="B125" s="281"/>
      <c r="C125" s="283"/>
      <c r="D125" s="12"/>
      <c r="E125" s="12"/>
      <c r="F125" s="51" t="s">
        <v>19</v>
      </c>
      <c r="G125" s="9">
        <f>E126</f>
        <v>1926685.8299999998</v>
      </c>
      <c r="H125" s="18">
        <f>I125+L125+M125+N125+O125+P125</f>
        <v>1914685.95</v>
      </c>
      <c r="I125" s="9">
        <f>J125+K125</f>
        <v>1913735.82</v>
      </c>
      <c r="J125" s="9">
        <f>E128+E129+E131+E133+E130</f>
        <v>1566298.28</v>
      </c>
      <c r="K125" s="9">
        <f>E132+E134+E135+E136+E137+E138+E139+E140+E141+E142+E143</f>
        <v>347437.54</v>
      </c>
      <c r="L125" s="9">
        <v>0</v>
      </c>
      <c r="M125" s="9">
        <f>E127</f>
        <v>950.13</v>
      </c>
      <c r="N125" s="9">
        <v>0</v>
      </c>
      <c r="O125" s="9">
        <v>0</v>
      </c>
      <c r="P125" s="9">
        <v>0</v>
      </c>
      <c r="Q125" s="9">
        <f>R125+T125+U125</f>
        <v>11999.88</v>
      </c>
      <c r="R125" s="9">
        <f>E145</f>
        <v>11999.88</v>
      </c>
      <c r="S125" s="9">
        <v>0</v>
      </c>
      <c r="T125" s="9">
        <v>0</v>
      </c>
      <c r="U125" s="9">
        <v>0</v>
      </c>
    </row>
    <row r="126" spans="1:21" ht="19.5" customHeight="1" x14ac:dyDescent="0.2">
      <c r="A126" s="280"/>
      <c r="B126" s="281"/>
      <c r="C126" s="283"/>
      <c r="D126" s="8">
        <f>D127+D128+D129+D130+D131+D132+D133+D134+D135+D136+D137+D138+D139+D140+D141+D142+D143+D145</f>
        <v>1938260</v>
      </c>
      <c r="E126" s="8">
        <f>E127+E128+E129+E130+E131+E132+E133+E134+E135+E136+E137+E138+E139+E140+E141+E142+E143+E145</f>
        <v>1926685.8299999998</v>
      </c>
      <c r="F126" s="51" t="s">
        <v>20</v>
      </c>
      <c r="G126" s="9">
        <f>G125/G124*100</f>
        <v>99.402857717746841</v>
      </c>
      <c r="H126" s="9">
        <f>H125/H124*100</f>
        <v>99.399143936955554</v>
      </c>
      <c r="I126" s="9">
        <f>I125/I124*100</f>
        <v>99.401422145580341</v>
      </c>
      <c r="J126" s="9">
        <f>J125/J124*100</f>
        <v>99.663922931063013</v>
      </c>
      <c r="K126" s="9">
        <f>K125/K124*100</f>
        <v>98.234997738068301</v>
      </c>
      <c r="L126" s="9">
        <v>0</v>
      </c>
      <c r="M126" s="9">
        <f>M125/M124*100</f>
        <v>95.013000000000005</v>
      </c>
      <c r="N126" s="9">
        <v>0</v>
      </c>
      <c r="O126" s="9">
        <v>0</v>
      </c>
      <c r="P126" s="9">
        <v>0</v>
      </c>
      <c r="Q126" s="9">
        <f>Q125/Q124*100</f>
        <v>99.998999999999995</v>
      </c>
      <c r="R126" s="9">
        <f>R125/R124*100</f>
        <v>99.998999999999995</v>
      </c>
      <c r="S126" s="9">
        <v>0</v>
      </c>
      <c r="T126" s="9">
        <v>0</v>
      </c>
      <c r="U126" s="9">
        <v>0</v>
      </c>
    </row>
    <row r="127" spans="1:21" hidden="1" x14ac:dyDescent="0.2">
      <c r="A127" s="1"/>
      <c r="B127">
        <v>302</v>
      </c>
      <c r="C127">
        <v>0</v>
      </c>
      <c r="D127" s="52">
        <v>1000</v>
      </c>
      <c r="E127" s="52">
        <v>950.13</v>
      </c>
      <c r="F127" s="13">
        <f>H124-G124</f>
        <v>-12000</v>
      </c>
      <c r="G127" s="14"/>
      <c r="H127" s="15">
        <f>H125-E126</f>
        <v>-11999.879999999888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idden="1" x14ac:dyDescent="0.2">
      <c r="A128" s="1"/>
      <c r="B128">
        <v>401</v>
      </c>
      <c r="C128">
        <v>0</v>
      </c>
      <c r="D128" s="52">
        <v>1169190</v>
      </c>
      <c r="E128" s="52">
        <v>1166388.73</v>
      </c>
      <c r="F128" s="13"/>
      <c r="G128" s="14"/>
      <c r="H128" s="1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idden="1" x14ac:dyDescent="0.2">
      <c r="A129" s="1"/>
      <c r="B129">
        <v>404</v>
      </c>
      <c r="C129">
        <v>0</v>
      </c>
      <c r="D129" s="52">
        <v>92640</v>
      </c>
      <c r="E129" s="52">
        <v>92636.86</v>
      </c>
      <c r="F129" s="46"/>
      <c r="G129" s="46"/>
      <c r="H129" s="1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idden="1" x14ac:dyDescent="0.2">
      <c r="A130" s="1"/>
      <c r="B130">
        <v>411</v>
      </c>
      <c r="C130">
        <v>0</v>
      </c>
      <c r="D130" s="52">
        <v>218980</v>
      </c>
      <c r="E130" s="52">
        <v>217210.2</v>
      </c>
      <c r="F130" s="13"/>
      <c r="G130" s="14"/>
      <c r="H130" s="1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idden="1" x14ac:dyDescent="0.2">
      <c r="A131" s="1"/>
      <c r="B131">
        <v>412</v>
      </c>
      <c r="C131">
        <v>0</v>
      </c>
      <c r="D131" s="52">
        <v>23170</v>
      </c>
      <c r="E131" s="52">
        <v>22535.25</v>
      </c>
      <c r="F131" s="13"/>
      <c r="G131" s="14"/>
      <c r="H131" s="1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idden="1" x14ac:dyDescent="0.2">
      <c r="A132" s="1"/>
      <c r="B132">
        <v>414</v>
      </c>
      <c r="C132">
        <v>0</v>
      </c>
      <c r="D132" s="52">
        <v>490</v>
      </c>
      <c r="E132" s="52">
        <v>282</v>
      </c>
      <c r="F132" s="13"/>
      <c r="G132" s="14"/>
      <c r="H132" s="1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idden="1" x14ac:dyDescent="0.2">
      <c r="A133" s="1"/>
      <c r="B133">
        <v>417</v>
      </c>
      <c r="C133">
        <v>0</v>
      </c>
      <c r="D133" s="52">
        <v>67600</v>
      </c>
      <c r="E133" s="52">
        <v>67527.240000000005</v>
      </c>
      <c r="F133" s="13"/>
      <c r="G133" s="14"/>
      <c r="H133" s="1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idden="1" x14ac:dyDescent="0.2">
      <c r="A134" s="1"/>
      <c r="B134">
        <v>421</v>
      </c>
      <c r="C134">
        <v>0</v>
      </c>
      <c r="D134" s="52">
        <v>105740</v>
      </c>
      <c r="E134" s="52">
        <v>103013.77</v>
      </c>
      <c r="F134" s="13"/>
      <c r="G134" s="14"/>
      <c r="H134" s="1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idden="1" x14ac:dyDescent="0.2">
      <c r="A135" s="1"/>
      <c r="B135">
        <v>426</v>
      </c>
      <c r="C135">
        <v>0</v>
      </c>
      <c r="D135" s="52">
        <v>26250</v>
      </c>
      <c r="E135" s="52">
        <v>26196.82</v>
      </c>
      <c r="F135" s="13"/>
      <c r="G135" s="14"/>
      <c r="H135" s="1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idden="1" x14ac:dyDescent="0.2">
      <c r="A136" s="1"/>
      <c r="B136">
        <v>427</v>
      </c>
      <c r="C136">
        <v>0</v>
      </c>
      <c r="D136" s="52">
        <v>2964</v>
      </c>
      <c r="E136" s="52">
        <v>2924.35</v>
      </c>
      <c r="F136" s="13"/>
      <c r="G136" s="14"/>
      <c r="H136" s="1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idden="1" x14ac:dyDescent="0.2">
      <c r="A137" s="1"/>
      <c r="B137">
        <v>428</v>
      </c>
      <c r="C137">
        <v>0</v>
      </c>
      <c r="D137" s="52">
        <v>2000</v>
      </c>
      <c r="E137" s="52">
        <v>1730</v>
      </c>
      <c r="F137" s="13"/>
      <c r="G137" s="14"/>
      <c r="H137" s="1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idden="1" x14ac:dyDescent="0.2">
      <c r="A138" s="1"/>
      <c r="B138">
        <v>430</v>
      </c>
      <c r="C138">
        <v>0</v>
      </c>
      <c r="D138" s="52">
        <v>136800</v>
      </c>
      <c r="E138" s="52">
        <v>135905.03</v>
      </c>
      <c r="F138" s="13"/>
      <c r="G138" s="14"/>
      <c r="H138" s="1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idden="1" x14ac:dyDescent="0.2">
      <c r="A139" s="1"/>
      <c r="B139">
        <v>436</v>
      </c>
      <c r="C139">
        <v>0</v>
      </c>
      <c r="D139" s="52">
        <v>15000</v>
      </c>
      <c r="E139" s="52">
        <v>13823.48</v>
      </c>
      <c r="F139" s="13"/>
      <c r="G139" s="14"/>
      <c r="H139" s="1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idden="1" x14ac:dyDescent="0.2">
      <c r="A140" s="1"/>
      <c r="B140">
        <v>441</v>
      </c>
      <c r="C140">
        <v>0</v>
      </c>
      <c r="D140" s="52">
        <v>21300</v>
      </c>
      <c r="E140" s="52">
        <v>20691.96</v>
      </c>
      <c r="F140" s="13"/>
      <c r="G140" s="14"/>
      <c r="H140" s="1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idden="1" x14ac:dyDescent="0.2">
      <c r="A141" s="1"/>
      <c r="B141">
        <v>443</v>
      </c>
      <c r="C141">
        <v>0</v>
      </c>
      <c r="D141" s="52">
        <v>3100</v>
      </c>
      <c r="E141" s="52">
        <v>3062.5</v>
      </c>
      <c r="F141" s="13"/>
      <c r="G141" s="14"/>
      <c r="H141" s="1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idden="1" x14ac:dyDescent="0.2">
      <c r="A142" s="1"/>
      <c r="B142">
        <v>444</v>
      </c>
      <c r="C142">
        <v>0</v>
      </c>
      <c r="D142" s="52">
        <v>23036</v>
      </c>
      <c r="E142" s="52">
        <v>23035.13</v>
      </c>
      <c r="F142" s="13"/>
      <c r="G142" s="14"/>
      <c r="H142" s="1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idden="1" x14ac:dyDescent="0.2">
      <c r="A143" s="1"/>
      <c r="B143">
        <v>470</v>
      </c>
      <c r="C143">
        <v>0</v>
      </c>
      <c r="D143" s="52">
        <v>17000</v>
      </c>
      <c r="E143" s="52">
        <v>16772.5</v>
      </c>
      <c r="F143" s="13"/>
      <c r="G143" s="14"/>
      <c r="H143" s="1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idden="1" x14ac:dyDescent="0.2">
      <c r="A144" s="1"/>
      <c r="F144" s="13"/>
      <c r="G144" s="14"/>
      <c r="H144" s="1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idden="1" x14ac:dyDescent="0.2">
      <c r="A145" s="1"/>
      <c r="B145">
        <v>606</v>
      </c>
      <c r="C145">
        <v>0</v>
      </c>
      <c r="D145" s="52">
        <v>12000</v>
      </c>
      <c r="E145" s="52">
        <v>11999.88</v>
      </c>
      <c r="F145" s="13"/>
      <c r="G145" s="14"/>
      <c r="H145" s="1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">
      <c r="A146" s="280"/>
      <c r="B146" s="281" t="s">
        <v>67</v>
      </c>
      <c r="C146" s="282" t="s">
        <v>68</v>
      </c>
      <c r="D146" s="52">
        <v>77820</v>
      </c>
      <c r="E146" s="52">
        <v>76764.679999999993</v>
      </c>
      <c r="F146" s="51" t="s">
        <v>18</v>
      </c>
      <c r="G146" s="9">
        <f>D148</f>
        <v>77820</v>
      </c>
      <c r="H146" s="18">
        <f>I146+L146+M146+N146+O146+P146</f>
        <v>77820</v>
      </c>
      <c r="I146" s="9">
        <f>J146+K146</f>
        <v>77820</v>
      </c>
      <c r="J146" s="9">
        <f>D149</f>
        <v>3380</v>
      </c>
      <c r="K146" s="9">
        <f>D152+D155</f>
        <v>74440</v>
      </c>
      <c r="L146" s="9">
        <v>0</v>
      </c>
      <c r="M146" s="9">
        <v>0</v>
      </c>
      <c r="N146" s="9">
        <f>D150+D151+D153+D154+D156+D157</f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</row>
    <row r="147" spans="1:21" x14ac:dyDescent="0.2">
      <c r="A147" s="280"/>
      <c r="B147" s="281"/>
      <c r="C147" s="283"/>
      <c r="D147" s="12"/>
      <c r="E147" s="12"/>
      <c r="F147" s="51" t="s">
        <v>19</v>
      </c>
      <c r="G147" s="9">
        <f>E148</f>
        <v>76764.680000000008</v>
      </c>
      <c r="H147" s="18">
        <f>I147+L147+M147+N147+O147+P147</f>
        <v>76764.680000000008</v>
      </c>
      <c r="I147" s="9">
        <f>J147+K147</f>
        <v>76764.680000000008</v>
      </c>
      <c r="J147" s="9">
        <f>E149</f>
        <v>3380</v>
      </c>
      <c r="K147" s="9">
        <f>E152+E155</f>
        <v>73384.680000000008</v>
      </c>
      <c r="L147" s="9">
        <v>0</v>
      </c>
      <c r="M147" s="9">
        <v>0</v>
      </c>
      <c r="N147" s="9">
        <f>E150+E151+E153+E154+E156+E157</f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</row>
    <row r="148" spans="1:21" ht="17.25" customHeight="1" x14ac:dyDescent="0.2">
      <c r="A148" s="280"/>
      <c r="B148" s="281"/>
      <c r="C148" s="283"/>
      <c r="D148" s="8">
        <f>D149+D150+D151+D152+D153+D154+D155+D156+D157+D158</f>
        <v>77820</v>
      </c>
      <c r="E148" s="8">
        <f>E149+E150+E151+E152+E153+E154+E155+E156+E157+E158</f>
        <v>76764.680000000008</v>
      </c>
      <c r="F148" s="51" t="s">
        <v>20</v>
      </c>
      <c r="G148" s="9">
        <f>G147/G146*100</f>
        <v>98.643896170650223</v>
      </c>
      <c r="H148" s="9">
        <f>H147/H146*100</f>
        <v>98.643896170650223</v>
      </c>
      <c r="I148" s="9">
        <f>I147/I146*100</f>
        <v>98.643896170650223</v>
      </c>
      <c r="J148" s="9">
        <f>J147/J146*100</f>
        <v>100</v>
      </c>
      <c r="K148" s="9">
        <f>K147/K146*100</f>
        <v>98.582321332616885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</row>
    <row r="149" spans="1:21" hidden="1" x14ac:dyDescent="0.2">
      <c r="A149" s="142"/>
      <c r="B149">
        <v>417</v>
      </c>
      <c r="C149">
        <v>0</v>
      </c>
      <c r="D149" s="52">
        <v>3380</v>
      </c>
      <c r="E149" s="52">
        <v>3380</v>
      </c>
      <c r="F149" s="47"/>
      <c r="G149" s="4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idden="1" x14ac:dyDescent="0.2">
      <c r="A150" s="142"/>
      <c r="B150">
        <v>417</v>
      </c>
      <c r="C150" s="25">
        <v>7</v>
      </c>
      <c r="D150" s="16">
        <v>0</v>
      </c>
      <c r="E150" s="16">
        <v>0</v>
      </c>
      <c r="F150" s="5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idden="1" x14ac:dyDescent="0.2">
      <c r="A151" s="1"/>
      <c r="B151">
        <v>417</v>
      </c>
      <c r="C151" s="25">
        <v>9</v>
      </c>
      <c r="D151" s="16">
        <v>0</v>
      </c>
      <c r="E151" s="16">
        <v>0</v>
      </c>
      <c r="F151" s="13">
        <f>H146-G146</f>
        <v>0</v>
      </c>
      <c r="G151" s="14"/>
      <c r="H151" s="15">
        <f>H147-E148</f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idden="1" x14ac:dyDescent="0.2">
      <c r="A152" s="1"/>
      <c r="B152">
        <v>421</v>
      </c>
      <c r="C152">
        <v>0</v>
      </c>
      <c r="D152" s="52">
        <v>23460</v>
      </c>
      <c r="E152" s="52">
        <v>22945.74</v>
      </c>
      <c r="F152" s="13"/>
      <c r="G152" s="14"/>
      <c r="H152" s="1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idden="1" x14ac:dyDescent="0.2">
      <c r="A153" s="1"/>
      <c r="B153">
        <v>421</v>
      </c>
      <c r="C153" s="25">
        <v>7</v>
      </c>
      <c r="D153" s="16">
        <v>0</v>
      </c>
      <c r="E153" s="16">
        <v>0</v>
      </c>
      <c r="F153" s="13"/>
      <c r="G153" s="14"/>
      <c r="H153" s="1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idden="1" x14ac:dyDescent="0.2">
      <c r="A154" s="1"/>
      <c r="B154">
        <v>421</v>
      </c>
      <c r="C154" s="25">
        <v>9</v>
      </c>
      <c r="D154" s="16">
        <v>0</v>
      </c>
      <c r="E154" s="16">
        <v>0</v>
      </c>
      <c r="F154" s="13"/>
      <c r="G154" s="14"/>
      <c r="H154" s="1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idden="1" x14ac:dyDescent="0.2">
      <c r="A155" s="1"/>
      <c r="B155">
        <v>430</v>
      </c>
      <c r="C155">
        <v>0</v>
      </c>
      <c r="D155" s="52">
        <v>50980</v>
      </c>
      <c r="E155" s="52">
        <v>50438.94</v>
      </c>
      <c r="F155" s="13"/>
      <c r="G155" s="14"/>
      <c r="H155" s="1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idden="1" x14ac:dyDescent="0.2">
      <c r="A156" s="1"/>
      <c r="B156">
        <v>430</v>
      </c>
      <c r="C156" s="25">
        <v>7</v>
      </c>
      <c r="D156" s="16">
        <v>0</v>
      </c>
      <c r="E156" s="16">
        <v>0</v>
      </c>
      <c r="F156" s="13"/>
      <c r="G156" s="14"/>
      <c r="H156" s="1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idden="1" x14ac:dyDescent="0.2">
      <c r="A157" s="1"/>
      <c r="B157">
        <v>430</v>
      </c>
      <c r="C157" s="25">
        <v>9</v>
      </c>
      <c r="D157" s="16">
        <v>0</v>
      </c>
      <c r="E157" s="16">
        <v>0</v>
      </c>
      <c r="F157" s="13"/>
      <c r="G157" s="14"/>
      <c r="H157" s="1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idden="1" x14ac:dyDescent="0.2">
      <c r="A158" s="1"/>
      <c r="B158" s="2"/>
      <c r="C158" s="144"/>
      <c r="D158" s="12"/>
      <c r="E158" s="12"/>
      <c r="F158" s="13"/>
      <c r="G158" s="14"/>
      <c r="H158" s="1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x14ac:dyDescent="0.2">
      <c r="A159" s="280"/>
      <c r="B159" s="281" t="s">
        <v>69</v>
      </c>
      <c r="C159" s="282" t="s">
        <v>26</v>
      </c>
      <c r="D159" s="52">
        <v>184674.47</v>
      </c>
      <c r="E159" s="52">
        <v>184542.14</v>
      </c>
      <c r="F159" s="51" t="s">
        <v>18</v>
      </c>
      <c r="G159" s="9">
        <f>D161</f>
        <v>184674.47</v>
      </c>
      <c r="H159" s="18">
        <f>I159+L159+M159+N159+O159+P159</f>
        <v>163870</v>
      </c>
      <c r="I159" s="9">
        <f>J159+K159</f>
        <v>113470</v>
      </c>
      <c r="J159" s="9">
        <f>D164</f>
        <v>64930</v>
      </c>
      <c r="K159" s="9">
        <f>D162+D165+D166+D167</f>
        <v>48540</v>
      </c>
      <c r="L159" s="9">
        <v>0</v>
      </c>
      <c r="M159" s="9">
        <f>D163</f>
        <v>50400</v>
      </c>
      <c r="N159" s="9">
        <v>0</v>
      </c>
      <c r="O159" s="9">
        <v>0</v>
      </c>
      <c r="P159" s="9">
        <v>0</v>
      </c>
      <c r="Q159" s="9">
        <f>R159+T159+U159</f>
        <v>20804.47</v>
      </c>
      <c r="R159" s="9">
        <v>0</v>
      </c>
      <c r="S159" s="9">
        <f>Q159</f>
        <v>20804.47</v>
      </c>
      <c r="T159" s="9">
        <v>0</v>
      </c>
      <c r="U159" s="9">
        <f>D168</f>
        <v>20804.47</v>
      </c>
    </row>
    <row r="160" spans="1:21" x14ac:dyDescent="0.2">
      <c r="A160" s="280"/>
      <c r="B160" s="281"/>
      <c r="C160" s="283"/>
      <c r="D160" s="12"/>
      <c r="E160" s="12"/>
      <c r="F160" s="51" t="s">
        <v>19</v>
      </c>
      <c r="G160" s="9">
        <f>E161</f>
        <v>184542.13999999998</v>
      </c>
      <c r="H160" s="18">
        <f>I160+L160+M160+N160+O160+P160</f>
        <v>163737.66999999998</v>
      </c>
      <c r="I160" s="9">
        <f>J160+K160</f>
        <v>113337.67</v>
      </c>
      <c r="J160" s="9">
        <f>E164</f>
        <v>64911</v>
      </c>
      <c r="K160" s="9">
        <f>E162+E165+E166+E167</f>
        <v>48426.67</v>
      </c>
      <c r="L160" s="9">
        <v>0</v>
      </c>
      <c r="M160" s="9">
        <f>E163</f>
        <v>50400</v>
      </c>
      <c r="N160" s="9">
        <v>0</v>
      </c>
      <c r="O160" s="9">
        <v>0</v>
      </c>
      <c r="P160" s="9">
        <v>0</v>
      </c>
      <c r="Q160" s="9">
        <f>R160+T160+U160</f>
        <v>20804.47</v>
      </c>
      <c r="R160" s="9">
        <v>0</v>
      </c>
      <c r="S160" s="9">
        <f>Q160</f>
        <v>20804.47</v>
      </c>
      <c r="T160" s="9">
        <v>0</v>
      </c>
      <c r="U160" s="9">
        <f>E168</f>
        <v>20804.47</v>
      </c>
    </row>
    <row r="161" spans="1:21" ht="16.5" customHeight="1" x14ac:dyDescent="0.2">
      <c r="A161" s="280"/>
      <c r="B161" s="281"/>
      <c r="C161" s="283"/>
      <c r="D161" s="8">
        <f>D162+D163+D164+D165+D166+D167+D168</f>
        <v>184674.47</v>
      </c>
      <c r="E161" s="8">
        <f>E162+E163+E164+E165+E166+E167+E168</f>
        <v>184542.13999999998</v>
      </c>
      <c r="F161" s="51" t="s">
        <v>20</v>
      </c>
      <c r="G161" s="9">
        <f>G160/G159*100</f>
        <v>99.928344183145612</v>
      </c>
      <c r="H161" s="9">
        <f>H160/H159*100</f>
        <v>99.919246964056867</v>
      </c>
      <c r="I161" s="9">
        <f>I160/I159*100</f>
        <v>99.883378866660792</v>
      </c>
      <c r="J161" s="9">
        <f>J160/J159*100</f>
        <v>99.970737717541965</v>
      </c>
      <c r="K161" s="9">
        <f>K160/K159*100</f>
        <v>99.766522455706635</v>
      </c>
      <c r="L161" s="9">
        <v>0</v>
      </c>
      <c r="M161" s="9">
        <f>M160/M159*100</f>
        <v>100</v>
      </c>
      <c r="N161" s="9">
        <v>0</v>
      </c>
      <c r="O161" s="9">
        <v>0</v>
      </c>
      <c r="P161" s="9">
        <v>0</v>
      </c>
      <c r="Q161" s="9">
        <f>Q160/Q159*100</f>
        <v>100</v>
      </c>
      <c r="R161" s="9">
        <v>0</v>
      </c>
      <c r="S161" s="9">
        <v>0</v>
      </c>
      <c r="T161" s="9">
        <v>0</v>
      </c>
      <c r="U161" s="9">
        <v>0</v>
      </c>
    </row>
    <row r="162" spans="1:21" hidden="1" x14ac:dyDescent="0.2">
      <c r="A162" s="1"/>
      <c r="B162">
        <v>290</v>
      </c>
      <c r="C162">
        <v>0</v>
      </c>
      <c r="D162" s="52">
        <v>6540</v>
      </c>
      <c r="E162" s="52">
        <v>6538.24</v>
      </c>
      <c r="F162" s="13">
        <f>H159-G159</f>
        <v>-20804.47</v>
      </c>
      <c r="G162" s="14"/>
      <c r="H162" s="15">
        <f>H160-E161</f>
        <v>-20804.47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idden="1" x14ac:dyDescent="0.2">
      <c r="A163" s="1"/>
      <c r="B163">
        <v>303</v>
      </c>
      <c r="C163">
        <v>0</v>
      </c>
      <c r="D163" s="52">
        <v>50400</v>
      </c>
      <c r="E163" s="52">
        <v>50400</v>
      </c>
      <c r="F163" s="47"/>
      <c r="G163" s="47"/>
      <c r="H163" s="1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idden="1" x14ac:dyDescent="0.2">
      <c r="A164" s="1"/>
      <c r="B164">
        <v>410</v>
      </c>
      <c r="C164">
        <v>0</v>
      </c>
      <c r="D164" s="52">
        <v>64930</v>
      </c>
      <c r="E164" s="52">
        <v>64911</v>
      </c>
      <c r="F164" s="13"/>
      <c r="G164" s="14"/>
      <c r="H164" s="1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idden="1" x14ac:dyDescent="0.2">
      <c r="A165" s="1"/>
      <c r="B165">
        <v>421</v>
      </c>
      <c r="C165">
        <v>0</v>
      </c>
      <c r="D165" s="52">
        <v>31200</v>
      </c>
      <c r="E165" s="52">
        <v>31168.43</v>
      </c>
      <c r="F165" s="13"/>
      <c r="G165" s="14"/>
      <c r="H165" s="1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idden="1" x14ac:dyDescent="0.2">
      <c r="A166" s="1"/>
      <c r="B166">
        <v>430</v>
      </c>
      <c r="C166">
        <v>0</v>
      </c>
      <c r="D166" s="52">
        <v>800</v>
      </c>
      <c r="E166" s="52">
        <v>720</v>
      </c>
      <c r="F166" s="13"/>
      <c r="G166" s="14"/>
      <c r="H166" s="1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idden="1" x14ac:dyDescent="0.2">
      <c r="A167" s="1"/>
      <c r="B167">
        <v>443</v>
      </c>
      <c r="C167">
        <v>0</v>
      </c>
      <c r="D167" s="52">
        <v>10000</v>
      </c>
      <c r="E167" s="52">
        <v>10000</v>
      </c>
      <c r="F167" s="13"/>
      <c r="G167" s="14"/>
      <c r="H167" s="1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idden="1" x14ac:dyDescent="0.2">
      <c r="A168" s="1"/>
      <c r="B168">
        <v>663</v>
      </c>
      <c r="C168">
        <v>9</v>
      </c>
      <c r="D168" s="52">
        <v>20804.47</v>
      </c>
      <c r="E168" s="52">
        <v>20804.47</v>
      </c>
      <c r="F168" s="13"/>
      <c r="G168" s="14"/>
      <c r="H168" s="1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x14ac:dyDescent="0.2">
      <c r="A169" s="285" t="s">
        <v>70</v>
      </c>
      <c r="B169" s="291"/>
      <c r="C169" s="287" t="s">
        <v>71</v>
      </c>
      <c r="D169" s="171">
        <v>53080</v>
      </c>
      <c r="E169" s="171">
        <v>51585.8</v>
      </c>
      <c r="F169" s="98" t="s">
        <v>18</v>
      </c>
      <c r="G169" s="99">
        <f>D171</f>
        <v>53080</v>
      </c>
      <c r="H169" s="99">
        <f>H172+H178+H188+H198</f>
        <v>53080</v>
      </c>
      <c r="I169" s="99">
        <f t="shared" ref="I169:M170" si="13">I172+I178+I188+I198</f>
        <v>26000</v>
      </c>
      <c r="J169" s="99">
        <f t="shared" si="13"/>
        <v>14441.510000000002</v>
      </c>
      <c r="K169" s="99">
        <f t="shared" si="13"/>
        <v>11558.489999999998</v>
      </c>
      <c r="L169" s="99">
        <f t="shared" si="13"/>
        <v>0</v>
      </c>
      <c r="M169" s="99">
        <f t="shared" si="13"/>
        <v>27080</v>
      </c>
      <c r="N169" s="99">
        <f t="shared" ref="N169:U170" si="14">N172+N178</f>
        <v>0</v>
      </c>
      <c r="O169" s="99">
        <f t="shared" si="14"/>
        <v>0</v>
      </c>
      <c r="P169" s="99">
        <f t="shared" si="14"/>
        <v>0</v>
      </c>
      <c r="Q169" s="99">
        <f t="shared" si="14"/>
        <v>0</v>
      </c>
      <c r="R169" s="99">
        <f t="shared" si="14"/>
        <v>0</v>
      </c>
      <c r="S169" s="99">
        <f t="shared" si="14"/>
        <v>0</v>
      </c>
      <c r="T169" s="99">
        <f t="shared" si="14"/>
        <v>0</v>
      </c>
      <c r="U169" s="99">
        <f t="shared" si="14"/>
        <v>0</v>
      </c>
    </row>
    <row r="170" spans="1:21" x14ac:dyDescent="0.2">
      <c r="A170" s="285"/>
      <c r="B170" s="291"/>
      <c r="C170" s="292"/>
      <c r="D170" s="97"/>
      <c r="E170" s="97"/>
      <c r="F170" s="98" t="s">
        <v>19</v>
      </c>
      <c r="G170" s="99">
        <f>E171</f>
        <v>51585.799999999996</v>
      </c>
      <c r="H170" s="99">
        <f>H173+H179+H189+H199</f>
        <v>51585.8</v>
      </c>
      <c r="I170" s="99">
        <f t="shared" si="13"/>
        <v>24505.800000000003</v>
      </c>
      <c r="J170" s="99">
        <f t="shared" si="13"/>
        <v>14441.510000000002</v>
      </c>
      <c r="K170" s="99">
        <f t="shared" si="13"/>
        <v>10064.289999999999</v>
      </c>
      <c r="L170" s="99">
        <f t="shared" si="13"/>
        <v>0</v>
      </c>
      <c r="M170" s="99">
        <f t="shared" si="13"/>
        <v>27080</v>
      </c>
      <c r="N170" s="99">
        <f t="shared" si="14"/>
        <v>0</v>
      </c>
      <c r="O170" s="99">
        <f t="shared" si="14"/>
        <v>0</v>
      </c>
      <c r="P170" s="99">
        <f t="shared" si="14"/>
        <v>0</v>
      </c>
      <c r="Q170" s="99">
        <f t="shared" si="14"/>
        <v>0</v>
      </c>
      <c r="R170" s="99">
        <f t="shared" si="14"/>
        <v>0</v>
      </c>
      <c r="S170" s="99">
        <f t="shared" si="14"/>
        <v>0</v>
      </c>
      <c r="T170" s="99">
        <f t="shared" si="14"/>
        <v>0</v>
      </c>
      <c r="U170" s="99">
        <f t="shared" si="14"/>
        <v>0</v>
      </c>
    </row>
    <row r="171" spans="1:21" ht="19.5" customHeight="1" x14ac:dyDescent="0.2">
      <c r="A171" s="285"/>
      <c r="B171" s="291"/>
      <c r="C171" s="292"/>
      <c r="D171" s="97">
        <f>D174+D180+D190+D200</f>
        <v>53080</v>
      </c>
      <c r="E171" s="97">
        <f>E174+E180+E190+E200</f>
        <v>51585.799999999996</v>
      </c>
      <c r="F171" s="98" t="s">
        <v>20</v>
      </c>
      <c r="G171" s="99">
        <f>G170/G169*100</f>
        <v>97.185003767897499</v>
      </c>
      <c r="H171" s="99">
        <f>H170/H169*100</f>
        <v>97.185003767897513</v>
      </c>
      <c r="I171" s="99">
        <f>I170/I169*100</f>
        <v>94.253076923076947</v>
      </c>
      <c r="J171" s="99">
        <f>J170/J169*100</f>
        <v>100</v>
      </c>
      <c r="K171" s="99">
        <v>0</v>
      </c>
      <c r="L171" s="99">
        <v>0</v>
      </c>
      <c r="M171" s="99">
        <f>M170/M169*100</f>
        <v>100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</row>
    <row r="172" spans="1:21" x14ac:dyDescent="0.2">
      <c r="A172" s="280"/>
      <c r="B172" s="281" t="s">
        <v>72</v>
      </c>
      <c r="C172" s="282" t="s">
        <v>73</v>
      </c>
      <c r="D172" s="47"/>
      <c r="E172" s="47"/>
      <c r="F172" s="51" t="s">
        <v>18</v>
      </c>
      <c r="G172" s="9">
        <f>D174</f>
        <v>888</v>
      </c>
      <c r="H172" s="18">
        <f>I172+L172+M172+N172+O172+P172</f>
        <v>888</v>
      </c>
      <c r="I172" s="9">
        <f>J172+K172</f>
        <v>888</v>
      </c>
      <c r="J172" s="9">
        <f>D175+D176</f>
        <v>888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1:21" x14ac:dyDescent="0.2">
      <c r="A173" s="280"/>
      <c r="B173" s="281"/>
      <c r="C173" s="282"/>
      <c r="D173" s="8"/>
      <c r="E173" s="8"/>
      <c r="F173" s="51" t="s">
        <v>19</v>
      </c>
      <c r="G173" s="9">
        <f>E174</f>
        <v>888</v>
      </c>
      <c r="H173" s="18">
        <f>I173+L173+M173+N173+O173+P173</f>
        <v>888</v>
      </c>
      <c r="I173" s="9">
        <f>J173+K173</f>
        <v>888</v>
      </c>
      <c r="J173" s="9">
        <f>E175+E176</f>
        <v>888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</row>
    <row r="174" spans="1:21" x14ac:dyDescent="0.2">
      <c r="A174" s="280"/>
      <c r="B174" s="281"/>
      <c r="C174" s="283"/>
      <c r="D174" s="8">
        <f>D175+D176</f>
        <v>888</v>
      </c>
      <c r="E174" s="8">
        <f>E175+E176</f>
        <v>888</v>
      </c>
      <c r="F174" s="51" t="s">
        <v>20</v>
      </c>
      <c r="G174" s="9">
        <f>G173/G172*100</f>
        <v>100</v>
      </c>
      <c r="H174" s="9">
        <f>H173/H172*100</f>
        <v>100</v>
      </c>
      <c r="I174" s="9">
        <f>I173/I172*100</f>
        <v>100</v>
      </c>
      <c r="J174" s="9">
        <f>J173/J172*100</f>
        <v>100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</row>
    <row r="175" spans="1:21" hidden="1" x14ac:dyDescent="0.2">
      <c r="A175" s="1"/>
      <c r="B175">
        <v>411</v>
      </c>
      <c r="C175">
        <v>0</v>
      </c>
      <c r="D175" s="52">
        <v>130</v>
      </c>
      <c r="E175" s="52">
        <v>130</v>
      </c>
      <c r="F175" s="13"/>
      <c r="G175" s="14"/>
      <c r="H175" s="15">
        <f>H173-E174</f>
        <v>0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idden="1" x14ac:dyDescent="0.2">
      <c r="A176" s="1"/>
      <c r="B176">
        <v>417</v>
      </c>
      <c r="C176">
        <v>0</v>
      </c>
      <c r="D176" s="52">
        <v>758</v>
      </c>
      <c r="E176" s="52">
        <v>758</v>
      </c>
      <c r="F176" s="47"/>
      <c r="G176" s="47"/>
      <c r="H176" s="1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idden="1" x14ac:dyDescent="0.2">
      <c r="A177" s="1"/>
      <c r="B177" s="45"/>
      <c r="C177" s="45">
        <v>0</v>
      </c>
      <c r="D177" s="46"/>
      <c r="E177" s="46"/>
      <c r="F177" s="13"/>
      <c r="G177" s="14"/>
      <c r="H177" s="1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x14ac:dyDescent="0.2">
      <c r="A178" s="280"/>
      <c r="B178" s="281">
        <v>75107</v>
      </c>
      <c r="C178" s="293" t="s">
        <v>356</v>
      </c>
      <c r="D178" s="52">
        <v>25843</v>
      </c>
      <c r="E178" s="52">
        <v>25842.28</v>
      </c>
      <c r="F178" s="51" t="s">
        <v>18</v>
      </c>
      <c r="G178" s="9">
        <f>D180</f>
        <v>25842.999999999996</v>
      </c>
      <c r="H178" s="18">
        <f>I178+L178+M178+N178+O178+P178</f>
        <v>25843</v>
      </c>
      <c r="I178" s="9">
        <f>J178+K178</f>
        <v>10403</v>
      </c>
      <c r="J178" s="9">
        <f>D182+D183+D184</f>
        <v>5842.13</v>
      </c>
      <c r="K178" s="9">
        <f>D185+D186+D187</f>
        <v>4560.87</v>
      </c>
      <c r="L178" s="9">
        <v>0</v>
      </c>
      <c r="M178" s="9">
        <f>D181</f>
        <v>15440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</row>
    <row r="179" spans="1:21" x14ac:dyDescent="0.2">
      <c r="A179" s="280"/>
      <c r="B179" s="281"/>
      <c r="C179" s="294"/>
      <c r="D179" s="12"/>
      <c r="E179" s="12"/>
      <c r="F179" s="51" t="s">
        <v>19</v>
      </c>
      <c r="G179" s="9">
        <f>E180</f>
        <v>25842.279999999995</v>
      </c>
      <c r="H179" s="18">
        <f>I179+L179+M179+N179+O179+P179</f>
        <v>25842.28</v>
      </c>
      <c r="I179" s="9">
        <f>J179+K179</f>
        <v>10402.280000000001</v>
      </c>
      <c r="J179" s="9">
        <f>E183+E182+E184</f>
        <v>5842.13</v>
      </c>
      <c r="K179" s="9">
        <f>E185+E186+E187</f>
        <v>4560.1500000000005</v>
      </c>
      <c r="L179" s="9">
        <v>0</v>
      </c>
      <c r="M179" s="9">
        <f>E181</f>
        <v>15440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</row>
    <row r="180" spans="1:21" x14ac:dyDescent="0.2">
      <c r="A180" s="280"/>
      <c r="B180" s="281"/>
      <c r="C180" s="295"/>
      <c r="D180" s="8">
        <f>D181+D182+D183+D184+D185+D186+D187</f>
        <v>25842.999999999996</v>
      </c>
      <c r="E180" s="8">
        <f>E181+E182+E183+E184+E185+E186+E187</f>
        <v>25842.279999999995</v>
      </c>
      <c r="F180" s="51" t="s">
        <v>20</v>
      </c>
      <c r="G180" s="9">
        <f>G179/G178*100</f>
        <v>99.997213945749337</v>
      </c>
      <c r="H180" s="9">
        <f t="shared" ref="H180:M180" si="15">H179/H178*100</f>
        <v>99.997213945749337</v>
      </c>
      <c r="I180" s="9">
        <f t="shared" si="15"/>
        <v>99.993078919542441</v>
      </c>
      <c r="J180" s="9">
        <f t="shared" si="15"/>
        <v>100</v>
      </c>
      <c r="K180" s="9">
        <f t="shared" si="15"/>
        <v>99.984213538206546</v>
      </c>
      <c r="L180" s="9">
        <v>0</v>
      </c>
      <c r="M180" s="9">
        <f t="shared" si="15"/>
        <v>100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1:21" hidden="1" x14ac:dyDescent="0.2">
      <c r="A181" s="1"/>
      <c r="B181">
        <v>303</v>
      </c>
      <c r="C181">
        <v>0</v>
      </c>
      <c r="D181" s="52">
        <v>15440</v>
      </c>
      <c r="E181" s="52">
        <v>15440</v>
      </c>
      <c r="F181" s="13">
        <f>H178-G178</f>
        <v>0</v>
      </c>
      <c r="G181" s="14"/>
      <c r="H181" s="15">
        <f>H179-E180</f>
        <v>0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idden="1" x14ac:dyDescent="0.2">
      <c r="A182" s="1"/>
      <c r="B182">
        <v>411</v>
      </c>
      <c r="C182">
        <v>0</v>
      </c>
      <c r="D182" s="52">
        <v>318.06</v>
      </c>
      <c r="E182" s="52">
        <v>318.06</v>
      </c>
      <c r="F182" s="47"/>
      <c r="G182" s="47"/>
      <c r="H182" s="1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idden="1" x14ac:dyDescent="0.2">
      <c r="A183" s="1"/>
      <c r="B183">
        <v>412</v>
      </c>
      <c r="C183">
        <v>0</v>
      </c>
      <c r="D183" s="52">
        <v>13.83</v>
      </c>
      <c r="E183" s="52">
        <v>13.83</v>
      </c>
      <c r="F183" s="13"/>
      <c r="G183" s="14"/>
      <c r="H183" s="14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idden="1" x14ac:dyDescent="0.2">
      <c r="A184" s="1"/>
      <c r="B184">
        <v>417</v>
      </c>
      <c r="C184">
        <v>0</v>
      </c>
      <c r="D184" s="52">
        <v>5510.24</v>
      </c>
      <c r="E184" s="52">
        <v>5510.24</v>
      </c>
      <c r="F184" s="13"/>
      <c r="G184" s="14"/>
      <c r="H184" s="14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idden="1" x14ac:dyDescent="0.2">
      <c r="A185" s="1"/>
      <c r="B185">
        <v>421</v>
      </c>
      <c r="C185">
        <v>0</v>
      </c>
      <c r="D185" s="52">
        <v>4150</v>
      </c>
      <c r="E185" s="52">
        <v>4149.6000000000004</v>
      </c>
      <c r="F185" s="13"/>
      <c r="G185" s="14"/>
      <c r="H185" s="1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idden="1" x14ac:dyDescent="0.2">
      <c r="A186" s="1"/>
      <c r="B186">
        <v>441</v>
      </c>
      <c r="C186">
        <v>0</v>
      </c>
      <c r="D186" s="52">
        <v>410.87</v>
      </c>
      <c r="E186" s="52">
        <v>410.55</v>
      </c>
      <c r="F186" s="13"/>
      <c r="G186" s="14"/>
      <c r="H186" s="14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idden="1" x14ac:dyDescent="0.2">
      <c r="A187" s="1"/>
      <c r="B187">
        <v>441</v>
      </c>
      <c r="C187">
        <v>0</v>
      </c>
      <c r="D187" s="52">
        <v>0</v>
      </c>
      <c r="E187" s="52">
        <v>0</v>
      </c>
      <c r="F187" s="13"/>
      <c r="G187" s="14"/>
      <c r="H187" s="14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x14ac:dyDescent="0.2">
      <c r="A188" s="280"/>
      <c r="B188" s="281" t="s">
        <v>583</v>
      </c>
      <c r="C188" s="296" t="s">
        <v>586</v>
      </c>
      <c r="D188" s="52">
        <v>15245</v>
      </c>
      <c r="E188" s="52">
        <v>14772.33</v>
      </c>
      <c r="F188" s="51" t="s">
        <v>18</v>
      </c>
      <c r="G188" s="9">
        <f>D190</f>
        <v>15245</v>
      </c>
      <c r="H188" s="18">
        <f>I188+L188+M188+N188+O188+P188</f>
        <v>15245</v>
      </c>
      <c r="I188" s="9">
        <f>J188+K188</f>
        <v>8165</v>
      </c>
      <c r="J188" s="9">
        <f>D192+D193+D194</f>
        <v>4024.5</v>
      </c>
      <c r="K188" s="9">
        <f>D195+D196+D197</f>
        <v>4140.5</v>
      </c>
      <c r="L188" s="9">
        <v>0</v>
      </c>
      <c r="M188" s="9">
        <f>D191</f>
        <v>7080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</row>
    <row r="189" spans="1:21" x14ac:dyDescent="0.2">
      <c r="A189" s="280"/>
      <c r="B189" s="281"/>
      <c r="C189" s="294"/>
      <c r="D189" s="12"/>
      <c r="E189" s="12"/>
      <c r="F189" s="51" t="s">
        <v>19</v>
      </c>
      <c r="G189" s="9">
        <f>E190</f>
        <v>14772.33</v>
      </c>
      <c r="H189" s="18">
        <f>I189+L189+M189+N189+O189+P189</f>
        <v>14772.33</v>
      </c>
      <c r="I189" s="9">
        <f>J189+K189</f>
        <v>7692.33</v>
      </c>
      <c r="J189" s="9">
        <f>E193+E192+E194</f>
        <v>4024.5</v>
      </c>
      <c r="K189" s="9">
        <f>E195+E196+E197</f>
        <v>3667.83</v>
      </c>
      <c r="L189" s="9">
        <v>0</v>
      </c>
      <c r="M189" s="9">
        <f>E191</f>
        <v>7080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</row>
    <row r="190" spans="1:21" x14ac:dyDescent="0.2">
      <c r="A190" s="280"/>
      <c r="B190" s="281"/>
      <c r="C190" s="295"/>
      <c r="D190" s="8">
        <f>D191+D192+D193+D194+D195+D196+D197</f>
        <v>15245</v>
      </c>
      <c r="E190" s="8">
        <f>E191+E192+E193+E194+E195+E196+E197</f>
        <v>14772.33</v>
      </c>
      <c r="F190" s="51" t="s">
        <v>20</v>
      </c>
      <c r="G190" s="9">
        <f>G189/G188*100</f>
        <v>96.899508035421448</v>
      </c>
      <c r="H190" s="9">
        <f t="shared" ref="H190:K190" si="16">H189/H188*100</f>
        <v>96.899508035421448</v>
      </c>
      <c r="I190" s="9">
        <f t="shared" si="16"/>
        <v>94.211022657685234</v>
      </c>
      <c r="J190" s="9">
        <f t="shared" si="16"/>
        <v>100</v>
      </c>
      <c r="K190" s="9">
        <f t="shared" si="16"/>
        <v>88.584228957855331</v>
      </c>
      <c r="L190" s="9">
        <v>0</v>
      </c>
      <c r="M190" s="9">
        <f t="shared" ref="M190" si="17">M189/M188*100</f>
        <v>100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</row>
    <row r="191" spans="1:21" hidden="1" x14ac:dyDescent="0.2">
      <c r="A191" s="1"/>
      <c r="B191">
        <v>303</v>
      </c>
      <c r="C191">
        <v>0</v>
      </c>
      <c r="D191" s="52">
        <v>7080</v>
      </c>
      <c r="E191" s="52">
        <v>7080</v>
      </c>
      <c r="F191" s="13">
        <f>H188-G188</f>
        <v>0</v>
      </c>
      <c r="G191" s="14"/>
      <c r="H191" s="15">
        <f>H189-E190</f>
        <v>0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idden="1" x14ac:dyDescent="0.2">
      <c r="A192" s="1"/>
      <c r="B192">
        <v>411</v>
      </c>
      <c r="C192">
        <v>0</v>
      </c>
      <c r="D192" s="52">
        <v>273.57</v>
      </c>
      <c r="E192" s="52">
        <v>273.57</v>
      </c>
      <c r="F192" s="47"/>
      <c r="G192" s="47"/>
      <c r="H192" s="14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idden="1" x14ac:dyDescent="0.2">
      <c r="A193" s="1"/>
      <c r="B193">
        <v>412</v>
      </c>
      <c r="C193">
        <v>0</v>
      </c>
      <c r="D193" s="52">
        <v>17.8</v>
      </c>
      <c r="E193" s="52">
        <v>17.8</v>
      </c>
      <c r="F193" s="13"/>
      <c r="G193" s="14"/>
      <c r="H193" s="14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idden="1" x14ac:dyDescent="0.2">
      <c r="A194" s="1"/>
      <c r="B194">
        <v>417</v>
      </c>
      <c r="C194">
        <v>0</v>
      </c>
      <c r="D194" s="52">
        <v>3733.13</v>
      </c>
      <c r="E194" s="52">
        <v>3733.13</v>
      </c>
      <c r="F194" s="13"/>
      <c r="G194" s="14"/>
      <c r="H194" s="1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idden="1" x14ac:dyDescent="0.2">
      <c r="A195" s="1"/>
      <c r="B195">
        <v>421</v>
      </c>
      <c r="C195">
        <v>0</v>
      </c>
      <c r="D195" s="52">
        <v>3522</v>
      </c>
      <c r="E195" s="52">
        <v>3417.94</v>
      </c>
      <c r="F195" s="13"/>
      <c r="G195" s="14"/>
      <c r="H195" s="1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idden="1" x14ac:dyDescent="0.2">
      <c r="A196" s="1"/>
      <c r="B196">
        <v>430</v>
      </c>
      <c r="C196">
        <v>0</v>
      </c>
      <c r="D196" s="52">
        <v>318.5</v>
      </c>
      <c r="E196" s="52">
        <v>0</v>
      </c>
      <c r="F196" s="13"/>
      <c r="G196" s="14"/>
      <c r="H196" s="1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idden="1" x14ac:dyDescent="0.2">
      <c r="A197" s="1"/>
      <c r="B197">
        <v>441</v>
      </c>
      <c r="C197">
        <v>0</v>
      </c>
      <c r="D197" s="52">
        <v>300</v>
      </c>
      <c r="E197" s="52">
        <v>249.89</v>
      </c>
      <c r="F197" s="13"/>
      <c r="G197" s="14"/>
      <c r="H197" s="1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x14ac:dyDescent="0.2">
      <c r="A198" s="280"/>
      <c r="B198" s="281" t="s">
        <v>584</v>
      </c>
      <c r="C198" s="296" t="s">
        <v>585</v>
      </c>
      <c r="D198" s="52">
        <v>11104</v>
      </c>
      <c r="E198" s="52">
        <v>10083.19</v>
      </c>
      <c r="F198" s="51" t="s">
        <v>18</v>
      </c>
      <c r="G198" s="9">
        <f>D200</f>
        <v>11104.000000000002</v>
      </c>
      <c r="H198" s="18">
        <f>I198+L198+M198+N198+O198+P198</f>
        <v>11104</v>
      </c>
      <c r="I198" s="9">
        <f>J198+K198</f>
        <v>6544</v>
      </c>
      <c r="J198" s="9">
        <f>D202+D203+D204</f>
        <v>3686.88</v>
      </c>
      <c r="K198" s="9">
        <f>D205+D206+D207</f>
        <v>2857.12</v>
      </c>
      <c r="L198" s="9">
        <v>0</v>
      </c>
      <c r="M198" s="9">
        <f>D201</f>
        <v>4560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</row>
    <row r="199" spans="1:21" x14ac:dyDescent="0.2">
      <c r="A199" s="280"/>
      <c r="B199" s="281"/>
      <c r="C199" s="294"/>
      <c r="D199" s="12"/>
      <c r="E199" s="12"/>
      <c r="F199" s="51" t="s">
        <v>19</v>
      </c>
      <c r="G199" s="9">
        <f>E200</f>
        <v>10083.19</v>
      </c>
      <c r="H199" s="18">
        <f>I199+L199+M199+N199+O199+P199</f>
        <v>10083.19</v>
      </c>
      <c r="I199" s="9">
        <f>J199+K199</f>
        <v>5523.1900000000005</v>
      </c>
      <c r="J199" s="9">
        <f>E203+E202+E204</f>
        <v>3686.88</v>
      </c>
      <c r="K199" s="9">
        <f>E205+E206+E207</f>
        <v>1836.31</v>
      </c>
      <c r="L199" s="9">
        <v>0</v>
      </c>
      <c r="M199" s="9">
        <f>E201</f>
        <v>4560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</row>
    <row r="200" spans="1:21" x14ac:dyDescent="0.2">
      <c r="A200" s="280"/>
      <c r="B200" s="281"/>
      <c r="C200" s="295"/>
      <c r="D200" s="8">
        <f>D201+D202+D203+D204+D205+D206+D207</f>
        <v>11104.000000000002</v>
      </c>
      <c r="E200" s="8">
        <f>E201+E202+E203+E204+E205+E206+E207</f>
        <v>10083.19</v>
      </c>
      <c r="F200" s="51" t="s">
        <v>20</v>
      </c>
      <c r="G200" s="9">
        <f>G199/G198*100</f>
        <v>90.806826368876074</v>
      </c>
      <c r="H200" s="9">
        <f t="shared" ref="H200:K200" si="18">H199/H198*100</f>
        <v>90.806826368876088</v>
      </c>
      <c r="I200" s="9">
        <f t="shared" si="18"/>
        <v>84.400825183374096</v>
      </c>
      <c r="J200" s="9">
        <f t="shared" si="18"/>
        <v>100</v>
      </c>
      <c r="K200" s="9">
        <f t="shared" si="18"/>
        <v>64.271364170913373</v>
      </c>
      <c r="L200" s="9">
        <v>0</v>
      </c>
      <c r="M200" s="9">
        <f t="shared" ref="M200" si="19">M199/M198*100</f>
        <v>100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1:21" hidden="1" x14ac:dyDescent="0.2">
      <c r="A201" s="1"/>
      <c r="B201">
        <v>303</v>
      </c>
      <c r="C201">
        <v>0</v>
      </c>
      <c r="D201" s="52">
        <v>4560</v>
      </c>
      <c r="E201" s="52">
        <v>4560</v>
      </c>
      <c r="F201" s="13">
        <f>H198-G198</f>
        <v>0</v>
      </c>
      <c r="G201" s="14"/>
      <c r="H201" s="15">
        <f>H199-E200</f>
        <v>0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idden="1" x14ac:dyDescent="0.2">
      <c r="A202" s="1"/>
      <c r="B202">
        <v>411</v>
      </c>
      <c r="C202">
        <v>0</v>
      </c>
      <c r="D202" s="52">
        <v>295.55</v>
      </c>
      <c r="E202" s="52">
        <v>295.55</v>
      </c>
      <c r="F202" s="47"/>
      <c r="G202" s="47"/>
      <c r="H202" s="1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idden="1" x14ac:dyDescent="0.2">
      <c r="A203" s="1"/>
      <c r="B203">
        <v>412</v>
      </c>
      <c r="C203">
        <v>0</v>
      </c>
      <c r="D203" s="52">
        <v>20.97</v>
      </c>
      <c r="E203" s="52">
        <v>20.97</v>
      </c>
      <c r="F203" s="13"/>
      <c r="G203" s="14"/>
      <c r="H203" s="14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idden="1" x14ac:dyDescent="0.2">
      <c r="A204" s="1"/>
      <c r="B204">
        <v>417</v>
      </c>
      <c r="C204">
        <v>0</v>
      </c>
      <c r="D204" s="52">
        <v>3370.36</v>
      </c>
      <c r="E204" s="52">
        <v>3370.36</v>
      </c>
      <c r="F204" s="13"/>
      <c r="G204" s="14"/>
      <c r="H204" s="1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idden="1" x14ac:dyDescent="0.2">
      <c r="A205" s="1"/>
      <c r="B205">
        <v>421</v>
      </c>
      <c r="C205">
        <v>0</v>
      </c>
      <c r="D205" s="52">
        <v>2410</v>
      </c>
      <c r="E205" s="52">
        <v>1686.71</v>
      </c>
      <c r="F205" s="13"/>
      <c r="G205" s="14"/>
      <c r="H205" s="14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idden="1" x14ac:dyDescent="0.2">
      <c r="A206" s="1"/>
      <c r="B206">
        <v>430</v>
      </c>
      <c r="C206">
        <v>0</v>
      </c>
      <c r="D206" s="52">
        <v>157.12</v>
      </c>
      <c r="E206" s="52">
        <v>0</v>
      </c>
      <c r="F206" s="13"/>
      <c r="G206" s="14"/>
      <c r="H206" s="1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idden="1" x14ac:dyDescent="0.2">
      <c r="A207" s="1"/>
      <c r="B207">
        <v>441</v>
      </c>
      <c r="C207">
        <v>0</v>
      </c>
      <c r="D207" s="52">
        <v>290</v>
      </c>
      <c r="E207" s="52">
        <v>149.6</v>
      </c>
      <c r="F207" s="13"/>
      <c r="G207" s="14"/>
      <c r="H207" s="14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idden="1" x14ac:dyDescent="0.2">
      <c r="A208" s="1"/>
      <c r="D208" s="52"/>
      <c r="E208" s="52"/>
      <c r="F208" s="13"/>
      <c r="G208" s="14"/>
      <c r="H208" s="1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idden="1" x14ac:dyDescent="0.2">
      <c r="A209" s="1"/>
      <c r="D209" s="52"/>
      <c r="E209" s="52"/>
      <c r="F209" s="13"/>
      <c r="G209" s="14"/>
      <c r="H209" s="14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idden="1" x14ac:dyDescent="0.2">
      <c r="A210" s="1"/>
      <c r="D210" s="52"/>
      <c r="E210" s="52"/>
      <c r="F210" s="13"/>
      <c r="G210" s="14"/>
      <c r="H210" s="14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x14ac:dyDescent="0.2">
      <c r="A211" s="285" t="s">
        <v>74</v>
      </c>
      <c r="B211" s="291"/>
      <c r="C211" s="287" t="s">
        <v>75</v>
      </c>
      <c r="D211" s="97"/>
      <c r="E211" s="97"/>
      <c r="F211" s="98" t="s">
        <v>18</v>
      </c>
      <c r="G211" s="99">
        <f>D213</f>
        <v>276280</v>
      </c>
      <c r="H211" s="99">
        <f t="shared" ref="H211:U211" si="20">H214++H220+H225+H244+H248</f>
        <v>261080</v>
      </c>
      <c r="I211" s="99">
        <f t="shared" si="20"/>
        <v>230810</v>
      </c>
      <c r="J211" s="99">
        <f t="shared" si="20"/>
        <v>52000</v>
      </c>
      <c r="K211" s="99">
        <f t="shared" si="20"/>
        <v>178810</v>
      </c>
      <c r="L211" s="99">
        <f t="shared" si="20"/>
        <v>0</v>
      </c>
      <c r="M211" s="99">
        <f t="shared" si="20"/>
        <v>30270</v>
      </c>
      <c r="N211" s="99">
        <f t="shared" si="20"/>
        <v>0</v>
      </c>
      <c r="O211" s="99">
        <f t="shared" si="20"/>
        <v>0</v>
      </c>
      <c r="P211" s="99">
        <f t="shared" si="20"/>
        <v>0</v>
      </c>
      <c r="Q211" s="99">
        <f t="shared" si="20"/>
        <v>15200</v>
      </c>
      <c r="R211" s="99">
        <f t="shared" si="20"/>
        <v>15200</v>
      </c>
      <c r="S211" s="99">
        <f t="shared" si="20"/>
        <v>0</v>
      </c>
      <c r="T211" s="99">
        <f t="shared" si="20"/>
        <v>0</v>
      </c>
      <c r="U211" s="99">
        <f t="shared" si="20"/>
        <v>0</v>
      </c>
    </row>
    <row r="212" spans="1:21" x14ac:dyDescent="0.2">
      <c r="A212" s="285"/>
      <c r="B212" s="291"/>
      <c r="C212" s="292"/>
      <c r="D212" s="97"/>
      <c r="E212" s="97"/>
      <c r="F212" s="98" t="s">
        <v>19</v>
      </c>
      <c r="G212" s="99">
        <f>E213</f>
        <v>273998.01</v>
      </c>
      <c r="H212" s="99">
        <f>H215+H221+H226+H245+H249</f>
        <v>259816.01</v>
      </c>
      <c r="I212" s="99">
        <f t="shared" ref="I212:U212" si="21">I215+I221+I226+I245+I249</f>
        <v>229554.99000000002</v>
      </c>
      <c r="J212" s="99">
        <f t="shared" si="21"/>
        <v>51787.94</v>
      </c>
      <c r="K212" s="99">
        <f t="shared" si="21"/>
        <v>177767.05000000002</v>
      </c>
      <c r="L212" s="99">
        <f t="shared" si="21"/>
        <v>0</v>
      </c>
      <c r="M212" s="99">
        <f t="shared" si="21"/>
        <v>30261.02</v>
      </c>
      <c r="N212" s="99">
        <f t="shared" si="21"/>
        <v>0</v>
      </c>
      <c r="O212" s="99">
        <f t="shared" si="21"/>
        <v>0</v>
      </c>
      <c r="P212" s="99">
        <f t="shared" si="21"/>
        <v>0</v>
      </c>
      <c r="Q212" s="99">
        <f t="shared" si="21"/>
        <v>14182</v>
      </c>
      <c r="R212" s="99">
        <f t="shared" si="21"/>
        <v>14182</v>
      </c>
      <c r="S212" s="99">
        <f t="shared" si="21"/>
        <v>0</v>
      </c>
      <c r="T212" s="99">
        <f t="shared" si="21"/>
        <v>0</v>
      </c>
      <c r="U212" s="99">
        <f t="shared" si="21"/>
        <v>0</v>
      </c>
    </row>
    <row r="213" spans="1:21" x14ac:dyDescent="0.2">
      <c r="A213" s="285"/>
      <c r="B213" s="291"/>
      <c r="C213" s="292"/>
      <c r="D213" s="97">
        <f>D216+D222+D227+D247+D250</f>
        <v>276280</v>
      </c>
      <c r="E213" s="97">
        <f>E216+E222+E227+E247+E250</f>
        <v>273998.01</v>
      </c>
      <c r="F213" s="98" t="s">
        <v>20</v>
      </c>
      <c r="G213" s="99">
        <f>G212/G211*100</f>
        <v>99.174029969596063</v>
      </c>
      <c r="H213" s="99">
        <f t="shared" ref="H213:M213" si="22">H212/H211*100</f>
        <v>99.515861038762068</v>
      </c>
      <c r="I213" s="99">
        <f t="shared" si="22"/>
        <v>99.456258394350343</v>
      </c>
      <c r="J213" s="99">
        <f t="shared" si="22"/>
        <v>99.592192307692315</v>
      </c>
      <c r="K213" s="99">
        <f t="shared" si="22"/>
        <v>99.416727252390814</v>
      </c>
      <c r="L213" s="99">
        <v>0</v>
      </c>
      <c r="M213" s="99">
        <f t="shared" si="22"/>
        <v>99.970333663693424</v>
      </c>
      <c r="N213" s="99">
        <v>0</v>
      </c>
      <c r="O213" s="99">
        <v>0</v>
      </c>
      <c r="P213" s="99">
        <v>0</v>
      </c>
      <c r="Q213" s="99">
        <f>Q212/Q211*100</f>
        <v>93.30263157894737</v>
      </c>
      <c r="R213" s="99">
        <v>0</v>
      </c>
      <c r="S213" s="99">
        <v>0</v>
      </c>
      <c r="T213" s="99">
        <v>0</v>
      </c>
      <c r="U213" s="99">
        <v>0</v>
      </c>
    </row>
    <row r="214" spans="1:21" x14ac:dyDescent="0.2">
      <c r="A214" s="280"/>
      <c r="B214" s="281" t="s">
        <v>76</v>
      </c>
      <c r="C214" s="282" t="s">
        <v>77</v>
      </c>
      <c r="D214" s="47">
        <v>0</v>
      </c>
      <c r="E214" s="47">
        <v>0</v>
      </c>
      <c r="F214" s="51" t="s">
        <v>18</v>
      </c>
      <c r="G214" s="9">
        <f>D216</f>
        <v>10000</v>
      </c>
      <c r="H214" s="18">
        <f>I214+L214+M214+N214+O214+P214</f>
        <v>10000</v>
      </c>
      <c r="I214" s="9">
        <f>J214+K214</f>
        <v>10000</v>
      </c>
      <c r="J214" s="9">
        <v>0</v>
      </c>
      <c r="K214" s="9">
        <f>D217</f>
        <v>10000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f>U214</f>
        <v>0</v>
      </c>
      <c r="R214" s="9">
        <v>0</v>
      </c>
      <c r="S214" s="9">
        <v>0</v>
      </c>
      <c r="T214" s="9">
        <v>0</v>
      </c>
      <c r="U214" s="9">
        <f>D218</f>
        <v>0</v>
      </c>
    </row>
    <row r="215" spans="1:21" x14ac:dyDescent="0.2">
      <c r="A215" s="280"/>
      <c r="B215" s="281"/>
      <c r="C215" s="282"/>
      <c r="D215" s="8"/>
      <c r="E215" s="8"/>
      <c r="F215" s="51" t="s">
        <v>19</v>
      </c>
      <c r="G215" s="9">
        <f>E216</f>
        <v>10000</v>
      </c>
      <c r="H215" s="18">
        <f>I215+L215+M215+N215+O215+P215</f>
        <v>10000</v>
      </c>
      <c r="I215" s="9">
        <f>J215+K215</f>
        <v>10000</v>
      </c>
      <c r="J215" s="9">
        <v>0</v>
      </c>
      <c r="K215" s="9">
        <f>E217</f>
        <v>10000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f>U215</f>
        <v>0</v>
      </c>
      <c r="R215" s="9">
        <v>0</v>
      </c>
      <c r="S215" s="9">
        <v>0</v>
      </c>
      <c r="T215" s="9">
        <v>0</v>
      </c>
      <c r="U215" s="9">
        <f>E218</f>
        <v>0</v>
      </c>
    </row>
    <row r="216" spans="1:21" x14ac:dyDescent="0.2">
      <c r="A216" s="280"/>
      <c r="B216" s="281"/>
      <c r="C216" s="283"/>
      <c r="D216" s="8">
        <f>D217+D218</f>
        <v>10000</v>
      </c>
      <c r="E216" s="8">
        <f>E217+E218</f>
        <v>10000</v>
      </c>
      <c r="F216" s="51" t="s">
        <v>20</v>
      </c>
      <c r="G216" s="9">
        <f>G215/G214*100</f>
        <v>100</v>
      </c>
      <c r="H216" s="9">
        <f>H215/H214*100</f>
        <v>100</v>
      </c>
      <c r="I216" s="9">
        <f>I215/I214*100</f>
        <v>100</v>
      </c>
      <c r="J216" s="9">
        <v>0</v>
      </c>
      <c r="K216" s="9">
        <f>K215/K214*100</f>
        <v>100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</row>
    <row r="217" spans="1:21" hidden="1" x14ac:dyDescent="0.2">
      <c r="A217" s="1"/>
      <c r="B217">
        <v>300</v>
      </c>
      <c r="C217">
        <v>0</v>
      </c>
      <c r="D217" s="52">
        <v>10000</v>
      </c>
      <c r="E217" s="52">
        <v>10000</v>
      </c>
      <c r="F217" s="13">
        <f>H211-G211</f>
        <v>-15200</v>
      </c>
      <c r="G217" s="14"/>
      <c r="H217" s="15">
        <f>H212-G212</f>
        <v>-14182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idden="1" x14ac:dyDescent="0.2">
      <c r="A218" s="1"/>
      <c r="B218">
        <v>0</v>
      </c>
      <c r="C218">
        <v>0</v>
      </c>
      <c r="D218" s="52">
        <v>0</v>
      </c>
      <c r="E218" s="52">
        <v>0</v>
      </c>
      <c r="F218" s="13"/>
      <c r="G218" s="14"/>
      <c r="H218" s="15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idden="1" x14ac:dyDescent="0.2">
      <c r="A219" s="1"/>
      <c r="B219" s="2"/>
      <c r="C219" s="144"/>
      <c r="D219" s="12"/>
      <c r="E219" s="12"/>
      <c r="F219" s="47"/>
      <c r="G219" s="47"/>
      <c r="H219" s="15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idden="1" x14ac:dyDescent="0.2">
      <c r="A220" s="297"/>
      <c r="B220" s="281" t="s">
        <v>204</v>
      </c>
      <c r="C220" s="282" t="s">
        <v>197</v>
      </c>
      <c r="D220" s="8"/>
      <c r="E220" s="8"/>
      <c r="F220" s="51" t="s">
        <v>18</v>
      </c>
      <c r="G220" s="9">
        <f>D222</f>
        <v>0</v>
      </c>
      <c r="H220" s="18">
        <f>I220+L220+M220+N220+O220+P220</f>
        <v>0</v>
      </c>
      <c r="I220" s="9">
        <f>J220+K220</f>
        <v>0</v>
      </c>
      <c r="J220" s="9">
        <v>0</v>
      </c>
      <c r="K220" s="9">
        <v>0</v>
      </c>
      <c r="L220" s="9">
        <f>D223</f>
        <v>0</v>
      </c>
      <c r="M220" s="9">
        <v>0</v>
      </c>
      <c r="N220" s="9">
        <v>0</v>
      </c>
      <c r="O220" s="9">
        <v>0</v>
      </c>
      <c r="P220" s="9">
        <v>0</v>
      </c>
      <c r="Q220" s="9">
        <f>U220</f>
        <v>0</v>
      </c>
      <c r="R220" s="9">
        <v>0</v>
      </c>
      <c r="S220" s="9">
        <v>0</v>
      </c>
      <c r="T220" s="9">
        <v>0</v>
      </c>
      <c r="U220" s="9">
        <f>D224</f>
        <v>0</v>
      </c>
    </row>
    <row r="221" spans="1:21" hidden="1" x14ac:dyDescent="0.2">
      <c r="A221" s="298"/>
      <c r="B221" s="281"/>
      <c r="C221" s="282"/>
      <c r="D221" s="8"/>
      <c r="E221" s="8"/>
      <c r="F221" s="51" t="s">
        <v>19</v>
      </c>
      <c r="G221" s="9">
        <f>E222</f>
        <v>0</v>
      </c>
      <c r="H221" s="18">
        <f>I221+L221+M221+N221+O221+P221</f>
        <v>0</v>
      </c>
      <c r="I221" s="9">
        <f>J221+K221</f>
        <v>0</v>
      </c>
      <c r="J221" s="9">
        <v>0</v>
      </c>
      <c r="K221" s="9">
        <v>0</v>
      </c>
      <c r="L221" s="9">
        <f>E223</f>
        <v>0</v>
      </c>
      <c r="M221" s="9">
        <v>0</v>
      </c>
      <c r="N221" s="9">
        <v>0</v>
      </c>
      <c r="O221" s="9">
        <v>0</v>
      </c>
      <c r="P221" s="9">
        <v>0</v>
      </c>
      <c r="Q221" s="9">
        <f>U221</f>
        <v>0</v>
      </c>
      <c r="R221" s="9">
        <v>0</v>
      </c>
      <c r="S221" s="9">
        <v>0</v>
      </c>
      <c r="T221" s="9">
        <v>0</v>
      </c>
      <c r="U221" s="9">
        <f>E224</f>
        <v>0</v>
      </c>
    </row>
    <row r="222" spans="1:21" hidden="1" x14ac:dyDescent="0.2">
      <c r="A222" s="299"/>
      <c r="B222" s="281"/>
      <c r="C222" s="283"/>
      <c r="D222" s="8">
        <f>D223+D224</f>
        <v>0</v>
      </c>
      <c r="E222" s="8">
        <f>E223+E224</f>
        <v>0</v>
      </c>
      <c r="F222" s="51" t="s">
        <v>20</v>
      </c>
      <c r="G222" s="9" t="e">
        <f>G221/G220*100</f>
        <v>#DIV/0!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 t="e">
        <f>Q221/Q220*100</f>
        <v>#DIV/0!</v>
      </c>
      <c r="R222" s="9">
        <v>0</v>
      </c>
      <c r="S222" s="9">
        <v>0</v>
      </c>
      <c r="T222" s="9">
        <v>0</v>
      </c>
      <c r="U222" s="9" t="e">
        <f>U221/U220*100</f>
        <v>#DIV/0!</v>
      </c>
    </row>
    <row r="223" spans="1:21" ht="22.5" hidden="1" x14ac:dyDescent="0.2">
      <c r="A223" s="1"/>
      <c r="B223" s="2"/>
      <c r="C223" s="144" t="s">
        <v>78</v>
      </c>
      <c r="D223" s="17">
        <v>0</v>
      </c>
      <c r="E223" s="17">
        <v>0</v>
      </c>
      <c r="F223" s="13">
        <f>H220-G220</f>
        <v>0</v>
      </c>
      <c r="G223" s="14"/>
      <c r="H223" s="15">
        <f>H221-E222</f>
        <v>0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idden="1" x14ac:dyDescent="0.2">
      <c r="A224" s="1"/>
      <c r="B224" s="2"/>
      <c r="C224" s="144" t="s">
        <v>79</v>
      </c>
      <c r="D224" s="17">
        <v>0</v>
      </c>
      <c r="E224" s="17">
        <v>0</v>
      </c>
      <c r="F224" s="47"/>
      <c r="G224" s="47"/>
      <c r="H224" s="15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x14ac:dyDescent="0.2">
      <c r="A225" s="280"/>
      <c r="B225" s="281" t="s">
        <v>80</v>
      </c>
      <c r="C225" s="282" t="s">
        <v>81</v>
      </c>
      <c r="D225" s="52">
        <v>266280</v>
      </c>
      <c r="E225" s="52">
        <v>263998.01</v>
      </c>
      <c r="F225" s="51" t="s">
        <v>18</v>
      </c>
      <c r="G225" s="9">
        <f>D227</f>
        <v>266280</v>
      </c>
      <c r="H225" s="18">
        <f>I225+L225+M225+N225+O225+P225</f>
        <v>251080</v>
      </c>
      <c r="I225" s="9">
        <f>J225+K225</f>
        <v>220810</v>
      </c>
      <c r="J225" s="9">
        <f>D229+D230+D231+D232+D233</f>
        <v>52000</v>
      </c>
      <c r="K225" s="9">
        <f>D234+D235+D236+D237+D238+D239+D240+D241</f>
        <v>168810</v>
      </c>
      <c r="L225" s="9">
        <v>0</v>
      </c>
      <c r="M225" s="9">
        <f>D228</f>
        <v>30270</v>
      </c>
      <c r="N225" s="9">
        <v>0</v>
      </c>
      <c r="O225" s="9">
        <v>0</v>
      </c>
      <c r="P225" s="9">
        <v>0</v>
      </c>
      <c r="Q225" s="9">
        <f>R225+T225+U225</f>
        <v>15200</v>
      </c>
      <c r="R225" s="9">
        <f>D243</f>
        <v>15200</v>
      </c>
      <c r="S225" s="9">
        <v>0</v>
      </c>
      <c r="T225" s="9">
        <v>0</v>
      </c>
      <c r="U225" s="9">
        <v>0</v>
      </c>
    </row>
    <row r="226" spans="1:21" x14ac:dyDescent="0.2">
      <c r="A226" s="280"/>
      <c r="B226" s="281"/>
      <c r="C226" s="283"/>
      <c r="D226" s="12"/>
      <c r="E226" s="12"/>
      <c r="F226" s="51" t="s">
        <v>19</v>
      </c>
      <c r="G226" s="9">
        <f>E227</f>
        <v>263998.01</v>
      </c>
      <c r="H226" s="18">
        <f>I226+L226+M226+N226+O226+P226</f>
        <v>249816.01</v>
      </c>
      <c r="I226" s="9">
        <f>J226+K226</f>
        <v>219554.99000000002</v>
      </c>
      <c r="J226" s="9">
        <f>E229+E230+E231+E232+E233</f>
        <v>51787.94</v>
      </c>
      <c r="K226" s="9">
        <f>E234+E235+E236+E237+E238+E239+E240+E241</f>
        <v>167767.05000000002</v>
      </c>
      <c r="L226" s="9">
        <v>0</v>
      </c>
      <c r="M226" s="9">
        <f>E228</f>
        <v>30261.02</v>
      </c>
      <c r="N226" s="9">
        <v>0</v>
      </c>
      <c r="O226" s="9">
        <v>0</v>
      </c>
      <c r="P226" s="9">
        <v>0</v>
      </c>
      <c r="Q226" s="9">
        <f>R226+T226+U226</f>
        <v>14182</v>
      </c>
      <c r="R226" s="9">
        <f>E243</f>
        <v>14182</v>
      </c>
      <c r="S226" s="9">
        <v>0</v>
      </c>
      <c r="T226" s="9">
        <v>0</v>
      </c>
      <c r="U226" s="9">
        <v>0</v>
      </c>
    </row>
    <row r="227" spans="1:21" x14ac:dyDescent="0.2">
      <c r="A227" s="280"/>
      <c r="B227" s="281"/>
      <c r="C227" s="283"/>
      <c r="D227" s="8">
        <f>D228+D229+D230+D231+D232+D233+D234+D235+D236+D237+D238+D239+D240+D241+D243</f>
        <v>266280</v>
      </c>
      <c r="E227" s="8">
        <f>E228+E229+E230+E231+E232+E233+E234+E235+E236+E237+E238+E239+E240+E241+E243</f>
        <v>263998.01</v>
      </c>
      <c r="F227" s="51" t="s">
        <v>20</v>
      </c>
      <c r="G227" s="9">
        <f>G226/G225*100</f>
        <v>99.143011116118373</v>
      </c>
      <c r="H227" s="9">
        <f t="shared" ref="H227:M227" si="23">H226/H225*100</f>
        <v>99.496578779671822</v>
      </c>
      <c r="I227" s="9">
        <f t="shared" si="23"/>
        <v>99.431633531090085</v>
      </c>
      <c r="J227" s="9">
        <f t="shared" si="23"/>
        <v>99.592192307692315</v>
      </c>
      <c r="K227" s="9">
        <f t="shared" si="23"/>
        <v>99.382175226586114</v>
      </c>
      <c r="L227" s="9">
        <v>0</v>
      </c>
      <c r="M227" s="9">
        <f t="shared" si="23"/>
        <v>99.970333663693424</v>
      </c>
      <c r="N227" s="9">
        <v>0</v>
      </c>
      <c r="O227" s="9">
        <v>0</v>
      </c>
      <c r="P227" s="9">
        <v>0</v>
      </c>
      <c r="Q227" s="9">
        <f>Q226/Q225*100</f>
        <v>93.30263157894737</v>
      </c>
      <c r="R227" s="9">
        <f>R226/R225*100</f>
        <v>93.30263157894737</v>
      </c>
      <c r="S227" s="9">
        <v>0</v>
      </c>
      <c r="T227" s="9">
        <v>0</v>
      </c>
      <c r="U227" s="9">
        <v>0</v>
      </c>
    </row>
    <row r="228" spans="1:21" hidden="1" x14ac:dyDescent="0.2">
      <c r="A228" s="1"/>
      <c r="B228">
        <v>302</v>
      </c>
      <c r="C228">
        <v>0</v>
      </c>
      <c r="D228" s="52">
        <v>30270</v>
      </c>
      <c r="E228" s="52">
        <v>30261.02</v>
      </c>
      <c r="F228" s="13">
        <f>H225-G225</f>
        <v>-15200</v>
      </c>
      <c r="G228" s="14"/>
      <c r="H228" s="15">
        <f>H226-E227</f>
        <v>-14182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idden="1" x14ac:dyDescent="0.2">
      <c r="A229" s="1"/>
      <c r="B229">
        <v>401</v>
      </c>
      <c r="C229">
        <v>0</v>
      </c>
      <c r="D229" s="52">
        <v>15900</v>
      </c>
      <c r="E229" s="52">
        <v>15750</v>
      </c>
      <c r="F229" s="47"/>
      <c r="G229" s="47"/>
      <c r="H229" s="14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idden="1" x14ac:dyDescent="0.2">
      <c r="A230" s="1"/>
      <c r="B230">
        <v>404</v>
      </c>
      <c r="C230">
        <v>0</v>
      </c>
      <c r="D230" s="52">
        <v>1600</v>
      </c>
      <c r="E230" s="52">
        <v>1583.55</v>
      </c>
      <c r="F230" s="13"/>
      <c r="G230" s="14"/>
      <c r="H230" s="14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idden="1" x14ac:dyDescent="0.2">
      <c r="A231" s="1"/>
      <c r="B231">
        <v>411</v>
      </c>
      <c r="C231">
        <v>0</v>
      </c>
      <c r="D231" s="52">
        <v>3000</v>
      </c>
      <c r="E231" s="52">
        <v>2990.26</v>
      </c>
      <c r="F231" s="13"/>
      <c r="G231" s="14"/>
      <c r="H231" s="14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idden="1" x14ac:dyDescent="0.2">
      <c r="A232" s="1"/>
      <c r="B232">
        <v>412</v>
      </c>
      <c r="C232">
        <v>0</v>
      </c>
      <c r="D232" s="52">
        <v>300</v>
      </c>
      <c r="E232" s="52">
        <v>264.13</v>
      </c>
      <c r="F232" s="13"/>
      <c r="G232" s="14"/>
      <c r="H232" s="14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idden="1" x14ac:dyDescent="0.2">
      <c r="A233" s="1"/>
      <c r="B233">
        <v>417</v>
      </c>
      <c r="C233">
        <v>0</v>
      </c>
      <c r="D233" s="52">
        <v>31200</v>
      </c>
      <c r="E233" s="52">
        <v>31200</v>
      </c>
      <c r="F233" s="13"/>
      <c r="G233" s="14"/>
      <c r="H233" s="14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idden="1" x14ac:dyDescent="0.2">
      <c r="A234" s="1"/>
      <c r="B234">
        <v>421</v>
      </c>
      <c r="C234">
        <v>0</v>
      </c>
      <c r="D234" s="52">
        <v>56380</v>
      </c>
      <c r="E234" s="52">
        <v>55538.57</v>
      </c>
      <c r="F234" s="13"/>
      <c r="G234" s="14"/>
      <c r="H234" s="14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idden="1" x14ac:dyDescent="0.2">
      <c r="A235" s="1"/>
      <c r="B235">
        <v>426</v>
      </c>
      <c r="C235">
        <v>0</v>
      </c>
      <c r="D235" s="52">
        <v>42520</v>
      </c>
      <c r="E235" s="52">
        <v>42370.34</v>
      </c>
      <c r="F235" s="13"/>
      <c r="G235" s="14"/>
      <c r="H235" s="1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idden="1" x14ac:dyDescent="0.2">
      <c r="A236" s="1"/>
      <c r="B236">
        <v>427</v>
      </c>
      <c r="C236">
        <v>0</v>
      </c>
      <c r="D236" s="52">
        <v>21200</v>
      </c>
      <c r="E236" s="52">
        <v>21164.84</v>
      </c>
      <c r="F236" s="13"/>
      <c r="G236" s="14"/>
      <c r="H236" s="14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idden="1" x14ac:dyDescent="0.2">
      <c r="A237" s="1"/>
      <c r="B237">
        <v>428</v>
      </c>
      <c r="C237">
        <v>0</v>
      </c>
      <c r="D237" s="52">
        <v>5200</v>
      </c>
      <c r="E237" s="52">
        <v>5200</v>
      </c>
      <c r="F237" s="13"/>
      <c r="G237" s="14"/>
      <c r="H237" s="14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idden="1" x14ac:dyDescent="0.2">
      <c r="A238" s="1"/>
      <c r="B238">
        <v>430</v>
      </c>
      <c r="C238">
        <v>0</v>
      </c>
      <c r="D238" s="52">
        <v>16910</v>
      </c>
      <c r="E238" s="52">
        <v>16906.97</v>
      </c>
      <c r="F238" s="13"/>
      <c r="G238" s="14"/>
      <c r="H238" s="14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idden="1" x14ac:dyDescent="0.2">
      <c r="A239" s="1"/>
      <c r="B239">
        <v>436</v>
      </c>
      <c r="C239">
        <v>0</v>
      </c>
      <c r="D239" s="52">
        <v>2920</v>
      </c>
      <c r="E239" s="52">
        <v>2918.88</v>
      </c>
      <c r="F239" s="13"/>
      <c r="G239" s="14"/>
      <c r="H239" s="14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idden="1" x14ac:dyDescent="0.2">
      <c r="A240" s="1"/>
      <c r="B240">
        <v>443</v>
      </c>
      <c r="C240">
        <v>0</v>
      </c>
      <c r="D240" s="52">
        <v>22850</v>
      </c>
      <c r="E240" s="52">
        <v>22847</v>
      </c>
      <c r="F240" s="13"/>
      <c r="G240" s="14"/>
      <c r="H240" s="14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idden="1" x14ac:dyDescent="0.2">
      <c r="A241" s="1"/>
      <c r="B241">
        <v>444</v>
      </c>
      <c r="C241">
        <v>0</v>
      </c>
      <c r="D241" s="52">
        <v>830</v>
      </c>
      <c r="E241" s="52">
        <v>820.45</v>
      </c>
      <c r="F241" s="13"/>
      <c r="G241" s="14"/>
      <c r="H241" s="1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idden="1" x14ac:dyDescent="0.2">
      <c r="A242" s="1"/>
      <c r="F242" s="13"/>
      <c r="G242" s="14"/>
      <c r="H242" s="14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idden="1" x14ac:dyDescent="0.2">
      <c r="A243" s="1"/>
      <c r="B243">
        <v>606</v>
      </c>
      <c r="C243">
        <v>0</v>
      </c>
      <c r="D243" s="52">
        <v>15200</v>
      </c>
      <c r="E243" s="52">
        <v>14182</v>
      </c>
      <c r="F243" s="13"/>
      <c r="G243" s="14"/>
      <c r="H243" s="14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idden="1" x14ac:dyDescent="0.2">
      <c r="A244" s="306"/>
      <c r="B244" s="307" t="s">
        <v>82</v>
      </c>
      <c r="C244" s="308" t="s">
        <v>83</v>
      </c>
      <c r="D244" s="26"/>
      <c r="E244" s="26"/>
      <c r="F244" s="53" t="s">
        <v>18</v>
      </c>
      <c r="G244" s="27">
        <f>D246</f>
        <v>0</v>
      </c>
      <c r="H244" s="28">
        <f>I244+L244+M244+N244+O244+P244</f>
        <v>0</v>
      </c>
      <c r="I244" s="27">
        <f>J244+K244</f>
        <v>0</v>
      </c>
      <c r="J244" s="27">
        <v>0</v>
      </c>
      <c r="K244" s="27">
        <f>D247</f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1:21" hidden="1" x14ac:dyDescent="0.2">
      <c r="A245" s="306"/>
      <c r="B245" s="307"/>
      <c r="C245" s="309"/>
      <c r="D245" s="26"/>
      <c r="E245" s="26"/>
      <c r="F245" s="53" t="s">
        <v>19</v>
      </c>
      <c r="G245" s="27">
        <v>0</v>
      </c>
      <c r="H245" s="28">
        <f>I245+L245+M245+N245+O245+P245</f>
        <v>0</v>
      </c>
      <c r="I245" s="27">
        <f>J245+K245</f>
        <v>0</v>
      </c>
      <c r="J245" s="27">
        <v>0</v>
      </c>
      <c r="K245" s="27">
        <f>E247</f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</row>
    <row r="246" spans="1:21" hidden="1" x14ac:dyDescent="0.2">
      <c r="A246" s="306"/>
      <c r="B246" s="307"/>
      <c r="C246" s="309"/>
      <c r="D246" s="29">
        <v>0</v>
      </c>
      <c r="E246" s="29">
        <v>0</v>
      </c>
      <c r="F246" s="53" t="s">
        <v>20</v>
      </c>
      <c r="G246" s="27" t="e">
        <f>G245/G244*100</f>
        <v>#DIV/0!</v>
      </c>
      <c r="H246" s="27" t="e">
        <f>H245/H244*100</f>
        <v>#DIV/0!</v>
      </c>
      <c r="I246" s="27" t="e">
        <f>I245/I244*100</f>
        <v>#DIV/0!</v>
      </c>
      <c r="J246" s="27">
        <v>0</v>
      </c>
      <c r="K246" s="27" t="e">
        <f>K245/K244*100</f>
        <v>#DIV/0!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</row>
    <row r="247" spans="1:21" hidden="1" x14ac:dyDescent="0.2">
      <c r="A247" s="1"/>
      <c r="B247" s="2"/>
      <c r="C247" s="144" t="s">
        <v>84</v>
      </c>
      <c r="D247" s="17">
        <v>0</v>
      </c>
      <c r="E247" s="17">
        <v>0</v>
      </c>
      <c r="F247" s="13">
        <f>H244-G244</f>
        <v>0</v>
      </c>
      <c r="G247" s="14"/>
      <c r="H247" s="15">
        <f>H245-E246</f>
        <v>0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idden="1" x14ac:dyDescent="0.2">
      <c r="A248" s="280"/>
      <c r="B248" s="281" t="s">
        <v>85</v>
      </c>
      <c r="C248" s="282"/>
      <c r="D248" s="12"/>
      <c r="E248" s="12"/>
      <c r="F248" s="51" t="s">
        <v>18</v>
      </c>
      <c r="G248" s="9">
        <f>D250</f>
        <v>0</v>
      </c>
      <c r="H248" s="18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f>R248+T248+U248</f>
        <v>0</v>
      </c>
      <c r="R248" s="9">
        <f>D259</f>
        <v>0</v>
      </c>
      <c r="S248" s="9">
        <v>0</v>
      </c>
      <c r="T248" s="9">
        <v>0</v>
      </c>
      <c r="U248" s="9">
        <v>0</v>
      </c>
    </row>
    <row r="249" spans="1:21" hidden="1" x14ac:dyDescent="0.2">
      <c r="A249" s="280"/>
      <c r="B249" s="281"/>
      <c r="C249" s="283"/>
      <c r="D249" s="12"/>
      <c r="E249" s="12"/>
      <c r="F249" s="51" t="s">
        <v>19</v>
      </c>
      <c r="G249" s="9">
        <f>E250</f>
        <v>0</v>
      </c>
      <c r="H249" s="18">
        <f>I249+L249+M249+N249+O249+P249</f>
        <v>0</v>
      </c>
      <c r="I249" s="9">
        <f>J249+K249</f>
        <v>0</v>
      </c>
      <c r="J249" s="9">
        <v>0</v>
      </c>
      <c r="K249" s="9">
        <f>E251+E252</f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f>R249+T249+U249</f>
        <v>0</v>
      </c>
      <c r="R249" s="9">
        <f>E259</f>
        <v>0</v>
      </c>
      <c r="S249" s="9">
        <v>0</v>
      </c>
      <c r="T249" s="9">
        <v>0</v>
      </c>
      <c r="U249" s="9">
        <v>0</v>
      </c>
    </row>
    <row r="250" spans="1:21" hidden="1" x14ac:dyDescent="0.2">
      <c r="A250" s="280"/>
      <c r="B250" s="281"/>
      <c r="C250" s="283"/>
      <c r="D250" s="8">
        <f>D251+D252</f>
        <v>0</v>
      </c>
      <c r="E250" s="8">
        <f>E251+E252</f>
        <v>0</v>
      </c>
      <c r="F250" s="51" t="s">
        <v>20</v>
      </c>
      <c r="G250" s="9" t="e">
        <f>G249/G248*100</f>
        <v>#DIV/0!</v>
      </c>
      <c r="H250" s="9" t="e">
        <f>H249/H248*100</f>
        <v>#DIV/0!</v>
      </c>
      <c r="I250" s="9" t="e">
        <f>I249/I248*100</f>
        <v>#DIV/0!</v>
      </c>
      <c r="J250" s="9">
        <v>0</v>
      </c>
      <c r="K250" s="9" t="e">
        <f>K249/K248*100</f>
        <v>#DIV/0!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</row>
    <row r="251" spans="1:21" hidden="1" x14ac:dyDescent="0.2">
      <c r="A251" s="1"/>
      <c r="B251" s="2"/>
      <c r="C251" s="144" t="s">
        <v>86</v>
      </c>
      <c r="D251" s="17">
        <v>0</v>
      </c>
      <c r="E251" s="17">
        <v>0</v>
      </c>
      <c r="F251" s="13">
        <v>0</v>
      </c>
      <c r="G251" s="14"/>
      <c r="H251" s="15">
        <f>H249-E250</f>
        <v>0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idden="1" x14ac:dyDescent="0.2">
      <c r="A252" s="1"/>
      <c r="B252" s="2"/>
      <c r="C252" s="144" t="s">
        <v>87</v>
      </c>
      <c r="D252" s="17">
        <v>0</v>
      </c>
      <c r="E252" s="17">
        <v>0</v>
      </c>
      <c r="F252" s="13"/>
      <c r="G252" s="14"/>
      <c r="H252" s="14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2">
      <c r="A253" s="285" t="s">
        <v>88</v>
      </c>
      <c r="B253" s="291"/>
      <c r="C253" s="287" t="s">
        <v>89</v>
      </c>
      <c r="D253" s="97"/>
      <c r="E253" s="97"/>
      <c r="F253" s="98" t="s">
        <v>18</v>
      </c>
      <c r="G253" s="99">
        <f>D255</f>
        <v>64000</v>
      </c>
      <c r="H253" s="99">
        <f>H256</f>
        <v>64000</v>
      </c>
      <c r="I253" s="99">
        <f t="shared" ref="I253:U253" si="24">I256</f>
        <v>0</v>
      </c>
      <c r="J253" s="99">
        <f t="shared" si="24"/>
        <v>0</v>
      </c>
      <c r="K253" s="99">
        <f t="shared" si="24"/>
        <v>0</v>
      </c>
      <c r="L253" s="99">
        <f t="shared" si="24"/>
        <v>0</v>
      </c>
      <c r="M253" s="99">
        <f t="shared" si="24"/>
        <v>0</v>
      </c>
      <c r="N253" s="99">
        <f t="shared" si="24"/>
        <v>0</v>
      </c>
      <c r="O253" s="99">
        <f t="shared" si="24"/>
        <v>0</v>
      </c>
      <c r="P253" s="99">
        <f t="shared" si="24"/>
        <v>64000</v>
      </c>
      <c r="Q253" s="99">
        <f t="shared" si="24"/>
        <v>0</v>
      </c>
      <c r="R253" s="99">
        <f t="shared" si="24"/>
        <v>0</v>
      </c>
      <c r="S253" s="99">
        <f t="shared" si="24"/>
        <v>0</v>
      </c>
      <c r="T253" s="99">
        <f t="shared" si="24"/>
        <v>0</v>
      </c>
      <c r="U253" s="99">
        <f t="shared" si="24"/>
        <v>0</v>
      </c>
    </row>
    <row r="254" spans="1:21" x14ac:dyDescent="0.2">
      <c r="A254" s="285"/>
      <c r="B254" s="291"/>
      <c r="C254" s="292"/>
      <c r="D254" s="97"/>
      <c r="E254" s="97"/>
      <c r="F254" s="98" t="s">
        <v>19</v>
      </c>
      <c r="G254" s="99">
        <f>E255</f>
        <v>46364.74</v>
      </c>
      <c r="H254" s="99">
        <f t="shared" ref="H254:U254" si="25">H257</f>
        <v>46364.74</v>
      </c>
      <c r="I254" s="99">
        <f t="shared" si="25"/>
        <v>0</v>
      </c>
      <c r="J254" s="99">
        <f t="shared" si="25"/>
        <v>0</v>
      </c>
      <c r="K254" s="99">
        <f t="shared" si="25"/>
        <v>0</v>
      </c>
      <c r="L254" s="99">
        <f t="shared" si="25"/>
        <v>0</v>
      </c>
      <c r="M254" s="99">
        <f t="shared" si="25"/>
        <v>0</v>
      </c>
      <c r="N254" s="99">
        <f t="shared" si="25"/>
        <v>0</v>
      </c>
      <c r="O254" s="99">
        <f t="shared" si="25"/>
        <v>0</v>
      </c>
      <c r="P254" s="99">
        <f t="shared" si="25"/>
        <v>46364.74</v>
      </c>
      <c r="Q254" s="99">
        <f t="shared" si="25"/>
        <v>0</v>
      </c>
      <c r="R254" s="99">
        <f t="shared" si="25"/>
        <v>0</v>
      </c>
      <c r="S254" s="99">
        <f t="shared" si="25"/>
        <v>0</v>
      </c>
      <c r="T254" s="99">
        <f t="shared" si="25"/>
        <v>0</v>
      </c>
      <c r="U254" s="99">
        <f t="shared" si="25"/>
        <v>0</v>
      </c>
    </row>
    <row r="255" spans="1:21" x14ac:dyDescent="0.2">
      <c r="A255" s="285"/>
      <c r="B255" s="291"/>
      <c r="C255" s="292"/>
      <c r="D255" s="97">
        <f>D258</f>
        <v>64000</v>
      </c>
      <c r="E255" s="97">
        <f>E258</f>
        <v>46364.74</v>
      </c>
      <c r="F255" s="98" t="s">
        <v>20</v>
      </c>
      <c r="G255" s="99">
        <f>G254/G253*100</f>
        <v>72.444906250000003</v>
      </c>
      <c r="H255" s="99">
        <f>H254/H253*100</f>
        <v>72.444906250000003</v>
      </c>
      <c r="I255" s="99">
        <v>0</v>
      </c>
      <c r="J255" s="99">
        <v>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f>P254/P253*100</f>
        <v>72.444906250000003</v>
      </c>
      <c r="Q255" s="99">
        <v>0</v>
      </c>
      <c r="R255" s="99">
        <v>0</v>
      </c>
      <c r="S255" s="99">
        <v>0</v>
      </c>
      <c r="T255" s="99">
        <v>0</v>
      </c>
      <c r="U255" s="99">
        <v>0</v>
      </c>
    </row>
    <row r="256" spans="1:21" ht="15.75" customHeight="1" x14ac:dyDescent="0.2">
      <c r="A256" s="280"/>
      <c r="B256" s="300" t="s">
        <v>90</v>
      </c>
      <c r="C256" s="303" t="s">
        <v>91</v>
      </c>
      <c r="D256" s="52">
        <v>80000</v>
      </c>
      <c r="E256" s="52">
        <v>22998.76</v>
      </c>
      <c r="F256" s="51" t="s">
        <v>18</v>
      </c>
      <c r="G256" s="9">
        <f>D258</f>
        <v>64000</v>
      </c>
      <c r="H256" s="18">
        <f>I256+L256+M256+N256+O256+P256</f>
        <v>64000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f>D260</f>
        <v>64000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</row>
    <row r="257" spans="1:21" ht="18" customHeight="1" x14ac:dyDescent="0.2">
      <c r="A257" s="280"/>
      <c r="B257" s="301"/>
      <c r="C257" s="304"/>
      <c r="D257" s="8"/>
      <c r="E257" s="8"/>
      <c r="F257" s="51" t="s">
        <v>19</v>
      </c>
      <c r="G257" s="9">
        <f>E258</f>
        <v>46364.74</v>
      </c>
      <c r="H257" s="18">
        <f>I257+L257+M257+N257+O257+P257</f>
        <v>46364.74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f>E260</f>
        <v>46364.74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</row>
    <row r="258" spans="1:21" ht="18" customHeight="1" x14ac:dyDescent="0.2">
      <c r="A258" s="280"/>
      <c r="B258" s="302"/>
      <c r="C258" s="305"/>
      <c r="D258" s="8">
        <f>D260+D259</f>
        <v>64000</v>
      </c>
      <c r="E258" s="8">
        <f>E260+E259</f>
        <v>46364.74</v>
      </c>
      <c r="F258" s="51" t="s">
        <v>20</v>
      </c>
      <c r="G258" s="9">
        <f>G257/G256*100</f>
        <v>72.444906250000003</v>
      </c>
      <c r="H258" s="9">
        <f>H257/H256*100</f>
        <v>72.444906250000003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f>P257/P256*100</f>
        <v>72.444906250000003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</row>
    <row r="259" spans="1:21" hidden="1" x14ac:dyDescent="0.2">
      <c r="A259" s="142"/>
      <c r="B259" s="143"/>
      <c r="C259" s="146"/>
      <c r="D259" s="8">
        <v>0</v>
      </c>
      <c r="E259" s="8">
        <v>0</v>
      </c>
      <c r="F259" s="5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idden="1" x14ac:dyDescent="0.2">
      <c r="A260" s="1"/>
      <c r="B260">
        <v>811</v>
      </c>
      <c r="C260">
        <v>0</v>
      </c>
      <c r="D260" s="52">
        <v>64000</v>
      </c>
      <c r="E260" s="52">
        <v>46364.74</v>
      </c>
      <c r="F260" s="47"/>
      <c r="G260" s="47"/>
      <c r="H260" s="15">
        <f>H257-E258</f>
        <v>0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">
      <c r="A261" s="285" t="s">
        <v>92</v>
      </c>
      <c r="B261" s="291"/>
      <c r="C261" s="287" t="s">
        <v>93</v>
      </c>
      <c r="D261" s="97"/>
      <c r="E261" s="97"/>
      <c r="F261" s="98" t="s">
        <v>18</v>
      </c>
      <c r="G261" s="99">
        <f>D263</f>
        <v>45900</v>
      </c>
      <c r="H261" s="99">
        <f>H264+H268</f>
        <v>45900</v>
      </c>
      <c r="I261" s="99">
        <f>I264+I268</f>
        <v>45900</v>
      </c>
      <c r="J261" s="99">
        <f t="shared" ref="J261:U262" si="26">J264+J268</f>
        <v>0</v>
      </c>
      <c r="K261" s="99">
        <f t="shared" si="26"/>
        <v>45900</v>
      </c>
      <c r="L261" s="99">
        <f t="shared" si="26"/>
        <v>0</v>
      </c>
      <c r="M261" s="99">
        <f t="shared" si="26"/>
        <v>0</v>
      </c>
      <c r="N261" s="99">
        <f t="shared" si="26"/>
        <v>0</v>
      </c>
      <c r="O261" s="99">
        <f t="shared" si="26"/>
        <v>0</v>
      </c>
      <c r="P261" s="99">
        <f t="shared" si="26"/>
        <v>0</v>
      </c>
      <c r="Q261" s="99">
        <f t="shared" si="26"/>
        <v>0</v>
      </c>
      <c r="R261" s="99">
        <f t="shared" si="26"/>
        <v>0</v>
      </c>
      <c r="S261" s="99">
        <f t="shared" si="26"/>
        <v>0</v>
      </c>
      <c r="T261" s="99">
        <f t="shared" si="26"/>
        <v>0</v>
      </c>
      <c r="U261" s="99">
        <f t="shared" si="26"/>
        <v>0</v>
      </c>
    </row>
    <row r="262" spans="1:21" ht="15.75" customHeight="1" x14ac:dyDescent="0.2">
      <c r="A262" s="285"/>
      <c r="B262" s="291"/>
      <c r="C262" s="292"/>
      <c r="D262" s="97"/>
      <c r="E262" s="97"/>
      <c r="F262" s="98" t="s">
        <v>19</v>
      </c>
      <c r="G262" s="99">
        <f>E263</f>
        <v>0</v>
      </c>
      <c r="H262" s="99">
        <f>H265+H269</f>
        <v>0</v>
      </c>
      <c r="I262" s="99">
        <f>I265+I269</f>
        <v>0</v>
      </c>
      <c r="J262" s="99">
        <f t="shared" si="26"/>
        <v>0</v>
      </c>
      <c r="K262" s="99">
        <f t="shared" si="26"/>
        <v>0</v>
      </c>
      <c r="L262" s="99">
        <f t="shared" si="26"/>
        <v>0</v>
      </c>
      <c r="M262" s="99">
        <f t="shared" si="26"/>
        <v>0</v>
      </c>
      <c r="N262" s="99">
        <f t="shared" si="26"/>
        <v>0</v>
      </c>
      <c r="O262" s="99">
        <f t="shared" si="26"/>
        <v>0</v>
      </c>
      <c r="P262" s="99">
        <f t="shared" si="26"/>
        <v>0</v>
      </c>
      <c r="Q262" s="99">
        <f t="shared" si="26"/>
        <v>0</v>
      </c>
      <c r="R262" s="99">
        <f t="shared" si="26"/>
        <v>0</v>
      </c>
      <c r="S262" s="99">
        <f t="shared" si="26"/>
        <v>0</v>
      </c>
      <c r="T262" s="99">
        <f t="shared" si="26"/>
        <v>0</v>
      </c>
      <c r="U262" s="99">
        <f t="shared" si="26"/>
        <v>0</v>
      </c>
    </row>
    <row r="263" spans="1:21" ht="20.25" customHeight="1" x14ac:dyDescent="0.2">
      <c r="A263" s="285"/>
      <c r="B263" s="291"/>
      <c r="C263" s="292"/>
      <c r="D263" s="97">
        <f>D266+D270</f>
        <v>45900</v>
      </c>
      <c r="E263" s="97">
        <f>E266+E270</f>
        <v>0</v>
      </c>
      <c r="F263" s="98" t="s">
        <v>20</v>
      </c>
      <c r="G263" s="99">
        <f>G262/G261*100</f>
        <v>0</v>
      </c>
      <c r="H263" s="99">
        <f>H262/H261*100</f>
        <v>0</v>
      </c>
      <c r="I263" s="99">
        <f>I262/I261*100</f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</row>
    <row r="264" spans="1:21" x14ac:dyDescent="0.2">
      <c r="A264" s="280"/>
      <c r="B264" s="281" t="s">
        <v>94</v>
      </c>
      <c r="C264" s="282" t="s">
        <v>95</v>
      </c>
      <c r="D264" s="47"/>
      <c r="E264" s="47"/>
      <c r="F264" s="51" t="s">
        <v>18</v>
      </c>
      <c r="G264" s="9">
        <f>D266</f>
        <v>45900</v>
      </c>
      <c r="H264" s="18">
        <f>I264+L264+M264+N264+O264+P264</f>
        <v>45900</v>
      </c>
      <c r="I264" s="9">
        <f>J264+K264</f>
        <v>45900</v>
      </c>
      <c r="J264" s="9">
        <v>0</v>
      </c>
      <c r="K264" s="9">
        <f>D267</f>
        <v>45900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1:21" x14ac:dyDescent="0.2">
      <c r="A265" s="280"/>
      <c r="B265" s="281"/>
      <c r="C265" s="282"/>
      <c r="D265" s="8"/>
      <c r="E265" s="8"/>
      <c r="F265" s="51" t="s">
        <v>19</v>
      </c>
      <c r="G265" s="9" t="str">
        <f>E266</f>
        <v>0,00</v>
      </c>
      <c r="H265" s="18">
        <f>I265+L265+M265+N265+O265+P265</f>
        <v>0</v>
      </c>
      <c r="I265" s="9">
        <f>J265+K265</f>
        <v>0</v>
      </c>
      <c r="J265" s="9">
        <v>0</v>
      </c>
      <c r="K265" s="9">
        <f>E267</f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</row>
    <row r="266" spans="1:21" x14ac:dyDescent="0.2">
      <c r="A266" s="280"/>
      <c r="B266" s="281"/>
      <c r="C266" s="283"/>
      <c r="D266" s="17">
        <f>D267</f>
        <v>45900</v>
      </c>
      <c r="E266" s="8" t="s">
        <v>57</v>
      </c>
      <c r="F266" s="51" t="s">
        <v>20</v>
      </c>
      <c r="G266" s="9">
        <f>G265/G264*100</f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</row>
    <row r="267" spans="1:21" hidden="1" x14ac:dyDescent="0.2">
      <c r="A267" s="1"/>
      <c r="B267">
        <v>481</v>
      </c>
      <c r="C267">
        <v>0</v>
      </c>
      <c r="D267" s="52">
        <v>45900</v>
      </c>
      <c r="E267" s="52">
        <v>0</v>
      </c>
      <c r="F267" s="16"/>
      <c r="G267" s="16">
        <v>0</v>
      </c>
      <c r="H267" s="15">
        <f>H265-E266</f>
        <v>0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idden="1" x14ac:dyDescent="0.2">
      <c r="A268" s="280"/>
      <c r="B268" s="281">
        <v>75831</v>
      </c>
      <c r="C268" s="282" t="s">
        <v>202</v>
      </c>
      <c r="D268" s="47"/>
      <c r="E268" s="47">
        <v>0</v>
      </c>
      <c r="F268" s="51" t="s">
        <v>18</v>
      </c>
      <c r="G268" s="9">
        <f>D270</f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</row>
    <row r="269" spans="1:21" hidden="1" x14ac:dyDescent="0.2">
      <c r="A269" s="280"/>
      <c r="B269" s="281"/>
      <c r="C269" s="282"/>
      <c r="D269" s="8"/>
      <c r="E269" s="8"/>
      <c r="F269" s="51" t="s">
        <v>19</v>
      </c>
      <c r="G269" s="9">
        <f>E270</f>
        <v>0</v>
      </c>
      <c r="H269" s="18">
        <f>I269+L269+M269+N269+O269+P269</f>
        <v>0</v>
      </c>
      <c r="I269" s="9">
        <f>J269+K269</f>
        <v>0</v>
      </c>
      <c r="J269" s="9">
        <v>0</v>
      </c>
      <c r="K269" s="9">
        <f>E271</f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</row>
    <row r="270" spans="1:21" hidden="1" x14ac:dyDescent="0.2">
      <c r="A270" s="280"/>
      <c r="B270" s="281"/>
      <c r="C270" s="283"/>
      <c r="D270" s="17">
        <v>0</v>
      </c>
      <c r="E270" s="17">
        <f>E271</f>
        <v>0</v>
      </c>
      <c r="F270" s="51" t="s">
        <v>20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</row>
    <row r="271" spans="1:21" hidden="1" x14ac:dyDescent="0.2">
      <c r="A271" s="142"/>
      <c r="B271" s="45">
        <v>293</v>
      </c>
      <c r="C271" s="45">
        <v>0</v>
      </c>
      <c r="D271" s="46">
        <v>0</v>
      </c>
      <c r="E271" s="46">
        <v>0</v>
      </c>
      <c r="F271" s="5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x14ac:dyDescent="0.2">
      <c r="A272" s="285" t="s">
        <v>96</v>
      </c>
      <c r="B272" s="291"/>
      <c r="C272" s="287" t="s">
        <v>97</v>
      </c>
      <c r="D272" s="171">
        <v>7253445.21</v>
      </c>
      <c r="E272" s="171">
        <v>7104492.9400000004</v>
      </c>
      <c r="F272" s="98" t="s">
        <v>18</v>
      </c>
      <c r="G272" s="99">
        <f>D274</f>
        <v>7253445.21</v>
      </c>
      <c r="H272" s="99">
        <f t="shared" ref="H272:U273" si="27">H275+H297+H314+H333+H338+H360+H395+H378</f>
        <v>7248345.21</v>
      </c>
      <c r="I272" s="99">
        <f t="shared" si="27"/>
        <v>6975961.0999999996</v>
      </c>
      <c r="J272" s="99">
        <f t="shared" si="27"/>
        <v>5643262.3899999997</v>
      </c>
      <c r="K272" s="99">
        <f t="shared" si="27"/>
        <v>1332698.71</v>
      </c>
      <c r="L272" s="99">
        <f t="shared" si="27"/>
        <v>0</v>
      </c>
      <c r="M272" s="99">
        <f t="shared" si="27"/>
        <v>246324.11</v>
      </c>
      <c r="N272" s="99">
        <f t="shared" si="27"/>
        <v>26060</v>
      </c>
      <c r="O272" s="99">
        <f t="shared" si="27"/>
        <v>0</v>
      </c>
      <c r="P272" s="99">
        <f t="shared" si="27"/>
        <v>0</v>
      </c>
      <c r="Q272" s="99">
        <f t="shared" si="27"/>
        <v>5100</v>
      </c>
      <c r="R272" s="99">
        <f t="shared" si="27"/>
        <v>5100</v>
      </c>
      <c r="S272" s="99">
        <f t="shared" si="27"/>
        <v>0</v>
      </c>
      <c r="T272" s="99">
        <f t="shared" si="27"/>
        <v>0</v>
      </c>
      <c r="U272" s="99">
        <f t="shared" si="27"/>
        <v>0</v>
      </c>
    </row>
    <row r="273" spans="1:21" x14ac:dyDescent="0.2">
      <c r="A273" s="285"/>
      <c r="B273" s="291"/>
      <c r="C273" s="292"/>
      <c r="D273" s="97"/>
      <c r="E273" s="97"/>
      <c r="F273" s="98" t="s">
        <v>19</v>
      </c>
      <c r="G273" s="99">
        <f>E274</f>
        <v>7104492.9399999985</v>
      </c>
      <c r="H273" s="99">
        <f t="shared" si="27"/>
        <v>7099624.5999999987</v>
      </c>
      <c r="I273" s="99">
        <f t="shared" si="27"/>
        <v>6831739.8499999987</v>
      </c>
      <c r="J273" s="99">
        <f t="shared" si="27"/>
        <v>5559045.0600000005</v>
      </c>
      <c r="K273" s="99">
        <f t="shared" si="27"/>
        <v>1272694.79</v>
      </c>
      <c r="L273" s="99">
        <f t="shared" si="27"/>
        <v>0</v>
      </c>
      <c r="M273" s="99">
        <f t="shared" si="27"/>
        <v>242355.06999999998</v>
      </c>
      <c r="N273" s="99">
        <f t="shared" si="27"/>
        <v>25529.68</v>
      </c>
      <c r="O273" s="99">
        <f t="shared" si="27"/>
        <v>0</v>
      </c>
      <c r="P273" s="99">
        <f t="shared" si="27"/>
        <v>0</v>
      </c>
      <c r="Q273" s="99">
        <f t="shared" si="27"/>
        <v>4868.34</v>
      </c>
      <c r="R273" s="99">
        <f t="shared" si="27"/>
        <v>4868.34</v>
      </c>
      <c r="S273" s="99">
        <f t="shared" si="27"/>
        <v>0</v>
      </c>
      <c r="T273" s="99">
        <f t="shared" si="27"/>
        <v>0</v>
      </c>
      <c r="U273" s="99">
        <f t="shared" si="27"/>
        <v>0</v>
      </c>
    </row>
    <row r="274" spans="1:21" x14ac:dyDescent="0.2">
      <c r="A274" s="285"/>
      <c r="B274" s="291"/>
      <c r="C274" s="292"/>
      <c r="D274" s="97">
        <f>D277+D299+D316+D335+D340+D362+D380+D397</f>
        <v>7253445.21</v>
      </c>
      <c r="E274" s="97">
        <f>E277+E299+E316+E335+E340+E362+E380+E397</f>
        <v>7104492.9399999985</v>
      </c>
      <c r="F274" s="98" t="s">
        <v>20</v>
      </c>
      <c r="G274" s="99">
        <f t="shared" ref="G274:N274" si="28">G273/G272*100</f>
        <v>97.946461775231342</v>
      </c>
      <c r="H274" s="99">
        <f t="shared" si="28"/>
        <v>97.948212927347583</v>
      </c>
      <c r="I274" s="99">
        <f t="shared" si="28"/>
        <v>97.932596699829631</v>
      </c>
      <c r="J274" s="99">
        <f t="shared" si="28"/>
        <v>98.507648162005822</v>
      </c>
      <c r="K274" s="99">
        <f t="shared" si="28"/>
        <v>95.497562986310697</v>
      </c>
      <c r="L274" s="99">
        <v>0</v>
      </c>
      <c r="M274" s="99">
        <f t="shared" si="28"/>
        <v>98.388692036682883</v>
      </c>
      <c r="N274" s="99">
        <f t="shared" si="28"/>
        <v>97.965003837298553</v>
      </c>
      <c r="O274" s="99">
        <v>0</v>
      </c>
      <c r="P274" s="99">
        <v>0</v>
      </c>
      <c r="Q274" s="99">
        <f t="shared" ref="Q274" si="29">Q273/Q272*100</f>
        <v>95.45764705882354</v>
      </c>
      <c r="R274" s="99">
        <v>0</v>
      </c>
      <c r="S274" s="99">
        <v>0</v>
      </c>
      <c r="T274" s="99">
        <v>0</v>
      </c>
      <c r="U274" s="99">
        <v>0</v>
      </c>
    </row>
    <row r="275" spans="1:21" x14ac:dyDescent="0.2">
      <c r="A275" s="280"/>
      <c r="B275" s="281" t="s">
        <v>98</v>
      </c>
      <c r="C275" s="282" t="s">
        <v>99</v>
      </c>
      <c r="D275" s="52">
        <v>3795036.13</v>
      </c>
      <c r="E275" s="52">
        <v>3710749.72</v>
      </c>
      <c r="F275" s="51" t="s">
        <v>18</v>
      </c>
      <c r="G275" s="9">
        <f>D277</f>
        <v>3795036.13</v>
      </c>
      <c r="H275" s="18">
        <f>I275+L275+M275+N275+O275+P275</f>
        <v>3789936.13</v>
      </c>
      <c r="I275" s="9">
        <f>J275+K275</f>
        <v>3646786.13</v>
      </c>
      <c r="J275" s="9">
        <f>D279+D280+D281+D282+D284</f>
        <v>3155070.9</v>
      </c>
      <c r="K275" s="9">
        <f>D283+D285+D286+D287+D288+D289+D290+D291+D292+D293+D294+D295</f>
        <v>491715.23</v>
      </c>
      <c r="L275" s="9">
        <v>0</v>
      </c>
      <c r="M275" s="9">
        <f>D278</f>
        <v>143150</v>
      </c>
      <c r="N275" s="9">
        <v>0</v>
      </c>
      <c r="O275" s="9">
        <v>0</v>
      </c>
      <c r="P275" s="9">
        <v>0</v>
      </c>
      <c r="Q275" s="9">
        <f>R275+T275+U275</f>
        <v>5100</v>
      </c>
      <c r="R275" s="9">
        <f>D296</f>
        <v>5100</v>
      </c>
      <c r="S275" s="9">
        <v>0</v>
      </c>
      <c r="T275" s="9">
        <v>0</v>
      </c>
      <c r="U275" s="9">
        <v>0</v>
      </c>
    </row>
    <row r="276" spans="1:21" x14ac:dyDescent="0.2">
      <c r="A276" s="280"/>
      <c r="B276" s="281"/>
      <c r="C276" s="282"/>
      <c r="D276" s="8"/>
      <c r="E276" s="8"/>
      <c r="F276" s="51" t="s">
        <v>19</v>
      </c>
      <c r="G276" s="9">
        <f>E277</f>
        <v>3710749.7199999983</v>
      </c>
      <c r="H276" s="18">
        <f>I276+L276+M276+N276+O276+P276</f>
        <v>3705881.379999999</v>
      </c>
      <c r="I276" s="9">
        <f>J276+K276</f>
        <v>3564160.2899999991</v>
      </c>
      <c r="J276" s="9">
        <f>E279+E280+E281+E282+E284</f>
        <v>3101350.5799999991</v>
      </c>
      <c r="K276" s="9">
        <f>E283+E285+E286+E287+E288+E289+E290+E291+E292+E293+E294+E295</f>
        <v>462809.71</v>
      </c>
      <c r="L276" s="9">
        <v>0</v>
      </c>
      <c r="M276" s="9">
        <f>E278</f>
        <v>141721.09</v>
      </c>
      <c r="N276" s="9">
        <v>0</v>
      </c>
      <c r="O276" s="9">
        <v>0</v>
      </c>
      <c r="P276" s="9">
        <v>0</v>
      </c>
      <c r="Q276" s="9">
        <f>R276+T276+U276</f>
        <v>4868.34</v>
      </c>
      <c r="R276" s="9">
        <f>E296</f>
        <v>4868.34</v>
      </c>
      <c r="S276" s="9">
        <v>0</v>
      </c>
      <c r="T276" s="9">
        <v>0</v>
      </c>
      <c r="U276" s="9">
        <v>0</v>
      </c>
    </row>
    <row r="277" spans="1:21" x14ac:dyDescent="0.2">
      <c r="A277" s="280"/>
      <c r="B277" s="281"/>
      <c r="C277" s="283"/>
      <c r="D277" s="8">
        <f>D278+D279+D280+D281+D282+D283+D284+D285+D286+D287+D288+D289+D290+D291+D292+D293+D294+D295+D296</f>
        <v>3795036.13</v>
      </c>
      <c r="E277" s="8">
        <f>E278+E279+E280+E281+E282+E283+E284+E285+E286+E287+E288+E289+E290+E291+E292+E293+E294+E295+E296</f>
        <v>3710749.7199999983</v>
      </c>
      <c r="F277" s="51" t="s">
        <v>20</v>
      </c>
      <c r="G277" s="9">
        <f>G276/G275*100</f>
        <v>97.779035373768579</v>
      </c>
      <c r="H277" s="9">
        <f t="shared" ref="H277:M277" si="30">H276/H275*100</f>
        <v>97.782159194329196</v>
      </c>
      <c r="I277" s="9">
        <f t="shared" si="30"/>
        <v>97.734283364733514</v>
      </c>
      <c r="J277" s="9">
        <f t="shared" si="30"/>
        <v>98.297333983841668</v>
      </c>
      <c r="K277" s="9">
        <f t="shared" si="30"/>
        <v>94.121491823631345</v>
      </c>
      <c r="L277" s="9">
        <v>0</v>
      </c>
      <c r="M277" s="9">
        <f t="shared" si="30"/>
        <v>99.001809290953545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</row>
    <row r="278" spans="1:21" hidden="1" x14ac:dyDescent="0.2">
      <c r="A278" s="1"/>
      <c r="B278">
        <v>302</v>
      </c>
      <c r="C278">
        <v>0</v>
      </c>
      <c r="D278" s="52">
        <v>143150</v>
      </c>
      <c r="E278" s="52">
        <v>141721.09</v>
      </c>
      <c r="F278" s="13">
        <f>H275-G275</f>
        <v>-5100</v>
      </c>
      <c r="G278" s="14"/>
      <c r="H278" s="15">
        <f>H276-E277</f>
        <v>-4868.3399999993853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idden="1" x14ac:dyDescent="0.2">
      <c r="A279" s="1"/>
      <c r="B279">
        <v>401</v>
      </c>
      <c r="C279">
        <v>0</v>
      </c>
      <c r="D279" s="52">
        <v>2422680.33</v>
      </c>
      <c r="E279" s="52">
        <v>2386530.46</v>
      </c>
      <c r="F279" s="47"/>
      <c r="G279" s="47"/>
      <c r="H279" s="14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idden="1" x14ac:dyDescent="0.2">
      <c r="A280" s="1"/>
      <c r="B280">
        <v>404</v>
      </c>
      <c r="C280">
        <v>0</v>
      </c>
      <c r="D280" s="52">
        <v>199853.57</v>
      </c>
      <c r="E280" s="52">
        <v>199801.26</v>
      </c>
      <c r="F280" s="13"/>
      <c r="G280" s="14"/>
      <c r="H280" s="14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idden="1" x14ac:dyDescent="0.2">
      <c r="A281" s="1"/>
      <c r="B281">
        <v>411</v>
      </c>
      <c r="C281">
        <v>0</v>
      </c>
      <c r="D281" s="52">
        <v>458356</v>
      </c>
      <c r="E281" s="52">
        <v>445610.01</v>
      </c>
      <c r="F281" s="13"/>
      <c r="G281" s="14"/>
      <c r="H281" s="14"/>
      <c r="I281" s="5" t="e">
        <f>I284+I306+#REF!+I342+I347+I369+I404</f>
        <v>#REF!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idden="1" x14ac:dyDescent="0.2">
      <c r="A282" s="1"/>
      <c r="B282">
        <v>412</v>
      </c>
      <c r="C282">
        <v>0</v>
      </c>
      <c r="D282" s="52">
        <v>57831</v>
      </c>
      <c r="E282" s="52">
        <v>53089.09</v>
      </c>
      <c r="F282" s="13"/>
      <c r="G282" s="14"/>
      <c r="H282" s="14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idden="1" x14ac:dyDescent="0.2">
      <c r="A283" s="1"/>
      <c r="B283">
        <v>414</v>
      </c>
      <c r="C283">
        <v>0</v>
      </c>
      <c r="D283" s="52">
        <v>4500</v>
      </c>
      <c r="E283" s="52">
        <v>4412</v>
      </c>
      <c r="F283" s="13"/>
      <c r="G283" s="14"/>
      <c r="H283" s="1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idden="1" x14ac:dyDescent="0.2">
      <c r="A284" s="1"/>
      <c r="B284">
        <v>417</v>
      </c>
      <c r="C284">
        <v>0</v>
      </c>
      <c r="D284" s="52">
        <v>16350</v>
      </c>
      <c r="E284" s="52">
        <v>16319.76</v>
      </c>
      <c r="F284" s="13"/>
      <c r="G284" s="14"/>
      <c r="H284" s="14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idden="1" x14ac:dyDescent="0.2">
      <c r="A285" s="1"/>
      <c r="B285">
        <v>421</v>
      </c>
      <c r="C285">
        <v>0</v>
      </c>
      <c r="D285" s="52">
        <v>126592.03</v>
      </c>
      <c r="E285" s="52">
        <v>121993.59</v>
      </c>
      <c r="F285" s="13"/>
      <c r="G285" s="14"/>
      <c r="H285" s="14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idden="1" x14ac:dyDescent="0.2">
      <c r="A286" s="1"/>
      <c r="B286">
        <v>424</v>
      </c>
      <c r="C286">
        <v>0</v>
      </c>
      <c r="D286" s="52">
        <v>46927.97</v>
      </c>
      <c r="E286" s="52">
        <v>42206.92</v>
      </c>
      <c r="F286" s="13"/>
      <c r="G286" s="14"/>
      <c r="H286" s="14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idden="1" x14ac:dyDescent="0.2">
      <c r="A287" s="1"/>
      <c r="B287">
        <v>426</v>
      </c>
      <c r="C287">
        <v>0</v>
      </c>
      <c r="D287" s="52">
        <v>70275</v>
      </c>
      <c r="E287" s="52">
        <v>62418.37</v>
      </c>
      <c r="F287" s="13"/>
      <c r="G287" s="14"/>
      <c r="H287" s="14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idden="1" x14ac:dyDescent="0.2">
      <c r="A288" s="1"/>
      <c r="B288">
        <v>427</v>
      </c>
      <c r="C288">
        <v>0</v>
      </c>
      <c r="D288" s="52">
        <v>25876</v>
      </c>
      <c r="E288" s="52">
        <v>24159.51</v>
      </c>
      <c r="F288" s="13"/>
      <c r="G288" s="14"/>
      <c r="H288" s="14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idden="1" x14ac:dyDescent="0.2">
      <c r="A289" s="1"/>
      <c r="B289">
        <v>428</v>
      </c>
      <c r="C289">
        <v>0</v>
      </c>
      <c r="D289" s="52">
        <v>4530</v>
      </c>
      <c r="E289" s="52">
        <v>2939</v>
      </c>
      <c r="F289" s="13"/>
      <c r="G289" s="14"/>
      <c r="H289" s="1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idden="1" x14ac:dyDescent="0.2">
      <c r="A290" s="1"/>
      <c r="B290">
        <v>430</v>
      </c>
      <c r="C290">
        <v>0</v>
      </c>
      <c r="D290" s="52">
        <v>40700</v>
      </c>
      <c r="E290" s="52">
        <v>36202.53</v>
      </c>
      <c r="F290" s="13"/>
      <c r="G290" s="14"/>
      <c r="H290" s="14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idden="1" x14ac:dyDescent="0.2">
      <c r="A291" s="1"/>
      <c r="B291">
        <v>436</v>
      </c>
      <c r="C291">
        <v>0</v>
      </c>
      <c r="D291" s="52">
        <v>13430</v>
      </c>
      <c r="E291" s="52">
        <v>12659.56</v>
      </c>
      <c r="F291" s="13"/>
      <c r="G291" s="14"/>
      <c r="H291" s="14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idden="1" x14ac:dyDescent="0.2">
      <c r="A292" s="1"/>
      <c r="B292">
        <v>441</v>
      </c>
      <c r="C292">
        <v>0</v>
      </c>
      <c r="D292" s="52">
        <v>10800</v>
      </c>
      <c r="E292" s="52">
        <v>8855.5</v>
      </c>
      <c r="F292" s="13"/>
      <c r="G292" s="14"/>
      <c r="H292" s="14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idden="1" x14ac:dyDescent="0.2">
      <c r="A293" s="1"/>
      <c r="B293">
        <v>443</v>
      </c>
      <c r="C293">
        <v>0</v>
      </c>
      <c r="D293" s="52">
        <v>3861.23</v>
      </c>
      <c r="E293" s="52">
        <v>2837</v>
      </c>
      <c r="F293" s="13"/>
      <c r="G293" s="14"/>
      <c r="H293" s="14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idden="1" x14ac:dyDescent="0.2">
      <c r="A294" s="1"/>
      <c r="B294">
        <v>444</v>
      </c>
      <c r="C294">
        <v>0</v>
      </c>
      <c r="D294" s="52">
        <v>141773</v>
      </c>
      <c r="E294" s="52">
        <v>141772.88</v>
      </c>
      <c r="F294" s="13"/>
      <c r="G294" s="14"/>
      <c r="H294" s="14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idden="1" x14ac:dyDescent="0.2">
      <c r="A295" s="1"/>
      <c r="B295">
        <v>470</v>
      </c>
      <c r="C295">
        <v>0</v>
      </c>
      <c r="D295" s="52">
        <v>2450</v>
      </c>
      <c r="E295" s="52">
        <v>2352.85</v>
      </c>
      <c r="F295" s="13"/>
      <c r="G295" s="14"/>
      <c r="H295" s="1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idden="1" x14ac:dyDescent="0.2">
      <c r="A296" s="1"/>
      <c r="B296">
        <v>605</v>
      </c>
      <c r="C296">
        <v>0</v>
      </c>
      <c r="D296" s="52">
        <v>5100</v>
      </c>
      <c r="E296" s="52">
        <v>4868.34</v>
      </c>
      <c r="F296" s="13"/>
      <c r="G296" s="14"/>
      <c r="H296" s="14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x14ac:dyDescent="0.2">
      <c r="A297" s="280"/>
      <c r="B297" s="281" t="s">
        <v>101</v>
      </c>
      <c r="C297" s="282" t="s">
        <v>102</v>
      </c>
      <c r="D297" s="52">
        <v>337314.17</v>
      </c>
      <c r="E297" s="52">
        <v>331905</v>
      </c>
      <c r="F297" s="51" t="s">
        <v>18</v>
      </c>
      <c r="G297" s="9">
        <f>D299</f>
        <v>337314.17</v>
      </c>
      <c r="H297" s="18">
        <f>I297+L297+M297+N297+O297+P297</f>
        <v>337314.16999999993</v>
      </c>
      <c r="I297" s="9">
        <f>J297+K297</f>
        <v>320140.05999999994</v>
      </c>
      <c r="J297" s="9">
        <f>D301+D302+D303+D304</f>
        <v>297044.08999999997</v>
      </c>
      <c r="K297" s="9">
        <f>D305+D306+D307+D308+D309+D310</f>
        <v>23095.97</v>
      </c>
      <c r="L297" s="9">
        <v>0</v>
      </c>
      <c r="M297" s="9">
        <f>D300</f>
        <v>17174.11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</row>
    <row r="298" spans="1:21" x14ac:dyDescent="0.2">
      <c r="A298" s="280"/>
      <c r="B298" s="281"/>
      <c r="C298" s="283"/>
      <c r="D298" s="12"/>
      <c r="E298" s="12"/>
      <c r="F298" s="51" t="s">
        <v>19</v>
      </c>
      <c r="G298" s="9">
        <f>E299</f>
        <v>331905</v>
      </c>
      <c r="H298" s="18">
        <f>I298+L298+M298+N298+O298+P298</f>
        <v>331905</v>
      </c>
      <c r="I298" s="9">
        <f>J298+K298</f>
        <v>314933.11</v>
      </c>
      <c r="J298" s="9">
        <f>E301+E302+E303+E304</f>
        <v>292959.68</v>
      </c>
      <c r="K298" s="9">
        <f>E305+E306+E307+E308+E309+E310</f>
        <v>21973.43</v>
      </c>
      <c r="L298" s="9">
        <v>0</v>
      </c>
      <c r="M298" s="9">
        <f>E300</f>
        <v>16971.89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</row>
    <row r="299" spans="1:21" x14ac:dyDescent="0.2">
      <c r="A299" s="280"/>
      <c r="B299" s="281"/>
      <c r="C299" s="283"/>
      <c r="D299" s="8">
        <f>D300+D301+D302+D303+D304+D305+D306+D307+D308+D309+D310</f>
        <v>337314.17</v>
      </c>
      <c r="E299" s="8">
        <f>E300+E301+E302+E303+E304+E305+E306+E307+E308+E309+E310</f>
        <v>331905</v>
      </c>
      <c r="F299" s="51" t="s">
        <v>20</v>
      </c>
      <c r="G299" s="9">
        <f>G298/G297*100</f>
        <v>98.396400008929362</v>
      </c>
      <c r="H299" s="9">
        <f t="shared" ref="H299:M299" si="31">H298/H297*100</f>
        <v>98.39640000892939</v>
      </c>
      <c r="I299" s="9">
        <f t="shared" si="31"/>
        <v>98.373540006208543</v>
      </c>
      <c r="J299" s="9">
        <f t="shared" si="31"/>
        <v>98.624981900834996</v>
      </c>
      <c r="K299" s="9">
        <f t="shared" si="31"/>
        <v>95.13967155308913</v>
      </c>
      <c r="L299" s="9">
        <v>0</v>
      </c>
      <c r="M299" s="9">
        <f t="shared" si="31"/>
        <v>98.82252995933996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</row>
    <row r="300" spans="1:21" hidden="1" x14ac:dyDescent="0.2">
      <c r="A300" s="1"/>
      <c r="B300">
        <v>302</v>
      </c>
      <c r="C300">
        <v>0</v>
      </c>
      <c r="D300" s="52">
        <v>17174.11</v>
      </c>
      <c r="E300" s="52">
        <v>16971.89</v>
      </c>
      <c r="F300" s="46"/>
      <c r="G300" s="14"/>
      <c r="H300" s="15">
        <f>H298-E299</f>
        <v>0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idden="1" x14ac:dyDescent="0.2">
      <c r="A301" s="1"/>
      <c r="B301">
        <v>401</v>
      </c>
      <c r="C301">
        <v>0</v>
      </c>
      <c r="D301" s="52">
        <v>228915.58</v>
      </c>
      <c r="E301" s="52">
        <v>226176.21</v>
      </c>
      <c r="F301" s="47"/>
      <c r="G301" s="47"/>
      <c r="H301" s="14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idden="1" x14ac:dyDescent="0.2">
      <c r="A302" s="1"/>
      <c r="B302">
        <v>404</v>
      </c>
      <c r="C302">
        <v>0</v>
      </c>
      <c r="D302" s="52">
        <v>19901.5</v>
      </c>
      <c r="E302" s="52">
        <v>19896.240000000002</v>
      </c>
      <c r="F302" s="46"/>
      <c r="G302" s="14"/>
      <c r="H302" s="14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idden="1" x14ac:dyDescent="0.2">
      <c r="A303" s="1"/>
      <c r="B303">
        <v>411</v>
      </c>
      <c r="C303">
        <v>0</v>
      </c>
      <c r="D303" s="52">
        <v>44238.400000000001</v>
      </c>
      <c r="E303" s="52">
        <v>43322.28</v>
      </c>
      <c r="F303" s="46"/>
      <c r="G303" s="14"/>
      <c r="H303" s="14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idden="1" x14ac:dyDescent="0.2">
      <c r="A304" s="1"/>
      <c r="B304">
        <v>412</v>
      </c>
      <c r="C304">
        <v>0</v>
      </c>
      <c r="D304" s="52">
        <v>3988.61</v>
      </c>
      <c r="E304" s="52">
        <v>3564.95</v>
      </c>
      <c r="F304" s="46"/>
      <c r="G304" s="14"/>
      <c r="H304" s="14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idden="1" x14ac:dyDescent="0.2">
      <c r="A305" s="1"/>
      <c r="B305">
        <v>421</v>
      </c>
      <c r="C305">
        <v>0</v>
      </c>
      <c r="D305" s="52">
        <v>4809</v>
      </c>
      <c r="E305" s="52">
        <v>4123.72</v>
      </c>
      <c r="F305" s="46"/>
      <c r="G305" s="14"/>
      <c r="H305" s="14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idden="1" x14ac:dyDescent="0.2">
      <c r="A306" s="1"/>
      <c r="B306">
        <v>424</v>
      </c>
      <c r="C306">
        <v>0</v>
      </c>
      <c r="D306" s="52">
        <v>2861.97</v>
      </c>
      <c r="E306" s="52">
        <v>2437.52</v>
      </c>
      <c r="F306" s="46"/>
      <c r="G306" s="14"/>
      <c r="H306" s="14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idden="1" x14ac:dyDescent="0.2">
      <c r="A307" s="1"/>
      <c r="B307">
        <v>441</v>
      </c>
      <c r="C307">
        <v>0</v>
      </c>
      <c r="D307" s="52">
        <v>100</v>
      </c>
      <c r="E307" s="52">
        <v>87.76</v>
      </c>
      <c r="F307" s="46"/>
      <c r="G307" s="14"/>
      <c r="H307" s="1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idden="1" x14ac:dyDescent="0.2">
      <c r="A308" s="1"/>
      <c r="B308">
        <v>444</v>
      </c>
      <c r="C308">
        <v>0</v>
      </c>
      <c r="D308" s="52">
        <v>15325</v>
      </c>
      <c r="E308" s="52">
        <v>15324.43</v>
      </c>
      <c r="F308" s="46"/>
      <c r="G308" s="14"/>
      <c r="H308" s="14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idden="1" x14ac:dyDescent="0.2">
      <c r="A309" s="1"/>
      <c r="B309" s="2"/>
      <c r="C309" s="144" t="s">
        <v>100</v>
      </c>
      <c r="D309" s="17">
        <v>0</v>
      </c>
      <c r="E309" s="17">
        <v>0</v>
      </c>
      <c r="F309" s="13"/>
      <c r="G309" s="14"/>
      <c r="H309" s="14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idden="1" x14ac:dyDescent="0.2">
      <c r="A310" s="1"/>
      <c r="B310" s="2"/>
      <c r="C310" s="144"/>
      <c r="D310" s="17">
        <v>0</v>
      </c>
      <c r="E310" s="17">
        <v>0</v>
      </c>
      <c r="F310" s="13"/>
      <c r="G310" s="14"/>
      <c r="H310" s="14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idden="1" x14ac:dyDescent="0.2">
      <c r="A311" s="1"/>
      <c r="B311" s="2"/>
      <c r="C311" s="144"/>
      <c r="D311" s="12"/>
      <c r="E311" s="12"/>
      <c r="F311" s="13"/>
      <c r="G311" s="14"/>
      <c r="H311" s="14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idden="1" x14ac:dyDescent="0.2">
      <c r="A312" s="1"/>
      <c r="B312" s="2"/>
      <c r="C312" s="144"/>
      <c r="D312" s="12"/>
      <c r="E312" s="12"/>
      <c r="F312" s="13"/>
      <c r="G312" s="14"/>
      <c r="H312" s="14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idden="1" x14ac:dyDescent="0.2">
      <c r="A313" s="1"/>
      <c r="B313" s="2"/>
      <c r="C313" s="144"/>
      <c r="D313" s="12"/>
      <c r="E313" s="12"/>
      <c r="F313" s="13"/>
      <c r="G313" s="14"/>
      <c r="H313" s="14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76" customFormat="1" x14ac:dyDescent="0.2">
      <c r="A314" s="341"/>
      <c r="B314" s="342" t="s">
        <v>103</v>
      </c>
      <c r="C314" s="343" t="s">
        <v>104</v>
      </c>
      <c r="D314" s="170">
        <v>743741.4</v>
      </c>
      <c r="E314" s="170">
        <v>724260.67</v>
      </c>
      <c r="F314" s="175" t="s">
        <v>18</v>
      </c>
      <c r="G314" s="96">
        <f>D316</f>
        <v>743741.4</v>
      </c>
      <c r="H314" s="95">
        <f>I314+L314+M314+N314+O314+P314</f>
        <v>743741.4</v>
      </c>
      <c r="I314" s="96">
        <f>J314+K314</f>
        <v>722441.4</v>
      </c>
      <c r="J314" s="96">
        <f>D318+D319+D320+D321</f>
        <v>495611.4</v>
      </c>
      <c r="K314" s="96">
        <f>D322+D323+D324+D325+D326+D327+D328+D329+D330+D331+D332</f>
        <v>226830</v>
      </c>
      <c r="L314" s="96">
        <v>0</v>
      </c>
      <c r="M314" s="96">
        <f>D317</f>
        <v>21300</v>
      </c>
      <c r="N314" s="96">
        <v>0</v>
      </c>
      <c r="O314" s="96">
        <v>0</v>
      </c>
      <c r="P314" s="96">
        <v>0</v>
      </c>
      <c r="Q314" s="96">
        <v>0</v>
      </c>
      <c r="R314" s="96">
        <v>0</v>
      </c>
      <c r="S314" s="96">
        <v>0</v>
      </c>
      <c r="T314" s="96">
        <v>0</v>
      </c>
      <c r="U314" s="96">
        <v>0</v>
      </c>
    </row>
    <row r="315" spans="1:21" s="176" customFormat="1" x14ac:dyDescent="0.2">
      <c r="A315" s="341"/>
      <c r="B315" s="342"/>
      <c r="C315" s="344"/>
      <c r="D315" s="177"/>
      <c r="E315" s="177"/>
      <c r="F315" s="175" t="s">
        <v>19</v>
      </c>
      <c r="G315" s="96">
        <f>E316</f>
        <v>724260.67</v>
      </c>
      <c r="H315" s="95">
        <f>I315+L315+M315+N315+O315+P315</f>
        <v>724260.66999999993</v>
      </c>
      <c r="I315" s="96">
        <f>J315+K315</f>
        <v>704034.2</v>
      </c>
      <c r="J315" s="96">
        <f>E318+E319+E320+E321</f>
        <v>492206.14</v>
      </c>
      <c r="K315" s="96">
        <f>E322+E323+E324+E325+E326+E327+E328+E329+E330+E331+E332</f>
        <v>211828.06</v>
      </c>
      <c r="L315" s="96">
        <v>0</v>
      </c>
      <c r="M315" s="96">
        <f>E317</f>
        <v>20226.47</v>
      </c>
      <c r="N315" s="96">
        <v>0</v>
      </c>
      <c r="O315" s="96">
        <v>0</v>
      </c>
      <c r="P315" s="96">
        <v>0</v>
      </c>
      <c r="Q315" s="96">
        <v>0</v>
      </c>
      <c r="R315" s="96">
        <v>0</v>
      </c>
      <c r="S315" s="96">
        <v>0</v>
      </c>
      <c r="T315" s="96">
        <v>0</v>
      </c>
      <c r="U315" s="96">
        <v>0</v>
      </c>
    </row>
    <row r="316" spans="1:21" s="176" customFormat="1" ht="14.25" customHeight="1" x14ac:dyDescent="0.2">
      <c r="A316" s="341"/>
      <c r="B316" s="342"/>
      <c r="C316" s="344"/>
      <c r="D316" s="178">
        <f>D317+D318+D319+D320+D321+D322+D323+D324+D325+D326+D327+D328+D329+D330+D331+D332</f>
        <v>743741.4</v>
      </c>
      <c r="E316" s="178">
        <f>E317+E318+E319+E320+E321+E322+E323+E324+E325+E326+E327+E328+E329+E330+E331+E332</f>
        <v>724260.67</v>
      </c>
      <c r="F316" s="175" t="s">
        <v>20</v>
      </c>
      <c r="G316" s="96">
        <f>G315/G314*100</f>
        <v>97.380711897979594</v>
      </c>
      <c r="H316" s="96">
        <f>H315/H314*100</f>
        <v>97.38071189797958</v>
      </c>
      <c r="I316" s="96">
        <f>I315/I314*100</f>
        <v>97.452084002937809</v>
      </c>
      <c r="J316" s="96">
        <f>J315/J314*100</f>
        <v>99.31291733805962</v>
      </c>
      <c r="K316" s="96">
        <f>K315/K314*100</f>
        <v>93.38626284001235</v>
      </c>
      <c r="L316" s="96">
        <v>0</v>
      </c>
      <c r="M316" s="96">
        <f>M315/M314*100</f>
        <v>94.959953051643197</v>
      </c>
      <c r="N316" s="96">
        <v>0</v>
      </c>
      <c r="O316" s="96">
        <v>0</v>
      </c>
      <c r="P316" s="96">
        <v>0</v>
      </c>
      <c r="Q316" s="96">
        <v>0</v>
      </c>
      <c r="R316" s="96">
        <v>0</v>
      </c>
      <c r="S316" s="96">
        <v>0</v>
      </c>
      <c r="T316" s="96">
        <v>0</v>
      </c>
      <c r="U316" s="96">
        <v>0</v>
      </c>
    </row>
    <row r="317" spans="1:21" hidden="1" x14ac:dyDescent="0.2">
      <c r="A317" s="1"/>
      <c r="B317">
        <v>302</v>
      </c>
      <c r="C317">
        <v>0</v>
      </c>
      <c r="D317" s="52">
        <v>21300</v>
      </c>
      <c r="E317" s="52">
        <v>20226.47</v>
      </c>
      <c r="F317" s="13">
        <v>0</v>
      </c>
      <c r="G317" s="14"/>
      <c r="H317" s="15">
        <v>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idden="1" x14ac:dyDescent="0.2">
      <c r="A318" s="1"/>
      <c r="B318">
        <v>401</v>
      </c>
      <c r="C318">
        <v>0</v>
      </c>
      <c r="D318" s="52">
        <v>387500</v>
      </c>
      <c r="E318" s="52">
        <v>385424.59</v>
      </c>
      <c r="F318" s="13" t="s">
        <v>105</v>
      </c>
      <c r="G318" s="14"/>
      <c r="H318" s="14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idden="1" x14ac:dyDescent="0.2">
      <c r="A319" s="1"/>
      <c r="B319">
        <v>404</v>
      </c>
      <c r="C319">
        <v>0</v>
      </c>
      <c r="D319" s="52">
        <v>25331.4</v>
      </c>
      <c r="E319" s="52">
        <v>25331.4</v>
      </c>
      <c r="F319" s="13"/>
      <c r="G319" s="14"/>
      <c r="H319" s="1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idden="1" x14ac:dyDescent="0.2">
      <c r="A320" s="1"/>
      <c r="B320">
        <v>411</v>
      </c>
      <c r="C320">
        <v>0</v>
      </c>
      <c r="D320" s="52">
        <v>72700</v>
      </c>
      <c r="E320" s="52">
        <v>71814.42</v>
      </c>
      <c r="F320" s="13"/>
      <c r="G320" s="14"/>
      <c r="H320" s="14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idden="1" x14ac:dyDescent="0.2">
      <c r="A321" s="1"/>
      <c r="B321">
        <v>412</v>
      </c>
      <c r="C321">
        <v>0</v>
      </c>
      <c r="D321" s="52">
        <v>10080</v>
      </c>
      <c r="E321" s="52">
        <v>9635.73</v>
      </c>
      <c r="F321" s="13"/>
      <c r="G321" s="14"/>
      <c r="H321" s="14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idden="1" x14ac:dyDescent="0.2">
      <c r="A322" s="1"/>
      <c r="B322">
        <v>421</v>
      </c>
      <c r="C322">
        <v>0</v>
      </c>
      <c r="D322" s="52">
        <v>24000</v>
      </c>
      <c r="E322" s="52">
        <v>23036.16</v>
      </c>
      <c r="F322" s="13"/>
      <c r="G322" s="14"/>
      <c r="H322" s="14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idden="1" x14ac:dyDescent="0.2">
      <c r="A323" s="1"/>
      <c r="B323">
        <v>424</v>
      </c>
      <c r="C323">
        <v>0</v>
      </c>
      <c r="D323" s="52">
        <v>5000</v>
      </c>
      <c r="E323" s="52">
        <v>4946.53</v>
      </c>
      <c r="F323" s="13"/>
      <c r="G323" s="14"/>
      <c r="H323" s="14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idden="1" x14ac:dyDescent="0.2">
      <c r="A324" s="1"/>
      <c r="B324">
        <v>426</v>
      </c>
      <c r="C324">
        <v>0</v>
      </c>
      <c r="D324" s="52">
        <v>37500</v>
      </c>
      <c r="E324" s="52">
        <v>35388.75</v>
      </c>
      <c r="F324" s="13"/>
      <c r="G324" s="14"/>
      <c r="H324" s="14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idden="1" x14ac:dyDescent="0.2">
      <c r="A325" s="1"/>
      <c r="B325">
        <v>427</v>
      </c>
      <c r="C325">
        <v>0</v>
      </c>
      <c r="D325" s="52">
        <v>4000</v>
      </c>
      <c r="E325" s="52">
        <v>3386.81</v>
      </c>
      <c r="F325" s="13"/>
      <c r="G325" s="14"/>
      <c r="H325" s="14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idden="1" x14ac:dyDescent="0.2">
      <c r="A326" s="1"/>
      <c r="B326">
        <v>428</v>
      </c>
      <c r="C326">
        <v>0</v>
      </c>
      <c r="D326" s="52">
        <v>700</v>
      </c>
      <c r="E326" s="52">
        <v>445</v>
      </c>
      <c r="F326" s="13"/>
      <c r="G326" s="14"/>
      <c r="H326" s="14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idden="1" x14ac:dyDescent="0.2">
      <c r="A327" s="1"/>
      <c r="B327">
        <v>430</v>
      </c>
      <c r="C327">
        <v>0</v>
      </c>
      <c r="D327" s="52">
        <v>122500</v>
      </c>
      <c r="E327" s="52">
        <v>113509.85</v>
      </c>
      <c r="F327" s="13"/>
      <c r="G327" s="14"/>
      <c r="H327" s="14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idden="1" x14ac:dyDescent="0.2">
      <c r="A328" s="1"/>
      <c r="B328">
        <v>436</v>
      </c>
      <c r="C328">
        <v>0</v>
      </c>
      <c r="D328" s="52">
        <v>2200</v>
      </c>
      <c r="E328" s="52">
        <v>1846.56</v>
      </c>
      <c r="F328" s="13"/>
      <c r="G328" s="14"/>
      <c r="H328" s="14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idden="1" x14ac:dyDescent="0.2">
      <c r="A329" s="1"/>
      <c r="B329">
        <v>441</v>
      </c>
      <c r="C329">
        <v>0</v>
      </c>
      <c r="D329" s="52">
        <v>500</v>
      </c>
      <c r="E329" s="52">
        <v>499.69</v>
      </c>
      <c r="F329" s="13"/>
      <c r="G329" s="14"/>
      <c r="H329" s="14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idden="1" x14ac:dyDescent="0.2">
      <c r="A330" s="1"/>
      <c r="B330">
        <v>443</v>
      </c>
      <c r="C330">
        <v>0</v>
      </c>
      <c r="D330" s="52">
        <v>1500</v>
      </c>
      <c r="E330" s="52">
        <v>359</v>
      </c>
      <c r="F330" s="13"/>
      <c r="G330" s="14"/>
      <c r="H330" s="14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idden="1" x14ac:dyDescent="0.2">
      <c r="A331" s="1"/>
      <c r="B331">
        <v>444</v>
      </c>
      <c r="C331">
        <v>0</v>
      </c>
      <c r="D331" s="52">
        <v>28230</v>
      </c>
      <c r="E331" s="52">
        <v>27944.71</v>
      </c>
      <c r="F331" s="13"/>
      <c r="G331" s="14"/>
      <c r="H331" s="1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idden="1" x14ac:dyDescent="0.2">
      <c r="A332" s="1"/>
      <c r="B332">
        <v>470</v>
      </c>
      <c r="C332">
        <v>0</v>
      </c>
      <c r="D332" s="52">
        <v>700</v>
      </c>
      <c r="E332" s="52">
        <v>465</v>
      </c>
      <c r="F332" s="13"/>
      <c r="G332" s="14"/>
      <c r="H332" s="14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x14ac:dyDescent="0.2">
      <c r="A333" s="280"/>
      <c r="B333" s="281" t="s">
        <v>109</v>
      </c>
      <c r="C333" s="282" t="s">
        <v>110</v>
      </c>
      <c r="D333" s="12"/>
      <c r="E333" s="12"/>
      <c r="F333" s="51" t="s">
        <v>18</v>
      </c>
      <c r="G333" s="9">
        <f>D335</f>
        <v>172100</v>
      </c>
      <c r="H333" s="18">
        <f>I333+L333+M333+N333+O333+P333</f>
        <v>172100</v>
      </c>
      <c r="I333" s="9">
        <f>J333+K333</f>
        <v>172100</v>
      </c>
      <c r="J333" s="9">
        <v>0</v>
      </c>
      <c r="K333" s="9">
        <f>D336</f>
        <v>172100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</row>
    <row r="334" spans="1:21" x14ac:dyDescent="0.2">
      <c r="A334" s="280"/>
      <c r="B334" s="281"/>
      <c r="C334" s="311"/>
      <c r="D334" s="12"/>
      <c r="E334" s="12"/>
      <c r="F334" s="51" t="s">
        <v>19</v>
      </c>
      <c r="G334" s="9">
        <f>E335</f>
        <v>172073.47</v>
      </c>
      <c r="H334" s="18">
        <f>I334+L334+M334+N334+O334+P334</f>
        <v>172073.47</v>
      </c>
      <c r="I334" s="9">
        <f>J334+K334</f>
        <v>172073.47</v>
      </c>
      <c r="J334" s="9">
        <v>0</v>
      </c>
      <c r="K334" s="9">
        <f>E336</f>
        <v>172073.47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</row>
    <row r="335" spans="1:21" x14ac:dyDescent="0.2">
      <c r="A335" s="280"/>
      <c r="B335" s="281"/>
      <c r="C335" s="311"/>
      <c r="D335" s="20">
        <f>D336</f>
        <v>172100</v>
      </c>
      <c r="E335" s="20">
        <f>E336</f>
        <v>172073.47</v>
      </c>
      <c r="F335" s="51" t="s">
        <v>20</v>
      </c>
      <c r="G335" s="9">
        <f>G334/G333*100</f>
        <v>99.984584543869843</v>
      </c>
      <c r="H335" s="9">
        <f>H334/H333*100</f>
        <v>99.984584543869843</v>
      </c>
      <c r="I335" s="9">
        <f>I334/I333*100</f>
        <v>99.984584543869843</v>
      </c>
      <c r="J335" s="9">
        <v>0</v>
      </c>
      <c r="K335" s="9">
        <f>K334/K333*100</f>
        <v>99.984584543869843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</row>
    <row r="336" spans="1:21" hidden="1" x14ac:dyDescent="0.2">
      <c r="A336" s="1"/>
      <c r="B336" s="45">
        <v>433</v>
      </c>
      <c r="C336" s="45">
        <v>0</v>
      </c>
      <c r="D336" s="52">
        <v>172100</v>
      </c>
      <c r="E336" s="52">
        <v>172073.47</v>
      </c>
      <c r="F336" s="13">
        <f>H333-G333</f>
        <v>0</v>
      </c>
      <c r="G336" s="14"/>
      <c r="H336" s="15">
        <f>H334-E335</f>
        <v>0</v>
      </c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idden="1" x14ac:dyDescent="0.2">
      <c r="A337" s="1"/>
      <c r="B337" s="45"/>
      <c r="C337" s="45"/>
      <c r="D337" s="46"/>
      <c r="E337" s="46"/>
      <c r="F337" s="47">
        <v>75400</v>
      </c>
      <c r="G337" s="47">
        <v>62748.11</v>
      </c>
      <c r="H337" s="15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x14ac:dyDescent="0.2">
      <c r="A338" s="280"/>
      <c r="B338" s="281" t="s">
        <v>111</v>
      </c>
      <c r="C338" s="282" t="s">
        <v>112</v>
      </c>
      <c r="D338" s="52">
        <v>1650704</v>
      </c>
      <c r="E338" s="52">
        <v>1625506.56</v>
      </c>
      <c r="F338" s="51" t="s">
        <v>18</v>
      </c>
      <c r="G338" s="9">
        <f>D340</f>
        <v>1650704</v>
      </c>
      <c r="H338" s="18">
        <f>I338+L338+M338+N338+O338+P338</f>
        <v>1650704</v>
      </c>
      <c r="I338" s="9">
        <f>J338+K338</f>
        <v>1592004</v>
      </c>
      <c r="J338" s="9">
        <f>D342+D343+D344+D345+D346</f>
        <v>1372379</v>
      </c>
      <c r="K338" s="9">
        <f>D347+D348+D349+D350+D351+D352+D353+D354+D355+D356</f>
        <v>219625</v>
      </c>
      <c r="L338" s="9">
        <v>0</v>
      </c>
      <c r="M338" s="9">
        <f>D341</f>
        <v>58700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</row>
    <row r="339" spans="1:21" x14ac:dyDescent="0.2">
      <c r="A339" s="280"/>
      <c r="B339" s="281"/>
      <c r="C339" s="283"/>
      <c r="D339" s="12"/>
      <c r="E339" s="12"/>
      <c r="F339" s="51" t="s">
        <v>19</v>
      </c>
      <c r="G339" s="9">
        <f>E340</f>
        <v>1625506.5600000003</v>
      </c>
      <c r="H339" s="18">
        <f>I339+L339+M339+N339+O339+P339</f>
        <v>1625506.5600000003</v>
      </c>
      <c r="I339" s="9">
        <f>J339+K339</f>
        <v>1567810.2100000002</v>
      </c>
      <c r="J339" s="9">
        <f>E342+E343+E344+E345+E346</f>
        <v>1361171.0100000002</v>
      </c>
      <c r="K339" s="9">
        <f>E347+E348+E349+E350+E351+E352+E353+E354+E355+E356</f>
        <v>206639.2</v>
      </c>
      <c r="L339" s="9">
        <v>0</v>
      </c>
      <c r="M339" s="9">
        <f>E341</f>
        <v>57696.35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</row>
    <row r="340" spans="1:21" x14ac:dyDescent="0.2">
      <c r="A340" s="280"/>
      <c r="B340" s="281"/>
      <c r="C340" s="283"/>
      <c r="D340" s="8">
        <f>D341+D342+D343+D344+D345+D346+D347+D348+D349+D350+D351+D352+D353+D354+D355+D356</f>
        <v>1650704</v>
      </c>
      <c r="E340" s="8">
        <f>E341+E342+E343+E344+E345+E346+E347+E348+E349+E350+E351+E352+E353+E354+E355+E356</f>
        <v>1625506.5600000003</v>
      </c>
      <c r="F340" s="51" t="s">
        <v>20</v>
      </c>
      <c r="G340" s="9">
        <f>G339/G338*100</f>
        <v>98.473533716523391</v>
      </c>
      <c r="H340" s="9">
        <f t="shared" ref="H340:M340" si="32">H339/H338*100</f>
        <v>98.473533716523391</v>
      </c>
      <c r="I340" s="9">
        <f t="shared" si="32"/>
        <v>98.480293391222645</v>
      </c>
      <c r="J340" s="9">
        <f t="shared" si="32"/>
        <v>99.183316707702488</v>
      </c>
      <c r="K340" s="9">
        <f t="shared" si="32"/>
        <v>94.087285145133762</v>
      </c>
      <c r="L340" s="9">
        <v>0</v>
      </c>
      <c r="M340" s="9">
        <f t="shared" si="32"/>
        <v>98.290204429301525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1:21" hidden="1" x14ac:dyDescent="0.2">
      <c r="A341" s="1"/>
      <c r="B341">
        <v>302</v>
      </c>
      <c r="C341">
        <v>0</v>
      </c>
      <c r="D341" s="52">
        <v>58700</v>
      </c>
      <c r="E341" s="52">
        <v>57696.35</v>
      </c>
      <c r="F341" s="13">
        <f>H338-G338</f>
        <v>0</v>
      </c>
      <c r="G341" s="14"/>
      <c r="H341" s="15">
        <f>H339-E340</f>
        <v>0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idden="1" x14ac:dyDescent="0.2">
      <c r="A342" s="1"/>
      <c r="B342">
        <v>401</v>
      </c>
      <c r="C342">
        <v>0</v>
      </c>
      <c r="D342" s="52">
        <v>1059992</v>
      </c>
      <c r="E342" s="52">
        <v>1052780.0900000001</v>
      </c>
      <c r="F342" s="47"/>
      <c r="G342" s="47"/>
      <c r="H342" s="14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idden="1" x14ac:dyDescent="0.2">
      <c r="A343" s="1"/>
      <c r="B343">
        <v>404</v>
      </c>
      <c r="C343">
        <v>0</v>
      </c>
      <c r="D343" s="52">
        <v>86519</v>
      </c>
      <c r="E343" s="52">
        <v>86443.6</v>
      </c>
      <c r="F343" s="13"/>
      <c r="G343" s="14"/>
      <c r="H343" s="14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idden="1" x14ac:dyDescent="0.2">
      <c r="A344" s="1"/>
      <c r="B344">
        <v>411</v>
      </c>
      <c r="C344">
        <v>0</v>
      </c>
      <c r="D344" s="52">
        <v>199184</v>
      </c>
      <c r="E344" s="52">
        <v>197773.6</v>
      </c>
      <c r="F344" s="13"/>
      <c r="G344" s="14"/>
      <c r="H344" s="14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idden="1" x14ac:dyDescent="0.2">
      <c r="A345" s="1"/>
      <c r="B345">
        <v>412</v>
      </c>
      <c r="C345">
        <v>0</v>
      </c>
      <c r="D345" s="52">
        <v>25184</v>
      </c>
      <c r="E345" s="52">
        <v>23458.720000000001</v>
      </c>
      <c r="F345" s="13"/>
      <c r="G345" s="14"/>
      <c r="H345" s="14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idden="1" x14ac:dyDescent="0.2">
      <c r="A346" s="1"/>
      <c r="B346">
        <v>417</v>
      </c>
      <c r="C346">
        <v>0</v>
      </c>
      <c r="D346" s="52">
        <v>1500</v>
      </c>
      <c r="E346" s="52">
        <v>715</v>
      </c>
      <c r="F346" s="13"/>
      <c r="G346" s="14"/>
      <c r="H346" s="14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idden="1" x14ac:dyDescent="0.2">
      <c r="A347" s="1"/>
      <c r="B347">
        <v>421</v>
      </c>
      <c r="C347">
        <v>0</v>
      </c>
      <c r="D347" s="52">
        <v>56100.05</v>
      </c>
      <c r="E347" s="52">
        <v>55400.08</v>
      </c>
      <c r="F347" s="13"/>
      <c r="G347" s="14"/>
      <c r="H347" s="14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idden="1" x14ac:dyDescent="0.2">
      <c r="A348" s="1"/>
      <c r="B348">
        <v>424</v>
      </c>
      <c r="C348">
        <v>0</v>
      </c>
      <c r="D348" s="52">
        <v>26723.95</v>
      </c>
      <c r="E348" s="52">
        <v>25579.14</v>
      </c>
      <c r="F348" s="13"/>
      <c r="G348" s="14"/>
      <c r="H348" s="14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idden="1" x14ac:dyDescent="0.2">
      <c r="A349" s="1"/>
      <c r="B349">
        <v>426</v>
      </c>
      <c r="C349">
        <v>0</v>
      </c>
      <c r="D349" s="52">
        <v>40500</v>
      </c>
      <c r="E349" s="52">
        <v>32495.15</v>
      </c>
      <c r="F349" s="13"/>
      <c r="G349" s="14"/>
      <c r="H349" s="1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idden="1" x14ac:dyDescent="0.2">
      <c r="A350" s="1"/>
      <c r="B350">
        <v>427</v>
      </c>
      <c r="C350">
        <v>0</v>
      </c>
      <c r="D350" s="52">
        <v>3000</v>
      </c>
      <c r="E350" s="52">
        <v>2118.06</v>
      </c>
      <c r="F350" s="13"/>
      <c r="G350" s="14"/>
      <c r="H350" s="14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idden="1" x14ac:dyDescent="0.2">
      <c r="A351" s="1"/>
      <c r="B351">
        <v>428</v>
      </c>
      <c r="C351">
        <v>0</v>
      </c>
      <c r="D351" s="52">
        <v>100</v>
      </c>
      <c r="E351" s="52">
        <v>0</v>
      </c>
      <c r="F351" s="13"/>
      <c r="G351" s="14"/>
      <c r="H351" s="14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idden="1" x14ac:dyDescent="0.2">
      <c r="A352" s="1"/>
      <c r="B352">
        <v>430</v>
      </c>
      <c r="C352">
        <v>0</v>
      </c>
      <c r="D352" s="52">
        <v>30800</v>
      </c>
      <c r="E352" s="52">
        <v>28862.04</v>
      </c>
      <c r="F352" s="13"/>
      <c r="G352" s="14"/>
      <c r="H352" s="14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idden="1" x14ac:dyDescent="0.2">
      <c r="A353" s="1"/>
      <c r="B353">
        <v>441</v>
      </c>
      <c r="C353">
        <v>0</v>
      </c>
      <c r="D353" s="52">
        <v>500</v>
      </c>
      <c r="E353" s="52">
        <v>284.22000000000003</v>
      </c>
      <c r="F353" s="13"/>
      <c r="G353" s="14"/>
      <c r="H353" s="14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idden="1" x14ac:dyDescent="0.2">
      <c r="A354" s="1"/>
      <c r="B354">
        <v>443</v>
      </c>
      <c r="C354">
        <v>0</v>
      </c>
      <c r="D354" s="52">
        <v>1749</v>
      </c>
      <c r="E354" s="52">
        <v>1749</v>
      </c>
      <c r="F354" s="13"/>
      <c r="G354" s="14"/>
      <c r="H354" s="14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idden="1" x14ac:dyDescent="0.2">
      <c r="A355" s="1"/>
      <c r="B355">
        <v>444</v>
      </c>
      <c r="C355">
        <v>0</v>
      </c>
      <c r="D355" s="52">
        <v>59942</v>
      </c>
      <c r="E355" s="52">
        <v>59941.51</v>
      </c>
      <c r="F355" s="13"/>
      <c r="G355" s="14"/>
      <c r="H355" s="1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idden="1" x14ac:dyDescent="0.2">
      <c r="A356" s="1"/>
      <c r="B356">
        <v>470</v>
      </c>
      <c r="C356">
        <v>0</v>
      </c>
      <c r="D356" s="52">
        <v>210</v>
      </c>
      <c r="E356" s="52">
        <v>210</v>
      </c>
      <c r="F356" s="13"/>
      <c r="G356" s="14"/>
      <c r="H356" s="14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idden="1" x14ac:dyDescent="0.2">
      <c r="A357" s="1"/>
      <c r="F357" s="13"/>
      <c r="G357" s="14"/>
      <c r="H357" s="14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idden="1" x14ac:dyDescent="0.2">
      <c r="A358" s="1"/>
      <c r="B358" s="45"/>
      <c r="C358" s="45"/>
      <c r="D358" s="46"/>
      <c r="E358" s="46"/>
      <c r="F358" s="13"/>
      <c r="G358" s="14"/>
      <c r="H358" s="14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idden="1" x14ac:dyDescent="0.2">
      <c r="A359" s="1"/>
      <c r="B359" s="2"/>
      <c r="C359" s="144"/>
      <c r="D359" s="17"/>
      <c r="E359" s="17"/>
      <c r="F359" s="13"/>
      <c r="G359" s="14"/>
      <c r="H359" s="14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x14ac:dyDescent="0.2">
      <c r="A360" s="280"/>
      <c r="B360" s="281" t="s">
        <v>113</v>
      </c>
      <c r="C360" s="282" t="s">
        <v>114</v>
      </c>
      <c r="D360" s="52">
        <v>279371.51</v>
      </c>
      <c r="E360" s="52">
        <v>278779.34999999998</v>
      </c>
      <c r="F360" s="51" t="s">
        <v>18</v>
      </c>
      <c r="G360" s="9">
        <f>D362</f>
        <v>279371.51</v>
      </c>
      <c r="H360" s="18">
        <f>I360+L360+M360+N360+O360+P360</f>
        <v>279371.51</v>
      </c>
      <c r="I360" s="9">
        <f>J360+K360</f>
        <v>278271.51</v>
      </c>
      <c r="J360" s="9">
        <f>D368+D365+D366+D367</f>
        <v>113515</v>
      </c>
      <c r="K360" s="9">
        <f>D369+D370+D371+D372+D373+D374+D375</f>
        <v>164756.51</v>
      </c>
      <c r="L360" s="9">
        <f>D363</f>
        <v>0</v>
      </c>
      <c r="M360" s="9">
        <f>D364</f>
        <v>1100</v>
      </c>
      <c r="N360" s="9">
        <v>0</v>
      </c>
      <c r="O360" s="9">
        <v>0</v>
      </c>
      <c r="P360" s="9">
        <v>0</v>
      </c>
      <c r="Q360" s="9">
        <f>R360</f>
        <v>0</v>
      </c>
      <c r="R360" s="9">
        <v>0</v>
      </c>
      <c r="S360" s="9">
        <v>0</v>
      </c>
      <c r="T360" s="9">
        <v>0</v>
      </c>
      <c r="U360" s="9">
        <v>0</v>
      </c>
    </row>
    <row r="361" spans="1:21" x14ac:dyDescent="0.2">
      <c r="A361" s="280"/>
      <c r="B361" s="281"/>
      <c r="C361" s="283"/>
      <c r="D361" s="12"/>
      <c r="E361" s="12"/>
      <c r="F361" s="51" t="s">
        <v>19</v>
      </c>
      <c r="G361" s="9">
        <f>E362</f>
        <v>278779.34999999998</v>
      </c>
      <c r="H361" s="18">
        <f>I361+L361+M361+N361+O361+P361</f>
        <v>278779.34999999998</v>
      </c>
      <c r="I361" s="9">
        <f>J361+K361</f>
        <v>277690.44999999995</v>
      </c>
      <c r="J361" s="9">
        <f>E365+E366+E367+E368</f>
        <v>113245.16</v>
      </c>
      <c r="K361" s="9">
        <f>E369+E370+E371+E372+E373+E374+E375</f>
        <v>164445.28999999998</v>
      </c>
      <c r="L361" s="9">
        <f>E363</f>
        <v>0</v>
      </c>
      <c r="M361" s="9">
        <f>E364</f>
        <v>1088.9000000000001</v>
      </c>
      <c r="N361" s="9">
        <v>0</v>
      </c>
      <c r="O361" s="9">
        <v>0</v>
      </c>
      <c r="P361" s="9">
        <v>0</v>
      </c>
      <c r="Q361" s="9">
        <f>R361</f>
        <v>0</v>
      </c>
      <c r="R361" s="9">
        <v>0</v>
      </c>
      <c r="S361" s="9">
        <v>0</v>
      </c>
      <c r="T361" s="9">
        <v>0</v>
      </c>
      <c r="U361" s="9">
        <v>0</v>
      </c>
    </row>
    <row r="362" spans="1:21" x14ac:dyDescent="0.2">
      <c r="A362" s="280"/>
      <c r="B362" s="281"/>
      <c r="C362" s="283"/>
      <c r="D362" s="8">
        <f>D363+D364+D365+D366+D367+D368+D369+D370+D371+D372+D373+D374+D375</f>
        <v>279371.51</v>
      </c>
      <c r="E362" s="8">
        <f>E363+E364+E365+E366+E367+E368+E369+E370+E371+E372+E373+E374+E375</f>
        <v>278779.34999999998</v>
      </c>
      <c r="F362" s="51" t="s">
        <v>20</v>
      </c>
      <c r="G362" s="9">
        <f>G361/G360*100</f>
        <v>99.788038515452044</v>
      </c>
      <c r="H362" s="9">
        <f t="shared" ref="H362:M362" si="33">H361/H360*100</f>
        <v>99.788038515452044</v>
      </c>
      <c r="I362" s="9">
        <f t="shared" si="33"/>
        <v>99.791189547215936</v>
      </c>
      <c r="J362" s="9">
        <f t="shared" si="33"/>
        <v>99.762286922433162</v>
      </c>
      <c r="K362" s="9">
        <f t="shared" si="33"/>
        <v>99.81110306354509</v>
      </c>
      <c r="L362" s="9">
        <v>0</v>
      </c>
      <c r="M362" s="9">
        <f t="shared" si="33"/>
        <v>98.990909090909099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</row>
    <row r="363" spans="1:21" hidden="1" x14ac:dyDescent="0.2">
      <c r="A363" s="1"/>
      <c r="B363" s="45">
        <v>232</v>
      </c>
      <c r="C363" s="45">
        <v>0</v>
      </c>
      <c r="D363" s="46"/>
      <c r="E363" s="46"/>
      <c r="F363" s="13">
        <f>H360-G360</f>
        <v>0</v>
      </c>
      <c r="G363" s="14"/>
      <c r="H363" s="15">
        <f>H361-E362</f>
        <v>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idden="1" x14ac:dyDescent="0.2">
      <c r="A364" s="1"/>
      <c r="B364">
        <v>302</v>
      </c>
      <c r="C364">
        <v>0</v>
      </c>
      <c r="D364" s="52">
        <v>1100</v>
      </c>
      <c r="E364" s="52">
        <v>1088.9000000000001</v>
      </c>
      <c r="F364" s="47">
        <v>247670</v>
      </c>
      <c r="G364" s="47">
        <v>155455.78</v>
      </c>
      <c r="H364" s="14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idden="1" x14ac:dyDescent="0.2">
      <c r="A365" s="1"/>
      <c r="B365">
        <v>401</v>
      </c>
      <c r="C365">
        <v>0</v>
      </c>
      <c r="D365" s="52">
        <v>87700</v>
      </c>
      <c r="E365" s="52">
        <v>87464.63</v>
      </c>
      <c r="F365" s="13"/>
      <c r="G365" s="14"/>
      <c r="H365" s="14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idden="1" x14ac:dyDescent="0.2">
      <c r="A366" s="1"/>
      <c r="B366">
        <v>404</v>
      </c>
      <c r="C366">
        <v>0</v>
      </c>
      <c r="D366" s="52">
        <v>7260</v>
      </c>
      <c r="E366" s="52">
        <v>7258.55</v>
      </c>
      <c r="F366" s="13"/>
      <c r="G366" s="14"/>
      <c r="H366" s="14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idden="1" x14ac:dyDescent="0.2">
      <c r="A367" s="1"/>
      <c r="B367">
        <v>411</v>
      </c>
      <c r="C367">
        <v>0</v>
      </c>
      <c r="D367" s="52">
        <v>16250</v>
      </c>
      <c r="E367" s="52">
        <v>16218.75</v>
      </c>
      <c r="F367" s="13"/>
      <c r="G367" s="14"/>
      <c r="H367" s="1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idden="1" x14ac:dyDescent="0.2">
      <c r="A368" s="1"/>
      <c r="B368">
        <v>412</v>
      </c>
      <c r="C368">
        <v>0</v>
      </c>
      <c r="D368" s="52">
        <v>2305</v>
      </c>
      <c r="E368" s="52">
        <v>2303.23</v>
      </c>
      <c r="F368" s="13"/>
      <c r="G368" s="14"/>
      <c r="H368" s="14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idden="1" x14ac:dyDescent="0.2">
      <c r="A369" s="1"/>
      <c r="B369">
        <v>421</v>
      </c>
      <c r="C369">
        <v>0</v>
      </c>
      <c r="D369" s="52">
        <v>41903</v>
      </c>
      <c r="E369" s="52">
        <v>41747.019999999997</v>
      </c>
      <c r="F369" s="13"/>
      <c r="G369" s="14"/>
      <c r="H369" s="14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idden="1" x14ac:dyDescent="0.2">
      <c r="A370" s="1"/>
      <c r="B370">
        <v>428</v>
      </c>
      <c r="C370">
        <v>0</v>
      </c>
      <c r="D370" s="52">
        <v>150</v>
      </c>
      <c r="E370" s="52">
        <v>150</v>
      </c>
      <c r="F370" s="13"/>
      <c r="G370" s="14"/>
      <c r="H370" s="1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idden="1" x14ac:dyDescent="0.2">
      <c r="A371" s="1"/>
      <c r="B371">
        <v>430</v>
      </c>
      <c r="C371">
        <v>0</v>
      </c>
      <c r="D371" s="52">
        <v>112721.51</v>
      </c>
      <c r="E371" s="52">
        <v>112627.78</v>
      </c>
      <c r="F371" s="13"/>
      <c r="G371" s="14"/>
      <c r="H371" s="14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idden="1" x14ac:dyDescent="0.2">
      <c r="A372" s="1"/>
      <c r="B372">
        <v>436</v>
      </c>
      <c r="C372">
        <v>0</v>
      </c>
      <c r="D372" s="52">
        <v>500</v>
      </c>
      <c r="E372" s="52">
        <v>439.67</v>
      </c>
      <c r="F372" s="13"/>
      <c r="G372" s="14"/>
      <c r="H372" s="14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idden="1" x14ac:dyDescent="0.2">
      <c r="A373" s="1"/>
      <c r="B373">
        <v>441</v>
      </c>
      <c r="C373">
        <v>0</v>
      </c>
      <c r="D373" s="52">
        <v>460</v>
      </c>
      <c r="E373" s="52">
        <v>459.46</v>
      </c>
      <c r="F373" s="13"/>
      <c r="G373" s="14"/>
      <c r="H373" s="1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idden="1" x14ac:dyDescent="0.2">
      <c r="A374" s="1"/>
      <c r="B374">
        <v>443</v>
      </c>
      <c r="C374">
        <v>0</v>
      </c>
      <c r="D374" s="52">
        <v>6834</v>
      </c>
      <c r="E374" s="52">
        <v>6833.5</v>
      </c>
      <c r="F374" s="13"/>
      <c r="G374" s="14"/>
      <c r="H374" s="14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idden="1" x14ac:dyDescent="0.2">
      <c r="A375" s="1"/>
      <c r="B375">
        <v>444</v>
      </c>
      <c r="C375">
        <v>0</v>
      </c>
      <c r="D375" s="52">
        <v>2188</v>
      </c>
      <c r="E375" s="52">
        <v>2187.86</v>
      </c>
      <c r="F375" s="13"/>
      <c r="G375" s="14"/>
      <c r="H375" s="14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idden="1" x14ac:dyDescent="0.2">
      <c r="A376" s="1"/>
      <c r="F376" s="13"/>
      <c r="G376" s="14"/>
      <c r="H376" s="1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idden="1" x14ac:dyDescent="0.2">
      <c r="A377" s="147"/>
      <c r="D377" s="52"/>
      <c r="E377" s="52"/>
      <c r="F377" s="13"/>
      <c r="G377" s="14"/>
      <c r="H377" s="14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39.75" customHeight="1" x14ac:dyDescent="0.2">
      <c r="A378" s="280"/>
      <c r="B378" s="281" t="s">
        <v>205</v>
      </c>
      <c r="C378" s="293" t="s">
        <v>388</v>
      </c>
      <c r="D378" s="52">
        <v>210242</v>
      </c>
      <c r="E378" s="52">
        <v>196833.91</v>
      </c>
      <c r="F378" s="51" t="s">
        <v>18</v>
      </c>
      <c r="G378" s="9">
        <f>D380</f>
        <v>210242</v>
      </c>
      <c r="H378" s="18">
        <f>I378+L378+M378+N378+O378+P378</f>
        <v>210242</v>
      </c>
      <c r="I378" s="9">
        <f>J378+K378</f>
        <v>205342</v>
      </c>
      <c r="J378" s="9">
        <f>D386+D383+D384+D385</f>
        <v>200542</v>
      </c>
      <c r="K378" s="9">
        <f>D387+D388+D389+D390+D391+D392+D393</f>
        <v>4800</v>
      </c>
      <c r="L378" s="9">
        <f>D381</f>
        <v>0</v>
      </c>
      <c r="M378" s="9">
        <f>D382</f>
        <v>4900</v>
      </c>
      <c r="N378" s="9">
        <v>0</v>
      </c>
      <c r="O378" s="9">
        <v>0</v>
      </c>
      <c r="P378" s="9">
        <v>0</v>
      </c>
      <c r="Q378" s="9">
        <f>R378</f>
        <v>0</v>
      </c>
      <c r="R378" s="9">
        <v>0</v>
      </c>
      <c r="S378" s="9">
        <v>0</v>
      </c>
      <c r="T378" s="9">
        <v>0</v>
      </c>
      <c r="U378" s="9">
        <v>0</v>
      </c>
    </row>
    <row r="379" spans="1:21" ht="34.5" customHeight="1" x14ac:dyDescent="0.2">
      <c r="A379" s="280"/>
      <c r="B379" s="281"/>
      <c r="C379" s="294"/>
      <c r="D379" s="12"/>
      <c r="E379" s="12"/>
      <c r="F379" s="51" t="s">
        <v>19</v>
      </c>
      <c r="G379" s="9">
        <f>E380</f>
        <v>196833.91</v>
      </c>
      <c r="H379" s="18">
        <f>I379+L379+M379+N379+O379+P379</f>
        <v>196833.91</v>
      </c>
      <c r="I379" s="9">
        <f>J379+K379</f>
        <v>192183.54</v>
      </c>
      <c r="J379" s="9">
        <f>E383+E384+E385+E386</f>
        <v>189032.49000000002</v>
      </c>
      <c r="K379" s="9">
        <f>E387+E388+E389+E390+E391+E392+E393</f>
        <v>3151.0499999999997</v>
      </c>
      <c r="L379" s="9">
        <f>E381</f>
        <v>0</v>
      </c>
      <c r="M379" s="9">
        <f>E382</f>
        <v>4650.37</v>
      </c>
      <c r="N379" s="9">
        <v>0</v>
      </c>
      <c r="O379" s="9">
        <v>0</v>
      </c>
      <c r="P379" s="9">
        <v>0</v>
      </c>
      <c r="Q379" s="9">
        <f>R379</f>
        <v>0</v>
      </c>
      <c r="R379" s="9">
        <f>E394</f>
        <v>0</v>
      </c>
      <c r="S379" s="9">
        <v>0</v>
      </c>
      <c r="T379" s="9">
        <v>0</v>
      </c>
      <c r="U379" s="9">
        <v>0</v>
      </c>
    </row>
    <row r="380" spans="1:21" ht="39" customHeight="1" x14ac:dyDescent="0.2">
      <c r="A380" s="280"/>
      <c r="B380" s="281"/>
      <c r="C380" s="295"/>
      <c r="D380" s="8">
        <f>D381+D382+D383+D384+D385+D386+D387+D388+D389+D390+D391+D392+D393+D394</f>
        <v>210242</v>
      </c>
      <c r="E380" s="8">
        <f>E381+E382+E383+E384+E385+E386+E387+E388+E389+E390+E391+E392+E393+E394</f>
        <v>196833.91</v>
      </c>
      <c r="F380" s="51" t="s">
        <v>20</v>
      </c>
      <c r="G380" s="9">
        <f>G379/G378*100</f>
        <v>93.622544496342314</v>
      </c>
      <c r="H380" s="9">
        <f>H379/H378*100</f>
        <v>93.622544496342314</v>
      </c>
      <c r="I380" s="9">
        <f>I379/I378*100</f>
        <v>93.591929561414617</v>
      </c>
      <c r="J380" s="9">
        <f>J379/J378*100</f>
        <v>94.260798236778342</v>
      </c>
      <c r="K380" s="96">
        <f>K379/K378*100</f>
        <v>65.646874999999994</v>
      </c>
      <c r="L380" s="9">
        <v>0</v>
      </c>
      <c r="M380" s="9">
        <f>M379/M378*100</f>
        <v>94.905510204081637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1:21" hidden="1" x14ac:dyDescent="0.2">
      <c r="A381" s="1"/>
      <c r="B381" s="45">
        <v>232</v>
      </c>
      <c r="C381" s="45">
        <v>0</v>
      </c>
      <c r="D381" s="46"/>
      <c r="E381" s="46"/>
      <c r="F381" s="13">
        <f>H378-G378</f>
        <v>0</v>
      </c>
      <c r="G381" s="95"/>
      <c r="H381" s="15">
        <f>H379-E380</f>
        <v>0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idden="1" x14ac:dyDescent="0.2">
      <c r="A382" s="1"/>
      <c r="B382">
        <v>302</v>
      </c>
      <c r="C382">
        <v>0</v>
      </c>
      <c r="D382" s="52">
        <v>4900</v>
      </c>
      <c r="E382" s="52">
        <v>4650.37</v>
      </c>
      <c r="F382" s="47"/>
      <c r="G382" s="47"/>
      <c r="H382" s="14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idden="1" x14ac:dyDescent="0.2">
      <c r="A383" s="1"/>
      <c r="B383">
        <v>401</v>
      </c>
      <c r="C383">
        <v>0</v>
      </c>
      <c r="D383" s="52">
        <v>165267</v>
      </c>
      <c r="E383" s="52">
        <v>156061.98000000001</v>
      </c>
      <c r="F383" s="13"/>
      <c r="G383" s="14"/>
      <c r="H383" s="14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idden="1" x14ac:dyDescent="0.2">
      <c r="A384" s="1"/>
      <c r="B384">
        <v>404</v>
      </c>
      <c r="C384">
        <v>0</v>
      </c>
      <c r="D384" s="52">
        <v>0</v>
      </c>
      <c r="E384" s="52">
        <v>0</v>
      </c>
      <c r="F384" s="13"/>
      <c r="G384" s="14"/>
      <c r="H384" s="14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idden="1" x14ac:dyDescent="0.2">
      <c r="A385" s="1"/>
      <c r="B385">
        <v>411</v>
      </c>
      <c r="C385">
        <v>0</v>
      </c>
      <c r="D385" s="52">
        <v>31110</v>
      </c>
      <c r="E385" s="52">
        <v>29220.75</v>
      </c>
      <c r="F385" s="13"/>
      <c r="G385" s="14"/>
      <c r="H385" s="14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idden="1" x14ac:dyDescent="0.2">
      <c r="A386" s="1"/>
      <c r="B386">
        <v>412</v>
      </c>
      <c r="C386">
        <v>0</v>
      </c>
      <c r="D386" s="52">
        <v>4165</v>
      </c>
      <c r="E386" s="52">
        <v>3749.76</v>
      </c>
      <c r="F386" s="13"/>
      <c r="G386" s="14"/>
      <c r="H386" s="14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idden="1" x14ac:dyDescent="0.2">
      <c r="A387" s="1"/>
      <c r="B387">
        <v>421</v>
      </c>
      <c r="C387">
        <v>0</v>
      </c>
      <c r="D387" s="52">
        <v>3100</v>
      </c>
      <c r="E387" s="52">
        <v>1812.2</v>
      </c>
      <c r="F387" s="13"/>
      <c r="G387" s="14"/>
      <c r="H387" s="14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idden="1" x14ac:dyDescent="0.2">
      <c r="A388" s="1"/>
      <c r="B388">
        <v>424</v>
      </c>
      <c r="C388">
        <v>0</v>
      </c>
      <c r="D388" s="52">
        <v>400</v>
      </c>
      <c r="E388" s="52">
        <v>309.63</v>
      </c>
      <c r="F388" s="13"/>
      <c r="G388" s="14"/>
      <c r="H388" s="14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idden="1" x14ac:dyDescent="0.2">
      <c r="A389" s="1"/>
      <c r="B389">
        <v>426</v>
      </c>
      <c r="C389">
        <v>0</v>
      </c>
      <c r="D389" s="52">
        <v>400</v>
      </c>
      <c r="E389" s="52">
        <v>251.12</v>
      </c>
      <c r="F389" s="13"/>
      <c r="G389" s="14"/>
      <c r="H389" s="14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idden="1" x14ac:dyDescent="0.2">
      <c r="A390" s="1"/>
      <c r="B390">
        <v>427</v>
      </c>
      <c r="C390">
        <v>0</v>
      </c>
      <c r="D390" s="52">
        <v>200</v>
      </c>
      <c r="E390" s="52">
        <v>165.6</v>
      </c>
      <c r="F390" s="13"/>
      <c r="G390" s="14"/>
      <c r="H390" s="14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idden="1" x14ac:dyDescent="0.2">
      <c r="A391" s="1"/>
      <c r="B391">
        <v>430</v>
      </c>
      <c r="C391">
        <v>0</v>
      </c>
      <c r="D391" s="52">
        <v>500</v>
      </c>
      <c r="E391" s="52">
        <v>473.87</v>
      </c>
      <c r="F391" s="13"/>
      <c r="G391" s="14"/>
      <c r="H391" s="1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idden="1" x14ac:dyDescent="0.2">
      <c r="A392" s="1"/>
      <c r="B392">
        <v>436</v>
      </c>
      <c r="C392">
        <v>0</v>
      </c>
      <c r="D392" s="52">
        <v>100</v>
      </c>
      <c r="E392" s="52">
        <v>87.61</v>
      </c>
      <c r="F392" s="13"/>
      <c r="G392" s="14"/>
      <c r="H392" s="14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idden="1" x14ac:dyDescent="0.2">
      <c r="A393" s="1"/>
      <c r="B393">
        <v>441</v>
      </c>
      <c r="C393">
        <v>0</v>
      </c>
      <c r="D393" s="52">
        <v>100</v>
      </c>
      <c r="E393" s="52">
        <v>51.02</v>
      </c>
      <c r="F393" s="13"/>
      <c r="G393" s="14"/>
      <c r="H393" s="14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idden="1" x14ac:dyDescent="0.2">
      <c r="A394" s="1"/>
      <c r="B394">
        <v>470</v>
      </c>
      <c r="C394">
        <v>0</v>
      </c>
      <c r="D394" s="52"/>
      <c r="E394" s="52"/>
      <c r="F394" s="13"/>
      <c r="G394" s="14"/>
      <c r="H394" s="14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76" customFormat="1" x14ac:dyDescent="0.2">
      <c r="A395" s="345"/>
      <c r="B395" s="348" t="s">
        <v>120</v>
      </c>
      <c r="C395" s="293" t="s">
        <v>26</v>
      </c>
      <c r="D395" s="170">
        <v>64936</v>
      </c>
      <c r="E395" s="170">
        <v>64384.26</v>
      </c>
      <c r="F395" s="175" t="s">
        <v>18</v>
      </c>
      <c r="G395" s="96">
        <f>D397</f>
        <v>64936</v>
      </c>
      <c r="H395" s="95">
        <f>I395+L395+M395+N395+O395+P395</f>
        <v>64936</v>
      </c>
      <c r="I395" s="96">
        <f>J395+K395</f>
        <v>38876</v>
      </c>
      <c r="J395" s="96">
        <f>D398</f>
        <v>9100</v>
      </c>
      <c r="K395" s="96">
        <f>D399+D400+D401</f>
        <v>29776</v>
      </c>
      <c r="L395" s="96">
        <v>0</v>
      </c>
      <c r="M395" s="96">
        <v>0</v>
      </c>
      <c r="N395" s="96">
        <f>D402+D403+D404+D405+D406+D407+D408+D409+D410+D411</f>
        <v>26060</v>
      </c>
      <c r="O395" s="96">
        <v>0</v>
      </c>
      <c r="P395" s="96">
        <v>0</v>
      </c>
      <c r="Q395" s="96">
        <f>R395+T395+U395</f>
        <v>0</v>
      </c>
      <c r="R395" s="96">
        <v>0</v>
      </c>
      <c r="S395" s="96">
        <f>R395</f>
        <v>0</v>
      </c>
      <c r="T395" s="96">
        <v>0</v>
      </c>
      <c r="U395" s="96">
        <v>0</v>
      </c>
    </row>
    <row r="396" spans="1:21" s="176" customFormat="1" x14ac:dyDescent="0.2">
      <c r="A396" s="346"/>
      <c r="B396" s="349"/>
      <c r="C396" s="294"/>
      <c r="D396" s="177"/>
      <c r="E396" s="177"/>
      <c r="F396" s="175" t="s">
        <v>19</v>
      </c>
      <c r="G396" s="96">
        <f>E397</f>
        <v>64384.26</v>
      </c>
      <c r="H396" s="95">
        <f>I396+L396+M396+N396+O396+P396</f>
        <v>64384.26</v>
      </c>
      <c r="I396" s="96">
        <f>J396+K396</f>
        <v>38854.58</v>
      </c>
      <c r="J396" s="96">
        <f>E398</f>
        <v>9080</v>
      </c>
      <c r="K396" s="96">
        <f>E399+E400+E401</f>
        <v>29774.58</v>
      </c>
      <c r="L396" s="96">
        <v>0</v>
      </c>
      <c r="M396" s="96">
        <v>0</v>
      </c>
      <c r="N396" s="96">
        <f>E402+E403+E404+E405+E406+E407+E408+E409+E410+E411</f>
        <v>25529.68</v>
      </c>
      <c r="O396" s="96">
        <v>0</v>
      </c>
      <c r="P396" s="96">
        <v>0</v>
      </c>
      <c r="Q396" s="96">
        <f>R396+T396+U396</f>
        <v>0</v>
      </c>
      <c r="R396" s="96">
        <v>0</v>
      </c>
      <c r="S396" s="96">
        <v>0</v>
      </c>
      <c r="T396" s="96">
        <v>0</v>
      </c>
      <c r="U396" s="96">
        <v>0</v>
      </c>
    </row>
    <row r="397" spans="1:21" s="176" customFormat="1" x14ac:dyDescent="0.2">
      <c r="A397" s="347"/>
      <c r="B397" s="350"/>
      <c r="C397" s="295"/>
      <c r="D397" s="178">
        <f>D398+D399+D400+D401+D402+D403+D404+D405+D406+D407+D408+D409+D410+D411</f>
        <v>64936</v>
      </c>
      <c r="E397" s="178">
        <f>E398+E399+E400+E401+E402+E403+E404+E405+E406+E407+E408+E409+E410+E411</f>
        <v>64384.26</v>
      </c>
      <c r="F397" s="175" t="s">
        <v>20</v>
      </c>
      <c r="G397" s="96">
        <f>G396/G395*100</f>
        <v>99.150332635210063</v>
      </c>
      <c r="H397" s="96">
        <f>H396/H395*100</f>
        <v>99.150332635210063</v>
      </c>
      <c r="I397" s="96">
        <f>I396/I395*100</f>
        <v>99.944901738862029</v>
      </c>
      <c r="J397" s="96">
        <f>J396/J395*100</f>
        <v>99.780219780219781</v>
      </c>
      <c r="K397" s="96">
        <f>K396/K395*100</f>
        <v>99.995231058570667</v>
      </c>
      <c r="L397" s="96">
        <v>0</v>
      </c>
      <c r="M397" s="96">
        <v>0</v>
      </c>
      <c r="N397" s="96">
        <f>N396/N395*100</f>
        <v>97.965003837298553</v>
      </c>
      <c r="O397" s="96">
        <v>0</v>
      </c>
      <c r="P397" s="96">
        <v>0</v>
      </c>
      <c r="Q397" s="96">
        <v>0</v>
      </c>
      <c r="R397" s="96">
        <v>0</v>
      </c>
      <c r="S397" s="96">
        <v>0</v>
      </c>
      <c r="T397" s="96">
        <v>0</v>
      </c>
      <c r="U397" s="96">
        <v>0</v>
      </c>
    </row>
    <row r="398" spans="1:21" s="176" customFormat="1" hidden="1" x14ac:dyDescent="0.2">
      <c r="A398" s="179"/>
      <c r="B398" s="176">
        <v>417</v>
      </c>
      <c r="C398" s="176">
        <v>0</v>
      </c>
      <c r="D398" s="170">
        <v>9100</v>
      </c>
      <c r="E398" s="170">
        <v>9080</v>
      </c>
      <c r="F398" s="175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</row>
    <row r="399" spans="1:21" hidden="1" x14ac:dyDescent="0.2">
      <c r="A399" s="1"/>
      <c r="B399">
        <v>421</v>
      </c>
      <c r="C399">
        <v>0</v>
      </c>
      <c r="D399" s="52">
        <v>250</v>
      </c>
      <c r="E399" s="52">
        <v>248.58</v>
      </c>
      <c r="F399" s="47"/>
      <c r="G399" s="47"/>
      <c r="H399" s="15">
        <f>H396-E397</f>
        <v>0</v>
      </c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idden="1" x14ac:dyDescent="0.2">
      <c r="A400" s="1"/>
      <c r="B400">
        <v>430</v>
      </c>
      <c r="C400">
        <v>0</v>
      </c>
      <c r="D400" s="52">
        <v>10400</v>
      </c>
      <c r="E400" s="52">
        <v>10400</v>
      </c>
      <c r="F400" s="13"/>
      <c r="G400" s="14"/>
      <c r="H400" s="14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idden="1" x14ac:dyDescent="0.2">
      <c r="A401" s="1"/>
      <c r="B401">
        <v>444</v>
      </c>
      <c r="C401">
        <v>0</v>
      </c>
      <c r="D401" s="52">
        <v>19126</v>
      </c>
      <c r="E401" s="52">
        <v>19126</v>
      </c>
      <c r="F401" s="14" t="s">
        <v>105</v>
      </c>
      <c r="G401" s="14"/>
      <c r="H401" s="14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idden="1" x14ac:dyDescent="0.2">
      <c r="A402" s="1"/>
      <c r="B402" s="56">
        <v>411</v>
      </c>
      <c r="C402" s="56">
        <v>7</v>
      </c>
      <c r="D402" s="57">
        <v>294.42</v>
      </c>
      <c r="E402" s="57">
        <v>294.42</v>
      </c>
      <c r="F402" s="14" t="s">
        <v>106</v>
      </c>
      <c r="G402" s="14"/>
      <c r="H402" s="14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idden="1" x14ac:dyDescent="0.2">
      <c r="A403" s="1"/>
      <c r="B403" s="56">
        <v>411</v>
      </c>
      <c r="C403" s="56">
        <v>9</v>
      </c>
      <c r="D403" s="57">
        <v>51.96</v>
      </c>
      <c r="E403" s="57">
        <v>51.96</v>
      </c>
      <c r="F403" s="33" t="s">
        <v>123</v>
      </c>
      <c r="G403" s="14"/>
      <c r="H403" s="1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idden="1" x14ac:dyDescent="0.2">
      <c r="A404" s="1"/>
      <c r="B404" s="56">
        <v>412</v>
      </c>
      <c r="C404" s="56">
        <v>7</v>
      </c>
      <c r="D404" s="57">
        <v>41.75</v>
      </c>
      <c r="E404" s="57">
        <v>41.75</v>
      </c>
      <c r="F404" s="13"/>
      <c r="G404" s="14"/>
      <c r="H404" s="14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idden="1" x14ac:dyDescent="0.2">
      <c r="A405" s="1"/>
      <c r="B405" s="56">
        <v>412</v>
      </c>
      <c r="C405" s="56">
        <v>9</v>
      </c>
      <c r="D405" s="57">
        <v>7.36</v>
      </c>
      <c r="E405" s="57">
        <v>7.36</v>
      </c>
      <c r="F405" s="13" t="s">
        <v>125</v>
      </c>
      <c r="G405" s="14"/>
      <c r="H405" s="14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idden="1" x14ac:dyDescent="0.2">
      <c r="A406" s="1"/>
      <c r="B406" s="56">
        <v>417</v>
      </c>
      <c r="C406" s="56">
        <v>7</v>
      </c>
      <c r="D406" s="57">
        <v>13943.83</v>
      </c>
      <c r="E406" s="57">
        <v>13943.83</v>
      </c>
      <c r="F406" s="13"/>
      <c r="G406" s="14"/>
      <c r="H406" s="14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idden="1" x14ac:dyDescent="0.2">
      <c r="A407" s="1"/>
      <c r="B407" s="56">
        <v>417</v>
      </c>
      <c r="C407" s="56">
        <v>9</v>
      </c>
      <c r="D407" s="57">
        <v>2460.6799999999998</v>
      </c>
      <c r="E407" s="57">
        <v>2460.6799999999998</v>
      </c>
      <c r="F407" s="13"/>
      <c r="G407" s="14"/>
      <c r="H407" s="14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idden="1" x14ac:dyDescent="0.2">
      <c r="A408" s="1"/>
      <c r="B408" s="56">
        <v>424</v>
      </c>
      <c r="C408" s="56">
        <v>7</v>
      </c>
      <c r="D408" s="57">
        <v>4505</v>
      </c>
      <c r="E408" s="57">
        <v>4066.13</v>
      </c>
      <c r="F408" s="13"/>
      <c r="G408" s="14"/>
      <c r="H408" s="14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idden="1" x14ac:dyDescent="0.2">
      <c r="A409" s="1"/>
      <c r="B409" s="56">
        <v>424</v>
      </c>
      <c r="C409" s="56">
        <v>9</v>
      </c>
      <c r="D409" s="57">
        <v>795</v>
      </c>
      <c r="E409" s="57">
        <v>717.55</v>
      </c>
      <c r="F409" s="13"/>
      <c r="G409" s="14"/>
      <c r="H409" s="14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idden="1" x14ac:dyDescent="0.2">
      <c r="A410" s="1"/>
      <c r="B410" s="56">
        <v>430</v>
      </c>
      <c r="C410" s="56">
        <v>7</v>
      </c>
      <c r="D410" s="57">
        <v>3366</v>
      </c>
      <c r="E410" s="57">
        <v>3354.1</v>
      </c>
      <c r="F410" s="13"/>
      <c r="G410" s="14"/>
      <c r="H410" s="14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idden="1" x14ac:dyDescent="0.2">
      <c r="A411" s="1"/>
      <c r="B411" s="56">
        <v>430</v>
      </c>
      <c r="C411" s="56">
        <v>9</v>
      </c>
      <c r="D411" s="57">
        <v>594</v>
      </c>
      <c r="E411" s="57">
        <v>591.9</v>
      </c>
      <c r="F411" s="13"/>
      <c r="G411" s="14"/>
      <c r="H411" s="14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idden="1" x14ac:dyDescent="0.2">
      <c r="A412" s="1"/>
      <c r="B412" s="2"/>
      <c r="C412" s="34"/>
      <c r="D412" s="35"/>
      <c r="E412" s="35"/>
      <c r="F412" s="13"/>
      <c r="G412" s="14"/>
      <c r="H412" s="14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x14ac:dyDescent="0.2">
      <c r="A413" s="285" t="s">
        <v>126</v>
      </c>
      <c r="B413" s="291"/>
      <c r="C413" s="287" t="s">
        <v>127</v>
      </c>
      <c r="D413" s="171">
        <v>60700</v>
      </c>
      <c r="E413" s="171">
        <v>47316.02</v>
      </c>
      <c r="F413" s="98" t="s">
        <v>18</v>
      </c>
      <c r="G413" s="99">
        <f>D415</f>
        <v>60700</v>
      </c>
      <c r="H413" s="99">
        <f>H416+H422+H427</f>
        <v>60700</v>
      </c>
      <c r="I413" s="99">
        <f>I416+I422+I427</f>
        <v>60700</v>
      </c>
      <c r="J413" s="99">
        <f t="shared" ref="J413:U414" si="34">J416+J422+J427</f>
        <v>22000</v>
      </c>
      <c r="K413" s="99">
        <f t="shared" si="34"/>
        <v>38700</v>
      </c>
      <c r="L413" s="99">
        <f t="shared" si="34"/>
        <v>0</v>
      </c>
      <c r="M413" s="99">
        <f t="shared" si="34"/>
        <v>0</v>
      </c>
      <c r="N413" s="99">
        <f t="shared" si="34"/>
        <v>0</v>
      </c>
      <c r="O413" s="99">
        <f t="shared" si="34"/>
        <v>0</v>
      </c>
      <c r="P413" s="99">
        <f t="shared" si="34"/>
        <v>0</v>
      </c>
      <c r="Q413" s="99">
        <f t="shared" si="34"/>
        <v>0</v>
      </c>
      <c r="R413" s="99">
        <f t="shared" si="34"/>
        <v>0</v>
      </c>
      <c r="S413" s="99">
        <f t="shared" si="34"/>
        <v>0</v>
      </c>
      <c r="T413" s="99">
        <f t="shared" si="34"/>
        <v>0</v>
      </c>
      <c r="U413" s="99">
        <f t="shared" si="34"/>
        <v>0</v>
      </c>
    </row>
    <row r="414" spans="1:21" x14ac:dyDescent="0.2">
      <c r="A414" s="285"/>
      <c r="B414" s="291"/>
      <c r="C414" s="292"/>
      <c r="D414" s="97"/>
      <c r="E414" s="97"/>
      <c r="F414" s="98" t="s">
        <v>19</v>
      </c>
      <c r="G414" s="99">
        <f>E415</f>
        <v>47316.020000000004</v>
      </c>
      <c r="H414" s="99">
        <f>H417+H423+H428</f>
        <v>47316.020000000004</v>
      </c>
      <c r="I414" s="99">
        <f>I417+I423+I428</f>
        <v>47316.020000000004</v>
      </c>
      <c r="J414" s="99">
        <f t="shared" si="34"/>
        <v>21334.86</v>
      </c>
      <c r="K414" s="99">
        <f t="shared" si="34"/>
        <v>25981.16</v>
      </c>
      <c r="L414" s="99">
        <f t="shared" si="34"/>
        <v>0</v>
      </c>
      <c r="M414" s="99">
        <f t="shared" si="34"/>
        <v>0</v>
      </c>
      <c r="N414" s="99">
        <f t="shared" si="34"/>
        <v>0</v>
      </c>
      <c r="O414" s="99">
        <f t="shared" si="34"/>
        <v>0</v>
      </c>
      <c r="P414" s="99">
        <f t="shared" si="34"/>
        <v>0</v>
      </c>
      <c r="Q414" s="99">
        <f t="shared" si="34"/>
        <v>0</v>
      </c>
      <c r="R414" s="99">
        <f t="shared" si="34"/>
        <v>0</v>
      </c>
      <c r="S414" s="99">
        <f t="shared" si="34"/>
        <v>0</v>
      </c>
      <c r="T414" s="99">
        <f t="shared" si="34"/>
        <v>0</v>
      </c>
      <c r="U414" s="99">
        <f t="shared" si="34"/>
        <v>0</v>
      </c>
    </row>
    <row r="415" spans="1:21" x14ac:dyDescent="0.2">
      <c r="A415" s="285"/>
      <c r="B415" s="291"/>
      <c r="C415" s="292"/>
      <c r="D415" s="97">
        <f>D418+D424+D429</f>
        <v>60700</v>
      </c>
      <c r="E415" s="97">
        <f>E424+E429</f>
        <v>47316.020000000004</v>
      </c>
      <c r="F415" s="98" t="s">
        <v>20</v>
      </c>
      <c r="G415" s="99">
        <f>G414/G413*100</f>
        <v>77.950609555189459</v>
      </c>
      <c r="H415" s="99">
        <f>H414/H413*100</f>
        <v>77.950609555189459</v>
      </c>
      <c r="I415" s="99">
        <f>I414/I413*100</f>
        <v>77.950609555189459</v>
      </c>
      <c r="J415" s="99">
        <f>J414/J413*100</f>
        <v>96.976636363636374</v>
      </c>
      <c r="K415" s="99">
        <f>K414/K413*100</f>
        <v>67.134780361757109</v>
      </c>
      <c r="L415" s="99">
        <v>0</v>
      </c>
      <c r="M415" s="99">
        <v>0</v>
      </c>
      <c r="N415" s="99">
        <v>0</v>
      </c>
      <c r="O415" s="99">
        <v>0</v>
      </c>
      <c r="P415" s="99">
        <v>0</v>
      </c>
      <c r="Q415" s="99">
        <v>0</v>
      </c>
      <c r="R415" s="99">
        <v>0</v>
      </c>
      <c r="S415" s="99">
        <v>0</v>
      </c>
      <c r="T415" s="99">
        <v>0</v>
      </c>
      <c r="U415" s="99">
        <v>0</v>
      </c>
    </row>
    <row r="416" spans="1:21" hidden="1" x14ac:dyDescent="0.2">
      <c r="A416" s="297"/>
      <c r="B416" s="281" t="s">
        <v>198</v>
      </c>
      <c r="C416" s="282" t="s">
        <v>199</v>
      </c>
      <c r="D416" s="47"/>
      <c r="E416" s="47"/>
      <c r="F416" s="51" t="s">
        <v>18</v>
      </c>
      <c r="G416" s="9">
        <f>D418</f>
        <v>0</v>
      </c>
      <c r="H416" s="18">
        <f>I416+L416+M416+N416+O416+P416</f>
        <v>0</v>
      </c>
      <c r="I416" s="9">
        <f>J416+K416</f>
        <v>0</v>
      </c>
      <c r="J416" s="9">
        <v>0</v>
      </c>
      <c r="K416" s="9">
        <v>0</v>
      </c>
      <c r="L416" s="9">
        <f>D419</f>
        <v>0</v>
      </c>
      <c r="M416" s="9">
        <v>0</v>
      </c>
      <c r="N416" s="9">
        <v>0</v>
      </c>
      <c r="O416" s="9">
        <v>0</v>
      </c>
      <c r="P416" s="9">
        <v>0</v>
      </c>
      <c r="Q416" s="9">
        <f>U416</f>
        <v>0</v>
      </c>
      <c r="R416" s="9">
        <v>0</v>
      </c>
      <c r="S416" s="9">
        <v>0</v>
      </c>
      <c r="T416" s="9">
        <v>0</v>
      </c>
      <c r="U416" s="9">
        <f>D420</f>
        <v>0</v>
      </c>
    </row>
    <row r="417" spans="1:21" hidden="1" x14ac:dyDescent="0.2">
      <c r="A417" s="298"/>
      <c r="B417" s="281"/>
      <c r="C417" s="282"/>
      <c r="D417" s="8"/>
      <c r="E417" s="8"/>
      <c r="F417" s="51" t="s">
        <v>19</v>
      </c>
      <c r="G417" s="9">
        <f>E418</f>
        <v>0</v>
      </c>
      <c r="H417" s="18">
        <f>I417+L417+M417+N417+O417+P417</f>
        <v>0</v>
      </c>
      <c r="I417" s="9">
        <f>J417+K417</f>
        <v>0</v>
      </c>
      <c r="J417" s="9">
        <v>0</v>
      </c>
      <c r="K417" s="9">
        <v>0</v>
      </c>
      <c r="L417" s="9">
        <f>E419</f>
        <v>0</v>
      </c>
      <c r="M417" s="9">
        <v>0</v>
      </c>
      <c r="N417" s="9">
        <v>0</v>
      </c>
      <c r="O417" s="9">
        <v>0</v>
      </c>
      <c r="P417" s="9">
        <v>0</v>
      </c>
      <c r="Q417" s="9">
        <f>U417</f>
        <v>0</v>
      </c>
      <c r="R417" s="9">
        <v>0</v>
      </c>
      <c r="S417" s="9">
        <v>0</v>
      </c>
      <c r="T417" s="9">
        <v>0</v>
      </c>
      <c r="U417" s="9">
        <f>E420</f>
        <v>0</v>
      </c>
    </row>
    <row r="418" spans="1:21" hidden="1" x14ac:dyDescent="0.2">
      <c r="A418" s="299"/>
      <c r="B418" s="281"/>
      <c r="C418" s="283"/>
      <c r="D418" s="8">
        <f>D419+D420</f>
        <v>0</v>
      </c>
      <c r="E418" s="8">
        <f>E419+E420</f>
        <v>0</v>
      </c>
      <c r="F418" s="51" t="s">
        <v>20</v>
      </c>
      <c r="G418" s="9" t="e">
        <f>G417/G416*100</f>
        <v>#DIV/0!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 t="e">
        <f>Q417/Q416*100</f>
        <v>#DIV/0!</v>
      </c>
      <c r="R418" s="9">
        <v>0</v>
      </c>
      <c r="S418" s="9">
        <v>0</v>
      </c>
      <c r="T418" s="9">
        <v>0</v>
      </c>
      <c r="U418" s="9" t="e">
        <f>U417/U416*100</f>
        <v>#DIV/0!</v>
      </c>
    </row>
    <row r="419" spans="1:21" ht="22.5" hidden="1" x14ac:dyDescent="0.2">
      <c r="A419" s="1"/>
      <c r="B419" s="2"/>
      <c r="C419" s="144" t="s">
        <v>78</v>
      </c>
      <c r="D419" s="17">
        <v>0</v>
      </c>
      <c r="E419" s="17">
        <v>0</v>
      </c>
      <c r="F419" s="13">
        <f>H416-G416</f>
        <v>0</v>
      </c>
      <c r="G419" s="14"/>
      <c r="H419" s="15">
        <f>H417-E418</f>
        <v>0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idden="1" x14ac:dyDescent="0.2">
      <c r="A420" s="1"/>
      <c r="B420" s="2"/>
      <c r="C420" s="144" t="s">
        <v>79</v>
      </c>
      <c r="D420" s="17">
        <v>0</v>
      </c>
      <c r="E420" s="17">
        <v>0</v>
      </c>
      <c r="F420" s="47">
        <v>2000</v>
      </c>
      <c r="G420" s="47">
        <v>0</v>
      </c>
      <c r="H420" s="15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idden="1" x14ac:dyDescent="0.2">
      <c r="A421" s="48"/>
      <c r="B421" s="48"/>
      <c r="C421" s="145"/>
      <c r="D421" s="12"/>
      <c r="E421" s="12"/>
      <c r="F421" s="51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x14ac:dyDescent="0.2">
      <c r="A422" s="280"/>
      <c r="B422" s="281" t="s">
        <v>128</v>
      </c>
      <c r="C422" s="282" t="s">
        <v>129</v>
      </c>
      <c r="D422" s="8"/>
      <c r="E422" s="8"/>
      <c r="F422" s="51" t="s">
        <v>18</v>
      </c>
      <c r="G422" s="9">
        <f>D424</f>
        <v>5000</v>
      </c>
      <c r="H422" s="18">
        <f>I422+L422+M422+N422+O422+P422</f>
        <v>5000</v>
      </c>
      <c r="I422" s="9">
        <f>J422+K422</f>
        <v>5000</v>
      </c>
      <c r="J422" s="9">
        <v>0</v>
      </c>
      <c r="K422" s="9">
        <f>D425+D426</f>
        <v>5000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</row>
    <row r="423" spans="1:21" x14ac:dyDescent="0.2">
      <c r="A423" s="280"/>
      <c r="B423" s="281"/>
      <c r="C423" s="283"/>
      <c r="D423" s="8"/>
      <c r="E423" s="8"/>
      <c r="F423" s="51" t="s">
        <v>19</v>
      </c>
      <c r="G423" s="9">
        <f>E424</f>
        <v>1300</v>
      </c>
      <c r="H423" s="18">
        <f>I423+L423+M423+N423+O423+P423</f>
        <v>1300</v>
      </c>
      <c r="I423" s="9">
        <f>J423+K423</f>
        <v>1300</v>
      </c>
      <c r="J423" s="9">
        <v>0</v>
      </c>
      <c r="K423" s="9">
        <f>E425+E426</f>
        <v>1300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</row>
    <row r="424" spans="1:21" x14ac:dyDescent="0.2">
      <c r="A424" s="280"/>
      <c r="B424" s="281"/>
      <c r="C424" s="283"/>
      <c r="D424" s="8">
        <f>D425+D426</f>
        <v>5000</v>
      </c>
      <c r="E424" s="8">
        <f>E425+E426</f>
        <v>1300</v>
      </c>
      <c r="F424" s="51" t="s">
        <v>20</v>
      </c>
      <c r="G424" s="9">
        <f>G423/G422*100</f>
        <v>26</v>
      </c>
      <c r="H424" s="9">
        <f>H423/H422*100</f>
        <v>26</v>
      </c>
      <c r="I424" s="9">
        <f>I423/I422*100</f>
        <v>26</v>
      </c>
      <c r="J424" s="9">
        <v>0</v>
      </c>
      <c r="K424" s="9">
        <f>K423/K422*100</f>
        <v>26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1:21" hidden="1" x14ac:dyDescent="0.2">
      <c r="A425" s="1"/>
      <c r="B425">
        <v>421</v>
      </c>
      <c r="C425">
        <v>0</v>
      </c>
      <c r="D425" s="52">
        <v>2000</v>
      </c>
      <c r="E425" s="52">
        <v>0</v>
      </c>
      <c r="F425" s="13">
        <f>H422-G422</f>
        <v>0</v>
      </c>
      <c r="G425" s="14"/>
      <c r="H425" s="15">
        <f>H423-E424</f>
        <v>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idden="1" x14ac:dyDescent="0.2">
      <c r="A426" s="1"/>
      <c r="B426">
        <v>430</v>
      </c>
      <c r="C426">
        <v>0</v>
      </c>
      <c r="D426" s="52">
        <v>3000</v>
      </c>
      <c r="E426" s="52">
        <v>1300</v>
      </c>
      <c r="F426" s="47"/>
      <c r="G426" s="47"/>
      <c r="H426" s="14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x14ac:dyDescent="0.2">
      <c r="A427" s="280"/>
      <c r="B427" s="281" t="s">
        <v>130</v>
      </c>
      <c r="C427" s="282" t="s">
        <v>131</v>
      </c>
      <c r="D427" s="52">
        <v>55700</v>
      </c>
      <c r="E427" s="52">
        <v>17475.75</v>
      </c>
      <c r="F427" s="51" t="s">
        <v>18</v>
      </c>
      <c r="G427" s="9">
        <f>D429</f>
        <v>55700</v>
      </c>
      <c r="H427" s="18">
        <f>I427+L427+M427+N427+O427+P427</f>
        <v>55700</v>
      </c>
      <c r="I427" s="9">
        <f>J427+K427</f>
        <v>55700</v>
      </c>
      <c r="J427" s="9">
        <f>D430+D431+D432</f>
        <v>22000</v>
      </c>
      <c r="K427" s="9">
        <f>D433+D434</f>
        <v>33700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</row>
    <row r="428" spans="1:21" x14ac:dyDescent="0.2">
      <c r="A428" s="280"/>
      <c r="B428" s="281"/>
      <c r="C428" s="283"/>
      <c r="D428" s="12"/>
      <c r="E428" s="12"/>
      <c r="F428" s="51" t="s">
        <v>19</v>
      </c>
      <c r="G428" s="9">
        <f>E429</f>
        <v>46016.020000000004</v>
      </c>
      <c r="H428" s="18">
        <f>I428+L428+M428+N428+O428+P428</f>
        <v>46016.020000000004</v>
      </c>
      <c r="I428" s="9">
        <f>J428+K428</f>
        <v>46016.020000000004</v>
      </c>
      <c r="J428" s="9">
        <f>E430+E431+E432</f>
        <v>21334.86</v>
      </c>
      <c r="K428" s="9">
        <f>E433+E434</f>
        <v>24681.16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</row>
    <row r="429" spans="1:21" x14ac:dyDescent="0.2">
      <c r="A429" s="280"/>
      <c r="B429" s="281"/>
      <c r="C429" s="283"/>
      <c r="D429" s="8">
        <f>D430+D431+D432+D433+D434</f>
        <v>55700</v>
      </c>
      <c r="E429" s="8">
        <f>E430+E431+E432+E433+E434</f>
        <v>46016.020000000004</v>
      </c>
      <c r="F429" s="51" t="s">
        <v>20</v>
      </c>
      <c r="G429" s="9">
        <f>G428/G427*100</f>
        <v>82.614039497307019</v>
      </c>
      <c r="H429" s="9">
        <f>H428/H427*100</f>
        <v>82.614039497307019</v>
      </c>
      <c r="I429" s="9">
        <f>I428/I427*100</f>
        <v>82.614039497307019</v>
      </c>
      <c r="J429" s="9">
        <f>J428/J427*100</f>
        <v>96.976636363636374</v>
      </c>
      <c r="K429" s="9">
        <f>K428/K427*100</f>
        <v>73.237863501483673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</row>
    <row r="430" spans="1:21" ht="22.5" hidden="1" x14ac:dyDescent="0.2">
      <c r="A430" s="1"/>
      <c r="B430" s="2"/>
      <c r="C430" s="144" t="s">
        <v>27</v>
      </c>
      <c r="D430" s="24">
        <v>0</v>
      </c>
      <c r="E430" s="24" t="s">
        <v>57</v>
      </c>
      <c r="F430" s="13">
        <f>H427-G427</f>
        <v>0</v>
      </c>
      <c r="G430" s="14"/>
      <c r="H430" s="15">
        <f>H428-E429</f>
        <v>0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idden="1" x14ac:dyDescent="0.2">
      <c r="A431" s="1"/>
      <c r="B431" s="2"/>
      <c r="C431" s="144" t="s">
        <v>28</v>
      </c>
      <c r="D431" s="24">
        <v>0</v>
      </c>
      <c r="E431" s="24" t="s">
        <v>57</v>
      </c>
      <c r="F431" s="47"/>
      <c r="G431" s="47"/>
      <c r="H431" s="14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idden="1" x14ac:dyDescent="0.2">
      <c r="A432" s="1"/>
      <c r="B432">
        <v>417</v>
      </c>
      <c r="C432">
        <v>0</v>
      </c>
      <c r="D432" s="52">
        <v>22000</v>
      </c>
      <c r="E432" s="52">
        <v>21334.86</v>
      </c>
      <c r="F432" s="13"/>
      <c r="G432" s="14"/>
      <c r="H432" s="14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idden="1" x14ac:dyDescent="0.2">
      <c r="A433" s="1"/>
      <c r="B433">
        <v>421</v>
      </c>
      <c r="C433">
        <v>0</v>
      </c>
      <c r="D433" s="52">
        <v>9700</v>
      </c>
      <c r="E433" s="52">
        <v>5541.16</v>
      </c>
      <c r="F433" s="13"/>
      <c r="G433" s="14"/>
      <c r="H433" s="14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idden="1" x14ac:dyDescent="0.2">
      <c r="A434" s="1"/>
      <c r="B434">
        <v>430</v>
      </c>
      <c r="C434">
        <v>0</v>
      </c>
      <c r="D434" s="52">
        <v>24000</v>
      </c>
      <c r="E434" s="52">
        <v>19140</v>
      </c>
      <c r="F434" s="13"/>
      <c r="G434" s="14"/>
      <c r="H434" s="14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x14ac:dyDescent="0.2">
      <c r="A435" s="285" t="s">
        <v>132</v>
      </c>
      <c r="B435" s="291"/>
      <c r="C435" s="287" t="s">
        <v>133</v>
      </c>
      <c r="D435" s="97"/>
      <c r="E435" s="97"/>
      <c r="F435" s="98" t="s">
        <v>18</v>
      </c>
      <c r="G435" s="99">
        <f>D437</f>
        <v>2170712</v>
      </c>
      <c r="H435" s="99">
        <f t="shared" ref="H435:U435" si="35">H438+H442++H446+H455+H470+H474+H478+H482+H502+H510+H514</f>
        <v>2170712</v>
      </c>
      <c r="I435" s="99">
        <f t="shared" si="35"/>
        <v>632466.02</v>
      </c>
      <c r="J435" s="99">
        <f t="shared" si="35"/>
        <v>485319.27</v>
      </c>
      <c r="K435" s="99">
        <f t="shared" si="35"/>
        <v>147146.75</v>
      </c>
      <c r="L435" s="99">
        <f t="shared" si="35"/>
        <v>0</v>
      </c>
      <c r="M435" s="99">
        <f t="shared" si="35"/>
        <v>1538245.98</v>
      </c>
      <c r="N435" s="99">
        <f t="shared" si="35"/>
        <v>0</v>
      </c>
      <c r="O435" s="99">
        <f t="shared" si="35"/>
        <v>0</v>
      </c>
      <c r="P435" s="99">
        <f t="shared" si="35"/>
        <v>0</v>
      </c>
      <c r="Q435" s="99">
        <f t="shared" si="35"/>
        <v>0</v>
      </c>
      <c r="R435" s="99">
        <f t="shared" si="35"/>
        <v>0</v>
      </c>
      <c r="S435" s="99">
        <f t="shared" si="35"/>
        <v>0</v>
      </c>
      <c r="T435" s="99">
        <f t="shared" si="35"/>
        <v>0</v>
      </c>
      <c r="U435" s="99">
        <f t="shared" si="35"/>
        <v>0</v>
      </c>
    </row>
    <row r="436" spans="1:21" x14ac:dyDescent="0.2">
      <c r="A436" s="285"/>
      <c r="B436" s="291"/>
      <c r="C436" s="292"/>
      <c r="D436" s="97"/>
      <c r="E436" s="97"/>
      <c r="F436" s="98" t="s">
        <v>19</v>
      </c>
      <c r="G436" s="99">
        <f>E437</f>
        <v>2170236.34</v>
      </c>
      <c r="H436" s="99">
        <f>H439+H443+H447+H456+H471+H475+H479+H483+H503+H511+H515</f>
        <v>2170236.34</v>
      </c>
      <c r="I436" s="99">
        <f t="shared" ref="I436:U436" si="36">I439+I443+I447+I456+I471+I475+I479+I483+I503+I511+I515</f>
        <v>632019.86999999988</v>
      </c>
      <c r="J436" s="99">
        <f t="shared" si="36"/>
        <v>485312.85999999993</v>
      </c>
      <c r="K436" s="99">
        <f t="shared" si="36"/>
        <v>146707.01</v>
      </c>
      <c r="L436" s="99">
        <f t="shared" si="36"/>
        <v>0</v>
      </c>
      <c r="M436" s="99">
        <f t="shared" si="36"/>
        <v>1538216.47</v>
      </c>
      <c r="N436" s="99">
        <f t="shared" si="36"/>
        <v>0</v>
      </c>
      <c r="O436" s="99">
        <f t="shared" si="36"/>
        <v>0</v>
      </c>
      <c r="P436" s="99">
        <f t="shared" si="36"/>
        <v>0</v>
      </c>
      <c r="Q436" s="99">
        <f t="shared" si="36"/>
        <v>0</v>
      </c>
      <c r="R436" s="99">
        <f t="shared" si="36"/>
        <v>0</v>
      </c>
      <c r="S436" s="99">
        <f t="shared" si="36"/>
        <v>0</v>
      </c>
      <c r="T436" s="99">
        <f t="shared" si="36"/>
        <v>0</v>
      </c>
      <c r="U436" s="99">
        <f t="shared" si="36"/>
        <v>0</v>
      </c>
    </row>
    <row r="437" spans="1:21" x14ac:dyDescent="0.2">
      <c r="A437" s="285"/>
      <c r="B437" s="291"/>
      <c r="C437" s="292"/>
      <c r="D437" s="97">
        <f>D440+D444+D448+D457+D472+D476+D480+D484+D504+D512+D516</f>
        <v>2170712</v>
      </c>
      <c r="E437" s="97">
        <f>E440+E444+E448+E457+E472+E476+E480+E484+E504+E512+E516</f>
        <v>2170236.34</v>
      </c>
      <c r="F437" s="98" t="s">
        <v>20</v>
      </c>
      <c r="G437" s="99">
        <f>G436/G435*100</f>
        <v>99.978087374096603</v>
      </c>
      <c r="H437" s="99">
        <f t="shared" ref="H437:M437" si="37">H436/H435*100</f>
        <v>99.978087374096603</v>
      </c>
      <c r="I437" s="99">
        <f t="shared" si="37"/>
        <v>99.929458660877913</v>
      </c>
      <c r="J437" s="99">
        <f t="shared" si="37"/>
        <v>99.998679219969972</v>
      </c>
      <c r="K437" s="99">
        <f t="shared" si="37"/>
        <v>99.701155479139032</v>
      </c>
      <c r="L437" s="99">
        <v>0</v>
      </c>
      <c r="M437" s="99">
        <f t="shared" si="37"/>
        <v>99.998081581204588</v>
      </c>
      <c r="N437" s="99">
        <v>0</v>
      </c>
      <c r="O437" s="99">
        <v>0</v>
      </c>
      <c r="P437" s="99">
        <v>0</v>
      </c>
      <c r="Q437" s="99">
        <v>0</v>
      </c>
      <c r="R437" s="99">
        <v>0</v>
      </c>
      <c r="S437" s="99">
        <v>0</v>
      </c>
      <c r="T437" s="99">
        <v>0</v>
      </c>
      <c r="U437" s="99">
        <v>0</v>
      </c>
    </row>
    <row r="438" spans="1:21" x14ac:dyDescent="0.2">
      <c r="A438" s="280"/>
      <c r="B438" s="281" t="s">
        <v>134</v>
      </c>
      <c r="C438" s="282" t="s">
        <v>135</v>
      </c>
      <c r="D438" s="52">
        <v>2170712</v>
      </c>
      <c r="E438" s="52">
        <v>2170236.34</v>
      </c>
      <c r="F438" s="51" t="s">
        <v>18</v>
      </c>
      <c r="G438" s="9">
        <f>D440</f>
        <v>64420</v>
      </c>
      <c r="H438" s="18">
        <f>I438+L438+M438+N438+O438+P438</f>
        <v>64420</v>
      </c>
      <c r="I438" s="9">
        <f>J438+K438</f>
        <v>64420</v>
      </c>
      <c r="J438" s="9">
        <v>0</v>
      </c>
      <c r="K438" s="9">
        <f>D441</f>
        <v>64420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</row>
    <row r="439" spans="1:21" x14ac:dyDescent="0.2">
      <c r="A439" s="280"/>
      <c r="B439" s="281"/>
      <c r="C439" s="282"/>
      <c r="D439" s="8"/>
      <c r="E439" s="8"/>
      <c r="F439" s="51" t="s">
        <v>19</v>
      </c>
      <c r="G439" s="9">
        <f>E440</f>
        <v>64419.9</v>
      </c>
      <c r="H439" s="18">
        <f>I439+L439+M439+N439+O439+P439</f>
        <v>64419.9</v>
      </c>
      <c r="I439" s="9">
        <f>J439+K439</f>
        <v>64419.9</v>
      </c>
      <c r="J439" s="9">
        <v>0</v>
      </c>
      <c r="K439" s="9">
        <f>E441</f>
        <v>64419.9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</row>
    <row r="440" spans="1:21" x14ac:dyDescent="0.2">
      <c r="A440" s="280"/>
      <c r="B440" s="281"/>
      <c r="C440" s="283"/>
      <c r="D440" s="8">
        <f>D441</f>
        <v>64420</v>
      </c>
      <c r="E440" s="8">
        <f>E441</f>
        <v>64419.9</v>
      </c>
      <c r="F440" s="51" t="s">
        <v>20</v>
      </c>
      <c r="G440" s="9">
        <f>G439/G438*100</f>
        <v>99.999844768705373</v>
      </c>
      <c r="H440" s="9">
        <f>H439/H438*100</f>
        <v>99.999844768705373</v>
      </c>
      <c r="I440" s="9">
        <f>I439/I438*100</f>
        <v>99.999844768705373</v>
      </c>
      <c r="J440" s="9">
        <v>0</v>
      </c>
      <c r="K440" s="9">
        <f>K439/K438*100</f>
        <v>99.999844768705373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1:21" hidden="1" x14ac:dyDescent="0.2">
      <c r="A441" s="1"/>
      <c r="B441">
        <v>433</v>
      </c>
      <c r="C441">
        <v>0</v>
      </c>
      <c r="D441" s="52">
        <v>64420</v>
      </c>
      <c r="E441" s="52">
        <v>64419.9</v>
      </c>
      <c r="F441" s="47"/>
      <c r="G441" s="47"/>
      <c r="H441" s="15">
        <f>H439-E440</f>
        <v>0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idden="1" x14ac:dyDescent="0.2">
      <c r="A442" s="280"/>
      <c r="B442" s="281" t="s">
        <v>136</v>
      </c>
      <c r="C442" s="282" t="s">
        <v>137</v>
      </c>
      <c r="D442" s="8"/>
      <c r="E442" s="8"/>
      <c r="F442" s="51" t="s">
        <v>18</v>
      </c>
      <c r="G442" s="9">
        <f>D444</f>
        <v>0</v>
      </c>
      <c r="H442" s="18">
        <f>I442+L442+M442+N442+O442+P442</f>
        <v>0</v>
      </c>
      <c r="I442" s="9">
        <f>J442+K442</f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</row>
    <row r="443" spans="1:21" hidden="1" x14ac:dyDescent="0.2">
      <c r="A443" s="280"/>
      <c r="B443" s="281"/>
      <c r="C443" s="282"/>
      <c r="D443" s="8"/>
      <c r="E443" s="8"/>
      <c r="F443" s="51" t="s">
        <v>19</v>
      </c>
      <c r="G443" s="9">
        <f>E444</f>
        <v>0</v>
      </c>
      <c r="H443" s="18">
        <v>0</v>
      </c>
      <c r="I443" s="9">
        <f>J443+K443</f>
        <v>0</v>
      </c>
      <c r="J443" s="9">
        <v>0</v>
      </c>
      <c r="K443" s="9">
        <f>E445</f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</row>
    <row r="444" spans="1:21" hidden="1" x14ac:dyDescent="0.2">
      <c r="A444" s="280"/>
      <c r="B444" s="281"/>
      <c r="C444" s="283"/>
      <c r="D444" s="8">
        <v>0</v>
      </c>
      <c r="E444" s="8">
        <f>E445</f>
        <v>0</v>
      </c>
      <c r="F444" s="51" t="s">
        <v>20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1:21" hidden="1" x14ac:dyDescent="0.2">
      <c r="A445" s="1"/>
      <c r="B445" s="45">
        <v>433</v>
      </c>
      <c r="C445" s="45">
        <v>0</v>
      </c>
      <c r="D445" s="52">
        <v>0</v>
      </c>
      <c r="E445" s="52">
        <v>0</v>
      </c>
      <c r="F445" s="47"/>
      <c r="G445" s="47">
        <v>0</v>
      </c>
      <c r="H445" s="15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x14ac:dyDescent="0.2">
      <c r="A446" s="280"/>
      <c r="B446" s="281" t="s">
        <v>138</v>
      </c>
      <c r="C446" s="282" t="s">
        <v>139</v>
      </c>
      <c r="D446" s="52">
        <v>18889</v>
      </c>
      <c r="E446" s="52">
        <v>18886.63</v>
      </c>
      <c r="F446" s="51" t="s">
        <v>18</v>
      </c>
      <c r="G446" s="9">
        <f>D448</f>
        <v>18889</v>
      </c>
      <c r="H446" s="18">
        <f>I446+L446+M446+N446+O446+P446</f>
        <v>18889</v>
      </c>
      <c r="I446" s="9">
        <f>J446+K446</f>
        <v>18889</v>
      </c>
      <c r="J446" s="9">
        <f>D449+D450+D451+D452</f>
        <v>18889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</row>
    <row r="447" spans="1:21" x14ac:dyDescent="0.2">
      <c r="A447" s="280"/>
      <c r="B447" s="281"/>
      <c r="C447" s="283"/>
      <c r="D447" s="12"/>
      <c r="E447" s="12"/>
      <c r="F447" s="51" t="s">
        <v>19</v>
      </c>
      <c r="G447" s="9">
        <f>E448</f>
        <v>18886.629999999997</v>
      </c>
      <c r="H447" s="18">
        <f>I447+L447+M447+N447+O447+P447</f>
        <v>18886.629999999997</v>
      </c>
      <c r="I447" s="9">
        <f>J447+K447</f>
        <v>18886.629999999997</v>
      </c>
      <c r="J447" s="9">
        <f>E449+E450+E451+E452</f>
        <v>18886.629999999997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</row>
    <row r="448" spans="1:21" x14ac:dyDescent="0.2">
      <c r="A448" s="280"/>
      <c r="B448" s="281"/>
      <c r="C448" s="283"/>
      <c r="D448" s="8">
        <f>D449+D450+D451+D452</f>
        <v>18889</v>
      </c>
      <c r="E448" s="8">
        <f>E449+E450+E451+E452</f>
        <v>18886.629999999997</v>
      </c>
      <c r="F448" s="51" t="s">
        <v>20</v>
      </c>
      <c r="G448" s="9">
        <f>G447/G446*100</f>
        <v>99.98745301498225</v>
      </c>
      <c r="H448" s="9">
        <f>H447/H446*100</f>
        <v>99.98745301498225</v>
      </c>
      <c r="I448" s="9">
        <f>I447/I446*100</f>
        <v>99.98745301498225</v>
      </c>
      <c r="J448" s="9">
        <f>J447/J446*100</f>
        <v>99.98745301498225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</row>
    <row r="449" spans="1:21" hidden="1" x14ac:dyDescent="0.2">
      <c r="A449" s="1"/>
      <c r="B449">
        <v>401</v>
      </c>
      <c r="C449">
        <v>0</v>
      </c>
      <c r="D449" s="52">
        <v>8640.08</v>
      </c>
      <c r="E449" s="52">
        <v>8640</v>
      </c>
      <c r="F449" s="13">
        <f>H446-G446</f>
        <v>0</v>
      </c>
      <c r="G449" s="14"/>
      <c r="H449" s="15">
        <f>H447-E448</f>
        <v>0</v>
      </c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idden="1" x14ac:dyDescent="0.2">
      <c r="A450" s="1"/>
      <c r="B450">
        <v>411</v>
      </c>
      <c r="C450">
        <v>0</v>
      </c>
      <c r="D450" s="52">
        <v>2834.71</v>
      </c>
      <c r="E450" s="52">
        <v>2834.18</v>
      </c>
      <c r="F450" s="47"/>
      <c r="G450" s="47"/>
      <c r="H450" s="14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idden="1" x14ac:dyDescent="0.2">
      <c r="A451" s="1"/>
      <c r="B451">
        <v>412</v>
      </c>
      <c r="C451">
        <v>0</v>
      </c>
      <c r="D451" s="52">
        <v>384.21</v>
      </c>
      <c r="E451" s="52">
        <v>383.88</v>
      </c>
      <c r="F451" s="13"/>
      <c r="G451" s="14"/>
      <c r="H451" s="1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idden="1" x14ac:dyDescent="0.2">
      <c r="A452" s="1"/>
      <c r="B452">
        <v>417</v>
      </c>
      <c r="C452">
        <v>0</v>
      </c>
      <c r="D452" s="52">
        <v>7030</v>
      </c>
      <c r="E452" s="52">
        <v>7028.57</v>
      </c>
      <c r="F452" s="13"/>
      <c r="G452" s="14"/>
      <c r="H452" s="14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idden="1" x14ac:dyDescent="0.2">
      <c r="A453" s="1"/>
      <c r="B453" s="2"/>
      <c r="C453" s="144"/>
      <c r="D453" s="12"/>
      <c r="E453" s="12"/>
      <c r="F453" s="13"/>
      <c r="G453" s="14"/>
      <c r="H453" s="15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idden="1" x14ac:dyDescent="0.2">
      <c r="A454" s="1"/>
      <c r="B454" s="2"/>
      <c r="C454" s="144"/>
      <c r="D454" s="12"/>
      <c r="E454" s="12"/>
      <c r="F454" s="13"/>
      <c r="G454" s="14"/>
      <c r="H454" s="15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ht="21.75" customHeight="1" x14ac:dyDescent="0.2">
      <c r="A455" s="280"/>
      <c r="B455" s="281" t="s">
        <v>140</v>
      </c>
      <c r="C455" s="282" t="s">
        <v>141</v>
      </c>
      <c r="D455" s="52">
        <v>1375423</v>
      </c>
      <c r="E455" s="52">
        <v>1375423</v>
      </c>
      <c r="F455" s="51" t="s">
        <v>18</v>
      </c>
      <c r="G455" s="9">
        <f>D457</f>
        <v>1375422.9999999998</v>
      </c>
      <c r="H455" s="18">
        <f>I455+L455+M455+N455+O455+P455</f>
        <v>1375423</v>
      </c>
      <c r="I455" s="9">
        <f>J455+K455</f>
        <v>121846.02</v>
      </c>
      <c r="J455" s="9">
        <f>D459+D460+D461+D462</f>
        <v>106929.27</v>
      </c>
      <c r="K455" s="9">
        <f>D463+D464+D465+D466+D467+D468+D469</f>
        <v>14916.75</v>
      </c>
      <c r="L455" s="9">
        <v>0</v>
      </c>
      <c r="M455" s="9">
        <f>D458</f>
        <v>1253576.98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</row>
    <row r="456" spans="1:21" ht="21.75" customHeight="1" x14ac:dyDescent="0.2">
      <c r="A456" s="280"/>
      <c r="B456" s="281"/>
      <c r="C456" s="283"/>
      <c r="D456" s="12"/>
      <c r="E456" s="12"/>
      <c r="F456" s="51" t="s">
        <v>19</v>
      </c>
      <c r="G456" s="9">
        <f>E457</f>
        <v>1375422.9999999998</v>
      </c>
      <c r="H456" s="18">
        <f>I456+L456+M456+N456+O456+P456</f>
        <v>1375423</v>
      </c>
      <c r="I456" s="9">
        <f>J456+K456</f>
        <v>121846.02</v>
      </c>
      <c r="J456" s="9">
        <f>E459+E460+E461+E462</f>
        <v>106929.27</v>
      </c>
      <c r="K456" s="9">
        <f>E463+E464+E465+E466+E467+E469+E468</f>
        <v>14916.75</v>
      </c>
      <c r="L456" s="9">
        <v>0</v>
      </c>
      <c r="M456" s="9">
        <f>E458</f>
        <v>1253576.98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</row>
    <row r="457" spans="1:21" ht="21.75" customHeight="1" x14ac:dyDescent="0.2">
      <c r="A457" s="280"/>
      <c r="B457" s="281"/>
      <c r="C457" s="283"/>
      <c r="D457" s="8">
        <f>D458+D459+D460+D461+D462+D463+D464+D465+D466+D467+D468+D469</f>
        <v>1375422.9999999998</v>
      </c>
      <c r="E457" s="8">
        <f>E458+E459+E460+E461+E462+E463+E464+E465+E466+E467+E468+E469</f>
        <v>1375422.9999999998</v>
      </c>
      <c r="F457" s="51" t="s">
        <v>20</v>
      </c>
      <c r="G457" s="9">
        <f>G456/G455*100</f>
        <v>100</v>
      </c>
      <c r="H457" s="9">
        <f>H456/H455*100</f>
        <v>100</v>
      </c>
      <c r="I457" s="9">
        <f>I456/I455*100</f>
        <v>100</v>
      </c>
      <c r="J457" s="9">
        <f>J456/J455*100</f>
        <v>100</v>
      </c>
      <c r="K457" s="9">
        <f>K456/K455*100</f>
        <v>100</v>
      </c>
      <c r="L457" s="9">
        <v>0</v>
      </c>
      <c r="M457" s="9">
        <f>M456/M455*100</f>
        <v>100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</row>
    <row r="458" spans="1:21" ht="21.75" hidden="1" customHeight="1" x14ac:dyDescent="0.2">
      <c r="A458" s="1"/>
      <c r="B458">
        <v>311</v>
      </c>
      <c r="C458">
        <v>0</v>
      </c>
      <c r="D458" s="52">
        <v>1253576.98</v>
      </c>
      <c r="E458" s="52">
        <v>1253576.98</v>
      </c>
      <c r="F458" s="13">
        <f>H455-G455</f>
        <v>0</v>
      </c>
      <c r="G458" s="14"/>
      <c r="H458" s="15">
        <f>H456-E457</f>
        <v>0</v>
      </c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t="21.75" hidden="1" customHeight="1" x14ac:dyDescent="0.2">
      <c r="A459" s="1"/>
      <c r="B459">
        <v>401</v>
      </c>
      <c r="C459">
        <v>0</v>
      </c>
      <c r="D459" s="52">
        <v>21842</v>
      </c>
      <c r="E459" s="52">
        <v>21842</v>
      </c>
      <c r="F459" s="47"/>
      <c r="G459" s="47"/>
      <c r="H459" s="14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t="21.75" hidden="1" customHeight="1" x14ac:dyDescent="0.2">
      <c r="A460" s="1"/>
      <c r="B460">
        <v>404</v>
      </c>
      <c r="C460">
        <v>0</v>
      </c>
      <c r="D460" s="52">
        <v>2000</v>
      </c>
      <c r="E460" s="52">
        <v>2000</v>
      </c>
      <c r="F460" s="13"/>
      <c r="G460" s="14"/>
      <c r="H460" s="14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t="21.75" hidden="1" customHeight="1" x14ac:dyDescent="0.2">
      <c r="A461" s="1"/>
      <c r="B461">
        <v>411</v>
      </c>
      <c r="C461">
        <v>0</v>
      </c>
      <c r="D461" s="52">
        <v>82503.14</v>
      </c>
      <c r="E461" s="52">
        <v>82503.14</v>
      </c>
      <c r="F461" s="13"/>
      <c r="G461" s="14"/>
      <c r="H461" s="14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t="21.75" hidden="1" customHeight="1" x14ac:dyDescent="0.2">
      <c r="A462" s="1"/>
      <c r="B462">
        <v>412</v>
      </c>
      <c r="C462">
        <v>0</v>
      </c>
      <c r="D462" s="52">
        <v>584.13</v>
      </c>
      <c r="E462" s="52">
        <v>584.13</v>
      </c>
      <c r="F462" s="13"/>
      <c r="G462" s="14"/>
      <c r="H462" s="14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t="21.75" hidden="1" customHeight="1" x14ac:dyDescent="0.2">
      <c r="A463" s="1"/>
      <c r="B463">
        <v>421</v>
      </c>
      <c r="C463">
        <v>0</v>
      </c>
      <c r="D463" s="52">
        <v>1928.47</v>
      </c>
      <c r="E463" s="52">
        <v>1928.47</v>
      </c>
      <c r="F463" s="13"/>
      <c r="G463" s="14"/>
      <c r="H463" s="14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t="21.75" hidden="1" customHeight="1" x14ac:dyDescent="0.2">
      <c r="A464" s="1"/>
      <c r="B464">
        <v>430</v>
      </c>
      <c r="C464">
        <v>0</v>
      </c>
      <c r="D464" s="52">
        <v>11320.51</v>
      </c>
      <c r="E464" s="52">
        <v>11320.51</v>
      </c>
      <c r="F464" s="13"/>
      <c r="G464" s="14"/>
      <c r="H464" s="14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t="21.75" hidden="1" customHeight="1" x14ac:dyDescent="0.2">
      <c r="A465" s="1"/>
      <c r="B465">
        <v>441</v>
      </c>
      <c r="C465">
        <v>0</v>
      </c>
      <c r="D465" s="52">
        <v>117.77</v>
      </c>
      <c r="E465" s="52">
        <v>117.77</v>
      </c>
      <c r="F465" s="13"/>
      <c r="G465" s="14"/>
      <c r="H465" s="14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t="21.75" hidden="1" customHeight="1" x14ac:dyDescent="0.2">
      <c r="A466" s="1"/>
      <c r="B466">
        <v>444</v>
      </c>
      <c r="C466">
        <v>0</v>
      </c>
      <c r="D466" s="52">
        <v>200</v>
      </c>
      <c r="E466" s="52">
        <v>200</v>
      </c>
      <c r="F466" s="13"/>
      <c r="G466" s="14"/>
      <c r="H466" s="14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t="21.75" hidden="1" customHeight="1" x14ac:dyDescent="0.2">
      <c r="A467" s="1"/>
      <c r="B467">
        <v>470</v>
      </c>
      <c r="C467">
        <v>0</v>
      </c>
      <c r="D467" s="52">
        <v>1350</v>
      </c>
      <c r="E467" s="52">
        <v>1350</v>
      </c>
      <c r="F467" s="13"/>
      <c r="G467" s="14"/>
      <c r="H467" s="14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t="21.75" hidden="1" customHeight="1" x14ac:dyDescent="0.2">
      <c r="A468" s="1"/>
      <c r="D468" s="52"/>
      <c r="E468" s="52"/>
      <c r="F468" s="13"/>
      <c r="G468" s="14"/>
      <c r="H468" s="14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t="21.75" hidden="1" customHeight="1" x14ac:dyDescent="0.2">
      <c r="A469" s="1"/>
      <c r="B469" s="45"/>
      <c r="C469" s="45"/>
      <c r="D469" s="46"/>
      <c r="E469" s="46"/>
      <c r="F469" s="13"/>
      <c r="G469" s="14"/>
      <c r="H469" s="14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ht="34.5" customHeight="1" x14ac:dyDescent="0.2">
      <c r="A470" s="280"/>
      <c r="B470" s="281" t="s">
        <v>143</v>
      </c>
      <c r="C470" s="282" t="s">
        <v>144</v>
      </c>
      <c r="D470" s="12"/>
      <c r="E470" s="12"/>
      <c r="F470" s="51" t="s">
        <v>18</v>
      </c>
      <c r="G470" s="9">
        <f>D472</f>
        <v>24914</v>
      </c>
      <c r="H470" s="18">
        <f>I470+L470+M470+N470+O470+P470</f>
        <v>24914</v>
      </c>
      <c r="I470" s="9">
        <f>J470+K470</f>
        <v>24914</v>
      </c>
      <c r="J470" s="9">
        <v>0</v>
      </c>
      <c r="K470" s="9">
        <f>D473</f>
        <v>24914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</row>
    <row r="471" spans="1:21" ht="24.75" customHeight="1" x14ac:dyDescent="0.2">
      <c r="A471" s="280"/>
      <c r="B471" s="281"/>
      <c r="C471" s="283"/>
      <c r="D471" s="12"/>
      <c r="E471" s="12"/>
      <c r="F471" s="51" t="s">
        <v>19</v>
      </c>
      <c r="G471" s="9">
        <f>E472</f>
        <v>24647.02</v>
      </c>
      <c r="H471" s="18">
        <f>I471+L471+M471+N471+O471+P471</f>
        <v>24647.02</v>
      </c>
      <c r="I471" s="9">
        <f>J471+K471</f>
        <v>24647.02</v>
      </c>
      <c r="J471" s="9">
        <v>0</v>
      </c>
      <c r="K471" s="9">
        <f>E473</f>
        <v>24647.02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</row>
    <row r="472" spans="1:21" ht="24.75" customHeight="1" x14ac:dyDescent="0.2">
      <c r="A472" s="280"/>
      <c r="B472" s="281"/>
      <c r="C472" s="283"/>
      <c r="D472" s="8">
        <f>D473</f>
        <v>24914</v>
      </c>
      <c r="E472" s="8">
        <f>E473</f>
        <v>24647.02</v>
      </c>
      <c r="F472" s="51" t="s">
        <v>20</v>
      </c>
      <c r="G472" s="9">
        <f>G471/G470*100</f>
        <v>98.928393674239388</v>
      </c>
      <c r="H472" s="9">
        <f>H471/H470*100</f>
        <v>98.928393674239388</v>
      </c>
      <c r="I472" s="9">
        <f>I471/I470*100</f>
        <v>98.928393674239388</v>
      </c>
      <c r="J472" s="9">
        <v>0</v>
      </c>
      <c r="K472" s="9">
        <f>K471/K470*100</f>
        <v>98.928393674239388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</row>
    <row r="473" spans="1:21" hidden="1" x14ac:dyDescent="0.2">
      <c r="A473" s="1"/>
      <c r="B473">
        <v>413</v>
      </c>
      <c r="C473">
        <v>0</v>
      </c>
      <c r="D473" s="52">
        <v>24914</v>
      </c>
      <c r="E473" s="52">
        <v>24647.02</v>
      </c>
      <c r="F473" s="47">
        <v>20800</v>
      </c>
      <c r="G473" s="47">
        <v>11353.81</v>
      </c>
      <c r="H473" s="15">
        <f>H471-E472</f>
        <v>0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 x14ac:dyDescent="0.2">
      <c r="A474" s="280"/>
      <c r="B474" s="281" t="s">
        <v>145</v>
      </c>
      <c r="C474" s="282" t="s">
        <v>146</v>
      </c>
      <c r="D474" s="12"/>
      <c r="E474" s="12"/>
      <c r="F474" s="51" t="s">
        <v>18</v>
      </c>
      <c r="G474" s="9">
        <f>D476</f>
        <v>72944</v>
      </c>
      <c r="H474" s="18">
        <f>I474+L474+M474+N474+O474+P474</f>
        <v>72944</v>
      </c>
      <c r="I474" s="9">
        <f>J474+K474</f>
        <v>0</v>
      </c>
      <c r="J474" s="9">
        <v>0</v>
      </c>
      <c r="K474" s="9">
        <v>0</v>
      </c>
      <c r="L474" s="9">
        <v>0</v>
      </c>
      <c r="M474" s="9">
        <f>D477</f>
        <v>72944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</row>
    <row r="475" spans="1:21" x14ac:dyDescent="0.2">
      <c r="A475" s="280"/>
      <c r="B475" s="281"/>
      <c r="C475" s="283"/>
      <c r="D475" s="12"/>
      <c r="E475" s="12"/>
      <c r="F475" s="51" t="s">
        <v>19</v>
      </c>
      <c r="G475" s="9">
        <f>E476</f>
        <v>72944</v>
      </c>
      <c r="H475" s="18">
        <f>I475+L475+M475+N475+O475+P475</f>
        <v>72944</v>
      </c>
      <c r="I475" s="9">
        <f>J475+K475</f>
        <v>0</v>
      </c>
      <c r="J475" s="9">
        <v>0</v>
      </c>
      <c r="K475" s="9">
        <v>0</v>
      </c>
      <c r="L475" s="9">
        <v>0</v>
      </c>
      <c r="M475" s="9">
        <f>E477</f>
        <v>72944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</row>
    <row r="476" spans="1:21" x14ac:dyDescent="0.2">
      <c r="A476" s="280"/>
      <c r="B476" s="281"/>
      <c r="C476" s="283"/>
      <c r="D476" s="8">
        <f>D477</f>
        <v>72944</v>
      </c>
      <c r="E476" s="8">
        <f>E477</f>
        <v>72944</v>
      </c>
      <c r="F476" s="51" t="s">
        <v>20</v>
      </c>
      <c r="G476" s="9">
        <f>G475/G474*100</f>
        <v>100</v>
      </c>
      <c r="H476" s="9">
        <f>H475/H474*100</f>
        <v>100</v>
      </c>
      <c r="I476" s="9">
        <v>0</v>
      </c>
      <c r="J476" s="9">
        <v>0</v>
      </c>
      <c r="K476" s="9">
        <v>0</v>
      </c>
      <c r="L476" s="9">
        <v>0</v>
      </c>
      <c r="M476" s="9">
        <f>M475/M474*100</f>
        <v>100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</row>
    <row r="477" spans="1:21" hidden="1" x14ac:dyDescent="0.2">
      <c r="A477" s="1"/>
      <c r="B477">
        <v>311</v>
      </c>
      <c r="C477">
        <v>0</v>
      </c>
      <c r="D477" s="52">
        <v>72944</v>
      </c>
      <c r="E477" s="52">
        <v>72944</v>
      </c>
      <c r="F477" s="47"/>
      <c r="G477" s="47"/>
      <c r="H477" s="15">
        <f>H475-E476</f>
        <v>0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 x14ac:dyDescent="0.2">
      <c r="A478" s="280"/>
      <c r="B478" s="281" t="s">
        <v>147</v>
      </c>
      <c r="C478" s="282" t="s">
        <v>148</v>
      </c>
      <c r="D478" s="12"/>
      <c r="E478" s="12"/>
      <c r="F478" s="51" t="s">
        <v>18</v>
      </c>
      <c r="G478" s="9">
        <f>D480</f>
        <v>160450</v>
      </c>
      <c r="H478" s="18">
        <f>I478+L478+M478+N478+O478+P478</f>
        <v>160450</v>
      </c>
      <c r="I478" s="9">
        <f>J478+K478</f>
        <v>0</v>
      </c>
      <c r="J478" s="9">
        <v>0</v>
      </c>
      <c r="K478" s="9">
        <v>0</v>
      </c>
      <c r="L478" s="9">
        <v>0</v>
      </c>
      <c r="M478" s="9">
        <f>D481</f>
        <v>160450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</row>
    <row r="479" spans="1:21" x14ac:dyDescent="0.2">
      <c r="A479" s="280"/>
      <c r="B479" s="281"/>
      <c r="C479" s="283"/>
      <c r="D479" s="12"/>
      <c r="E479" s="12"/>
      <c r="F479" s="51" t="s">
        <v>19</v>
      </c>
      <c r="G479" s="9">
        <f>E480</f>
        <v>160420.76999999999</v>
      </c>
      <c r="H479" s="18">
        <f>I479+L479+M479+N479+O479+P479</f>
        <v>160420.76999999999</v>
      </c>
      <c r="I479" s="9">
        <f>J479+K479</f>
        <v>0</v>
      </c>
      <c r="J479" s="9">
        <v>0</v>
      </c>
      <c r="K479" s="9">
        <v>0</v>
      </c>
      <c r="L479" s="9">
        <v>0</v>
      </c>
      <c r="M479" s="9">
        <f>E481</f>
        <v>160420.76999999999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</row>
    <row r="480" spans="1:21" x14ac:dyDescent="0.2">
      <c r="A480" s="280"/>
      <c r="B480" s="281"/>
      <c r="C480" s="283"/>
      <c r="D480" s="8">
        <f>D481</f>
        <v>160450</v>
      </c>
      <c r="E480" s="8">
        <f>E481</f>
        <v>160420.76999999999</v>
      </c>
      <c r="F480" s="51" t="s">
        <v>20</v>
      </c>
      <c r="G480" s="9">
        <f>G479/G478*100</f>
        <v>99.981782486755989</v>
      </c>
      <c r="H480" s="9">
        <f>H479/H478*100</f>
        <v>99.981782486755989</v>
      </c>
      <c r="I480" s="9">
        <v>0</v>
      </c>
      <c r="J480" s="9">
        <v>0</v>
      </c>
      <c r="K480" s="9">
        <v>0</v>
      </c>
      <c r="L480" s="9">
        <v>0</v>
      </c>
      <c r="M480" s="9">
        <f>M479/M478*100</f>
        <v>99.981782486755989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1:21" hidden="1" x14ac:dyDescent="0.2">
      <c r="A481" s="1"/>
      <c r="B481">
        <v>311</v>
      </c>
      <c r="C481">
        <v>0</v>
      </c>
      <c r="D481" s="52">
        <v>160450</v>
      </c>
      <c r="E481" s="52">
        <v>160420.76999999999</v>
      </c>
      <c r="F481" s="47"/>
      <c r="G481" s="47"/>
      <c r="H481" s="15">
        <f>H479-E480</f>
        <v>0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x14ac:dyDescent="0.2">
      <c r="A482" s="280"/>
      <c r="B482" s="281" t="s">
        <v>149</v>
      </c>
      <c r="C482" s="282" t="s">
        <v>150</v>
      </c>
      <c r="D482" s="52">
        <v>392302</v>
      </c>
      <c r="E482" s="52">
        <v>392199.96</v>
      </c>
      <c r="F482" s="51" t="s">
        <v>18</v>
      </c>
      <c r="G482" s="9">
        <f>D484</f>
        <v>392302</v>
      </c>
      <c r="H482" s="18">
        <f>I482+L482+M482+N482+O482+P482</f>
        <v>392302</v>
      </c>
      <c r="I482" s="9">
        <f>J482+K482</f>
        <v>391227</v>
      </c>
      <c r="J482" s="9">
        <f>D486+D487+D488+D489+D490</f>
        <v>348620</v>
      </c>
      <c r="K482" s="9">
        <f>D491+D492+D493+D494+D495+D496+D497+D498+D499+D500+D501</f>
        <v>42607</v>
      </c>
      <c r="L482" s="9">
        <v>0</v>
      </c>
      <c r="M482" s="9">
        <f>D485</f>
        <v>1075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</row>
    <row r="483" spans="1:21" x14ac:dyDescent="0.2">
      <c r="A483" s="280"/>
      <c r="B483" s="281"/>
      <c r="C483" s="315"/>
      <c r="D483" s="36"/>
      <c r="E483" s="36"/>
      <c r="F483" s="51" t="s">
        <v>19</v>
      </c>
      <c r="G483" s="9">
        <f>E484</f>
        <v>392199.9599999999</v>
      </c>
      <c r="H483" s="18">
        <f>I483+L483+M483+N483+O483+P483</f>
        <v>392199.9599999999</v>
      </c>
      <c r="I483" s="9">
        <f>J483+K483</f>
        <v>391125.23999999993</v>
      </c>
      <c r="J483" s="9">
        <f>E486+E487+E488+E489+E490</f>
        <v>348618.61999999994</v>
      </c>
      <c r="K483" s="9">
        <f>E491+E492+E493+E494+E495+E496+E497+E498+E499+E500+E501</f>
        <v>42506.62</v>
      </c>
      <c r="L483" s="9">
        <v>0</v>
      </c>
      <c r="M483" s="9">
        <f>E485</f>
        <v>1074.72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</row>
    <row r="484" spans="1:21" x14ac:dyDescent="0.2">
      <c r="A484" s="280"/>
      <c r="B484" s="281"/>
      <c r="C484" s="315"/>
      <c r="D484" s="8">
        <f>D485+D486+D487+D488+D489+D490+D491+D492+D493+D494+D495+D496+D497+D498+D499+D500+D501</f>
        <v>392302</v>
      </c>
      <c r="E484" s="8">
        <f>E485+E486+E487+E488+E489+E490+E491+E492+E493+E494+E495+E496+E497+E498+E499+E500+E501</f>
        <v>392199.9599999999</v>
      </c>
      <c r="F484" s="51" t="s">
        <v>20</v>
      </c>
      <c r="G484" s="9">
        <f>G483/G482*100</f>
        <v>99.973989426513228</v>
      </c>
      <c r="H484" s="9">
        <f>H483/H482*100</f>
        <v>99.973989426513228</v>
      </c>
      <c r="I484" s="9">
        <f>I483/I482*100</f>
        <v>99.973989525262809</v>
      </c>
      <c r="J484" s="9">
        <f>J483/J482*100</f>
        <v>99.99960415351957</v>
      </c>
      <c r="K484" s="9">
        <f>K483/K482*100</f>
        <v>99.764404909991327</v>
      </c>
      <c r="L484" s="9">
        <v>0</v>
      </c>
      <c r="M484" s="9">
        <f>M483/M482*100</f>
        <v>99.973953488372089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1:21" hidden="1" x14ac:dyDescent="0.2">
      <c r="A485" s="142"/>
      <c r="B485">
        <v>302</v>
      </c>
      <c r="C485">
        <v>0</v>
      </c>
      <c r="D485" s="52">
        <v>1075</v>
      </c>
      <c r="E485" s="52">
        <v>1074.72</v>
      </c>
      <c r="F485" s="51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idden="1" x14ac:dyDescent="0.2">
      <c r="A486" s="1"/>
      <c r="B486">
        <v>401</v>
      </c>
      <c r="C486">
        <v>0</v>
      </c>
      <c r="D486" s="52">
        <v>271680</v>
      </c>
      <c r="E486" s="52">
        <v>271679.49</v>
      </c>
      <c r="F486" s="47"/>
      <c r="G486" s="47"/>
      <c r="H486" s="15">
        <f>H483-E484</f>
        <v>0</v>
      </c>
      <c r="I486" s="3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idden="1" x14ac:dyDescent="0.2">
      <c r="A487" s="1"/>
      <c r="B487">
        <v>404</v>
      </c>
      <c r="C487">
        <v>0</v>
      </c>
      <c r="D487" s="52">
        <v>19722</v>
      </c>
      <c r="E487" s="52">
        <v>19721.91</v>
      </c>
      <c r="F487" s="30"/>
      <c r="G487" s="30"/>
      <c r="H487" s="3"/>
      <c r="I487" s="3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idden="1" x14ac:dyDescent="0.2">
      <c r="A488" s="1"/>
      <c r="B488">
        <v>411</v>
      </c>
      <c r="C488">
        <v>0</v>
      </c>
      <c r="D488" s="52">
        <v>52097</v>
      </c>
      <c r="E488" s="52">
        <v>52096.87</v>
      </c>
      <c r="F488" s="13"/>
      <c r="G488" s="14"/>
      <c r="H488" s="14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idden="1" x14ac:dyDescent="0.2">
      <c r="A489" s="1"/>
      <c r="B489">
        <v>412</v>
      </c>
      <c r="C489">
        <v>0</v>
      </c>
      <c r="D489" s="52">
        <v>3562</v>
      </c>
      <c r="E489" s="52">
        <v>3561.35</v>
      </c>
      <c r="F489" s="13"/>
      <c r="G489" s="14"/>
      <c r="H489" s="14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hidden="1" x14ac:dyDescent="0.2">
      <c r="A490" s="1"/>
      <c r="B490">
        <v>417</v>
      </c>
      <c r="C490">
        <v>0</v>
      </c>
      <c r="D490" s="52">
        <v>1559</v>
      </c>
      <c r="E490" s="52">
        <v>1559</v>
      </c>
      <c r="F490" s="13"/>
      <c r="G490" s="14"/>
      <c r="H490" s="14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idden="1" x14ac:dyDescent="0.2">
      <c r="A491" s="1"/>
      <c r="B491">
        <v>421</v>
      </c>
      <c r="C491">
        <v>0</v>
      </c>
      <c r="D491" s="52">
        <v>13654</v>
      </c>
      <c r="E491" s="52">
        <v>13574.87</v>
      </c>
      <c r="F491" s="13"/>
      <c r="G491" s="14"/>
      <c r="H491" s="14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 hidden="1" x14ac:dyDescent="0.2">
      <c r="A492" s="1"/>
      <c r="B492">
        <v>426</v>
      </c>
      <c r="C492">
        <v>0</v>
      </c>
      <c r="D492" s="52">
        <v>2829</v>
      </c>
      <c r="E492" s="52">
        <v>2828.37</v>
      </c>
      <c r="F492" s="13"/>
      <c r="G492" s="14"/>
      <c r="H492" s="14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 hidden="1" x14ac:dyDescent="0.2">
      <c r="A493" s="1"/>
      <c r="B493">
        <v>427</v>
      </c>
      <c r="C493">
        <v>0</v>
      </c>
      <c r="D493" s="52">
        <v>222</v>
      </c>
      <c r="E493" s="52">
        <v>221.4</v>
      </c>
      <c r="F493" s="13"/>
      <c r="G493" s="14"/>
      <c r="H493" s="1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hidden="1" x14ac:dyDescent="0.2">
      <c r="A494" s="1"/>
      <c r="B494">
        <v>430</v>
      </c>
      <c r="C494">
        <v>0</v>
      </c>
      <c r="D494" s="52">
        <v>13630</v>
      </c>
      <c r="E494" s="52">
        <v>13610.66</v>
      </c>
      <c r="F494" s="13"/>
      <c r="G494" s="14"/>
      <c r="H494" s="14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hidden="1" x14ac:dyDescent="0.2">
      <c r="A495" s="1"/>
      <c r="B495">
        <v>436</v>
      </c>
      <c r="C495">
        <v>0</v>
      </c>
      <c r="D495" s="52">
        <v>1903</v>
      </c>
      <c r="E495" s="52">
        <v>1902.92</v>
      </c>
      <c r="F495" s="13"/>
      <c r="G495" s="14"/>
      <c r="H495" s="14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hidden="1" x14ac:dyDescent="0.2">
      <c r="A496" s="1"/>
      <c r="B496">
        <v>441</v>
      </c>
      <c r="C496">
        <v>0</v>
      </c>
      <c r="D496" s="52">
        <v>447</v>
      </c>
      <c r="E496" s="52">
        <v>446.4</v>
      </c>
      <c r="F496" s="13"/>
      <c r="G496" s="14"/>
      <c r="H496" s="14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hidden="1" x14ac:dyDescent="0.2">
      <c r="A497" s="1"/>
      <c r="B497">
        <v>443</v>
      </c>
      <c r="C497">
        <v>0</v>
      </c>
      <c r="D497" s="52">
        <v>986</v>
      </c>
      <c r="E497" s="52">
        <v>986</v>
      </c>
      <c r="F497" s="13"/>
      <c r="G497" s="14"/>
      <c r="H497" s="14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hidden="1" x14ac:dyDescent="0.2">
      <c r="A498" s="1"/>
      <c r="B498">
        <v>444</v>
      </c>
      <c r="C498">
        <v>0</v>
      </c>
      <c r="D498" s="52">
        <v>6638</v>
      </c>
      <c r="E498" s="52">
        <v>6638</v>
      </c>
      <c r="F498" s="13"/>
      <c r="G498" s="14"/>
      <c r="H498" s="14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hidden="1" x14ac:dyDescent="0.2">
      <c r="A499" s="1"/>
      <c r="B499">
        <v>470</v>
      </c>
      <c r="C499">
        <v>0</v>
      </c>
      <c r="D499" s="52">
        <v>2298</v>
      </c>
      <c r="E499" s="52">
        <v>2298</v>
      </c>
      <c r="F499" s="13"/>
      <c r="G499" s="14"/>
      <c r="H499" s="1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hidden="1" x14ac:dyDescent="0.2">
      <c r="A500" s="1"/>
      <c r="C500">
        <v>0</v>
      </c>
      <c r="D500" s="52"/>
      <c r="E500" s="52"/>
      <c r="F500" s="13"/>
      <c r="G500" s="14"/>
      <c r="H500" s="14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hidden="1" x14ac:dyDescent="0.2">
      <c r="A501" s="1"/>
      <c r="B501" s="45"/>
      <c r="C501" s="45">
        <v>0</v>
      </c>
      <c r="D501" s="46"/>
      <c r="E501" s="46"/>
      <c r="F501" s="13"/>
      <c r="G501" s="14"/>
      <c r="H501" s="14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x14ac:dyDescent="0.2">
      <c r="A502" s="280"/>
      <c r="B502" s="281" t="s">
        <v>151</v>
      </c>
      <c r="C502" s="282" t="s">
        <v>152</v>
      </c>
      <c r="D502" s="12"/>
      <c r="E502" s="12"/>
      <c r="F502" s="51" t="s">
        <v>18</v>
      </c>
      <c r="G502" s="9">
        <f>D504</f>
        <v>10631</v>
      </c>
      <c r="H502" s="18">
        <f>I502+L502+M502+N502+O502+P502</f>
        <v>10631</v>
      </c>
      <c r="I502" s="9">
        <f>J502+K502</f>
        <v>10631</v>
      </c>
      <c r="J502" s="9">
        <f>D505+D506</f>
        <v>10631</v>
      </c>
      <c r="K502" s="9">
        <f>D507</f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</row>
    <row r="503" spans="1:21" x14ac:dyDescent="0.2">
      <c r="A503" s="280"/>
      <c r="B503" s="281"/>
      <c r="C503" s="315"/>
      <c r="D503" s="12"/>
      <c r="E503" s="12"/>
      <c r="F503" s="51" t="s">
        <v>19</v>
      </c>
      <c r="G503" s="9">
        <f>E504</f>
        <v>10630.08</v>
      </c>
      <c r="H503" s="18">
        <f>I503+L503+M503+N503+O503+P503</f>
        <v>10630.08</v>
      </c>
      <c r="I503" s="9">
        <f>J503+K503</f>
        <v>10630.08</v>
      </c>
      <c r="J503" s="9">
        <f>E505+E506</f>
        <v>10630.08</v>
      </c>
      <c r="K503" s="9">
        <f>E507</f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</row>
    <row r="504" spans="1:21" x14ac:dyDescent="0.2">
      <c r="A504" s="280"/>
      <c r="B504" s="281"/>
      <c r="C504" s="315"/>
      <c r="D504" s="8">
        <f>D505+D506+D507</f>
        <v>10631</v>
      </c>
      <c r="E504" s="8">
        <f>E505+E506+E507</f>
        <v>10630.08</v>
      </c>
      <c r="F504" s="51" t="s">
        <v>20</v>
      </c>
      <c r="G504" s="9">
        <f>G503/G502*100</f>
        <v>99.99134606339949</v>
      </c>
      <c r="H504" s="9">
        <f>H503/H502*100</f>
        <v>99.99134606339949</v>
      </c>
      <c r="I504" s="9">
        <f>I503/I502*100</f>
        <v>99.99134606339949</v>
      </c>
      <c r="J504" s="9">
        <f>J503/J502*100</f>
        <v>99.99134606339949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1:21" hidden="1" x14ac:dyDescent="0.2">
      <c r="A505" s="1"/>
      <c r="B505">
        <v>411</v>
      </c>
      <c r="C505">
        <v>0</v>
      </c>
      <c r="D505" s="52">
        <v>1631</v>
      </c>
      <c r="E505" s="52">
        <v>1630.08</v>
      </c>
      <c r="F505" s="13">
        <f>H502-G502</f>
        <v>0</v>
      </c>
      <c r="G505" s="14"/>
      <c r="H505" s="15">
        <f>H503-E504</f>
        <v>0</v>
      </c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hidden="1" x14ac:dyDescent="0.2">
      <c r="A506" s="1"/>
      <c r="B506">
        <v>417</v>
      </c>
      <c r="C506">
        <v>0</v>
      </c>
      <c r="D506" s="52">
        <v>9000</v>
      </c>
      <c r="E506" s="52">
        <v>9000</v>
      </c>
      <c r="F506" s="47"/>
      <c r="G506" s="47"/>
      <c r="H506" s="14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hidden="1" x14ac:dyDescent="0.2">
      <c r="A507" s="1"/>
      <c r="B507" s="45">
        <v>430</v>
      </c>
      <c r="C507" s="45">
        <v>0</v>
      </c>
      <c r="D507" s="46"/>
      <c r="E507" s="46"/>
      <c r="F507" s="13"/>
      <c r="G507" s="14"/>
      <c r="H507" s="14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hidden="1" x14ac:dyDescent="0.2">
      <c r="A508" s="1"/>
      <c r="B508" s="2"/>
      <c r="C508" s="144"/>
      <c r="D508" s="12"/>
      <c r="E508" s="12"/>
      <c r="F508" s="13"/>
      <c r="G508" s="14"/>
      <c r="H508" s="14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hidden="1" x14ac:dyDescent="0.2">
      <c r="A509" s="1"/>
      <c r="B509" s="2"/>
      <c r="C509" s="144"/>
      <c r="D509" s="12"/>
      <c r="E509" s="12"/>
      <c r="F509" s="13"/>
      <c r="G509" s="14"/>
      <c r="H509" s="14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 x14ac:dyDescent="0.2">
      <c r="A510" s="280"/>
      <c r="B510" s="281" t="s">
        <v>153</v>
      </c>
      <c r="C510" s="282" t="s">
        <v>154</v>
      </c>
      <c r="D510" s="12"/>
      <c r="E510" s="12"/>
      <c r="F510" s="51" t="s">
        <v>18</v>
      </c>
      <c r="G510" s="9">
        <f>D512</f>
        <v>0</v>
      </c>
      <c r="H510" s="18">
        <f>I510+L510+M510+N510+O510+P510</f>
        <v>0</v>
      </c>
      <c r="I510" s="9">
        <f>J510+K510</f>
        <v>0</v>
      </c>
      <c r="J510" s="9">
        <v>0</v>
      </c>
      <c r="K510" s="9">
        <v>0</v>
      </c>
      <c r="L510" s="9">
        <v>0</v>
      </c>
      <c r="M510" s="9">
        <f>D513</f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</row>
    <row r="511" spans="1:21" x14ac:dyDescent="0.2">
      <c r="A511" s="280"/>
      <c r="B511" s="281"/>
      <c r="C511" s="283"/>
      <c r="D511" s="12"/>
      <c r="E511" s="12"/>
      <c r="F511" s="51" t="s">
        <v>19</v>
      </c>
      <c r="G511" s="9">
        <f>E512</f>
        <v>0</v>
      </c>
      <c r="H511" s="18">
        <f>I511+L511+M511+N511+O511+P511</f>
        <v>0</v>
      </c>
      <c r="I511" s="9">
        <f>J511+K511</f>
        <v>0</v>
      </c>
      <c r="J511" s="9">
        <v>0</v>
      </c>
      <c r="K511" s="9">
        <v>0</v>
      </c>
      <c r="L511" s="9">
        <v>0</v>
      </c>
      <c r="M511" s="9">
        <f>E513</f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</row>
    <row r="512" spans="1:21" x14ac:dyDescent="0.2">
      <c r="A512" s="280"/>
      <c r="B512" s="281"/>
      <c r="C512" s="283"/>
      <c r="D512" s="8">
        <f>D513</f>
        <v>0</v>
      </c>
      <c r="E512" s="8">
        <f>E513</f>
        <v>0</v>
      </c>
      <c r="F512" s="51" t="s">
        <v>20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</row>
    <row r="513" spans="1:21" hidden="1" x14ac:dyDescent="0.2">
      <c r="A513" s="1"/>
      <c r="B513" s="2"/>
      <c r="C513" s="144" t="s">
        <v>142</v>
      </c>
      <c r="D513" s="12">
        <v>0</v>
      </c>
      <c r="E513" s="12">
        <v>0</v>
      </c>
      <c r="F513" s="13">
        <f>H510-G510</f>
        <v>0</v>
      </c>
      <c r="G513" s="14"/>
      <c r="H513" s="15">
        <f>H511-E512</f>
        <v>0</v>
      </c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 x14ac:dyDescent="0.2">
      <c r="A514" s="280"/>
      <c r="B514" s="281" t="s">
        <v>155</v>
      </c>
      <c r="C514" s="282" t="s">
        <v>26</v>
      </c>
      <c r="D514" s="52">
        <v>50739</v>
      </c>
      <c r="E514" s="52">
        <v>50664.98</v>
      </c>
      <c r="F514" s="51" t="s">
        <v>18</v>
      </c>
      <c r="G514" s="9">
        <f>D516</f>
        <v>50739</v>
      </c>
      <c r="H514" s="18">
        <f>I514+L514+M514+N514+O514+P514</f>
        <v>50739</v>
      </c>
      <c r="I514" s="9">
        <f>J514+K514</f>
        <v>539</v>
      </c>
      <c r="J514" s="9">
        <f>D518+D519+D520</f>
        <v>250</v>
      </c>
      <c r="K514" s="9">
        <f>D521+D522</f>
        <v>289</v>
      </c>
      <c r="L514" s="9">
        <v>0</v>
      </c>
      <c r="M514" s="9">
        <f>D517</f>
        <v>50200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</row>
    <row r="515" spans="1:21" x14ac:dyDescent="0.2">
      <c r="A515" s="280"/>
      <c r="B515" s="281"/>
      <c r="C515" s="283"/>
      <c r="D515" s="12"/>
      <c r="E515" s="12"/>
      <c r="F515" s="51" t="s">
        <v>19</v>
      </c>
      <c r="G515" s="9">
        <f>E516</f>
        <v>50664.979999999996</v>
      </c>
      <c r="H515" s="18">
        <f>I515+L515+M515+N515+O515+P515</f>
        <v>50664.98</v>
      </c>
      <c r="I515" s="9">
        <f>J515+K515</f>
        <v>464.98</v>
      </c>
      <c r="J515" s="9">
        <f>E518+E519+E520</f>
        <v>248.26000000000002</v>
      </c>
      <c r="K515" s="9">
        <f>E521+E522</f>
        <v>216.72</v>
      </c>
      <c r="L515" s="9">
        <v>0</v>
      </c>
      <c r="M515" s="9">
        <f>E517</f>
        <v>50200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</row>
    <row r="516" spans="1:21" x14ac:dyDescent="0.2">
      <c r="A516" s="280"/>
      <c r="B516" s="281"/>
      <c r="C516" s="283"/>
      <c r="D516" s="8">
        <f>D517+D518+D519+D520+D521+D522</f>
        <v>50739</v>
      </c>
      <c r="E516" s="8">
        <f>E517+E518+E519+E520+E521+E522</f>
        <v>50664.979999999996</v>
      </c>
      <c r="F516" s="51" t="s">
        <v>20</v>
      </c>
      <c r="G516" s="9">
        <f>G515/G514*100</f>
        <v>99.854116163109239</v>
      </c>
      <c r="H516" s="9">
        <f>H515/H514*100</f>
        <v>99.854116163109254</v>
      </c>
      <c r="I516" s="9">
        <f t="shared" ref="I516:J516" si="38">I515/I514*100</f>
        <v>86.267161410018559</v>
      </c>
      <c r="J516" s="9">
        <f t="shared" si="38"/>
        <v>99.304000000000002</v>
      </c>
      <c r="K516" s="9">
        <f>K515/K514*100</f>
        <v>74.989619377162626</v>
      </c>
      <c r="L516" s="9">
        <v>0</v>
      </c>
      <c r="M516" s="9">
        <f>M515/M514*100</f>
        <v>100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</row>
    <row r="517" spans="1:21" hidden="1" x14ac:dyDescent="0.2">
      <c r="A517" s="1"/>
      <c r="B517">
        <v>311</v>
      </c>
      <c r="C517">
        <v>0</v>
      </c>
      <c r="D517" s="52">
        <v>50200</v>
      </c>
      <c r="E517" s="52">
        <v>50200</v>
      </c>
      <c r="F517" s="13">
        <f>H514-G514</f>
        <v>0</v>
      </c>
      <c r="G517" s="9"/>
      <c r="H517" s="15">
        <f>H515-E516</f>
        <v>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hidden="1" x14ac:dyDescent="0.2">
      <c r="A518" s="147"/>
      <c r="B518">
        <v>401</v>
      </c>
      <c r="C518">
        <v>0</v>
      </c>
      <c r="D518" s="52">
        <v>206</v>
      </c>
      <c r="E518" s="52">
        <v>206</v>
      </c>
      <c r="F518" s="46">
        <v>82323</v>
      </c>
      <c r="G518" s="46">
        <v>52309.09</v>
      </c>
      <c r="H518" s="15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hidden="1" x14ac:dyDescent="0.2">
      <c r="A519" s="147"/>
      <c r="B519">
        <v>411</v>
      </c>
      <c r="C519">
        <v>0</v>
      </c>
      <c r="D519" s="52">
        <v>38</v>
      </c>
      <c r="E519" s="52">
        <v>37.21</v>
      </c>
      <c r="F519" s="46"/>
      <c r="G519" s="46"/>
      <c r="H519" s="15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hidden="1" x14ac:dyDescent="0.2">
      <c r="A520" s="147"/>
      <c r="B520">
        <v>412</v>
      </c>
      <c r="C520">
        <v>0</v>
      </c>
      <c r="D520" s="52">
        <v>6</v>
      </c>
      <c r="E520" s="52">
        <v>5.05</v>
      </c>
      <c r="F520" s="46"/>
      <c r="G520" s="46"/>
      <c r="H520" s="15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hidden="1" x14ac:dyDescent="0.2">
      <c r="A521" s="147"/>
      <c r="B521">
        <v>421</v>
      </c>
      <c r="C521">
        <v>0</v>
      </c>
      <c r="D521" s="52">
        <v>150</v>
      </c>
      <c r="E521" s="52">
        <v>122.84</v>
      </c>
      <c r="F521" s="13"/>
      <c r="G521" s="9"/>
      <c r="H521" s="15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hidden="1" x14ac:dyDescent="0.2">
      <c r="A522" s="147"/>
      <c r="B522">
        <v>430</v>
      </c>
      <c r="C522">
        <v>0</v>
      </c>
      <c r="D522" s="52">
        <v>139</v>
      </c>
      <c r="E522" s="52">
        <v>93.88</v>
      </c>
      <c r="F522" s="13"/>
      <c r="G522" s="9"/>
      <c r="H522" s="15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 x14ac:dyDescent="0.2">
      <c r="A523" s="316" t="s">
        <v>156</v>
      </c>
      <c r="B523" s="316"/>
      <c r="C523" s="287" t="s">
        <v>157</v>
      </c>
      <c r="D523" s="97"/>
      <c r="E523" s="97"/>
      <c r="F523" s="98" t="s">
        <v>18</v>
      </c>
      <c r="G523" s="99">
        <f>D525</f>
        <v>67505</v>
      </c>
      <c r="H523" s="99">
        <f>H526</f>
        <v>67505</v>
      </c>
      <c r="I523" s="99">
        <f t="shared" ref="I523:U524" si="39">I526</f>
        <v>0</v>
      </c>
      <c r="J523" s="99">
        <f t="shared" si="39"/>
        <v>0</v>
      </c>
      <c r="K523" s="99">
        <f t="shared" si="39"/>
        <v>0</v>
      </c>
      <c r="L523" s="99">
        <f t="shared" si="39"/>
        <v>0</v>
      </c>
      <c r="M523" s="99">
        <f t="shared" si="39"/>
        <v>0</v>
      </c>
      <c r="N523" s="99">
        <f t="shared" si="39"/>
        <v>67505</v>
      </c>
      <c r="O523" s="99">
        <f t="shared" si="39"/>
        <v>0</v>
      </c>
      <c r="P523" s="99">
        <f t="shared" si="39"/>
        <v>0</v>
      </c>
      <c r="Q523" s="99">
        <f t="shared" si="39"/>
        <v>0</v>
      </c>
      <c r="R523" s="99">
        <f t="shared" si="39"/>
        <v>0</v>
      </c>
      <c r="S523" s="99">
        <f t="shared" si="39"/>
        <v>0</v>
      </c>
      <c r="T523" s="99">
        <f t="shared" si="39"/>
        <v>0</v>
      </c>
      <c r="U523" s="99">
        <f t="shared" si="39"/>
        <v>0</v>
      </c>
    </row>
    <row r="524" spans="1:21" x14ac:dyDescent="0.2">
      <c r="A524" s="317"/>
      <c r="B524" s="317"/>
      <c r="C524" s="292"/>
      <c r="D524" s="97"/>
      <c r="E524" s="97"/>
      <c r="F524" s="98" t="s">
        <v>19</v>
      </c>
      <c r="G524" s="99">
        <f>E525</f>
        <v>67089.81</v>
      </c>
      <c r="H524" s="99">
        <f>H527</f>
        <v>67089.81</v>
      </c>
      <c r="I524" s="99">
        <f t="shared" si="39"/>
        <v>0</v>
      </c>
      <c r="J524" s="99">
        <f t="shared" si="39"/>
        <v>0</v>
      </c>
      <c r="K524" s="99">
        <f t="shared" si="39"/>
        <v>0</v>
      </c>
      <c r="L524" s="99">
        <f t="shared" si="39"/>
        <v>0</v>
      </c>
      <c r="M524" s="99">
        <f t="shared" si="39"/>
        <v>0</v>
      </c>
      <c r="N524" s="99">
        <f t="shared" si="39"/>
        <v>67089.81</v>
      </c>
      <c r="O524" s="99">
        <f t="shared" si="39"/>
        <v>0</v>
      </c>
      <c r="P524" s="99">
        <f t="shared" si="39"/>
        <v>0</v>
      </c>
      <c r="Q524" s="99">
        <f t="shared" si="39"/>
        <v>0</v>
      </c>
      <c r="R524" s="99">
        <f t="shared" si="39"/>
        <v>0</v>
      </c>
      <c r="S524" s="99">
        <f t="shared" si="39"/>
        <v>0</v>
      </c>
      <c r="T524" s="99">
        <f t="shared" si="39"/>
        <v>0</v>
      </c>
      <c r="U524" s="99">
        <f t="shared" si="39"/>
        <v>0</v>
      </c>
    </row>
    <row r="525" spans="1:21" x14ac:dyDescent="0.2">
      <c r="A525" s="318"/>
      <c r="B525" s="318"/>
      <c r="C525" s="292"/>
      <c r="D525" s="97">
        <f>D528</f>
        <v>67505</v>
      </c>
      <c r="E525" s="97">
        <f>E528</f>
        <v>67089.81</v>
      </c>
      <c r="F525" s="98" t="s">
        <v>20</v>
      </c>
      <c r="G525" s="99">
        <f>G524/G523*100</f>
        <v>99.384949263017546</v>
      </c>
      <c r="H525" s="99">
        <f>H524/H523*100</f>
        <v>99.384949263017546</v>
      </c>
      <c r="I525" s="99">
        <v>0</v>
      </c>
      <c r="J525" s="99">
        <v>0</v>
      </c>
      <c r="K525" s="99">
        <v>0</v>
      </c>
      <c r="L525" s="99">
        <v>0</v>
      </c>
      <c r="M525" s="99">
        <v>0</v>
      </c>
      <c r="N525" s="99">
        <f>N524/N523*100</f>
        <v>99.384949263017546</v>
      </c>
      <c r="O525" s="99">
        <v>0</v>
      </c>
      <c r="P525" s="99">
        <v>0</v>
      </c>
      <c r="Q525" s="99">
        <v>0</v>
      </c>
      <c r="R525" s="99">
        <v>0</v>
      </c>
      <c r="S525" s="99">
        <v>0</v>
      </c>
      <c r="T525" s="99">
        <v>0</v>
      </c>
      <c r="U525" s="99">
        <v>0</v>
      </c>
    </row>
    <row r="526" spans="1:21" x14ac:dyDescent="0.2">
      <c r="A526" s="297"/>
      <c r="B526" s="319" t="s">
        <v>158</v>
      </c>
      <c r="C526" s="282" t="s">
        <v>26</v>
      </c>
      <c r="D526" s="52">
        <v>67505</v>
      </c>
      <c r="E526" s="52">
        <v>67089.81</v>
      </c>
      <c r="F526" s="51" t="s">
        <v>18</v>
      </c>
      <c r="G526" s="9">
        <f>D528</f>
        <v>67505</v>
      </c>
      <c r="H526" s="18">
        <f>I526+L526+M526+N526+O526+P526</f>
        <v>67505</v>
      </c>
      <c r="I526" s="9">
        <f>J526+K526</f>
        <v>0</v>
      </c>
      <c r="J526" s="9">
        <v>0</v>
      </c>
      <c r="K526" s="9">
        <v>0</v>
      </c>
      <c r="L526" s="9">
        <v>0</v>
      </c>
      <c r="M526" s="9">
        <v>0</v>
      </c>
      <c r="N526" s="9">
        <f>D528</f>
        <v>67505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</row>
    <row r="527" spans="1:21" x14ac:dyDescent="0.2">
      <c r="A527" s="298"/>
      <c r="B527" s="320"/>
      <c r="C527" s="282"/>
      <c r="D527" s="8"/>
      <c r="E527" s="8"/>
      <c r="F527" s="51" t="s">
        <v>19</v>
      </c>
      <c r="G527" s="9">
        <f>E528</f>
        <v>67089.81</v>
      </c>
      <c r="H527" s="18">
        <f>I527+L527+M527+N527+O527+P527</f>
        <v>67089.81</v>
      </c>
      <c r="I527" s="9">
        <f>J527+K527</f>
        <v>0</v>
      </c>
      <c r="J527" s="9">
        <v>0</v>
      </c>
      <c r="K527" s="9">
        <v>0</v>
      </c>
      <c r="L527" s="9">
        <v>0</v>
      </c>
      <c r="M527" s="9">
        <v>0</v>
      </c>
      <c r="N527" s="9">
        <f>E528</f>
        <v>67089.81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</row>
    <row r="528" spans="1:21" x14ac:dyDescent="0.2">
      <c r="A528" s="299"/>
      <c r="B528" s="321"/>
      <c r="C528" s="283"/>
      <c r="D528" s="8">
        <f>D529+D530+D531+D532+D533+D534+D535+D536+D537+D538+D539+D540+D541+D542+D543+D544+D545+D546+D547</f>
        <v>67505</v>
      </c>
      <c r="E528" s="8">
        <f>E529+E530+E531+E532+E533+E534+E535+E536+E537+E538+E539+E540+E541+E542+E543+E544+E545+E546+E547</f>
        <v>67089.81</v>
      </c>
      <c r="F528" s="51" t="s">
        <v>20</v>
      </c>
      <c r="G528" s="9">
        <f>G527/G526*100</f>
        <v>99.384949263017546</v>
      </c>
      <c r="H528" s="9">
        <f>H527/H526*100</f>
        <v>99.384949263017546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f>N527/N526*100</f>
        <v>99.384949263017546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</row>
    <row r="529" spans="1:21" hidden="1" x14ac:dyDescent="0.2">
      <c r="A529" s="1"/>
      <c r="B529">
        <v>291</v>
      </c>
      <c r="C529">
        <v>7</v>
      </c>
      <c r="D529" s="52">
        <v>9710.86</v>
      </c>
      <c r="E529" s="52">
        <v>9295.67</v>
      </c>
      <c r="F529" s="13">
        <f>H526-G526</f>
        <v>0</v>
      </c>
      <c r="G529" s="14"/>
      <c r="H529" s="15">
        <f>H527-E528</f>
        <v>0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 hidden="1" x14ac:dyDescent="0.2">
      <c r="A530" s="1"/>
      <c r="B530">
        <v>311</v>
      </c>
      <c r="C530">
        <v>9</v>
      </c>
      <c r="D530" s="52">
        <v>4093.69</v>
      </c>
      <c r="E530" s="52">
        <v>4093.69</v>
      </c>
      <c r="F530" s="46"/>
      <c r="G530" s="46"/>
      <c r="H530" s="14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 hidden="1" x14ac:dyDescent="0.2">
      <c r="A531" s="1"/>
      <c r="B531">
        <v>401</v>
      </c>
      <c r="C531">
        <v>7</v>
      </c>
      <c r="D531" s="52">
        <v>20330.009999999998</v>
      </c>
      <c r="E531" s="52">
        <v>20330.009999999998</v>
      </c>
      <c r="F531" s="38" t="s">
        <v>106</v>
      </c>
      <c r="G531" s="38"/>
      <c r="H531" s="14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hidden="1" x14ac:dyDescent="0.2">
      <c r="A532" s="1"/>
      <c r="B532">
        <v>401</v>
      </c>
      <c r="C532">
        <v>9</v>
      </c>
      <c r="D532" s="52">
        <v>1076.29</v>
      </c>
      <c r="E532" s="52">
        <v>1076.29</v>
      </c>
      <c r="F532" s="38" t="s">
        <v>107</v>
      </c>
      <c r="G532" s="38"/>
      <c r="H532" s="14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 hidden="1" x14ac:dyDescent="0.2">
      <c r="A533" s="1"/>
      <c r="B533">
        <v>404</v>
      </c>
      <c r="C533">
        <v>7</v>
      </c>
      <c r="D533" s="52">
        <v>2397.1799999999998</v>
      </c>
      <c r="E533" s="52">
        <v>2397.1799999999998</v>
      </c>
      <c r="F533" s="13"/>
      <c r="G533" s="14">
        <f>SUM(G531:G532)</f>
        <v>0</v>
      </c>
      <c r="H533" s="14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 hidden="1" x14ac:dyDescent="0.2">
      <c r="A534" s="1"/>
      <c r="B534">
        <v>404</v>
      </c>
      <c r="C534">
        <v>9</v>
      </c>
      <c r="D534" s="52">
        <v>126.91</v>
      </c>
      <c r="E534" s="52">
        <v>126.91</v>
      </c>
      <c r="F534" s="13"/>
      <c r="G534" s="14"/>
      <c r="H534" s="14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 hidden="1" x14ac:dyDescent="0.2">
      <c r="A535" s="1"/>
      <c r="B535">
        <v>411</v>
      </c>
      <c r="C535">
        <v>7</v>
      </c>
      <c r="D535" s="52">
        <v>4120.07</v>
      </c>
      <c r="E535" s="52">
        <v>4120.07</v>
      </c>
      <c r="F535" s="13"/>
      <c r="G535" s="14"/>
      <c r="H535" s="1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hidden="1" x14ac:dyDescent="0.2">
      <c r="A536" s="1"/>
      <c r="B536">
        <v>411</v>
      </c>
      <c r="C536">
        <v>9</v>
      </c>
      <c r="D536" s="52">
        <v>218.12</v>
      </c>
      <c r="E536" s="52">
        <v>218.12</v>
      </c>
      <c r="F536" s="13"/>
      <c r="G536" s="14"/>
      <c r="H536" s="14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 hidden="1" x14ac:dyDescent="0.2">
      <c r="A537" s="1"/>
      <c r="B537">
        <v>412</v>
      </c>
      <c r="C537">
        <v>7</v>
      </c>
      <c r="D537" s="52">
        <v>458.38</v>
      </c>
      <c r="E537" s="52">
        <v>458.38</v>
      </c>
      <c r="F537" s="13"/>
      <c r="G537" s="14"/>
      <c r="H537" s="14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 hidden="1" x14ac:dyDescent="0.2">
      <c r="A538" s="1"/>
      <c r="B538">
        <v>412</v>
      </c>
      <c r="C538">
        <v>9</v>
      </c>
      <c r="D538" s="52">
        <v>24.27</v>
      </c>
      <c r="E538" s="52">
        <v>24.27</v>
      </c>
      <c r="F538" s="13"/>
      <c r="G538" s="14"/>
      <c r="H538" s="14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 hidden="1" x14ac:dyDescent="0.2">
      <c r="A539" s="1"/>
      <c r="B539">
        <v>413</v>
      </c>
      <c r="C539">
        <v>9</v>
      </c>
      <c r="D539" s="52">
        <v>571.32000000000005</v>
      </c>
      <c r="E539" s="52">
        <v>571.32000000000005</v>
      </c>
      <c r="F539" s="13"/>
      <c r="G539" s="14"/>
      <c r="H539" s="14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 hidden="1" x14ac:dyDescent="0.2">
      <c r="A540" s="1"/>
      <c r="B540">
        <v>417</v>
      </c>
      <c r="C540">
        <v>7</v>
      </c>
      <c r="D540" s="52">
        <v>4088.55</v>
      </c>
      <c r="E540" s="52">
        <v>4088.55</v>
      </c>
      <c r="F540" s="13"/>
      <c r="G540" s="14"/>
      <c r="H540" s="14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 hidden="1" x14ac:dyDescent="0.2">
      <c r="A541" s="1"/>
      <c r="B541">
        <v>417</v>
      </c>
      <c r="C541">
        <v>9</v>
      </c>
      <c r="D541" s="52">
        <v>216.45</v>
      </c>
      <c r="E541" s="52">
        <v>216.45</v>
      </c>
      <c r="F541" s="13"/>
      <c r="G541" s="14"/>
      <c r="H541" s="1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 hidden="1" x14ac:dyDescent="0.2">
      <c r="A542" s="1"/>
      <c r="B542">
        <v>421</v>
      </c>
      <c r="C542">
        <v>7</v>
      </c>
      <c r="D542" s="52">
        <v>2299.63</v>
      </c>
      <c r="E542" s="52">
        <v>2299.63</v>
      </c>
      <c r="F542" s="13"/>
      <c r="G542" s="14"/>
      <c r="H542" s="14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 hidden="1" x14ac:dyDescent="0.2">
      <c r="A543" s="1"/>
      <c r="B543">
        <v>421</v>
      </c>
      <c r="C543">
        <v>9</v>
      </c>
      <c r="D543" s="52">
        <v>121.75</v>
      </c>
      <c r="E543" s="52">
        <v>121.75</v>
      </c>
      <c r="F543" s="13"/>
      <c r="G543" s="14"/>
      <c r="H543" s="14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 hidden="1" x14ac:dyDescent="0.2">
      <c r="A544" s="1"/>
      <c r="B544">
        <v>430</v>
      </c>
      <c r="C544">
        <v>7</v>
      </c>
      <c r="D544" s="52">
        <v>16593.060000000001</v>
      </c>
      <c r="E544" s="52">
        <v>16593.060000000001</v>
      </c>
      <c r="F544" s="13"/>
      <c r="G544" s="14"/>
      <c r="H544" s="14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 hidden="1" x14ac:dyDescent="0.2">
      <c r="A545" s="1"/>
      <c r="B545">
        <v>430</v>
      </c>
      <c r="C545">
        <v>9</v>
      </c>
      <c r="D545" s="52">
        <v>878.46</v>
      </c>
      <c r="E545" s="52">
        <v>878.46</v>
      </c>
      <c r="F545" s="13"/>
      <c r="G545" s="14"/>
      <c r="H545" s="14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 hidden="1" x14ac:dyDescent="0.2">
      <c r="A546" s="1"/>
      <c r="B546">
        <v>436</v>
      </c>
      <c r="C546">
        <v>7</v>
      </c>
      <c r="D546" s="52">
        <v>170.95</v>
      </c>
      <c r="E546" s="52">
        <v>170.95</v>
      </c>
      <c r="F546" s="13"/>
      <c r="G546" s="14"/>
      <c r="H546" s="14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 hidden="1" x14ac:dyDescent="0.2">
      <c r="A547" s="1"/>
      <c r="B547">
        <v>436</v>
      </c>
      <c r="C547">
        <v>9</v>
      </c>
      <c r="D547" s="52">
        <v>9.0500000000000007</v>
      </c>
      <c r="E547" s="52">
        <v>9.0500000000000007</v>
      </c>
      <c r="F547" s="13"/>
      <c r="G547" s="14"/>
      <c r="H547" s="14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:21" x14ac:dyDescent="0.2">
      <c r="A548" s="285" t="s">
        <v>159</v>
      </c>
      <c r="B548" s="291"/>
      <c r="C548" s="287" t="s">
        <v>160</v>
      </c>
      <c r="D548" s="171">
        <v>305979.3</v>
      </c>
      <c r="E548" s="171">
        <v>292419.34000000003</v>
      </c>
      <c r="F548" s="98" t="s">
        <v>18</v>
      </c>
      <c r="G548" s="99">
        <f>D550</f>
        <v>305979.3</v>
      </c>
      <c r="H548" s="99">
        <f t="shared" ref="H548:U549" si="40">H551+H562+H567</f>
        <v>305979.3</v>
      </c>
      <c r="I548" s="99">
        <f t="shared" si="40"/>
        <v>266176.3</v>
      </c>
      <c r="J548" s="99">
        <f t="shared" si="40"/>
        <v>233174.3</v>
      </c>
      <c r="K548" s="99">
        <f t="shared" si="40"/>
        <v>33002</v>
      </c>
      <c r="L548" s="99">
        <f t="shared" si="40"/>
        <v>0</v>
      </c>
      <c r="M548" s="99">
        <f t="shared" si="40"/>
        <v>39803</v>
      </c>
      <c r="N548" s="99">
        <f t="shared" si="40"/>
        <v>0</v>
      </c>
      <c r="O548" s="99">
        <f t="shared" si="40"/>
        <v>0</v>
      </c>
      <c r="P548" s="99">
        <f t="shared" si="40"/>
        <v>0</v>
      </c>
      <c r="Q548" s="99">
        <f t="shared" si="40"/>
        <v>0</v>
      </c>
      <c r="R548" s="99">
        <f t="shared" si="40"/>
        <v>0</v>
      </c>
      <c r="S548" s="99">
        <f t="shared" si="40"/>
        <v>0</v>
      </c>
      <c r="T548" s="99">
        <f t="shared" si="40"/>
        <v>0</v>
      </c>
      <c r="U548" s="99">
        <f t="shared" si="40"/>
        <v>0</v>
      </c>
    </row>
    <row r="549" spans="1:21" x14ac:dyDescent="0.2">
      <c r="A549" s="285"/>
      <c r="B549" s="291"/>
      <c r="C549" s="288"/>
      <c r="D549" s="97"/>
      <c r="E549" s="97"/>
      <c r="F549" s="98" t="s">
        <v>19</v>
      </c>
      <c r="G549" s="99">
        <f>E550</f>
        <v>292419.33999999997</v>
      </c>
      <c r="H549" s="99">
        <f>H552+H563+H568</f>
        <v>292419.33999999997</v>
      </c>
      <c r="I549" s="99">
        <f t="shared" si="40"/>
        <v>253009.54</v>
      </c>
      <c r="J549" s="99">
        <f t="shared" si="40"/>
        <v>228691.79</v>
      </c>
      <c r="K549" s="99">
        <f t="shared" si="40"/>
        <v>24317.75</v>
      </c>
      <c r="L549" s="99">
        <f t="shared" si="40"/>
        <v>0</v>
      </c>
      <c r="M549" s="99">
        <f t="shared" si="40"/>
        <v>39409.800000000003</v>
      </c>
      <c r="N549" s="99">
        <f t="shared" si="40"/>
        <v>0</v>
      </c>
      <c r="O549" s="99">
        <f t="shared" si="40"/>
        <v>0</v>
      </c>
      <c r="P549" s="99">
        <f t="shared" si="40"/>
        <v>0</v>
      </c>
      <c r="Q549" s="99">
        <f t="shared" si="40"/>
        <v>0</v>
      </c>
      <c r="R549" s="99">
        <f t="shared" si="40"/>
        <v>0</v>
      </c>
      <c r="S549" s="99">
        <f t="shared" si="40"/>
        <v>0</v>
      </c>
      <c r="T549" s="99">
        <f t="shared" si="40"/>
        <v>0</v>
      </c>
      <c r="U549" s="99">
        <f t="shared" si="40"/>
        <v>0</v>
      </c>
    </row>
    <row r="550" spans="1:21" x14ac:dyDescent="0.2">
      <c r="A550" s="285"/>
      <c r="B550" s="291"/>
      <c r="C550" s="288"/>
      <c r="D550" s="97">
        <f>D553+D564+D569</f>
        <v>305979.3</v>
      </c>
      <c r="E550" s="97">
        <f>E553+E564+E569</f>
        <v>292419.33999999997</v>
      </c>
      <c r="F550" s="98" t="s">
        <v>20</v>
      </c>
      <c r="G550" s="99">
        <f>G549/G548*100</f>
        <v>95.56834073416077</v>
      </c>
      <c r="H550" s="99">
        <f>H549/H548*100</f>
        <v>95.56834073416077</v>
      </c>
      <c r="I550" s="99">
        <f>I549/I548*100</f>
        <v>95.053368763484954</v>
      </c>
      <c r="J550" s="99">
        <f>J549/J548*100</f>
        <v>98.077614042370882</v>
      </c>
      <c r="K550" s="99">
        <f>K549/K548*100</f>
        <v>73.685685716017218</v>
      </c>
      <c r="L550" s="99">
        <v>0</v>
      </c>
      <c r="M550" s="99">
        <f>M549/M548*100</f>
        <v>99.012134763711288</v>
      </c>
      <c r="N550" s="99">
        <v>0</v>
      </c>
      <c r="O550" s="99">
        <v>0</v>
      </c>
      <c r="P550" s="99">
        <v>0</v>
      </c>
      <c r="Q550" s="99">
        <v>0</v>
      </c>
      <c r="R550" s="99">
        <v>0</v>
      </c>
      <c r="S550" s="99">
        <v>0</v>
      </c>
      <c r="T550" s="99">
        <v>0</v>
      </c>
      <c r="U550" s="99">
        <v>0</v>
      </c>
    </row>
    <row r="551" spans="1:21" x14ac:dyDescent="0.2">
      <c r="A551" s="280"/>
      <c r="B551" s="281" t="s">
        <v>161</v>
      </c>
      <c r="C551" s="282" t="s">
        <v>162</v>
      </c>
      <c r="D551" s="52">
        <v>254526.3</v>
      </c>
      <c r="E551" s="52">
        <v>249649.87</v>
      </c>
      <c r="F551" s="51" t="s">
        <v>18</v>
      </c>
      <c r="G551" s="9">
        <f>D553</f>
        <v>254526.3</v>
      </c>
      <c r="H551" s="18">
        <f>I551+L551+M551+N551+O551+P551</f>
        <v>254526.3</v>
      </c>
      <c r="I551" s="9">
        <f>J551+K551</f>
        <v>242996.3</v>
      </c>
      <c r="J551" s="9">
        <f>D555+D556+D557+D558</f>
        <v>233174.3</v>
      </c>
      <c r="K551" s="9">
        <f>D559+D560+D561</f>
        <v>9822</v>
      </c>
      <c r="L551" s="9">
        <v>0</v>
      </c>
      <c r="M551" s="9">
        <f>D554</f>
        <v>11530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</row>
    <row r="552" spans="1:21" x14ac:dyDescent="0.2">
      <c r="A552" s="280"/>
      <c r="B552" s="281"/>
      <c r="C552" s="282"/>
      <c r="D552" s="8"/>
      <c r="E552" s="8"/>
      <c r="F552" s="51" t="s">
        <v>19</v>
      </c>
      <c r="G552" s="9">
        <f>E553</f>
        <v>249649.87</v>
      </c>
      <c r="H552" s="18">
        <f>I552+L552+M552+N552+O552+P552</f>
        <v>249649.87</v>
      </c>
      <c r="I552" s="9">
        <f>J552+K552</f>
        <v>238513.07</v>
      </c>
      <c r="J552" s="9">
        <f>E555+E556+E557+E558</f>
        <v>228691.79</v>
      </c>
      <c r="K552" s="9">
        <f>E559+E560+E561</f>
        <v>9821.2800000000007</v>
      </c>
      <c r="L552" s="9">
        <v>0</v>
      </c>
      <c r="M552" s="9">
        <f>E554</f>
        <v>11136.8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</row>
    <row r="553" spans="1:21" x14ac:dyDescent="0.2">
      <c r="A553" s="280"/>
      <c r="B553" s="281"/>
      <c r="C553" s="283"/>
      <c r="D553" s="8">
        <f>D554+D555+D556+D557+D558+D559+D560+D561</f>
        <v>254526.3</v>
      </c>
      <c r="E553" s="8">
        <f>E554+E555+E556+E557+E558+E559+E560+E561</f>
        <v>249649.87</v>
      </c>
      <c r="F553" s="51" t="s">
        <v>20</v>
      </c>
      <c r="G553" s="9">
        <f>G552/G551*100</f>
        <v>98.084115472546458</v>
      </c>
      <c r="H553" s="9">
        <f>H552/H551*100</f>
        <v>98.084115472546458</v>
      </c>
      <c r="I553" s="9">
        <f>I552/I551*100</f>
        <v>98.155021290447635</v>
      </c>
      <c r="J553" s="9">
        <f>J552/J551*100</f>
        <v>98.077614042370882</v>
      </c>
      <c r="K553" s="9">
        <f>K552/K551*100</f>
        <v>99.992669517409908</v>
      </c>
      <c r="L553" s="9">
        <v>0</v>
      </c>
      <c r="M553" s="9">
        <f>M552/M551*100</f>
        <v>96.589765828274068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</row>
    <row r="554" spans="1:21" hidden="1" x14ac:dyDescent="0.2">
      <c r="A554" s="1"/>
      <c r="B554">
        <v>302</v>
      </c>
      <c r="C554">
        <v>0</v>
      </c>
      <c r="D554" s="52">
        <v>11530</v>
      </c>
      <c r="E554" s="52">
        <v>11136.8</v>
      </c>
      <c r="F554" s="52">
        <v>0</v>
      </c>
      <c r="G554" s="14"/>
      <c r="H554" s="15">
        <f>H552-E553</f>
        <v>0</v>
      </c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 hidden="1" x14ac:dyDescent="0.2">
      <c r="A555" s="1"/>
      <c r="B555">
        <v>401</v>
      </c>
      <c r="C555">
        <v>0</v>
      </c>
      <c r="D555" s="52">
        <v>181361</v>
      </c>
      <c r="E555" s="52">
        <v>178546.88</v>
      </c>
      <c r="F555" s="52">
        <v>0</v>
      </c>
      <c r="G555" s="47"/>
      <c r="H555" s="14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 hidden="1" x14ac:dyDescent="0.2">
      <c r="A556" s="1"/>
      <c r="B556">
        <v>404</v>
      </c>
      <c r="C556">
        <v>0</v>
      </c>
      <c r="D556" s="52">
        <v>12598.3</v>
      </c>
      <c r="E556" s="52">
        <v>12593.62</v>
      </c>
      <c r="F556" s="52">
        <v>13802.81</v>
      </c>
      <c r="G556" s="14"/>
      <c r="H556" s="14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 hidden="1" x14ac:dyDescent="0.2">
      <c r="A557" s="1"/>
      <c r="B557">
        <v>411</v>
      </c>
      <c r="C557">
        <v>0</v>
      </c>
      <c r="D557" s="52">
        <v>35030</v>
      </c>
      <c r="E557" s="52">
        <v>34308.31</v>
      </c>
      <c r="F557" s="52">
        <v>2360.31</v>
      </c>
      <c r="G557" s="14"/>
      <c r="H557" s="14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 hidden="1" x14ac:dyDescent="0.2">
      <c r="A558" s="1"/>
      <c r="B558">
        <v>412</v>
      </c>
      <c r="C558">
        <v>0</v>
      </c>
      <c r="D558" s="52">
        <v>4185</v>
      </c>
      <c r="E558" s="52">
        <v>3242.98</v>
      </c>
      <c r="F558" s="52">
        <v>226.29</v>
      </c>
      <c r="G558" s="14"/>
      <c r="H558" s="14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 hidden="1" x14ac:dyDescent="0.2">
      <c r="A559" s="1"/>
      <c r="B559">
        <v>421</v>
      </c>
      <c r="C559">
        <v>0</v>
      </c>
      <c r="D559" s="52">
        <v>342</v>
      </c>
      <c r="E559" s="52">
        <v>341.84</v>
      </c>
      <c r="F559" s="52">
        <v>0</v>
      </c>
      <c r="G559" s="14"/>
      <c r="H559" s="1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 hidden="1" x14ac:dyDescent="0.2">
      <c r="A560" s="1"/>
      <c r="B560">
        <v>424</v>
      </c>
      <c r="C560">
        <v>0</v>
      </c>
      <c r="D560" s="52">
        <v>500</v>
      </c>
      <c r="E560" s="52">
        <v>500</v>
      </c>
      <c r="F560" s="52">
        <v>0</v>
      </c>
      <c r="G560" s="14"/>
      <c r="H560" s="14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 hidden="1" x14ac:dyDescent="0.2">
      <c r="A561" s="1"/>
      <c r="B561">
        <v>444</v>
      </c>
      <c r="C561">
        <v>0</v>
      </c>
      <c r="D561" s="52">
        <v>8980</v>
      </c>
      <c r="E561" s="52">
        <v>8979.44</v>
      </c>
      <c r="F561" s="52">
        <v>0</v>
      </c>
      <c r="G561" s="14"/>
      <c r="H561" s="14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:21" x14ac:dyDescent="0.2">
      <c r="A562" s="280"/>
      <c r="B562" s="281" t="s">
        <v>163</v>
      </c>
      <c r="C562" s="282" t="s">
        <v>164</v>
      </c>
      <c r="D562" s="52">
        <v>28273</v>
      </c>
      <c r="E562" s="52">
        <v>28273</v>
      </c>
      <c r="F562" s="51" t="s">
        <v>18</v>
      </c>
      <c r="G562" s="9">
        <f>D564</f>
        <v>28273</v>
      </c>
      <c r="H562" s="18">
        <f>I562+L562+M562+N562+O562+P562</f>
        <v>28273</v>
      </c>
      <c r="I562" s="9">
        <f>J562+K562</f>
        <v>0</v>
      </c>
      <c r="J562" s="9">
        <v>0</v>
      </c>
      <c r="K562" s="9">
        <v>0</v>
      </c>
      <c r="L562" s="9">
        <v>0</v>
      </c>
      <c r="M562" s="9">
        <f>D565+D566</f>
        <v>28273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</row>
    <row r="563" spans="1:21" x14ac:dyDescent="0.2">
      <c r="A563" s="280"/>
      <c r="B563" s="281"/>
      <c r="C563" s="283"/>
      <c r="D563" s="12"/>
      <c r="E563" s="12"/>
      <c r="F563" s="51" t="s">
        <v>19</v>
      </c>
      <c r="G563" s="9">
        <f>E564</f>
        <v>28273</v>
      </c>
      <c r="H563" s="18">
        <f>I563+L563+M563+N563+O563+P563</f>
        <v>28273</v>
      </c>
      <c r="I563" s="9">
        <f>J563+K563</f>
        <v>0</v>
      </c>
      <c r="J563" s="9">
        <v>0</v>
      </c>
      <c r="K563" s="9">
        <v>0</v>
      </c>
      <c r="L563" s="9">
        <v>0</v>
      </c>
      <c r="M563" s="9">
        <f>E565+E566</f>
        <v>28273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</row>
    <row r="564" spans="1:21" x14ac:dyDescent="0.2">
      <c r="A564" s="280"/>
      <c r="B564" s="281"/>
      <c r="C564" s="283"/>
      <c r="D564" s="8">
        <f>D565+D566</f>
        <v>28273</v>
      </c>
      <c r="E564" s="8">
        <f>E565+E566</f>
        <v>28273</v>
      </c>
      <c r="F564" s="51" t="s">
        <v>20</v>
      </c>
      <c r="G564" s="9">
        <f>G563/G562*100</f>
        <v>100</v>
      </c>
      <c r="H564" s="9">
        <f>H563/H562*100</f>
        <v>100</v>
      </c>
      <c r="I564" s="9">
        <v>0</v>
      </c>
      <c r="J564" s="9">
        <v>0</v>
      </c>
      <c r="K564" s="9">
        <v>0</v>
      </c>
      <c r="L564" s="9">
        <v>0</v>
      </c>
      <c r="M564" s="9">
        <f>M563/M562*100</f>
        <v>100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1:21" hidden="1" x14ac:dyDescent="0.2">
      <c r="A565" s="1"/>
      <c r="B565">
        <v>324</v>
      </c>
      <c r="C565">
        <v>0</v>
      </c>
      <c r="D565" s="52">
        <v>24373</v>
      </c>
      <c r="E565" s="52">
        <v>24373</v>
      </c>
      <c r="F565" s="13">
        <f>H562-G562</f>
        <v>0</v>
      </c>
      <c r="G565" s="14"/>
      <c r="H565" s="15">
        <f>H563-E564</f>
        <v>0</v>
      </c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 hidden="1" x14ac:dyDescent="0.2">
      <c r="A566" s="1"/>
      <c r="B566">
        <v>326</v>
      </c>
      <c r="C566">
        <v>0</v>
      </c>
      <c r="D566" s="52">
        <v>3900</v>
      </c>
      <c r="E566" s="52">
        <v>3900</v>
      </c>
      <c r="F566" s="47"/>
      <c r="G566" s="47"/>
      <c r="H566" s="14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:21" x14ac:dyDescent="0.2">
      <c r="A567" s="280"/>
      <c r="B567" s="281" t="s">
        <v>165</v>
      </c>
      <c r="C567" s="282" t="s">
        <v>166</v>
      </c>
      <c r="D567" s="52">
        <v>23180</v>
      </c>
      <c r="E567" s="52">
        <v>14496.47</v>
      </c>
      <c r="F567" s="51" t="s">
        <v>18</v>
      </c>
      <c r="G567" s="9">
        <f>D569</f>
        <v>23180</v>
      </c>
      <c r="H567" s="18">
        <f>I567+L567+M567+N567+O567+P567</f>
        <v>23180</v>
      </c>
      <c r="I567" s="9">
        <f>J567+K567</f>
        <v>23180</v>
      </c>
      <c r="J567" s="9">
        <v>0</v>
      </c>
      <c r="K567" s="9">
        <f>D570+D571+D572+D573</f>
        <v>23180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</row>
    <row r="568" spans="1:21" x14ac:dyDescent="0.2">
      <c r="A568" s="280"/>
      <c r="B568" s="281"/>
      <c r="C568" s="283"/>
      <c r="D568" s="12"/>
      <c r="E568" s="12"/>
      <c r="F568" s="51" t="s">
        <v>19</v>
      </c>
      <c r="G568" s="9">
        <f>E569</f>
        <v>14496.47</v>
      </c>
      <c r="H568" s="18">
        <f>I568+L568+M568+N568+O568+P568</f>
        <v>14496.47</v>
      </c>
      <c r="I568" s="9">
        <f>J568+K568</f>
        <v>14496.47</v>
      </c>
      <c r="J568" s="9">
        <v>0</v>
      </c>
      <c r="K568" s="9">
        <f>E570+E571+E572+E573</f>
        <v>14496.47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</row>
    <row r="569" spans="1:21" x14ac:dyDescent="0.2">
      <c r="A569" s="280"/>
      <c r="B569" s="281"/>
      <c r="C569" s="283"/>
      <c r="D569" s="8">
        <f>D570+D571+D572+D573</f>
        <v>23180</v>
      </c>
      <c r="E569" s="8">
        <f>E570+E571+E572+E573</f>
        <v>14496.47</v>
      </c>
      <c r="F569" s="51" t="s">
        <v>20</v>
      </c>
      <c r="G569" s="9">
        <f>G568/G567*100</f>
        <v>62.538697152717859</v>
      </c>
      <c r="H569" s="9">
        <f>H568/H567*100</f>
        <v>62.538697152717859</v>
      </c>
      <c r="I569" s="9">
        <f>I568/I567*100</f>
        <v>62.538697152717859</v>
      </c>
      <c r="J569" s="9">
        <v>0</v>
      </c>
      <c r="K569" s="9">
        <f>K568/K567*100</f>
        <v>62.538697152717859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</row>
    <row r="570" spans="1:21" hidden="1" x14ac:dyDescent="0.2">
      <c r="A570" s="142"/>
      <c r="B570">
        <v>421</v>
      </c>
      <c r="C570">
        <v>0</v>
      </c>
      <c r="D570" s="52">
        <v>3000</v>
      </c>
      <c r="E570" s="52">
        <v>1427.19</v>
      </c>
      <c r="F570" s="51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 hidden="1" x14ac:dyDescent="0.2">
      <c r="A571" s="1"/>
      <c r="B571">
        <v>430</v>
      </c>
      <c r="C571">
        <v>0</v>
      </c>
      <c r="D571" s="52">
        <v>7180</v>
      </c>
      <c r="E571" s="52">
        <v>4854.12</v>
      </c>
      <c r="F571" s="13">
        <f>H567-G567</f>
        <v>0</v>
      </c>
      <c r="G571" s="14"/>
      <c r="H571" s="15">
        <f>H568-E569</f>
        <v>0</v>
      </c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 hidden="1" x14ac:dyDescent="0.2">
      <c r="A572" s="1"/>
      <c r="B572">
        <v>441</v>
      </c>
      <c r="C572">
        <v>0</v>
      </c>
      <c r="D572" s="52">
        <v>4300</v>
      </c>
      <c r="E572" s="52">
        <v>1281.1600000000001</v>
      </c>
      <c r="F572" s="47"/>
      <c r="G572" s="47"/>
      <c r="H572" s="14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 hidden="1" x14ac:dyDescent="0.2">
      <c r="A573" s="1"/>
      <c r="B573">
        <v>470</v>
      </c>
      <c r="C573">
        <v>0</v>
      </c>
      <c r="D573" s="52">
        <v>8700</v>
      </c>
      <c r="E573" s="52">
        <v>6934</v>
      </c>
      <c r="F573" s="13"/>
      <c r="G573" s="14"/>
      <c r="H573" s="14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:21" x14ac:dyDescent="0.2">
      <c r="A574" s="285" t="s">
        <v>167</v>
      </c>
      <c r="B574" s="291"/>
      <c r="C574" s="287" t="s">
        <v>168</v>
      </c>
      <c r="D574" s="171">
        <v>1420400</v>
      </c>
      <c r="E574" s="171">
        <v>1402209.95</v>
      </c>
      <c r="F574" s="98" t="s">
        <v>18</v>
      </c>
      <c r="G574" s="99">
        <f>D576</f>
        <v>1420400</v>
      </c>
      <c r="H574" s="99">
        <f t="shared" ref="H574:U574" si="41">H577+H585+H596+H601+H607+H615+H631</f>
        <v>1187400</v>
      </c>
      <c r="I574" s="99">
        <f t="shared" si="41"/>
        <v>1185400</v>
      </c>
      <c r="J574" s="99">
        <f t="shared" si="41"/>
        <v>282820</v>
      </c>
      <c r="K574" s="99">
        <f t="shared" si="41"/>
        <v>902580</v>
      </c>
      <c r="L574" s="99">
        <f t="shared" si="41"/>
        <v>0</v>
      </c>
      <c r="M574" s="99">
        <f t="shared" si="41"/>
        <v>2000</v>
      </c>
      <c r="N574" s="99">
        <f t="shared" si="41"/>
        <v>0</v>
      </c>
      <c r="O574" s="99">
        <f t="shared" si="41"/>
        <v>0</v>
      </c>
      <c r="P574" s="99">
        <f t="shared" si="41"/>
        <v>0</v>
      </c>
      <c r="Q574" s="99">
        <f t="shared" si="41"/>
        <v>233000</v>
      </c>
      <c r="R574" s="99">
        <f t="shared" si="41"/>
        <v>233000</v>
      </c>
      <c r="S574" s="99">
        <f t="shared" si="41"/>
        <v>0</v>
      </c>
      <c r="T574" s="99">
        <f t="shared" si="41"/>
        <v>0</v>
      </c>
      <c r="U574" s="99">
        <f t="shared" si="41"/>
        <v>0</v>
      </c>
    </row>
    <row r="575" spans="1:21" x14ac:dyDescent="0.2">
      <c r="A575" s="285"/>
      <c r="B575" s="291"/>
      <c r="C575" s="292"/>
      <c r="D575" s="97"/>
      <c r="E575" s="97"/>
      <c r="F575" s="98" t="s">
        <v>19</v>
      </c>
      <c r="G575" s="99">
        <f>E576</f>
        <v>1402209.95</v>
      </c>
      <c r="H575" s="99">
        <f t="shared" ref="H575:U575" si="42">H578+H586+H597+H602+H608++H616+H632</f>
        <v>1179449.21</v>
      </c>
      <c r="I575" s="99">
        <f t="shared" si="42"/>
        <v>1177851.53</v>
      </c>
      <c r="J575" s="99">
        <f t="shared" si="42"/>
        <v>278391.40000000002</v>
      </c>
      <c r="K575" s="99">
        <f t="shared" si="42"/>
        <v>899460.13000000012</v>
      </c>
      <c r="L575" s="99">
        <f t="shared" si="42"/>
        <v>0</v>
      </c>
      <c r="M575" s="99">
        <f t="shared" si="42"/>
        <v>1597.68</v>
      </c>
      <c r="N575" s="99">
        <f t="shared" si="42"/>
        <v>0</v>
      </c>
      <c r="O575" s="99">
        <f t="shared" si="42"/>
        <v>0</v>
      </c>
      <c r="P575" s="99">
        <f t="shared" si="42"/>
        <v>0</v>
      </c>
      <c r="Q575" s="99">
        <f t="shared" si="42"/>
        <v>222760.74</v>
      </c>
      <c r="R575" s="99">
        <f t="shared" si="42"/>
        <v>222760.74</v>
      </c>
      <c r="S575" s="99">
        <f t="shared" si="42"/>
        <v>0</v>
      </c>
      <c r="T575" s="99">
        <f t="shared" si="42"/>
        <v>0</v>
      </c>
      <c r="U575" s="99">
        <f t="shared" si="42"/>
        <v>0</v>
      </c>
    </row>
    <row r="576" spans="1:21" x14ac:dyDescent="0.2">
      <c r="A576" s="285"/>
      <c r="B576" s="291"/>
      <c r="C576" s="292"/>
      <c r="D576" s="97">
        <f>D579+D587+D598+D603+D617+D609+D633</f>
        <v>1420400</v>
      </c>
      <c r="E576" s="97">
        <f>E579+E587+E598+E603+E617+E609+E633</f>
        <v>1402209.95</v>
      </c>
      <c r="F576" s="98" t="s">
        <v>20</v>
      </c>
      <c r="G576" s="99">
        <f>G575/G574*100</f>
        <v>98.719371303858054</v>
      </c>
      <c r="H576" s="99">
        <f>H575/H574*100</f>
        <v>99.330403402391781</v>
      </c>
      <c r="I576" s="99">
        <f>I575/I574*100</f>
        <v>99.363213261346388</v>
      </c>
      <c r="J576" s="99">
        <f>J575/J574*100</f>
        <v>98.434127713740196</v>
      </c>
      <c r="K576" s="99">
        <f>K575/K574*100</f>
        <v>99.654338673580185</v>
      </c>
      <c r="L576" s="99">
        <v>0</v>
      </c>
      <c r="M576" s="99">
        <f>M575/M574*100</f>
        <v>79.884</v>
      </c>
      <c r="N576" s="99">
        <v>0</v>
      </c>
      <c r="O576" s="99">
        <v>0</v>
      </c>
      <c r="P576" s="99">
        <v>0</v>
      </c>
      <c r="Q576" s="99">
        <f>Q575/Q574*100</f>
        <v>95.605467811158789</v>
      </c>
      <c r="R576" s="99">
        <f>R575/R574*100</f>
        <v>95.605467811158789</v>
      </c>
      <c r="S576" s="99">
        <v>0</v>
      </c>
      <c r="T576" s="99">
        <v>0</v>
      </c>
      <c r="U576" s="99">
        <v>0</v>
      </c>
    </row>
    <row r="577" spans="1:21" x14ac:dyDescent="0.2">
      <c r="A577" s="280"/>
      <c r="B577" s="281" t="s">
        <v>169</v>
      </c>
      <c r="C577" s="282" t="s">
        <v>170</v>
      </c>
      <c r="D577" s="52">
        <v>312800</v>
      </c>
      <c r="E577" s="52">
        <v>309111.55</v>
      </c>
      <c r="F577" s="51" t="s">
        <v>18</v>
      </c>
      <c r="G577" s="9">
        <f>D579</f>
        <v>312800</v>
      </c>
      <c r="H577" s="18">
        <f>I577+L577+M577+N577+O577+P577</f>
        <v>147800</v>
      </c>
      <c r="I577" s="9">
        <f>J577+K577</f>
        <v>147800</v>
      </c>
      <c r="J577" s="9">
        <v>0</v>
      </c>
      <c r="K577" s="9">
        <f>D580+D581+D582+D583</f>
        <v>147800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f>R577+T577+U577</f>
        <v>165000</v>
      </c>
      <c r="R577" s="9">
        <f>D584</f>
        <v>165000</v>
      </c>
      <c r="S577" s="9">
        <v>0</v>
      </c>
      <c r="T577" s="9">
        <v>0</v>
      </c>
      <c r="U577" s="9">
        <v>0</v>
      </c>
    </row>
    <row r="578" spans="1:21" x14ac:dyDescent="0.2">
      <c r="A578" s="280"/>
      <c r="B578" s="281"/>
      <c r="C578" s="282"/>
      <c r="D578" s="8"/>
      <c r="E578" s="8"/>
      <c r="F578" s="51" t="s">
        <v>19</v>
      </c>
      <c r="G578" s="9">
        <f>E579</f>
        <v>309111.55000000005</v>
      </c>
      <c r="H578" s="18">
        <f>I578+L578+M578+N578+O578+P578</f>
        <v>147419.96000000002</v>
      </c>
      <c r="I578" s="9">
        <f>J578+K578</f>
        <v>147419.96000000002</v>
      </c>
      <c r="J578" s="9">
        <v>0</v>
      </c>
      <c r="K578" s="9">
        <f>E580+E581+E582+E583</f>
        <v>147419.96000000002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f>R578+T578+U578</f>
        <v>161691.59</v>
      </c>
      <c r="R578" s="9">
        <f>E584</f>
        <v>161691.59</v>
      </c>
      <c r="S578" s="9">
        <v>0</v>
      </c>
      <c r="T578" s="9">
        <v>0</v>
      </c>
      <c r="U578" s="9">
        <v>0</v>
      </c>
    </row>
    <row r="579" spans="1:21" x14ac:dyDescent="0.2">
      <c r="A579" s="280"/>
      <c r="B579" s="281"/>
      <c r="C579" s="283"/>
      <c r="D579" s="8">
        <f>D580+D581+D582+D583+D584</f>
        <v>312800</v>
      </c>
      <c r="E579" s="8">
        <f>E580+E581+E582+E583+E584</f>
        <v>309111.55000000005</v>
      </c>
      <c r="F579" s="51" t="s">
        <v>20</v>
      </c>
      <c r="G579" s="9">
        <f>G578/G577*100</f>
        <v>98.820828005115104</v>
      </c>
      <c r="H579" s="9">
        <f>H578/H577*100</f>
        <v>99.742868741542637</v>
      </c>
      <c r="I579" s="9">
        <f>I578/I577*100</f>
        <v>99.742868741542637</v>
      </c>
      <c r="J579" s="9">
        <v>0</v>
      </c>
      <c r="K579" s="9">
        <f>K578/K577*100</f>
        <v>99.742868741542637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f>Q578/Q577*100</f>
        <v>97.994903030303021</v>
      </c>
      <c r="R579" s="9">
        <v>0</v>
      </c>
      <c r="S579" s="9">
        <v>0</v>
      </c>
      <c r="T579" s="9">
        <v>0</v>
      </c>
      <c r="U579" s="9">
        <v>0</v>
      </c>
    </row>
    <row r="580" spans="1:21" hidden="1" x14ac:dyDescent="0.2">
      <c r="A580" s="142"/>
      <c r="B580">
        <v>421</v>
      </c>
      <c r="C580">
        <v>0</v>
      </c>
      <c r="D580" s="52">
        <v>2850</v>
      </c>
      <c r="E580" s="52">
        <v>2848.25</v>
      </c>
      <c r="F580" s="51">
        <f>H574+Q574</f>
        <v>1420400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 hidden="1" x14ac:dyDescent="0.2">
      <c r="A581" s="1"/>
      <c r="B581">
        <v>426</v>
      </c>
      <c r="C581">
        <v>0</v>
      </c>
      <c r="D581" s="52">
        <v>253</v>
      </c>
      <c r="E581" s="52">
        <v>252.6</v>
      </c>
      <c r="F581" s="13">
        <f>H577-G577</f>
        <v>-165000</v>
      </c>
      <c r="G581" s="14"/>
      <c r="H581" s="15">
        <f>H578-E579</f>
        <v>-161691.59000000003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hidden="1" x14ac:dyDescent="0.2">
      <c r="A582" s="1"/>
      <c r="B582">
        <v>430</v>
      </c>
      <c r="C582">
        <v>0</v>
      </c>
      <c r="D582" s="52">
        <v>141000</v>
      </c>
      <c r="E582" s="52">
        <v>140961.63</v>
      </c>
      <c r="F582" s="47">
        <v>207000</v>
      </c>
      <c r="G582" s="47">
        <v>41508.9</v>
      </c>
      <c r="H582" s="15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 hidden="1" x14ac:dyDescent="0.2">
      <c r="A583" s="39"/>
      <c r="B583">
        <v>453</v>
      </c>
      <c r="C583">
        <v>0</v>
      </c>
      <c r="D583" s="52">
        <v>3697</v>
      </c>
      <c r="E583" s="52">
        <v>3357.48</v>
      </c>
      <c r="F583" s="54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1:21" hidden="1" x14ac:dyDescent="0.2">
      <c r="A584" s="39"/>
      <c r="B584">
        <v>605</v>
      </c>
      <c r="C584">
        <v>0</v>
      </c>
      <c r="D584" s="52">
        <v>165000</v>
      </c>
      <c r="E584" s="52">
        <v>161691.59</v>
      </c>
      <c r="F584" s="54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</row>
    <row r="585" spans="1:21" x14ac:dyDescent="0.2">
      <c r="A585" s="280"/>
      <c r="B585" s="281" t="s">
        <v>171</v>
      </c>
      <c r="C585" s="282" t="s">
        <v>172</v>
      </c>
      <c r="D585" s="52">
        <v>484600</v>
      </c>
      <c r="E585" s="52">
        <v>483853.64</v>
      </c>
      <c r="F585" s="51" t="s">
        <v>18</v>
      </c>
      <c r="G585" s="9">
        <f>D587</f>
        <v>484600</v>
      </c>
      <c r="H585" s="18">
        <f>I585+L585+M585+N585+O585+P585</f>
        <v>484600</v>
      </c>
      <c r="I585" s="9">
        <f>J585+K585</f>
        <v>484600</v>
      </c>
      <c r="J585" s="9">
        <f>D588+D589+D590+D591+D592</f>
        <v>28500</v>
      </c>
      <c r="K585" s="9">
        <f>D595+D594+D593</f>
        <v>456100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</row>
    <row r="586" spans="1:21" x14ac:dyDescent="0.2">
      <c r="A586" s="280"/>
      <c r="B586" s="281"/>
      <c r="C586" s="282"/>
      <c r="D586" s="8"/>
      <c r="E586" s="8"/>
      <c r="F586" s="51" t="s">
        <v>19</v>
      </c>
      <c r="G586" s="9">
        <f>E587</f>
        <v>483853.64</v>
      </c>
      <c r="H586" s="18">
        <f>I586+L586+M586+N586+O586+P586</f>
        <v>483853.64</v>
      </c>
      <c r="I586" s="9">
        <f>J586+K586</f>
        <v>483853.64</v>
      </c>
      <c r="J586" s="9">
        <f>E588+E589+E590+E591+E592</f>
        <v>28417</v>
      </c>
      <c r="K586" s="9">
        <f>E594+E595+E593</f>
        <v>455436.64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</row>
    <row r="587" spans="1:21" x14ac:dyDescent="0.2">
      <c r="A587" s="280"/>
      <c r="B587" s="281"/>
      <c r="C587" s="283"/>
      <c r="D587" s="20">
        <f>D588+D589+D590+D591+D592+D593+D594+D595</f>
        <v>484600</v>
      </c>
      <c r="E587" s="20">
        <f>E588+E589+E590+E591+E592+E593+E594+E595</f>
        <v>483853.64</v>
      </c>
      <c r="F587" s="51" t="s">
        <v>20</v>
      </c>
      <c r="G587" s="9">
        <f>G586/G585*100</f>
        <v>99.845984316962443</v>
      </c>
      <c r="H587" s="9">
        <f>H586/H585*100</f>
        <v>99.845984316962443</v>
      </c>
      <c r="I587" s="9">
        <f>I586/I585*100</f>
        <v>99.845984316962443</v>
      </c>
      <c r="J587" s="9">
        <v>0</v>
      </c>
      <c r="K587" s="9">
        <f>K586/K585*100</f>
        <v>99.854558210918668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</row>
    <row r="588" spans="1:21" hidden="1" x14ac:dyDescent="0.2">
      <c r="A588" s="142"/>
      <c r="B588">
        <v>401</v>
      </c>
      <c r="C588">
        <v>0</v>
      </c>
      <c r="D588" s="52">
        <v>9210</v>
      </c>
      <c r="E588" s="52">
        <v>9210</v>
      </c>
      <c r="F588" s="52"/>
      <c r="G588" s="5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hidden="1" x14ac:dyDescent="0.2">
      <c r="A589" s="142"/>
      <c r="B589">
        <v>404</v>
      </c>
      <c r="C589">
        <v>0</v>
      </c>
      <c r="D589" s="52">
        <v>770</v>
      </c>
      <c r="E589" s="52">
        <v>770</v>
      </c>
      <c r="F589" s="52"/>
      <c r="G589" s="5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hidden="1" x14ac:dyDescent="0.2">
      <c r="A590" s="142"/>
      <c r="B590">
        <v>410</v>
      </c>
      <c r="C590">
        <v>0</v>
      </c>
      <c r="D590" s="52">
        <v>16570</v>
      </c>
      <c r="E590" s="52">
        <v>16487</v>
      </c>
      <c r="F590" s="52"/>
      <c r="G590" s="5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 hidden="1" x14ac:dyDescent="0.2">
      <c r="A591" s="142"/>
      <c r="B591">
        <v>411</v>
      </c>
      <c r="C591">
        <v>0</v>
      </c>
      <c r="D591" s="52">
        <v>1720</v>
      </c>
      <c r="E591" s="52">
        <v>1720</v>
      </c>
      <c r="F591" s="52"/>
      <c r="G591" s="5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hidden="1" x14ac:dyDescent="0.2">
      <c r="A592" s="142"/>
      <c r="B592">
        <v>412</v>
      </c>
      <c r="C592">
        <v>0</v>
      </c>
      <c r="D592" s="52">
        <v>230</v>
      </c>
      <c r="E592" s="52">
        <v>230</v>
      </c>
      <c r="F592" s="52">
        <f>E588+E589+E591+E592</f>
        <v>11930</v>
      </c>
      <c r="G592" s="58"/>
      <c r="H592" s="9" t="s">
        <v>670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 hidden="1" x14ac:dyDescent="0.2">
      <c r="A593" s="142"/>
      <c r="B593">
        <v>421</v>
      </c>
      <c r="C593">
        <v>0</v>
      </c>
      <c r="D593" s="52">
        <v>2100</v>
      </c>
      <c r="E593" s="52">
        <v>2029.5</v>
      </c>
      <c r="F593" s="52"/>
      <c r="G593" s="5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hidden="1" x14ac:dyDescent="0.2">
      <c r="A594" s="142"/>
      <c r="B594">
        <v>430</v>
      </c>
      <c r="C594">
        <v>0</v>
      </c>
      <c r="D594" s="52">
        <v>454000</v>
      </c>
      <c r="E594" s="52">
        <v>453407.14</v>
      </c>
      <c r="F594" s="52"/>
      <c r="G594" s="47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 hidden="1" x14ac:dyDescent="0.2">
      <c r="A595" s="1"/>
      <c r="B595" s="45"/>
      <c r="C595" s="45">
        <v>0</v>
      </c>
      <c r="D595" s="46"/>
      <c r="E595" s="46"/>
      <c r="F595" s="13">
        <f>H585-G585</f>
        <v>0</v>
      </c>
      <c r="G595" s="14"/>
      <c r="H595" s="15">
        <f>H586-E587</f>
        <v>0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:21" x14ac:dyDescent="0.2">
      <c r="A596" s="280"/>
      <c r="B596" s="281" t="s">
        <v>173</v>
      </c>
      <c r="C596" s="282" t="s">
        <v>174</v>
      </c>
      <c r="D596" s="12"/>
      <c r="E596" s="12"/>
      <c r="F596" s="51" t="s">
        <v>18</v>
      </c>
      <c r="G596" s="9">
        <f>D598</f>
        <v>500</v>
      </c>
      <c r="H596" s="18">
        <f>I596+L596+M596+N596+O596+P596</f>
        <v>500</v>
      </c>
      <c r="I596" s="9">
        <f>J596+K596</f>
        <v>500</v>
      </c>
      <c r="J596" s="9">
        <v>0</v>
      </c>
      <c r="K596" s="9">
        <f>D600+D599</f>
        <v>500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</row>
    <row r="597" spans="1:21" x14ac:dyDescent="0.2">
      <c r="A597" s="280"/>
      <c r="B597" s="281"/>
      <c r="C597" s="283"/>
      <c r="D597" s="12"/>
      <c r="E597" s="12"/>
      <c r="F597" s="51" t="s">
        <v>19</v>
      </c>
      <c r="G597" s="9">
        <f>E598</f>
        <v>495.4</v>
      </c>
      <c r="H597" s="18">
        <f>I597+L597+M597+N597+O597+P597</f>
        <v>495.4</v>
      </c>
      <c r="I597" s="9">
        <f>J597+K597</f>
        <v>495.4</v>
      </c>
      <c r="J597" s="9">
        <v>0</v>
      </c>
      <c r="K597" s="9">
        <f>E600+E599</f>
        <v>495.4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</row>
    <row r="598" spans="1:21" x14ac:dyDescent="0.2">
      <c r="A598" s="280"/>
      <c r="B598" s="281"/>
      <c r="C598" s="283"/>
      <c r="D598" s="8">
        <f>D600+D599</f>
        <v>500</v>
      </c>
      <c r="E598" s="8">
        <f>E600+E599</f>
        <v>495.4</v>
      </c>
      <c r="F598" s="51" t="s">
        <v>20</v>
      </c>
      <c r="G598" s="9">
        <f>G597/G596*100</f>
        <v>99.079999999999984</v>
      </c>
      <c r="H598" s="9">
        <f>H597/H596*100</f>
        <v>99.079999999999984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</row>
    <row r="599" spans="1:21" hidden="1" x14ac:dyDescent="0.2">
      <c r="A599" s="142"/>
      <c r="B599">
        <v>421</v>
      </c>
      <c r="C599">
        <v>0</v>
      </c>
      <c r="D599" s="52">
        <v>500</v>
      </c>
      <c r="E599" s="52">
        <v>495.4</v>
      </c>
      <c r="F599" s="47"/>
      <c r="G599" s="47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 hidden="1" x14ac:dyDescent="0.2">
      <c r="A600" s="1"/>
      <c r="B600" s="45">
        <v>430</v>
      </c>
      <c r="C600" s="45">
        <v>0</v>
      </c>
      <c r="D600" s="46"/>
      <c r="E600" s="46">
        <v>0</v>
      </c>
      <c r="F600" s="13">
        <f>H596-G596</f>
        <v>0</v>
      </c>
      <c r="G600" s="14"/>
      <c r="H600" s="15">
        <f>H597-E598</f>
        <v>0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 hidden="1" x14ac:dyDescent="0.2">
      <c r="A601" s="280"/>
      <c r="B601" s="281"/>
      <c r="C601" s="282"/>
      <c r="D601" s="8"/>
      <c r="E601" s="8"/>
      <c r="F601" s="51"/>
      <c r="G601" s="9"/>
      <c r="H601" s="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 hidden="1" x14ac:dyDescent="0.2">
      <c r="A602" s="280"/>
      <c r="B602" s="281"/>
      <c r="C602" s="282"/>
      <c r="D602" s="8"/>
      <c r="E602" s="8"/>
      <c r="F602" s="51"/>
      <c r="G602" s="9">
        <f>E603</f>
        <v>0</v>
      </c>
      <c r="H602" s="18">
        <f>I602+L602+M602+N602+O602+P602</f>
        <v>0</v>
      </c>
      <c r="I602" s="9">
        <f>J602+K602</f>
        <v>0</v>
      </c>
      <c r="J602" s="9">
        <v>0</v>
      </c>
      <c r="K602" s="9">
        <f>E605+E604</f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/>
    </row>
    <row r="603" spans="1:21" hidden="1" x14ac:dyDescent="0.2">
      <c r="A603" s="280"/>
      <c r="B603" s="281"/>
      <c r="C603" s="283"/>
      <c r="D603" s="8"/>
      <c r="E603" s="8"/>
      <c r="F603" s="51"/>
      <c r="G603" s="9"/>
      <c r="H603" s="9"/>
      <c r="I603" s="9"/>
      <c r="J603" s="9"/>
      <c r="K603" s="9"/>
      <c r="L603" s="9">
        <v>0</v>
      </c>
      <c r="M603" s="9"/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/>
    </row>
    <row r="604" spans="1:21" hidden="1" x14ac:dyDescent="0.2">
      <c r="A604" s="142"/>
      <c r="B604" s="143"/>
      <c r="C604" s="146"/>
      <c r="D604" s="24"/>
      <c r="E604" s="24"/>
      <c r="F604" s="51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 hidden="1" x14ac:dyDescent="0.2">
      <c r="A605" s="1"/>
      <c r="B605" s="2"/>
      <c r="C605" s="144"/>
      <c r="D605" s="24"/>
      <c r="E605" s="24"/>
      <c r="F605" s="13"/>
      <c r="G605" s="14"/>
      <c r="H605" s="15">
        <f>H602-E603</f>
        <v>0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 hidden="1" x14ac:dyDescent="0.2">
      <c r="A606" s="1"/>
      <c r="B606" s="2"/>
      <c r="C606" s="144"/>
      <c r="D606" s="12"/>
      <c r="E606" s="12"/>
      <c r="F606" s="13"/>
      <c r="G606" s="14"/>
      <c r="H606" s="15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 x14ac:dyDescent="0.2">
      <c r="A607" s="280"/>
      <c r="B607" s="281" t="s">
        <v>175</v>
      </c>
      <c r="C607" s="282" t="s">
        <v>176</v>
      </c>
      <c r="D607" s="52">
        <v>263700</v>
      </c>
      <c r="E607" s="52">
        <v>256699.26</v>
      </c>
      <c r="F607" s="51" t="s">
        <v>18</v>
      </c>
      <c r="G607" s="9">
        <f>D609</f>
        <v>263700</v>
      </c>
      <c r="H607" s="18">
        <f>I607+L607+M607+N607+O607+P607</f>
        <v>195700</v>
      </c>
      <c r="I607" s="9">
        <f>J607+K607</f>
        <v>195700</v>
      </c>
      <c r="J607" s="9">
        <v>0</v>
      </c>
      <c r="K607" s="9">
        <f>D610+D611+D612</f>
        <v>195700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f>R607+T607+U607</f>
        <v>68000</v>
      </c>
      <c r="R607" s="9">
        <f>D613</f>
        <v>68000</v>
      </c>
      <c r="S607" s="9">
        <v>0</v>
      </c>
      <c r="T607" s="9">
        <v>0</v>
      </c>
      <c r="U607" s="9">
        <v>0</v>
      </c>
    </row>
    <row r="608" spans="1:21" x14ac:dyDescent="0.2">
      <c r="A608" s="280"/>
      <c r="B608" s="281"/>
      <c r="C608" s="283"/>
      <c r="D608" s="12"/>
      <c r="E608" s="12"/>
      <c r="F608" s="51" t="s">
        <v>19</v>
      </c>
      <c r="G608" s="9">
        <f>E609</f>
        <v>256699.25999999998</v>
      </c>
      <c r="H608" s="18">
        <f>I608+L608+M608+N608+O608+P608</f>
        <v>195630.11</v>
      </c>
      <c r="I608" s="9">
        <f>J608+K608</f>
        <v>195630.11</v>
      </c>
      <c r="J608" s="9">
        <v>0</v>
      </c>
      <c r="K608" s="9">
        <f>E610+E611+E612</f>
        <v>195630.11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f>R608+T608+U608</f>
        <v>61069.15</v>
      </c>
      <c r="R608" s="9">
        <f>E613</f>
        <v>61069.15</v>
      </c>
      <c r="S608" s="9">
        <v>0</v>
      </c>
      <c r="T608" s="9">
        <v>0</v>
      </c>
      <c r="U608" s="9">
        <v>0</v>
      </c>
    </row>
    <row r="609" spans="1:21" x14ac:dyDescent="0.2">
      <c r="A609" s="280"/>
      <c r="B609" s="281"/>
      <c r="C609" s="283"/>
      <c r="D609" s="8">
        <f>D610+D611+D612+D613</f>
        <v>263700</v>
      </c>
      <c r="E609" s="8">
        <f>E610+E611+E612+E613</f>
        <v>256699.25999999998</v>
      </c>
      <c r="F609" s="51" t="s">
        <v>20</v>
      </c>
      <c r="G609" s="9">
        <f>G608/G607*100</f>
        <v>97.34518771331058</v>
      </c>
      <c r="H609" s="9">
        <f>H608/H607*100</f>
        <v>99.964287174246294</v>
      </c>
      <c r="I609" s="9">
        <f>I608/I607*100</f>
        <v>99.964287174246294</v>
      </c>
      <c r="J609" s="9">
        <v>0</v>
      </c>
      <c r="K609" s="9">
        <f>K608/K607*100</f>
        <v>99.964287174246294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f>Q608/Q607*100</f>
        <v>89.807573529411769</v>
      </c>
      <c r="R609" s="9">
        <f>R608/R607*100</f>
        <v>89.807573529411769</v>
      </c>
      <c r="S609" s="9">
        <v>0</v>
      </c>
      <c r="T609" s="9">
        <v>0</v>
      </c>
      <c r="U609" s="9">
        <v>0</v>
      </c>
    </row>
    <row r="610" spans="1:21" hidden="1" x14ac:dyDescent="0.2">
      <c r="A610" s="142"/>
      <c r="B610" s="143"/>
      <c r="C610" s="32" t="s">
        <v>86</v>
      </c>
      <c r="D610" s="24">
        <v>0</v>
      </c>
      <c r="E610" s="24" t="s">
        <v>57</v>
      </c>
      <c r="F610" s="5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 hidden="1" x14ac:dyDescent="0.2">
      <c r="A611" s="1"/>
      <c r="B611">
        <v>426</v>
      </c>
      <c r="C611">
        <v>0</v>
      </c>
      <c r="D611" s="52">
        <v>157500</v>
      </c>
      <c r="E611" s="52">
        <v>157430.72</v>
      </c>
      <c r="F611" s="13">
        <f>H607-G607</f>
        <v>-68000</v>
      </c>
      <c r="G611" s="28">
        <f>G608-E609</f>
        <v>0</v>
      </c>
      <c r="H611" s="15">
        <f>H608-E609</f>
        <v>-61069.149999999994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 hidden="1" x14ac:dyDescent="0.2">
      <c r="A612" s="1"/>
      <c r="B612">
        <v>427</v>
      </c>
      <c r="C612">
        <v>0</v>
      </c>
      <c r="D612" s="52">
        <v>38200</v>
      </c>
      <c r="E612" s="52">
        <v>38199.39</v>
      </c>
      <c r="F612" s="47">
        <v>317000</v>
      </c>
      <c r="G612" s="47">
        <v>115630.61</v>
      </c>
      <c r="H612" s="14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 hidden="1" x14ac:dyDescent="0.2">
      <c r="A613" s="1"/>
      <c r="B613">
        <v>605</v>
      </c>
      <c r="C613">
        <v>0</v>
      </c>
      <c r="D613" s="52">
        <v>68000</v>
      </c>
      <c r="E613" s="52">
        <v>61069.15</v>
      </c>
      <c r="F613" s="13"/>
      <c r="G613" s="14"/>
      <c r="H613" s="14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 hidden="1" x14ac:dyDescent="0.2">
      <c r="A614" s="1"/>
      <c r="B614" s="45"/>
      <c r="C614" s="45"/>
      <c r="D614" s="46"/>
      <c r="E614" s="46"/>
      <c r="F614" s="13"/>
      <c r="G614" s="14"/>
      <c r="H614" s="14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:21" x14ac:dyDescent="0.2">
      <c r="A615" s="280"/>
      <c r="B615" s="281" t="s">
        <v>200</v>
      </c>
      <c r="C615" s="282" t="s">
        <v>201</v>
      </c>
      <c r="D615" s="52">
        <v>288300</v>
      </c>
      <c r="E615" s="52">
        <v>282363.15999999997</v>
      </c>
      <c r="F615" s="51" t="s">
        <v>18</v>
      </c>
      <c r="G615" s="9">
        <f>D617</f>
        <v>288300</v>
      </c>
      <c r="H615" s="18">
        <f>I615+L615+M615+N615+O615+P615</f>
        <v>288300</v>
      </c>
      <c r="I615" s="9">
        <f>J615+K615</f>
        <v>286300</v>
      </c>
      <c r="J615" s="9">
        <f>D619+D620+D621+D622+D623</f>
        <v>254320</v>
      </c>
      <c r="K615" s="9">
        <f>D624+D625+D626+D627+D628</f>
        <v>31980</v>
      </c>
      <c r="L615" s="9">
        <v>0</v>
      </c>
      <c r="M615" s="9">
        <f>D618</f>
        <v>2000</v>
      </c>
      <c r="N615" s="9">
        <v>0</v>
      </c>
      <c r="O615" s="9">
        <v>0</v>
      </c>
      <c r="P615" s="9">
        <v>0</v>
      </c>
      <c r="Q615" s="9">
        <f>R615</f>
        <v>0</v>
      </c>
      <c r="R615" s="9">
        <f>D630</f>
        <v>0</v>
      </c>
      <c r="S615" s="9">
        <v>0</v>
      </c>
      <c r="T615" s="9">
        <v>0</v>
      </c>
      <c r="U615" s="9">
        <v>0</v>
      </c>
    </row>
    <row r="616" spans="1:21" x14ac:dyDescent="0.2">
      <c r="A616" s="280"/>
      <c r="B616" s="281"/>
      <c r="C616" s="283"/>
      <c r="D616" s="12"/>
      <c r="E616" s="12"/>
      <c r="F616" s="51" t="s">
        <v>19</v>
      </c>
      <c r="G616" s="9">
        <f>E617</f>
        <v>282363.16000000003</v>
      </c>
      <c r="H616" s="18">
        <f>I616+L616+M616+N616+O616+P616</f>
        <v>282363.16000000003</v>
      </c>
      <c r="I616" s="9">
        <f>J616+K616</f>
        <v>280765.48000000004</v>
      </c>
      <c r="J616" s="9">
        <f>E619+E620+E621+E622+E623</f>
        <v>249974.40000000002</v>
      </c>
      <c r="K616" s="9">
        <f>E624+E625+E626+E627+E628</f>
        <v>30791.079999999998</v>
      </c>
      <c r="L616" s="9">
        <v>0</v>
      </c>
      <c r="M616" s="9">
        <f>E618</f>
        <v>1597.68</v>
      </c>
      <c r="N616" s="9">
        <v>0</v>
      </c>
      <c r="O616" s="9">
        <v>0</v>
      </c>
      <c r="P616" s="9">
        <v>0</v>
      </c>
      <c r="Q616" s="9">
        <f>R616</f>
        <v>0</v>
      </c>
      <c r="R616" s="9">
        <f>E630</f>
        <v>0</v>
      </c>
      <c r="S616" s="9">
        <v>0</v>
      </c>
      <c r="T616" s="9">
        <v>0</v>
      </c>
      <c r="U616" s="9">
        <v>0</v>
      </c>
    </row>
    <row r="617" spans="1:21" x14ac:dyDescent="0.2">
      <c r="A617" s="280"/>
      <c r="B617" s="281"/>
      <c r="C617" s="283"/>
      <c r="D617" s="8">
        <f>D618+D619+D620+D621+D622+D623+D624+D625+D626+D627+D628</f>
        <v>288300</v>
      </c>
      <c r="E617" s="8">
        <f>E618+E619+E620+E621+E622+E623+E624+E625+E626+E627+E628</f>
        <v>282363.16000000003</v>
      </c>
      <c r="F617" s="51" t="s">
        <v>20</v>
      </c>
      <c r="G617" s="9">
        <f>G616/G615*100</f>
        <v>97.9407422823448</v>
      </c>
      <c r="H617" s="9">
        <f>H616/H615*100</f>
        <v>97.9407422823448</v>
      </c>
      <c r="I617" s="9">
        <f>I616/I615*100</f>
        <v>98.066880894166971</v>
      </c>
      <c r="J617" s="9">
        <f>J616/J615*100</f>
        <v>98.291286568103189</v>
      </c>
      <c r="K617" s="9">
        <f>K616/K615*100</f>
        <v>96.282301438399003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</row>
    <row r="618" spans="1:21" hidden="1" x14ac:dyDescent="0.2">
      <c r="A618" s="1"/>
      <c r="B618">
        <v>302</v>
      </c>
      <c r="C618">
        <v>0</v>
      </c>
      <c r="D618" s="52">
        <v>2000</v>
      </c>
      <c r="E618" s="52">
        <v>1597.68</v>
      </c>
      <c r="F618" s="51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 hidden="1" x14ac:dyDescent="0.2">
      <c r="A619" s="1"/>
      <c r="B619">
        <v>401</v>
      </c>
      <c r="C619">
        <v>0</v>
      </c>
      <c r="D619" s="52">
        <v>179700</v>
      </c>
      <c r="E619" s="52">
        <v>175811.76</v>
      </c>
      <c r="F619" s="13">
        <f>H615-G615</f>
        <v>0</v>
      </c>
      <c r="G619" s="28">
        <f>G616-E617</f>
        <v>0</v>
      </c>
      <c r="H619" s="15">
        <f>H616-E617</f>
        <v>0</v>
      </c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hidden="1" x14ac:dyDescent="0.2">
      <c r="A620" s="1"/>
      <c r="B620">
        <v>404</v>
      </c>
      <c r="C620">
        <v>0</v>
      </c>
      <c r="D620" s="52">
        <v>14720</v>
      </c>
      <c r="E620" s="52">
        <v>14719.62</v>
      </c>
      <c r="F620" s="47">
        <v>237700</v>
      </c>
      <c r="G620" s="47">
        <v>124111.59</v>
      </c>
      <c r="H620" s="14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hidden="1" x14ac:dyDescent="0.2">
      <c r="A621" s="1"/>
      <c r="B621">
        <v>411</v>
      </c>
      <c r="C621">
        <v>0</v>
      </c>
      <c r="D621" s="52">
        <v>37300</v>
      </c>
      <c r="E621" s="52">
        <v>37027.82</v>
      </c>
      <c r="F621" s="13"/>
      <c r="G621" s="14"/>
      <c r="H621" s="14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hidden="1" x14ac:dyDescent="0.2">
      <c r="A622" s="1"/>
      <c r="B622">
        <v>412</v>
      </c>
      <c r="C622">
        <v>0</v>
      </c>
      <c r="D622" s="52">
        <v>4500</v>
      </c>
      <c r="E622" s="52">
        <v>4455.2</v>
      </c>
      <c r="F622" s="13"/>
      <c r="G622" s="14"/>
      <c r="H622" s="14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 hidden="1" x14ac:dyDescent="0.2">
      <c r="A623" s="1"/>
      <c r="B623">
        <v>417</v>
      </c>
      <c r="C623">
        <v>0</v>
      </c>
      <c r="D623" s="52">
        <v>18100</v>
      </c>
      <c r="E623" s="52">
        <v>17960</v>
      </c>
      <c r="F623" s="13"/>
      <c r="G623" s="14"/>
      <c r="H623" s="14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 hidden="1" x14ac:dyDescent="0.2">
      <c r="A624" s="1"/>
      <c r="B624">
        <v>421</v>
      </c>
      <c r="C624">
        <v>0</v>
      </c>
      <c r="D624" s="52">
        <v>18900</v>
      </c>
      <c r="E624" s="52">
        <v>18475.73</v>
      </c>
      <c r="F624" s="13"/>
      <c r="G624" s="14"/>
      <c r="H624" s="14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 hidden="1" x14ac:dyDescent="0.2">
      <c r="A625" s="1"/>
      <c r="B625">
        <v>428</v>
      </c>
      <c r="C625">
        <v>0</v>
      </c>
      <c r="D625" s="52">
        <v>500</v>
      </c>
      <c r="E625" s="52">
        <v>260</v>
      </c>
      <c r="F625" s="13"/>
      <c r="G625" s="14"/>
      <c r="H625" s="14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 hidden="1" x14ac:dyDescent="0.2">
      <c r="A626" s="1"/>
      <c r="B626">
        <v>430</v>
      </c>
      <c r="C626">
        <v>0</v>
      </c>
      <c r="D626" s="52">
        <v>1680</v>
      </c>
      <c r="E626" s="52">
        <v>1340.26</v>
      </c>
      <c r="F626" s="13"/>
      <c r="G626" s="14"/>
      <c r="H626" s="14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 hidden="1" x14ac:dyDescent="0.2">
      <c r="A627" s="1"/>
      <c r="B627">
        <v>441</v>
      </c>
      <c r="C627">
        <v>0</v>
      </c>
      <c r="D627" s="52">
        <v>3700</v>
      </c>
      <c r="E627" s="52">
        <v>3517.03</v>
      </c>
      <c r="F627" s="13"/>
      <c r="G627" s="14"/>
      <c r="H627" s="14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 hidden="1" x14ac:dyDescent="0.2">
      <c r="A628" s="1"/>
      <c r="B628">
        <v>444</v>
      </c>
      <c r="C628">
        <v>0</v>
      </c>
      <c r="D628" s="52">
        <v>7200</v>
      </c>
      <c r="E628" s="52">
        <v>7198.06</v>
      </c>
      <c r="F628" s="13"/>
      <c r="G628" s="14"/>
      <c r="H628" s="14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hidden="1" x14ac:dyDescent="0.2">
      <c r="A629" s="1"/>
      <c r="F629" s="13"/>
      <c r="G629" s="14"/>
      <c r="H629" s="14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hidden="1" x14ac:dyDescent="0.2">
      <c r="A630" s="1"/>
      <c r="B630" s="45"/>
      <c r="C630" s="45"/>
      <c r="D630" s="17"/>
      <c r="E630" s="17"/>
      <c r="F630" s="13"/>
      <c r="G630" s="14"/>
      <c r="H630" s="14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 x14ac:dyDescent="0.2">
      <c r="A631" s="280"/>
      <c r="B631" s="281" t="s">
        <v>177</v>
      </c>
      <c r="C631" s="282" t="s">
        <v>26</v>
      </c>
      <c r="D631" s="52">
        <v>70000</v>
      </c>
      <c r="E631" s="52">
        <v>33014.89</v>
      </c>
      <c r="F631" s="51" t="s">
        <v>18</v>
      </c>
      <c r="G631" s="9">
        <f>D633</f>
        <v>70500</v>
      </c>
      <c r="H631" s="18">
        <f>I631+L631+M631+N631+O631+P631</f>
        <v>70500</v>
      </c>
      <c r="I631" s="9">
        <f>J631+K631</f>
        <v>70500</v>
      </c>
      <c r="J631" s="9">
        <v>0</v>
      </c>
      <c r="K631" s="9">
        <f>D634</f>
        <v>70500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f>R631</f>
        <v>0</v>
      </c>
      <c r="R631" s="9">
        <f>D635</f>
        <v>0</v>
      </c>
      <c r="S631" s="9">
        <v>0</v>
      </c>
      <c r="T631" s="9">
        <v>0</v>
      </c>
      <c r="U631" s="9">
        <v>0</v>
      </c>
    </row>
    <row r="632" spans="1:21" x14ac:dyDescent="0.2">
      <c r="A632" s="280"/>
      <c r="B632" s="281"/>
      <c r="C632" s="283"/>
      <c r="D632" s="12"/>
      <c r="E632" s="12"/>
      <c r="F632" s="51" t="s">
        <v>19</v>
      </c>
      <c r="G632" s="9">
        <f>E633</f>
        <v>69686.94</v>
      </c>
      <c r="H632" s="18">
        <f>I632+L632+M632+N632+O632+P632</f>
        <v>69686.94</v>
      </c>
      <c r="I632" s="9">
        <f>J632+K632</f>
        <v>69686.94</v>
      </c>
      <c r="J632" s="9">
        <v>0</v>
      </c>
      <c r="K632" s="9">
        <f>E634</f>
        <v>69686.94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f>R632</f>
        <v>0</v>
      </c>
      <c r="R632" s="9">
        <f>E635</f>
        <v>0</v>
      </c>
      <c r="S632" s="9">
        <v>0</v>
      </c>
      <c r="T632" s="9">
        <v>0</v>
      </c>
      <c r="U632" s="9">
        <v>0</v>
      </c>
    </row>
    <row r="633" spans="1:21" x14ac:dyDescent="0.2">
      <c r="A633" s="280"/>
      <c r="B633" s="281"/>
      <c r="C633" s="283"/>
      <c r="D633" s="8">
        <f>D634+D635</f>
        <v>70500</v>
      </c>
      <c r="E633" s="8">
        <f>E634+E635</f>
        <v>69686.94</v>
      </c>
      <c r="F633" s="51" t="s">
        <v>20</v>
      </c>
      <c r="G633" s="9">
        <f>G632/G631*100</f>
        <v>98.846723404255314</v>
      </c>
      <c r="H633" s="9">
        <f>H632/H631*100</f>
        <v>98.846723404255314</v>
      </c>
      <c r="I633" s="9">
        <f>I632/I631*100</f>
        <v>98.846723404255314</v>
      </c>
      <c r="J633" s="9">
        <v>0</v>
      </c>
      <c r="K633" s="9">
        <f>K632/K631*100</f>
        <v>98.846723404255314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</row>
    <row r="634" spans="1:21" hidden="1" x14ac:dyDescent="0.2">
      <c r="A634" s="1"/>
      <c r="B634">
        <v>430</v>
      </c>
      <c r="C634">
        <v>0</v>
      </c>
      <c r="D634" s="52">
        <v>70500</v>
      </c>
      <c r="E634" s="52">
        <v>69686.94</v>
      </c>
      <c r="F634" s="13"/>
      <c r="G634" s="14"/>
      <c r="H634" s="14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 hidden="1" x14ac:dyDescent="0.2">
      <c r="A635" s="1"/>
      <c r="B635">
        <v>606</v>
      </c>
      <c r="C635">
        <v>0</v>
      </c>
      <c r="D635" s="52">
        <v>0</v>
      </c>
      <c r="E635" s="52">
        <v>0</v>
      </c>
      <c r="F635" s="13"/>
      <c r="G635" s="14"/>
      <c r="H635" s="14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 hidden="1" x14ac:dyDescent="0.2">
      <c r="A636" s="1"/>
      <c r="B636" s="2"/>
      <c r="C636" s="144"/>
      <c r="D636" s="12"/>
      <c r="E636" s="12"/>
      <c r="F636" s="13"/>
      <c r="G636" s="14"/>
      <c r="H636" s="14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:21" x14ac:dyDescent="0.2">
      <c r="A637" s="285" t="s">
        <v>178</v>
      </c>
      <c r="B637" s="291"/>
      <c r="C637" s="287" t="s">
        <v>179</v>
      </c>
      <c r="D637" s="171">
        <v>494650</v>
      </c>
      <c r="E637" s="171">
        <v>493373.19</v>
      </c>
      <c r="F637" s="98" t="s">
        <v>18</v>
      </c>
      <c r="G637" s="99">
        <f>D639</f>
        <v>494650</v>
      </c>
      <c r="H637" s="99">
        <f t="shared" ref="H637:U638" si="43">H640+H646+H650</f>
        <v>494650</v>
      </c>
      <c r="I637" s="99">
        <f t="shared" si="43"/>
        <v>164650</v>
      </c>
      <c r="J637" s="99">
        <f t="shared" si="43"/>
        <v>68800</v>
      </c>
      <c r="K637" s="99">
        <f t="shared" si="43"/>
        <v>95850</v>
      </c>
      <c r="L637" s="99">
        <f t="shared" si="43"/>
        <v>330000</v>
      </c>
      <c r="M637" s="99">
        <f t="shared" si="43"/>
        <v>0</v>
      </c>
      <c r="N637" s="99">
        <f t="shared" si="43"/>
        <v>0</v>
      </c>
      <c r="O637" s="99">
        <f t="shared" si="43"/>
        <v>0</v>
      </c>
      <c r="P637" s="99">
        <f t="shared" si="43"/>
        <v>0</v>
      </c>
      <c r="Q637" s="99">
        <f t="shared" si="43"/>
        <v>0</v>
      </c>
      <c r="R637" s="99">
        <f t="shared" si="43"/>
        <v>0</v>
      </c>
      <c r="S637" s="99">
        <f t="shared" si="43"/>
        <v>0</v>
      </c>
      <c r="T637" s="99">
        <f t="shared" si="43"/>
        <v>0</v>
      </c>
      <c r="U637" s="99">
        <f t="shared" si="43"/>
        <v>0</v>
      </c>
    </row>
    <row r="638" spans="1:21" x14ac:dyDescent="0.2">
      <c r="A638" s="285"/>
      <c r="B638" s="291"/>
      <c r="C638" s="292"/>
      <c r="D638" s="97"/>
      <c r="E638" s="97"/>
      <c r="F638" s="98" t="s">
        <v>19</v>
      </c>
      <c r="G638" s="99">
        <f>E639</f>
        <v>493373.19</v>
      </c>
      <c r="H638" s="99">
        <f>H641+H647+H651</f>
        <v>493373.19</v>
      </c>
      <c r="I638" s="99">
        <f t="shared" si="43"/>
        <v>163373.19</v>
      </c>
      <c r="J638" s="99">
        <f t="shared" si="43"/>
        <v>68609.25</v>
      </c>
      <c r="K638" s="99">
        <f t="shared" si="43"/>
        <v>94763.94</v>
      </c>
      <c r="L638" s="99">
        <f t="shared" si="43"/>
        <v>330000</v>
      </c>
      <c r="M638" s="99">
        <f t="shared" si="43"/>
        <v>0</v>
      </c>
      <c r="N638" s="99">
        <f t="shared" si="43"/>
        <v>0</v>
      </c>
      <c r="O638" s="99">
        <f t="shared" si="43"/>
        <v>0</v>
      </c>
      <c r="P638" s="99">
        <f t="shared" si="43"/>
        <v>0</v>
      </c>
      <c r="Q638" s="99">
        <f t="shared" si="43"/>
        <v>0</v>
      </c>
      <c r="R638" s="99">
        <f t="shared" si="43"/>
        <v>0</v>
      </c>
      <c r="S638" s="99">
        <f t="shared" si="43"/>
        <v>0</v>
      </c>
      <c r="T638" s="99">
        <f t="shared" si="43"/>
        <v>0</v>
      </c>
      <c r="U638" s="99">
        <f t="shared" si="43"/>
        <v>0</v>
      </c>
    </row>
    <row r="639" spans="1:21" x14ac:dyDescent="0.2">
      <c r="A639" s="285"/>
      <c r="B639" s="291"/>
      <c r="C639" s="292"/>
      <c r="D639" s="97">
        <f>D642+D648+D652</f>
        <v>494650</v>
      </c>
      <c r="E639" s="97">
        <f>E642+E648+E652</f>
        <v>493373.19</v>
      </c>
      <c r="F639" s="98" t="s">
        <v>20</v>
      </c>
      <c r="G639" s="99">
        <f t="shared" ref="G639:L639" si="44">G638/G637*100</f>
        <v>99.741876073991705</v>
      </c>
      <c r="H639" s="99">
        <f t="shared" si="44"/>
        <v>99.741876073991705</v>
      </c>
      <c r="I639" s="99">
        <f t="shared" si="44"/>
        <v>99.224530822957789</v>
      </c>
      <c r="J639" s="99">
        <f t="shared" si="44"/>
        <v>99.722747093023258</v>
      </c>
      <c r="K639" s="99">
        <f t="shared" si="44"/>
        <v>98.866917057902981</v>
      </c>
      <c r="L639" s="99">
        <f t="shared" si="44"/>
        <v>100</v>
      </c>
      <c r="M639" s="99">
        <v>0</v>
      </c>
      <c r="N639" s="99">
        <v>0</v>
      </c>
      <c r="O639" s="99">
        <v>0</v>
      </c>
      <c r="P639" s="99">
        <v>0</v>
      </c>
      <c r="Q639" s="99">
        <v>0</v>
      </c>
      <c r="R639" s="99">
        <v>0</v>
      </c>
      <c r="S639" s="99">
        <v>0</v>
      </c>
      <c r="T639" s="99">
        <v>0</v>
      </c>
      <c r="U639" s="99">
        <v>0</v>
      </c>
    </row>
    <row r="640" spans="1:21" ht="12.75" hidden="1" customHeight="1" x14ac:dyDescent="0.2">
      <c r="A640" s="280"/>
      <c r="B640" s="281" t="s">
        <v>180</v>
      </c>
      <c r="C640" s="282" t="s">
        <v>181</v>
      </c>
      <c r="D640" s="47"/>
      <c r="E640" s="47"/>
      <c r="F640" s="51" t="s">
        <v>18</v>
      </c>
      <c r="G640" s="9">
        <f>D642</f>
        <v>0</v>
      </c>
      <c r="H640" s="18">
        <f>I640+L640+M640+N640+O640+P640</f>
        <v>0</v>
      </c>
      <c r="I640" s="9">
        <f>J640+K640</f>
        <v>0</v>
      </c>
      <c r="J640" s="9">
        <v>0</v>
      </c>
      <c r="K640" s="9">
        <f>D643+D644</f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1:21" hidden="1" x14ac:dyDescent="0.2">
      <c r="A641" s="280"/>
      <c r="B641" s="281"/>
      <c r="C641" s="283"/>
      <c r="D641" s="12"/>
      <c r="E641" s="12"/>
      <c r="F641" s="51" t="s">
        <v>19</v>
      </c>
      <c r="G641" s="9" t="str">
        <f>E642</f>
        <v>0,00</v>
      </c>
      <c r="H641" s="18">
        <f>I641+L641+M641+N641+O641+P641</f>
        <v>0</v>
      </c>
      <c r="I641" s="9">
        <f>J641+K641</f>
        <v>0</v>
      </c>
      <c r="J641" s="9">
        <v>0</v>
      </c>
      <c r="K641" s="9">
        <f>E643+E644</f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</row>
    <row r="642" spans="1:21" hidden="1" x14ac:dyDescent="0.2">
      <c r="A642" s="280"/>
      <c r="B642" s="281"/>
      <c r="C642" s="283"/>
      <c r="D642" s="8">
        <f>D643</f>
        <v>0</v>
      </c>
      <c r="E642" s="8" t="str">
        <f>E643</f>
        <v>0,00</v>
      </c>
      <c r="F642" s="51" t="s">
        <v>20</v>
      </c>
      <c r="G642" s="9" t="e">
        <f>G641/G640*100</f>
        <v>#DIV/0!</v>
      </c>
      <c r="H642" s="9" t="e">
        <f>H641/H640*100</f>
        <v>#DIV/0!</v>
      </c>
      <c r="I642" s="9" t="e">
        <f>I641/I640*100</f>
        <v>#DIV/0!</v>
      </c>
      <c r="J642" s="9">
        <v>0</v>
      </c>
      <c r="K642" s="9" t="e">
        <f>K641/K640*100</f>
        <v>#DIV/0!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</row>
    <row r="643" spans="1:21" ht="22.5" hidden="1" x14ac:dyDescent="0.2">
      <c r="A643" s="1"/>
      <c r="B643" s="2"/>
      <c r="C643" s="144" t="s">
        <v>29</v>
      </c>
      <c r="D643" s="24">
        <v>0</v>
      </c>
      <c r="E643" s="24" t="s">
        <v>57</v>
      </c>
      <c r="F643" s="13">
        <f>H640-G640</f>
        <v>0</v>
      </c>
      <c r="G643" s="28">
        <f>G641-E642</f>
        <v>0</v>
      </c>
      <c r="H643" s="14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hidden="1" x14ac:dyDescent="0.2">
      <c r="A644" s="1"/>
      <c r="B644" s="2"/>
      <c r="C644" s="144"/>
      <c r="D644" s="12"/>
      <c r="E644" s="12"/>
      <c r="F644" s="16"/>
      <c r="G644" s="16"/>
      <c r="H644" s="14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 hidden="1" x14ac:dyDescent="0.2">
      <c r="A645" s="148"/>
      <c r="B645" s="149"/>
      <c r="C645" s="150"/>
      <c r="D645" s="6"/>
      <c r="E645" s="6"/>
      <c r="F645" s="5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x14ac:dyDescent="0.2">
      <c r="A646" s="280"/>
      <c r="B646" s="281" t="s">
        <v>182</v>
      </c>
      <c r="C646" s="282" t="s">
        <v>183</v>
      </c>
      <c r="D646" s="8"/>
      <c r="E646" s="8"/>
      <c r="F646" s="51" t="s">
        <v>18</v>
      </c>
      <c r="G646" s="9">
        <f>D648</f>
        <v>330000</v>
      </c>
      <c r="H646" s="18">
        <f>I646+L646+M646+N646+O646+P646</f>
        <v>330000</v>
      </c>
      <c r="I646" s="9">
        <f>J646+K646</f>
        <v>0</v>
      </c>
      <c r="J646" s="9">
        <v>0</v>
      </c>
      <c r="K646" s="9">
        <v>0</v>
      </c>
      <c r="L646" s="9">
        <f>D649</f>
        <v>330000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</row>
    <row r="647" spans="1:21" x14ac:dyDescent="0.2">
      <c r="A647" s="280"/>
      <c r="B647" s="281"/>
      <c r="C647" s="282"/>
      <c r="D647" s="8"/>
      <c r="E647" s="8"/>
      <c r="F647" s="51" t="s">
        <v>19</v>
      </c>
      <c r="G647" s="9">
        <f>E648</f>
        <v>330000</v>
      </c>
      <c r="H647" s="18">
        <f>I647+L647+M647+N647+O647+P647</f>
        <v>330000</v>
      </c>
      <c r="I647" s="9">
        <f>J647+K647</f>
        <v>0</v>
      </c>
      <c r="J647" s="9">
        <v>0</v>
      </c>
      <c r="K647" s="9">
        <v>0</v>
      </c>
      <c r="L647" s="9">
        <f>E649</f>
        <v>330000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</row>
    <row r="648" spans="1:21" x14ac:dyDescent="0.2">
      <c r="A648" s="280"/>
      <c r="B648" s="281"/>
      <c r="C648" s="283"/>
      <c r="D648" s="8">
        <f>D649</f>
        <v>330000</v>
      </c>
      <c r="E648" s="8">
        <f>E649</f>
        <v>330000</v>
      </c>
      <c r="F648" s="51" t="s">
        <v>20</v>
      </c>
      <c r="G648" s="9">
        <f>G647/G646*100</f>
        <v>100</v>
      </c>
      <c r="H648" s="9">
        <f>H647/H646*100</f>
        <v>100</v>
      </c>
      <c r="I648" s="9">
        <v>0</v>
      </c>
      <c r="J648" s="9">
        <v>0</v>
      </c>
      <c r="K648" s="9">
        <v>0</v>
      </c>
      <c r="L648" s="9">
        <f>L647/L646*100</f>
        <v>100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</row>
    <row r="649" spans="1:21" hidden="1" x14ac:dyDescent="0.2">
      <c r="A649" s="1"/>
      <c r="B649">
        <v>248</v>
      </c>
      <c r="C649">
        <v>0</v>
      </c>
      <c r="D649" s="52">
        <v>330000</v>
      </c>
      <c r="E649" s="52">
        <v>330000</v>
      </c>
      <c r="F649" s="13">
        <f>H646-G646</f>
        <v>0</v>
      </c>
      <c r="G649" s="28">
        <f>G647-E648</f>
        <v>0</v>
      </c>
      <c r="H649" s="14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:21" x14ac:dyDescent="0.2">
      <c r="A650" s="280"/>
      <c r="B650" s="281" t="s">
        <v>184</v>
      </c>
      <c r="C650" s="282" t="s">
        <v>26</v>
      </c>
      <c r="D650" s="52">
        <v>164650</v>
      </c>
      <c r="E650" s="52">
        <v>163373.19</v>
      </c>
      <c r="F650" s="51" t="s">
        <v>18</v>
      </c>
      <c r="G650" s="9">
        <f>D652</f>
        <v>164650</v>
      </c>
      <c r="H650" s="18">
        <f>I650+L650+M650+N650+O650+P650</f>
        <v>164650</v>
      </c>
      <c r="I650" s="9">
        <f>J650+K650</f>
        <v>164650</v>
      </c>
      <c r="J650" s="9">
        <f>D653+D654+D655</f>
        <v>68800</v>
      </c>
      <c r="K650" s="9">
        <f>D656+D657+D658+D659+D660</f>
        <v>95850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</row>
    <row r="651" spans="1:21" x14ac:dyDescent="0.2">
      <c r="A651" s="280"/>
      <c r="B651" s="281"/>
      <c r="C651" s="283"/>
      <c r="D651" s="12"/>
      <c r="E651" s="12"/>
      <c r="F651" s="51" t="s">
        <v>19</v>
      </c>
      <c r="G651" s="9">
        <f>E652</f>
        <v>163373.19</v>
      </c>
      <c r="H651" s="18">
        <f>I651+L651+M651+N651+O651+P651</f>
        <v>163373.19</v>
      </c>
      <c r="I651" s="9">
        <f>J651+K651</f>
        <v>163373.19</v>
      </c>
      <c r="J651" s="9">
        <f>E653+E654+E655</f>
        <v>68609.25</v>
      </c>
      <c r="K651" s="9">
        <f>E656+E657+E658+E659+E660</f>
        <v>94763.94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</row>
    <row r="652" spans="1:21" x14ac:dyDescent="0.2">
      <c r="A652" s="280"/>
      <c r="B652" s="281"/>
      <c r="C652" s="283"/>
      <c r="D652" s="8">
        <f>D653+D654+D655+D656+D657+D658+D659+D660</f>
        <v>164650</v>
      </c>
      <c r="E652" s="8">
        <f>E653+E654+E655+E656+E657+E658+E659+E660</f>
        <v>163373.19</v>
      </c>
      <c r="F652" s="51" t="s">
        <v>20</v>
      </c>
      <c r="G652" s="9">
        <f>G651/G650*100</f>
        <v>99.224530822957789</v>
      </c>
      <c r="H652" s="9">
        <f>H651/H650*100</f>
        <v>99.224530822957789</v>
      </c>
      <c r="I652" s="9">
        <f>I651/I650*100</f>
        <v>99.224530822957789</v>
      </c>
      <c r="J652" s="9">
        <f>J651/J650*100</f>
        <v>99.722747093023258</v>
      </c>
      <c r="K652" s="9">
        <f>K651/K650*100</f>
        <v>98.866917057902981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</row>
    <row r="653" spans="1:21" hidden="1" x14ac:dyDescent="0.2">
      <c r="A653" s="142"/>
      <c r="B653">
        <v>411</v>
      </c>
      <c r="C653">
        <v>0</v>
      </c>
      <c r="D653" s="52">
        <v>5200</v>
      </c>
      <c r="E653" s="52">
        <v>5177.25</v>
      </c>
      <c r="F653" s="47">
        <v>143560.01999999999</v>
      </c>
      <c r="G653" s="47">
        <v>59512.94</v>
      </c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 hidden="1" x14ac:dyDescent="0.2">
      <c r="A654" s="142"/>
      <c r="B654" s="143"/>
      <c r="C654" s="32" t="s">
        <v>118</v>
      </c>
      <c r="D654" s="17">
        <v>0</v>
      </c>
      <c r="E654" s="17">
        <v>0</v>
      </c>
      <c r="F654" s="5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 hidden="1" x14ac:dyDescent="0.2">
      <c r="A655" s="142"/>
      <c r="B655">
        <v>417</v>
      </c>
      <c r="C655">
        <v>0</v>
      </c>
      <c r="D655" s="52">
        <v>63600</v>
      </c>
      <c r="E655" s="52">
        <v>63432</v>
      </c>
      <c r="F655" s="5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 hidden="1" x14ac:dyDescent="0.2">
      <c r="A656" s="142"/>
      <c r="B656">
        <v>421</v>
      </c>
      <c r="C656">
        <v>0</v>
      </c>
      <c r="D656" s="52">
        <v>29600</v>
      </c>
      <c r="E656" s="52">
        <v>28542.5</v>
      </c>
      <c r="F656" s="5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 hidden="1" x14ac:dyDescent="0.2">
      <c r="A657" s="142"/>
      <c r="B657">
        <v>426</v>
      </c>
      <c r="C657">
        <v>0</v>
      </c>
      <c r="D657" s="52">
        <v>25500</v>
      </c>
      <c r="E657" s="52">
        <v>25480</v>
      </c>
      <c r="F657" s="51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 hidden="1" x14ac:dyDescent="0.2">
      <c r="A658" s="1"/>
      <c r="B658">
        <v>427</v>
      </c>
      <c r="C658">
        <v>0</v>
      </c>
      <c r="D658" s="52">
        <v>15000</v>
      </c>
      <c r="E658" s="52">
        <v>15000</v>
      </c>
      <c r="F658" s="13">
        <f>H650-G650</f>
        <v>0</v>
      </c>
      <c r="G658" s="28">
        <f>G651-E652</f>
        <v>0</v>
      </c>
      <c r="H658" s="14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 hidden="1" x14ac:dyDescent="0.2">
      <c r="A659" s="1"/>
      <c r="B659">
        <v>430</v>
      </c>
      <c r="C659">
        <v>0</v>
      </c>
      <c r="D659" s="52">
        <v>25750</v>
      </c>
      <c r="E659" s="52">
        <v>25741.439999999999</v>
      </c>
      <c r="F659" s="13"/>
      <c r="G659" s="28"/>
      <c r="H659" s="14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 hidden="1" x14ac:dyDescent="0.2">
      <c r="A660" s="1"/>
      <c r="B660" s="45"/>
      <c r="C660" s="45"/>
      <c r="D660" s="46"/>
      <c r="E660" s="46"/>
      <c r="F660" s="13"/>
      <c r="G660" s="14"/>
      <c r="H660" s="14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:21" x14ac:dyDescent="0.2">
      <c r="A661" s="285" t="s">
        <v>185</v>
      </c>
      <c r="B661" s="291"/>
      <c r="C661" s="287" t="s">
        <v>186</v>
      </c>
      <c r="D661" s="171">
        <v>439700</v>
      </c>
      <c r="E661" s="171">
        <v>430234.97</v>
      </c>
      <c r="F661" s="98" t="s">
        <v>18</v>
      </c>
      <c r="G661" s="99">
        <f>D663</f>
        <v>439700</v>
      </c>
      <c r="H661" s="99">
        <f t="shared" ref="H661:U662" si="45">H664+H679+H688</f>
        <v>150700</v>
      </c>
      <c r="I661" s="99">
        <f t="shared" si="45"/>
        <v>100700</v>
      </c>
      <c r="J661" s="99">
        <f t="shared" si="45"/>
        <v>70350</v>
      </c>
      <c r="K661" s="99">
        <f t="shared" si="45"/>
        <v>30350</v>
      </c>
      <c r="L661" s="99">
        <f t="shared" si="45"/>
        <v>50000</v>
      </c>
      <c r="M661" s="99">
        <f t="shared" si="45"/>
        <v>0</v>
      </c>
      <c r="N661" s="99">
        <f t="shared" si="45"/>
        <v>0</v>
      </c>
      <c r="O661" s="99">
        <f t="shared" si="45"/>
        <v>0</v>
      </c>
      <c r="P661" s="99">
        <f t="shared" si="45"/>
        <v>0</v>
      </c>
      <c r="Q661" s="99">
        <f t="shared" si="45"/>
        <v>289000</v>
      </c>
      <c r="R661" s="99">
        <f t="shared" si="45"/>
        <v>289000</v>
      </c>
      <c r="S661" s="99">
        <f t="shared" si="45"/>
        <v>270000</v>
      </c>
      <c r="T661" s="99">
        <f t="shared" si="45"/>
        <v>0</v>
      </c>
      <c r="U661" s="99">
        <f t="shared" si="45"/>
        <v>0</v>
      </c>
    </row>
    <row r="662" spans="1:21" x14ac:dyDescent="0.2">
      <c r="A662" s="285"/>
      <c r="B662" s="291"/>
      <c r="C662" s="292"/>
      <c r="D662" s="97"/>
      <c r="E662" s="97"/>
      <c r="F662" s="98" t="s">
        <v>19</v>
      </c>
      <c r="G662" s="99">
        <f>E663</f>
        <v>430234.97</v>
      </c>
      <c r="H662" s="99">
        <f>H665+H680+H689</f>
        <v>141716.34999999998</v>
      </c>
      <c r="I662" s="99">
        <f t="shared" si="45"/>
        <v>91716.349999999991</v>
      </c>
      <c r="J662" s="99">
        <f t="shared" si="45"/>
        <v>69413.01999999999</v>
      </c>
      <c r="K662" s="99">
        <f t="shared" si="45"/>
        <v>22303.33</v>
      </c>
      <c r="L662" s="99">
        <f t="shared" si="45"/>
        <v>50000</v>
      </c>
      <c r="M662" s="99">
        <f t="shared" si="45"/>
        <v>0</v>
      </c>
      <c r="N662" s="99">
        <f t="shared" si="45"/>
        <v>0</v>
      </c>
      <c r="O662" s="99">
        <f t="shared" si="45"/>
        <v>0</v>
      </c>
      <c r="P662" s="99">
        <f t="shared" si="45"/>
        <v>0</v>
      </c>
      <c r="Q662" s="99">
        <f t="shared" si="45"/>
        <v>288518.62</v>
      </c>
      <c r="R662" s="99">
        <f t="shared" si="45"/>
        <v>288518.62</v>
      </c>
      <c r="S662" s="99">
        <f t="shared" si="45"/>
        <v>269518.62</v>
      </c>
      <c r="T662" s="99">
        <f t="shared" si="45"/>
        <v>0</v>
      </c>
      <c r="U662" s="99">
        <f t="shared" si="45"/>
        <v>0</v>
      </c>
    </row>
    <row r="663" spans="1:21" x14ac:dyDescent="0.2">
      <c r="A663" s="285"/>
      <c r="B663" s="291"/>
      <c r="C663" s="292"/>
      <c r="D663" s="97">
        <f>D666+D681+D690</f>
        <v>439700</v>
      </c>
      <c r="E663" s="97">
        <f>E666+E681+E690</f>
        <v>430234.97</v>
      </c>
      <c r="F663" s="98" t="s">
        <v>20</v>
      </c>
      <c r="G663" s="99">
        <f>G662/G661*100</f>
        <v>97.847389128951562</v>
      </c>
      <c r="H663" s="99">
        <f t="shared" ref="H663:R663" si="46">H662/H661*100</f>
        <v>94.038719309887171</v>
      </c>
      <c r="I663" s="99">
        <f t="shared" si="46"/>
        <v>91.078798411122136</v>
      </c>
      <c r="J663" s="99">
        <f t="shared" si="46"/>
        <v>98.668116560056845</v>
      </c>
      <c r="K663" s="99">
        <f t="shared" si="46"/>
        <v>73.48708401976937</v>
      </c>
      <c r="L663" s="99">
        <f t="shared" si="46"/>
        <v>100</v>
      </c>
      <c r="M663" s="99">
        <v>0</v>
      </c>
      <c r="N663" s="99">
        <v>0</v>
      </c>
      <c r="O663" s="99">
        <v>0</v>
      </c>
      <c r="P663" s="99">
        <v>0</v>
      </c>
      <c r="Q663" s="99">
        <f t="shared" si="46"/>
        <v>99.833432525951565</v>
      </c>
      <c r="R663" s="99">
        <f t="shared" si="46"/>
        <v>99.833432525951565</v>
      </c>
      <c r="S663" s="99">
        <v>0</v>
      </c>
      <c r="T663" s="99">
        <v>0</v>
      </c>
      <c r="U663" s="99">
        <v>0</v>
      </c>
    </row>
    <row r="664" spans="1:21" x14ac:dyDescent="0.2">
      <c r="A664" s="280"/>
      <c r="B664" s="281" t="s">
        <v>187</v>
      </c>
      <c r="C664" s="282" t="s">
        <v>188</v>
      </c>
      <c r="D664" s="52">
        <v>368900</v>
      </c>
      <c r="E664" s="52">
        <v>359654.47</v>
      </c>
      <c r="F664" s="51" t="s">
        <v>18</v>
      </c>
      <c r="G664" s="9">
        <f>D666</f>
        <v>368900</v>
      </c>
      <c r="H664" s="18">
        <f>I664+L664+M664+N664+O664+P664</f>
        <v>98900</v>
      </c>
      <c r="I664" s="9">
        <f>J664+K664</f>
        <v>98900</v>
      </c>
      <c r="J664" s="9">
        <f>D667+D668+D669+D670+D671</f>
        <v>70350</v>
      </c>
      <c r="K664" s="9">
        <f>D672+D673+D674+D675+D676</f>
        <v>28550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9">
        <f>R664+T664+U664</f>
        <v>270000</v>
      </c>
      <c r="R664" s="9">
        <f>D677+D678</f>
        <v>270000</v>
      </c>
      <c r="S664" s="18">
        <f>R664</f>
        <v>270000</v>
      </c>
      <c r="T664" s="18">
        <v>0</v>
      </c>
      <c r="U664" s="18">
        <v>0</v>
      </c>
    </row>
    <row r="665" spans="1:21" x14ac:dyDescent="0.2">
      <c r="A665" s="280"/>
      <c r="B665" s="281"/>
      <c r="C665" s="283"/>
      <c r="D665" s="8"/>
      <c r="E665" s="8"/>
      <c r="F665" s="51" t="s">
        <v>19</v>
      </c>
      <c r="G665" s="9">
        <f>E666</f>
        <v>359654.47</v>
      </c>
      <c r="H665" s="18">
        <f>I665+L665+M665+N665+O665+P665</f>
        <v>90135.849999999991</v>
      </c>
      <c r="I665" s="9">
        <f>J665+K665</f>
        <v>90135.849999999991</v>
      </c>
      <c r="J665" s="9">
        <f>E667+E668+E669+E670+E671</f>
        <v>69413.01999999999</v>
      </c>
      <c r="K665" s="9">
        <f>E672+E673+E674+E675+E676</f>
        <v>20722.830000000002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9">
        <f>R665+T665+U665</f>
        <v>269518.62</v>
      </c>
      <c r="R665" s="9">
        <f>E677+E678</f>
        <v>269518.62</v>
      </c>
      <c r="S665" s="18">
        <f>R665</f>
        <v>269518.62</v>
      </c>
      <c r="T665" s="18">
        <v>0</v>
      </c>
      <c r="U665" s="18">
        <v>0</v>
      </c>
    </row>
    <row r="666" spans="1:21" x14ac:dyDescent="0.2">
      <c r="A666" s="280"/>
      <c r="B666" s="281"/>
      <c r="C666" s="283"/>
      <c r="D666" s="8">
        <f>D667+D668+D669+D670+D671+D672++D673+D674+D675+D676+D677+D678</f>
        <v>368900</v>
      </c>
      <c r="E666" s="8">
        <f>E667+E668+E669+E670+E671+E672++E673+E674+E675+E676+E677+E678</f>
        <v>359654.47</v>
      </c>
      <c r="F666" s="51" t="s">
        <v>20</v>
      </c>
      <c r="G666" s="9">
        <f>G665/G664*100</f>
        <v>97.493757115749517</v>
      </c>
      <c r="H666" s="9">
        <f>H665/H664*100</f>
        <v>91.13837209302325</v>
      </c>
      <c r="I666" s="9">
        <f>I665/I664*100</f>
        <v>91.13837209302325</v>
      </c>
      <c r="J666" s="9">
        <f>J665/J664*100</f>
        <v>98.668116560056845</v>
      </c>
      <c r="K666" s="9">
        <f>K665/K664*100</f>
        <v>72.584343257443081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9">
        <f>Q665/Q664*100</f>
        <v>99.821711111111114</v>
      </c>
      <c r="R666" s="9">
        <f>R665/R664*100</f>
        <v>99.821711111111114</v>
      </c>
      <c r="S666" s="9">
        <f>S665/S664*100</f>
        <v>99.821711111111114</v>
      </c>
      <c r="T666" s="18">
        <v>0</v>
      </c>
      <c r="U666" s="18">
        <v>0</v>
      </c>
    </row>
    <row r="667" spans="1:21" hidden="1" x14ac:dyDescent="0.2">
      <c r="A667" s="1"/>
      <c r="B667">
        <v>401</v>
      </c>
      <c r="C667">
        <v>0</v>
      </c>
      <c r="D667" s="52">
        <v>44600</v>
      </c>
      <c r="E667" s="52">
        <v>44521</v>
      </c>
      <c r="F667" s="13">
        <f>H661+Q661</f>
        <v>439700</v>
      </c>
      <c r="G667" s="28">
        <f>G665-E666</f>
        <v>0</v>
      </c>
      <c r="H667" s="14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hidden="1" x14ac:dyDescent="0.2">
      <c r="A668" s="1"/>
      <c r="B668">
        <v>404</v>
      </c>
      <c r="C668">
        <v>0</v>
      </c>
      <c r="D668" s="52">
        <v>3700</v>
      </c>
      <c r="E668" s="52">
        <v>3697.84</v>
      </c>
      <c r="F668" s="13"/>
      <c r="G668" s="14"/>
      <c r="H668" s="14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hidden="1" x14ac:dyDescent="0.2">
      <c r="A669" s="1"/>
      <c r="B669">
        <v>411</v>
      </c>
      <c r="C669">
        <v>0</v>
      </c>
      <c r="D669" s="52">
        <v>8350</v>
      </c>
      <c r="E669" s="52">
        <v>8319.5</v>
      </c>
      <c r="F669" s="13"/>
      <c r="G669" s="14"/>
      <c r="H669" s="14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hidden="1" x14ac:dyDescent="0.2">
      <c r="A670" s="1"/>
      <c r="B670">
        <v>412</v>
      </c>
      <c r="C670">
        <v>0</v>
      </c>
      <c r="D670" s="52">
        <v>1200</v>
      </c>
      <c r="E670" s="52">
        <v>1181.32</v>
      </c>
      <c r="F670" s="13"/>
      <c r="G670" s="14"/>
      <c r="H670" s="14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hidden="1" x14ac:dyDescent="0.2">
      <c r="A671" s="1"/>
      <c r="B671">
        <v>417</v>
      </c>
      <c r="C671">
        <v>0</v>
      </c>
      <c r="D671" s="52">
        <v>12500</v>
      </c>
      <c r="E671" s="52">
        <v>11693.36</v>
      </c>
      <c r="F671" s="13">
        <f>E667+E668+E669+E670+E675+E676</f>
        <v>62082.7</v>
      </c>
      <c r="G671" s="14"/>
      <c r="H671" s="14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 hidden="1" x14ac:dyDescent="0.2">
      <c r="A672" s="1"/>
      <c r="B672">
        <v>421</v>
      </c>
      <c r="C672">
        <v>0</v>
      </c>
      <c r="D672" s="52">
        <v>15950</v>
      </c>
      <c r="E672" s="52">
        <v>13139.09</v>
      </c>
      <c r="F672" s="13">
        <f>E672+E673+E674</f>
        <v>16359.79</v>
      </c>
      <c r="G672" s="14"/>
      <c r="H672" s="14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 hidden="1" x14ac:dyDescent="0.2">
      <c r="A673" s="1"/>
      <c r="B673">
        <v>426</v>
      </c>
      <c r="C673">
        <v>0</v>
      </c>
      <c r="D673" s="52">
        <v>4700</v>
      </c>
      <c r="E673" s="52">
        <v>25.2</v>
      </c>
      <c r="F673" s="13"/>
      <c r="G673" s="14"/>
      <c r="H673" s="14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hidden="1" x14ac:dyDescent="0.2">
      <c r="A674" s="1"/>
      <c r="B674">
        <v>430</v>
      </c>
      <c r="C674">
        <v>0</v>
      </c>
      <c r="D674" s="52">
        <v>3500</v>
      </c>
      <c r="E674" s="52">
        <v>3195.5</v>
      </c>
      <c r="F674" s="13"/>
      <c r="G674" s="14"/>
      <c r="H674" s="14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 hidden="1" x14ac:dyDescent="0.2">
      <c r="A675" s="1"/>
      <c r="B675">
        <v>441</v>
      </c>
      <c r="C675">
        <v>0</v>
      </c>
      <c r="D675" s="52">
        <v>3300</v>
      </c>
      <c r="E675" s="52">
        <v>3269.11</v>
      </c>
      <c r="F675" s="13"/>
      <c r="G675" s="14"/>
      <c r="H675" s="14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 hidden="1" x14ac:dyDescent="0.2">
      <c r="A676" s="1"/>
      <c r="B676">
        <v>444</v>
      </c>
      <c r="C676">
        <v>0</v>
      </c>
      <c r="D676" s="52">
        <v>1100</v>
      </c>
      <c r="E676" s="52">
        <v>1093.93</v>
      </c>
      <c r="F676" s="13"/>
      <c r="G676" s="14"/>
      <c r="H676" s="14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 hidden="1" x14ac:dyDescent="0.2">
      <c r="A677" s="1"/>
      <c r="B677">
        <v>605</v>
      </c>
      <c r="C677">
        <v>7</v>
      </c>
      <c r="D677" s="52">
        <v>50000</v>
      </c>
      <c r="E677" s="52">
        <v>50000</v>
      </c>
      <c r="F677" s="13"/>
      <c r="G677" s="14"/>
      <c r="H677" s="14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 hidden="1" x14ac:dyDescent="0.2">
      <c r="A678" s="1"/>
      <c r="B678">
        <v>605</v>
      </c>
      <c r="C678">
        <v>9</v>
      </c>
      <c r="D678" s="52">
        <v>220000</v>
      </c>
      <c r="E678" s="52">
        <v>219518.62</v>
      </c>
      <c r="F678" s="13"/>
      <c r="G678" s="14"/>
      <c r="H678" s="14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 x14ac:dyDescent="0.2">
      <c r="A679" s="280"/>
      <c r="B679" s="281" t="s">
        <v>189</v>
      </c>
      <c r="C679" s="282" t="s">
        <v>190</v>
      </c>
      <c r="D679" s="20"/>
      <c r="E679" s="20"/>
      <c r="F679" s="51" t="s">
        <v>18</v>
      </c>
      <c r="G679" s="18">
        <f>D681</f>
        <v>50000</v>
      </c>
      <c r="H679" s="18">
        <f>I679+L679+M679+N679+O679+P679</f>
        <v>50000</v>
      </c>
      <c r="I679" s="14">
        <f>J679+K679</f>
        <v>0</v>
      </c>
      <c r="J679" s="18">
        <v>0</v>
      </c>
      <c r="K679" s="18">
        <v>0</v>
      </c>
      <c r="L679" s="18">
        <f>D682</f>
        <v>50000</v>
      </c>
      <c r="M679" s="18">
        <v>0</v>
      </c>
      <c r="N679" s="18">
        <f>D683+D684+D685+D686</f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</row>
    <row r="680" spans="1:21" x14ac:dyDescent="0.2">
      <c r="A680" s="280"/>
      <c r="B680" s="281"/>
      <c r="C680" s="284"/>
      <c r="D680" s="20"/>
      <c r="E680" s="20"/>
      <c r="F680" s="51" t="s">
        <v>19</v>
      </c>
      <c r="G680" s="18">
        <f>E681</f>
        <v>50000</v>
      </c>
      <c r="H680" s="18">
        <f>I680+L680+M680+N680+O680+P680</f>
        <v>50000</v>
      </c>
      <c r="I680" s="14">
        <f>J680+K680</f>
        <v>0</v>
      </c>
      <c r="J680" s="18">
        <v>0</v>
      </c>
      <c r="K680" s="18">
        <v>0</v>
      </c>
      <c r="L680" s="18">
        <f>E682</f>
        <v>50000</v>
      </c>
      <c r="M680" s="18">
        <v>0</v>
      </c>
      <c r="N680" s="18">
        <f>E683+E684+E685+E686</f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</row>
    <row r="681" spans="1:21" x14ac:dyDescent="0.2">
      <c r="A681" s="280"/>
      <c r="B681" s="281"/>
      <c r="C681" s="284"/>
      <c r="D681" s="20">
        <f>D682+D683+D684+D685+D686</f>
        <v>50000</v>
      </c>
      <c r="E681" s="20">
        <f>E682+E683+E684+E685+E686</f>
        <v>50000</v>
      </c>
      <c r="F681" s="51" t="s">
        <v>20</v>
      </c>
      <c r="G681" s="18">
        <f>G680/G679*100</f>
        <v>100</v>
      </c>
      <c r="H681" s="18">
        <f>H680/H679*100</f>
        <v>100</v>
      </c>
      <c r="I681" s="18">
        <v>0</v>
      </c>
      <c r="J681" s="18">
        <v>0</v>
      </c>
      <c r="K681" s="18">
        <v>0</v>
      </c>
      <c r="L681" s="18">
        <f>L680/L679*100</f>
        <v>100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</row>
    <row r="682" spans="1:21" hidden="1" x14ac:dyDescent="0.2">
      <c r="A682" s="1"/>
      <c r="B682">
        <v>282</v>
      </c>
      <c r="C682">
        <v>0</v>
      </c>
      <c r="D682" s="52">
        <v>50000</v>
      </c>
      <c r="E682" s="52">
        <v>50000</v>
      </c>
      <c r="F682" s="13" t="s">
        <v>105</v>
      </c>
      <c r="G682" s="28">
        <v>0</v>
      </c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idden="1" x14ac:dyDescent="0.2">
      <c r="A683" s="41"/>
      <c r="B683" s="42"/>
      <c r="C683" s="32" t="s">
        <v>122</v>
      </c>
      <c r="D683" s="17">
        <v>0</v>
      </c>
      <c r="E683" s="17">
        <v>0</v>
      </c>
      <c r="F683" s="13" t="s">
        <v>106</v>
      </c>
      <c r="G683" s="28">
        <v>0</v>
      </c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idden="1" x14ac:dyDescent="0.2">
      <c r="A684" s="41"/>
      <c r="B684" s="42"/>
      <c r="C684" s="32" t="s">
        <v>124</v>
      </c>
      <c r="D684" s="17">
        <v>0</v>
      </c>
      <c r="E684" s="17">
        <v>0</v>
      </c>
      <c r="F684" s="13" t="s">
        <v>107</v>
      </c>
      <c r="G684" s="28">
        <v>0</v>
      </c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idden="1" x14ac:dyDescent="0.2">
      <c r="A685" s="41"/>
      <c r="B685" s="42"/>
      <c r="C685" s="32" t="s">
        <v>191</v>
      </c>
      <c r="D685" s="17">
        <v>0</v>
      </c>
      <c r="E685" s="17">
        <v>0</v>
      </c>
      <c r="F685" s="13"/>
      <c r="G685" s="28">
        <f>SUM(G682:G684)</f>
        <v>0</v>
      </c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idden="1" x14ac:dyDescent="0.2">
      <c r="A686" s="41"/>
      <c r="B686" s="42"/>
      <c r="C686" s="32" t="s">
        <v>192</v>
      </c>
      <c r="D686" s="17">
        <v>0</v>
      </c>
      <c r="E686" s="17">
        <v>0</v>
      </c>
      <c r="F686" s="47"/>
      <c r="G686" s="47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ht="13.5" hidden="1" thickBot="1" x14ac:dyDescent="0.25">
      <c r="A687" s="41"/>
      <c r="B687" s="42"/>
      <c r="C687" s="43"/>
      <c r="D687" s="44"/>
      <c r="E687" s="44"/>
      <c r="F687" s="13"/>
      <c r="G687" s="28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x14ac:dyDescent="0.2">
      <c r="A688" s="280"/>
      <c r="B688" s="281" t="s">
        <v>193</v>
      </c>
      <c r="C688" s="282" t="s">
        <v>26</v>
      </c>
      <c r="D688" s="20"/>
      <c r="E688" s="20"/>
      <c r="F688" s="51" t="s">
        <v>18</v>
      </c>
      <c r="G688" s="18">
        <f>D690</f>
        <v>20800</v>
      </c>
      <c r="H688" s="18">
        <f>I688+L688+M688+N688+O688+P688</f>
        <v>1800</v>
      </c>
      <c r="I688" s="14">
        <f>J688+K688</f>
        <v>1800</v>
      </c>
      <c r="J688" s="18">
        <v>0</v>
      </c>
      <c r="K688" s="18">
        <f>D691</f>
        <v>1800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f>D692</f>
        <v>19000</v>
      </c>
      <c r="R688" s="18">
        <f>Q688</f>
        <v>19000</v>
      </c>
      <c r="S688" s="18">
        <v>0</v>
      </c>
      <c r="T688" s="18">
        <v>0</v>
      </c>
      <c r="U688" s="18">
        <v>0</v>
      </c>
    </row>
    <row r="689" spans="1:21" x14ac:dyDescent="0.2">
      <c r="A689" s="280"/>
      <c r="B689" s="281"/>
      <c r="C689" s="284"/>
      <c r="D689" s="20"/>
      <c r="E689" s="20"/>
      <c r="F689" s="51" t="s">
        <v>19</v>
      </c>
      <c r="G689" s="18">
        <f>E690</f>
        <v>20580.5</v>
      </c>
      <c r="H689" s="18">
        <f>I689+L689+M689+N689+O689+P689</f>
        <v>1580.5</v>
      </c>
      <c r="I689" s="14">
        <f>J689+K689</f>
        <v>1580.5</v>
      </c>
      <c r="J689" s="18">
        <v>0</v>
      </c>
      <c r="K689" s="18">
        <f>E691</f>
        <v>1580.5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f>E692</f>
        <v>19000</v>
      </c>
      <c r="R689" s="18">
        <f>Q689</f>
        <v>19000</v>
      </c>
      <c r="S689" s="18">
        <v>0</v>
      </c>
      <c r="T689" s="18">
        <v>0</v>
      </c>
      <c r="U689" s="18">
        <v>0</v>
      </c>
    </row>
    <row r="690" spans="1:21" x14ac:dyDescent="0.2">
      <c r="A690" s="280"/>
      <c r="B690" s="281"/>
      <c r="C690" s="284"/>
      <c r="D690" s="20">
        <f>D691+D692</f>
        <v>20800</v>
      </c>
      <c r="E690" s="20">
        <f>E691+E692</f>
        <v>20580.5</v>
      </c>
      <c r="F690" s="51" t="s">
        <v>20</v>
      </c>
      <c r="G690" s="18">
        <f>G689/G688*100</f>
        <v>98.944711538461533</v>
      </c>
      <c r="H690" s="18">
        <f>H689/H688*100</f>
        <v>87.805555555555557</v>
      </c>
      <c r="I690" s="18">
        <f>I689/I688*100</f>
        <v>87.805555555555557</v>
      </c>
      <c r="J690" s="18">
        <v>0</v>
      </c>
      <c r="K690" s="18">
        <f>K689/K688*100</f>
        <v>87.805555555555557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</row>
    <row r="691" spans="1:21" hidden="1" x14ac:dyDescent="0.2">
      <c r="A691" s="1"/>
      <c r="B691">
        <v>421</v>
      </c>
      <c r="C691">
        <v>0</v>
      </c>
      <c r="D691" s="52">
        <v>1800</v>
      </c>
      <c r="E691" s="52">
        <v>1580.5</v>
      </c>
      <c r="F691" s="13" t="s">
        <v>105</v>
      </c>
      <c r="G691" s="28">
        <v>0</v>
      </c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hidden="1" x14ac:dyDescent="0.2">
      <c r="A692" s="41"/>
      <c r="B692">
        <v>606</v>
      </c>
      <c r="C692">
        <v>0</v>
      </c>
      <c r="D692" s="52">
        <v>19000</v>
      </c>
      <c r="E692" s="52">
        <v>19000</v>
      </c>
      <c r="F692" s="13"/>
      <c r="G692" s="47">
        <v>3000</v>
      </c>
      <c r="H692" s="47">
        <v>1115</v>
      </c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x14ac:dyDescent="0.2">
      <c r="A693" s="322" t="s">
        <v>194</v>
      </c>
      <c r="B693" s="323"/>
      <c r="C693" s="324"/>
      <c r="D693" s="165"/>
      <c r="E693" s="165"/>
      <c r="F693" s="166" t="s">
        <v>18</v>
      </c>
      <c r="G693" s="167">
        <f>D695</f>
        <v>19041566.890000001</v>
      </c>
      <c r="H693" s="168">
        <f>H6+H27+H34+H54+H76+H95+H104+H169+H211+H253+H261+H272+H413+H435+H523+H548+H574+H637+H661</f>
        <v>16246875.48</v>
      </c>
      <c r="I693" s="168">
        <f t="shared" ref="I693:U694" si="47">I6+I27+I34+I54+I76+I95+I104+I169+I211+I253+I261+I272+I413+I435+I523+I548+I574+I637+I661</f>
        <v>13689137.390000001</v>
      </c>
      <c r="J693" s="168">
        <f t="shared" si="47"/>
        <v>8619142.5599999987</v>
      </c>
      <c r="K693" s="168">
        <f t="shared" si="47"/>
        <v>5069994.83</v>
      </c>
      <c r="L693" s="168">
        <f t="shared" si="47"/>
        <v>380000</v>
      </c>
      <c r="M693" s="168">
        <f t="shared" si="47"/>
        <v>2020173.0899999999</v>
      </c>
      <c r="N693" s="168">
        <f t="shared" si="47"/>
        <v>93565</v>
      </c>
      <c r="O693" s="168">
        <f t="shared" si="47"/>
        <v>0</v>
      </c>
      <c r="P693" s="168">
        <f t="shared" si="47"/>
        <v>64000</v>
      </c>
      <c r="Q693" s="168">
        <f>Q6+Q27+Q34+Q54+Q76+Q95+Q104+Q169+Q211+Q253+Q261+Q272+Q413+Q435+Q523+Q548+Q574+Q637+Q661</f>
        <v>2794691.41</v>
      </c>
      <c r="R693" s="168">
        <f t="shared" si="47"/>
        <v>2463183</v>
      </c>
      <c r="S693" s="168">
        <f t="shared" si="47"/>
        <v>301508.41000000003</v>
      </c>
      <c r="T693" s="168">
        <f t="shared" si="47"/>
        <v>0</v>
      </c>
      <c r="U693" s="168">
        <f t="shared" si="47"/>
        <v>331508.41000000003</v>
      </c>
    </row>
    <row r="694" spans="1:21" x14ac:dyDescent="0.2">
      <c r="A694" s="325"/>
      <c r="B694" s="326"/>
      <c r="C694" s="327"/>
      <c r="D694" s="165"/>
      <c r="E694" s="165"/>
      <c r="F694" s="166" t="s">
        <v>19</v>
      </c>
      <c r="G694" s="167">
        <f>E695</f>
        <v>18688303.359999999</v>
      </c>
      <c r="H694" s="168">
        <f>H7+H35+H55+H77+H96+H105+H170+H212+H254+H262+H273+H414+H436+H524+H549+H575+H638+H662</f>
        <v>15920973.529999997</v>
      </c>
      <c r="I694" s="168">
        <f t="shared" ref="I694:P694" si="48">I7+I35+I55+I77+I96+I105+I170+I212+I254+I262+I273+I414+I436+I524+I549+I575+I638+I662</f>
        <v>13386669.129999995</v>
      </c>
      <c r="J694" s="168">
        <f t="shared" si="48"/>
        <v>8517015.5200000014</v>
      </c>
      <c r="K694" s="168">
        <f t="shared" si="48"/>
        <v>4869653.6100000003</v>
      </c>
      <c r="L694" s="168">
        <f t="shared" si="48"/>
        <v>380000</v>
      </c>
      <c r="M694" s="168">
        <f t="shared" si="48"/>
        <v>2015320.17</v>
      </c>
      <c r="N694" s="168">
        <f t="shared" si="48"/>
        <v>92619.489999999991</v>
      </c>
      <c r="O694" s="168">
        <f t="shared" si="48"/>
        <v>0</v>
      </c>
      <c r="P694" s="168">
        <f t="shared" si="48"/>
        <v>46364.74</v>
      </c>
      <c r="Q694" s="168">
        <f>Q7+Q28+Q35+Q55+Q77+Q96+Q105+Q170+Q212+Q254+Q262+Q273+Q414+Q436+Q524+Q549+Q575+Q638+Q662</f>
        <v>2767329.83</v>
      </c>
      <c r="R694" s="168">
        <f t="shared" si="47"/>
        <v>2435821.42</v>
      </c>
      <c r="S694" s="168">
        <f t="shared" si="47"/>
        <v>301027.03000000003</v>
      </c>
      <c r="T694" s="168">
        <f t="shared" si="47"/>
        <v>0</v>
      </c>
      <c r="U694" s="168">
        <f t="shared" si="47"/>
        <v>331508.41000000003</v>
      </c>
    </row>
    <row r="695" spans="1:21" x14ac:dyDescent="0.2">
      <c r="A695" s="328"/>
      <c r="B695" s="329"/>
      <c r="C695" s="330"/>
      <c r="D695" s="169">
        <f>D8+D29+D36+D56+D78+D97+D106+D171+D213+D255+D263+D274+D415+D437+D525+D550+D576+D639+D663</f>
        <v>19041566.890000001</v>
      </c>
      <c r="E695" s="169">
        <f>E8+E29+E36+E56+E78+E97+E106+E171+E213+E255+E263+E274+E415+E437+E525+E550+E576+E639+E663</f>
        <v>18688303.359999999</v>
      </c>
      <c r="F695" s="166" t="s">
        <v>20</v>
      </c>
      <c r="G695" s="167">
        <f>G694/G693*100</f>
        <v>98.144776992141729</v>
      </c>
      <c r="H695" s="167">
        <f t="shared" ref="H695:S695" si="49">H694/H693*100</f>
        <v>97.994063840760091</v>
      </c>
      <c r="I695" s="167">
        <f t="shared" si="49"/>
        <v>97.790450549346076</v>
      </c>
      <c r="J695" s="167">
        <f t="shared" si="49"/>
        <v>98.815113692701274</v>
      </c>
      <c r="K695" s="167">
        <f t="shared" si="49"/>
        <v>96.048492617496422</v>
      </c>
      <c r="L695" s="167">
        <f t="shared" si="49"/>
        <v>100</v>
      </c>
      <c r="M695" s="167">
        <f t="shared" si="49"/>
        <v>99.759777019898834</v>
      </c>
      <c r="N695" s="167">
        <f t="shared" si="49"/>
        <v>98.989461871426272</v>
      </c>
      <c r="O695" s="167">
        <v>0</v>
      </c>
      <c r="P695" s="167">
        <f t="shared" si="49"/>
        <v>72.444906250000003</v>
      </c>
      <c r="Q695" s="167">
        <f t="shared" si="49"/>
        <v>99.020944498483999</v>
      </c>
      <c r="R695" s="167">
        <f t="shared" si="49"/>
        <v>98.889177945771792</v>
      </c>
      <c r="S695" s="167">
        <f t="shared" si="49"/>
        <v>99.840342761914997</v>
      </c>
      <c r="T695" s="167">
        <v>0</v>
      </c>
      <c r="U695" s="167">
        <v>0</v>
      </c>
    </row>
    <row r="696" spans="1:21" hidden="1" x14ac:dyDescent="0.2">
      <c r="G696" s="156">
        <v>19041566.890000001</v>
      </c>
      <c r="H696" s="156">
        <v>16246875.48</v>
      </c>
      <c r="I696" s="156">
        <v>13689137.390000001</v>
      </c>
      <c r="J696" s="156">
        <v>8619142.5600000005</v>
      </c>
      <c r="K696" s="156">
        <v>5069994.83</v>
      </c>
      <c r="L696" s="156">
        <v>380000</v>
      </c>
      <c r="M696" s="156">
        <v>2020173.09</v>
      </c>
      <c r="N696" s="156">
        <v>93565</v>
      </c>
      <c r="O696" s="156">
        <v>0</v>
      </c>
      <c r="P696" s="156">
        <v>64000</v>
      </c>
      <c r="Q696" s="156">
        <v>2794691.41</v>
      </c>
      <c r="R696" s="156">
        <v>2794691.41</v>
      </c>
      <c r="S696" s="156">
        <v>301508.40999999997</v>
      </c>
      <c r="T696" s="156">
        <v>0</v>
      </c>
    </row>
    <row r="697" spans="1:21" hidden="1" x14ac:dyDescent="0.2">
      <c r="G697" s="157">
        <f>G693-G696</f>
        <v>0</v>
      </c>
      <c r="H697" s="157">
        <f t="shared" ref="H697:U697" si="50">H693-H696</f>
        <v>0</v>
      </c>
      <c r="I697" s="157">
        <f t="shared" si="50"/>
        <v>0</v>
      </c>
      <c r="J697" s="157">
        <f t="shared" si="50"/>
        <v>0</v>
      </c>
      <c r="K697" s="157">
        <f t="shared" si="50"/>
        <v>0</v>
      </c>
      <c r="L697" s="157">
        <f t="shared" si="50"/>
        <v>0</v>
      </c>
      <c r="M697" s="157">
        <f t="shared" si="50"/>
        <v>0</v>
      </c>
      <c r="N697" s="157">
        <f t="shared" si="50"/>
        <v>0</v>
      </c>
      <c r="O697" s="157">
        <f t="shared" si="50"/>
        <v>0</v>
      </c>
      <c r="P697" s="157">
        <f t="shared" si="50"/>
        <v>0</v>
      </c>
      <c r="Q697" s="157">
        <f t="shared" si="50"/>
        <v>0</v>
      </c>
      <c r="R697" s="157">
        <f t="shared" si="50"/>
        <v>-331508.41000000015</v>
      </c>
      <c r="S697" s="157">
        <f t="shared" si="50"/>
        <v>0</v>
      </c>
      <c r="T697" s="157">
        <f t="shared" si="50"/>
        <v>0</v>
      </c>
      <c r="U697" s="157">
        <f t="shared" si="50"/>
        <v>331508.41000000003</v>
      </c>
    </row>
    <row r="698" spans="1:21" hidden="1" x14ac:dyDescent="0.2">
      <c r="C698" s="59" t="s">
        <v>206</v>
      </c>
      <c r="D698" s="52">
        <v>19041566.890000001</v>
      </c>
      <c r="E698" s="52">
        <v>18688303.359999999</v>
      </c>
      <c r="G698" s="52">
        <f>H693+Q693</f>
        <v>19041566.890000001</v>
      </c>
      <c r="H698" s="52">
        <f>I693+L693+M693+N693+O693+P693</f>
        <v>16246875.48</v>
      </c>
      <c r="I698" s="52">
        <f>J693+K693</f>
        <v>13689137.389999999</v>
      </c>
      <c r="Q698" s="52">
        <f>R693+U693</f>
        <v>2794691.41</v>
      </c>
    </row>
    <row r="699" spans="1:21" hidden="1" x14ac:dyDescent="0.2">
      <c r="C699" s="59" t="s">
        <v>207</v>
      </c>
      <c r="D699" s="52">
        <f>D695-D698</f>
        <v>0</v>
      </c>
      <c r="E699" s="52">
        <f>E695-E698</f>
        <v>0</v>
      </c>
      <c r="G699" s="52">
        <f>G693-G698</f>
        <v>0</v>
      </c>
      <c r="H699" s="52">
        <f>H693-H698</f>
        <v>0</v>
      </c>
      <c r="I699" s="52">
        <f>I693-I698</f>
        <v>0</v>
      </c>
      <c r="Q699" s="52">
        <f>Q693-Q698</f>
        <v>0</v>
      </c>
    </row>
    <row r="700" spans="1:21" hidden="1" x14ac:dyDescent="0.2">
      <c r="G700" s="52">
        <f>H694+Q694</f>
        <v>18688303.359999999</v>
      </c>
      <c r="H700" s="52">
        <f>I694+L694+M694+N694+P694</f>
        <v>15920973.529999996</v>
      </c>
      <c r="I700" s="52">
        <f>J694+K694</f>
        <v>13386669.130000003</v>
      </c>
      <c r="Q700" s="52">
        <f>R694+U694</f>
        <v>2767329.83</v>
      </c>
    </row>
    <row r="701" spans="1:21" hidden="1" x14ac:dyDescent="0.2">
      <c r="G701" s="52">
        <f>G694-G700</f>
        <v>0</v>
      </c>
      <c r="H701" s="52">
        <f>H694-H700</f>
        <v>0</v>
      </c>
      <c r="I701" s="52">
        <f>I694-I700</f>
        <v>0</v>
      </c>
      <c r="Q701" s="52">
        <f>Q694-Q700</f>
        <v>0</v>
      </c>
    </row>
    <row r="702" spans="1:21" hidden="1" x14ac:dyDescent="0.2">
      <c r="C702" s="59" t="s">
        <v>389</v>
      </c>
    </row>
    <row r="703" spans="1:21" hidden="1" x14ac:dyDescent="0.2"/>
    <row r="704" spans="1:21" hidden="1" x14ac:dyDescent="0.2">
      <c r="C704" t="s">
        <v>303</v>
      </c>
      <c r="D704" t="s">
        <v>304</v>
      </c>
      <c r="E704" s="52">
        <v>19041566.890000001</v>
      </c>
      <c r="F704" s="52">
        <v>18688303.359999999</v>
      </c>
      <c r="G704" s="52">
        <f>E704-G693</f>
        <v>0</v>
      </c>
      <c r="H704" s="52">
        <f>F704-G694</f>
        <v>0</v>
      </c>
    </row>
    <row r="705" spans="3:8" hidden="1" x14ac:dyDescent="0.2">
      <c r="C705" t="s">
        <v>305</v>
      </c>
      <c r="D705" t="s">
        <v>306</v>
      </c>
      <c r="E705" s="52">
        <v>16246875.48</v>
      </c>
      <c r="F705" s="52">
        <v>15920973.529999999</v>
      </c>
      <c r="G705" s="52">
        <f>E705-H693</f>
        <v>0</v>
      </c>
      <c r="H705" s="52">
        <f>F705-H694</f>
        <v>0</v>
      </c>
    </row>
    <row r="706" spans="3:8" hidden="1" x14ac:dyDescent="0.2">
      <c r="C706" t="s">
        <v>307</v>
      </c>
      <c r="D706" t="s">
        <v>308</v>
      </c>
      <c r="E706" s="52">
        <v>2794691.41</v>
      </c>
      <c r="F706" s="52">
        <v>2767329.83</v>
      </c>
      <c r="G706" s="52">
        <f>E706-Q693</f>
        <v>0</v>
      </c>
      <c r="H706" s="52">
        <f>F706-Q694</f>
        <v>0</v>
      </c>
    </row>
    <row r="707" spans="3:8" hidden="1" x14ac:dyDescent="0.2"/>
    <row r="708" spans="3:8" hidden="1" x14ac:dyDescent="0.2"/>
    <row r="709" spans="3:8" hidden="1" x14ac:dyDescent="0.2"/>
    <row r="710" spans="3:8" hidden="1" x14ac:dyDescent="0.2"/>
    <row r="711" spans="3:8" hidden="1" x14ac:dyDescent="0.2"/>
    <row r="712" spans="3:8" hidden="1" x14ac:dyDescent="0.2"/>
    <row r="713" spans="3:8" hidden="1" x14ac:dyDescent="0.2"/>
    <row r="714" spans="3:8" hidden="1" x14ac:dyDescent="0.2"/>
    <row r="715" spans="3:8" hidden="1" x14ac:dyDescent="0.2"/>
    <row r="716" spans="3:8" hidden="1" x14ac:dyDescent="0.2"/>
    <row r="717" spans="3:8" hidden="1" x14ac:dyDescent="0.2"/>
    <row r="718" spans="3:8" hidden="1" x14ac:dyDescent="0.2"/>
    <row r="719" spans="3:8" hidden="1" x14ac:dyDescent="0.2"/>
    <row r="720" spans="3:8" hidden="1" x14ac:dyDescent="0.2"/>
    <row r="721" hidden="1" x14ac:dyDescent="0.2"/>
    <row r="722" hidden="1" x14ac:dyDescent="0.2"/>
    <row r="723" hidden="1" x14ac:dyDescent="0.2"/>
  </sheetData>
  <mergeCells count="276">
    <mergeCell ref="I3:P3"/>
    <mergeCell ref="I4:I5"/>
    <mergeCell ref="L4:L5"/>
    <mergeCell ref="M4:M5"/>
    <mergeCell ref="N4:N5"/>
    <mergeCell ref="O4:O5"/>
    <mergeCell ref="P4:P5"/>
    <mergeCell ref="J4:K4"/>
    <mergeCell ref="A631:A633"/>
    <mergeCell ref="B631:B633"/>
    <mergeCell ref="C631:C633"/>
    <mergeCell ref="A637:A639"/>
    <mergeCell ref="B637:B639"/>
    <mergeCell ref="C637:C639"/>
    <mergeCell ref="A640:A642"/>
    <mergeCell ref="B640:B642"/>
    <mergeCell ref="C640:C642"/>
    <mergeCell ref="A562:A564"/>
    <mergeCell ref="B562:B564"/>
    <mergeCell ref="C562:C564"/>
    <mergeCell ref="A567:A569"/>
    <mergeCell ref="B567:B569"/>
    <mergeCell ref="C567:C569"/>
    <mergeCell ref="A574:A576"/>
    <mergeCell ref="B574:B576"/>
    <mergeCell ref="C574:C576"/>
    <mergeCell ref="A395:A397"/>
    <mergeCell ref="B395:B397"/>
    <mergeCell ref="C395:C397"/>
    <mergeCell ref="A523:A525"/>
    <mergeCell ref="B523:B525"/>
    <mergeCell ref="C523:C525"/>
    <mergeCell ref="A526:A528"/>
    <mergeCell ref="B526:B528"/>
    <mergeCell ref="C526:C528"/>
    <mergeCell ref="A478:A480"/>
    <mergeCell ref="B478:B480"/>
    <mergeCell ref="C478:C480"/>
    <mergeCell ref="A482:A484"/>
    <mergeCell ref="B482:B484"/>
    <mergeCell ref="C482:C484"/>
    <mergeCell ref="A438:A440"/>
    <mergeCell ref="B438:B440"/>
    <mergeCell ref="C438:C440"/>
    <mergeCell ref="A435:A437"/>
    <mergeCell ref="B435:B437"/>
    <mergeCell ref="C435:C437"/>
    <mergeCell ref="A442:A444"/>
    <mergeCell ref="B442:B444"/>
    <mergeCell ref="C442:C444"/>
    <mergeCell ref="A333:A335"/>
    <mergeCell ref="B333:B335"/>
    <mergeCell ref="C333:C335"/>
    <mergeCell ref="A360:A362"/>
    <mergeCell ref="B360:B362"/>
    <mergeCell ref="C360:C362"/>
    <mergeCell ref="A378:A380"/>
    <mergeCell ref="B378:B380"/>
    <mergeCell ref="C378:C380"/>
    <mergeCell ref="A338:A340"/>
    <mergeCell ref="B338:B340"/>
    <mergeCell ref="C338:C340"/>
    <mergeCell ref="A30:A32"/>
    <mergeCell ref="B30:B32"/>
    <mergeCell ref="C30:C32"/>
    <mergeCell ref="A268:A270"/>
    <mergeCell ref="B268:B270"/>
    <mergeCell ref="C268:C270"/>
    <mergeCell ref="A272:A274"/>
    <mergeCell ref="B272:B274"/>
    <mergeCell ref="C272:C274"/>
    <mergeCell ref="A34:A36"/>
    <mergeCell ref="B34:B36"/>
    <mergeCell ref="C34:C36"/>
    <mergeCell ref="A54:A56"/>
    <mergeCell ref="B54:B56"/>
    <mergeCell ref="C54:C56"/>
    <mergeCell ref="A57:A59"/>
    <mergeCell ref="B57:B59"/>
    <mergeCell ref="C57:C59"/>
    <mergeCell ref="A37:A39"/>
    <mergeCell ref="B37:B39"/>
    <mergeCell ref="C37:C39"/>
    <mergeCell ref="A253:A255"/>
    <mergeCell ref="B253:B255"/>
    <mergeCell ref="C253:C255"/>
    <mergeCell ref="A688:A690"/>
    <mergeCell ref="B688:B690"/>
    <mergeCell ref="C688:C690"/>
    <mergeCell ref="A693:C695"/>
    <mergeCell ref="A650:A652"/>
    <mergeCell ref="B650:B652"/>
    <mergeCell ref="C650:C652"/>
    <mergeCell ref="A646:A648"/>
    <mergeCell ref="B646:B648"/>
    <mergeCell ref="C646:C648"/>
    <mergeCell ref="A661:A663"/>
    <mergeCell ref="B661:B663"/>
    <mergeCell ref="C661:C663"/>
    <mergeCell ref="A664:A666"/>
    <mergeCell ref="B664:B666"/>
    <mergeCell ref="C664:C666"/>
    <mergeCell ref="A679:A681"/>
    <mergeCell ref="B679:B681"/>
    <mergeCell ref="C679:C681"/>
    <mergeCell ref="A615:A617"/>
    <mergeCell ref="B615:B617"/>
    <mergeCell ref="C615:C617"/>
    <mergeCell ref="A577:A579"/>
    <mergeCell ref="B577:B579"/>
    <mergeCell ref="C577:C579"/>
    <mergeCell ref="A585:A587"/>
    <mergeCell ref="B585:B587"/>
    <mergeCell ref="C585:C587"/>
    <mergeCell ref="A607:A609"/>
    <mergeCell ref="B607:B609"/>
    <mergeCell ref="C607:C609"/>
    <mergeCell ref="A596:A598"/>
    <mergeCell ref="B596:B598"/>
    <mergeCell ref="C596:C598"/>
    <mergeCell ref="A601:A603"/>
    <mergeCell ref="B601:B603"/>
    <mergeCell ref="C601:C603"/>
    <mergeCell ref="A551:A553"/>
    <mergeCell ref="B551:B553"/>
    <mergeCell ref="C551:C553"/>
    <mergeCell ref="A502:A504"/>
    <mergeCell ref="B502:B504"/>
    <mergeCell ref="C502:C504"/>
    <mergeCell ref="A510:A512"/>
    <mergeCell ref="B510:B512"/>
    <mergeCell ref="C510:C512"/>
    <mergeCell ref="A514:A516"/>
    <mergeCell ref="B514:B516"/>
    <mergeCell ref="C514:C516"/>
    <mergeCell ref="A548:A550"/>
    <mergeCell ref="B548:B550"/>
    <mergeCell ref="C548:C550"/>
    <mergeCell ref="A446:A448"/>
    <mergeCell ref="B446:B448"/>
    <mergeCell ref="C446:C448"/>
    <mergeCell ref="A455:A457"/>
    <mergeCell ref="B455:B457"/>
    <mergeCell ref="C455:C457"/>
    <mergeCell ref="A474:A476"/>
    <mergeCell ref="B474:B476"/>
    <mergeCell ref="C474:C476"/>
    <mergeCell ref="A470:A472"/>
    <mergeCell ref="B470:B472"/>
    <mergeCell ref="C470:C472"/>
    <mergeCell ref="A427:A429"/>
    <mergeCell ref="B427:B429"/>
    <mergeCell ref="C427:C429"/>
    <mergeCell ref="A413:A415"/>
    <mergeCell ref="B413:B415"/>
    <mergeCell ref="C413:C415"/>
    <mergeCell ref="A416:A418"/>
    <mergeCell ref="B416:B418"/>
    <mergeCell ref="C416:C418"/>
    <mergeCell ref="A422:A424"/>
    <mergeCell ref="B422:B424"/>
    <mergeCell ref="C422:C424"/>
    <mergeCell ref="A256:A258"/>
    <mergeCell ref="B256:B258"/>
    <mergeCell ref="C256:C258"/>
    <mergeCell ref="A261:A263"/>
    <mergeCell ref="B261:B263"/>
    <mergeCell ref="C261:C263"/>
    <mergeCell ref="A264:A266"/>
    <mergeCell ref="B264:B266"/>
    <mergeCell ref="C264:C266"/>
    <mergeCell ref="A275:A277"/>
    <mergeCell ref="B275:B277"/>
    <mergeCell ref="C275:C277"/>
    <mergeCell ref="A297:A299"/>
    <mergeCell ref="B297:B299"/>
    <mergeCell ref="C297:C299"/>
    <mergeCell ref="A314:A316"/>
    <mergeCell ref="B314:B316"/>
    <mergeCell ref="C314:C316"/>
    <mergeCell ref="A248:A250"/>
    <mergeCell ref="B248:B250"/>
    <mergeCell ref="C248:C250"/>
    <mergeCell ref="A244:A246"/>
    <mergeCell ref="B244:B246"/>
    <mergeCell ref="C244:C246"/>
    <mergeCell ref="A211:A213"/>
    <mergeCell ref="B211:B213"/>
    <mergeCell ref="C211:C213"/>
    <mergeCell ref="A214:A216"/>
    <mergeCell ref="B214:B216"/>
    <mergeCell ref="C214:C216"/>
    <mergeCell ref="A220:A222"/>
    <mergeCell ref="B220:B222"/>
    <mergeCell ref="C220:C222"/>
    <mergeCell ref="A225:A227"/>
    <mergeCell ref="B225:B227"/>
    <mergeCell ref="C225:C227"/>
    <mergeCell ref="A198:A200"/>
    <mergeCell ref="B198:B200"/>
    <mergeCell ref="C198:C200"/>
    <mergeCell ref="A188:A190"/>
    <mergeCell ref="B188:B190"/>
    <mergeCell ref="C188:C190"/>
    <mergeCell ref="A159:A161"/>
    <mergeCell ref="B159:B161"/>
    <mergeCell ref="C159:C161"/>
    <mergeCell ref="A169:A171"/>
    <mergeCell ref="B169:B171"/>
    <mergeCell ref="C169:C171"/>
    <mergeCell ref="A172:A174"/>
    <mergeCell ref="B172:B174"/>
    <mergeCell ref="C172:C174"/>
    <mergeCell ref="A178:A180"/>
    <mergeCell ref="B178:B180"/>
    <mergeCell ref="C178:C180"/>
    <mergeCell ref="A146:A148"/>
    <mergeCell ref="B146:B148"/>
    <mergeCell ref="C146:C148"/>
    <mergeCell ref="A98:A100"/>
    <mergeCell ref="B98:B100"/>
    <mergeCell ref="C98:C100"/>
    <mergeCell ref="A104:A106"/>
    <mergeCell ref="B104:B106"/>
    <mergeCell ref="C104:C106"/>
    <mergeCell ref="A124:A126"/>
    <mergeCell ref="B124:B126"/>
    <mergeCell ref="C124:C126"/>
    <mergeCell ref="A107:A109"/>
    <mergeCell ref="B107:B109"/>
    <mergeCell ref="C107:C109"/>
    <mergeCell ref="A115:A117"/>
    <mergeCell ref="B115:B117"/>
    <mergeCell ref="C115:C117"/>
    <mergeCell ref="A86:A88"/>
    <mergeCell ref="B86:B88"/>
    <mergeCell ref="C86:C88"/>
    <mergeCell ref="A95:A97"/>
    <mergeCell ref="B95:B97"/>
    <mergeCell ref="C95:C97"/>
    <mergeCell ref="A61:A63"/>
    <mergeCell ref="B61:B63"/>
    <mergeCell ref="C61:C63"/>
    <mergeCell ref="A65:A67"/>
    <mergeCell ref="B65:B67"/>
    <mergeCell ref="C65:C67"/>
    <mergeCell ref="A76:A78"/>
    <mergeCell ref="B76:B78"/>
    <mergeCell ref="C76:C78"/>
    <mergeCell ref="A79:A81"/>
    <mergeCell ref="B79:B81"/>
    <mergeCell ref="C79:C81"/>
    <mergeCell ref="A18:A20"/>
    <mergeCell ref="B18:B20"/>
    <mergeCell ref="C18:C20"/>
    <mergeCell ref="A27:A29"/>
    <mergeCell ref="B27:B29"/>
    <mergeCell ref="B6:B8"/>
    <mergeCell ref="M1:V1"/>
    <mergeCell ref="A9:A11"/>
    <mergeCell ref="B9:B11"/>
    <mergeCell ref="C9:C11"/>
    <mergeCell ref="A2:U2"/>
    <mergeCell ref="A3:B3"/>
    <mergeCell ref="C3:F5"/>
    <mergeCell ref="G3:G5"/>
    <mergeCell ref="R3:U3"/>
    <mergeCell ref="C6:C8"/>
    <mergeCell ref="A14:A16"/>
    <mergeCell ref="B14:B16"/>
    <mergeCell ref="C14:C16"/>
    <mergeCell ref="A6:A8"/>
    <mergeCell ref="C27:C29"/>
    <mergeCell ref="A4:A5"/>
    <mergeCell ref="B4:B5"/>
    <mergeCell ref="H3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8"/>
  <sheetViews>
    <sheetView view="pageBreakPreview" topLeftCell="A275" zoomScaleNormal="100" zoomScaleSheetLayoutView="100" workbookViewId="0">
      <selection activeCell="S5" sqref="S5"/>
    </sheetView>
  </sheetViews>
  <sheetFormatPr defaultRowHeight="12.75" x14ac:dyDescent="0.2"/>
  <cols>
    <col min="1" max="1" width="6.42578125" customWidth="1"/>
    <col min="2" max="2" width="7.42578125" customWidth="1"/>
    <col min="3" max="3" width="31.42578125" customWidth="1"/>
    <col min="4" max="4" width="12.5703125" hidden="1" customWidth="1"/>
    <col min="5" max="5" width="14.42578125" hidden="1" customWidth="1"/>
    <col min="6" max="6" width="10.5703125" hidden="1" customWidth="1"/>
    <col min="7" max="7" width="13.140625" hidden="1" customWidth="1"/>
    <col min="8" max="8" width="13.85546875" hidden="1" customWidth="1"/>
    <col min="9" max="9" width="12.5703125" hidden="1" customWidth="1"/>
    <col min="10" max="14" width="8.85546875" hidden="1" customWidth="1"/>
    <col min="15" max="15" width="5.42578125" hidden="1" customWidth="1"/>
    <col min="16" max="16" width="7.5703125" hidden="1" customWidth="1"/>
    <col min="17" max="17" width="13" customWidth="1"/>
    <col min="18" max="18" width="10.140625" customWidth="1"/>
    <col min="20" max="20" width="10" customWidth="1"/>
    <col min="21" max="21" width="8.42578125" hidden="1" customWidth="1"/>
  </cols>
  <sheetData>
    <row r="1" spans="1:21" x14ac:dyDescent="0.2">
      <c r="R1" s="289" t="s">
        <v>395</v>
      </c>
      <c r="S1" s="290"/>
      <c r="T1" s="290"/>
      <c r="U1" s="290"/>
    </row>
    <row r="2" spans="1:21" ht="27" customHeight="1" x14ac:dyDescent="0.2">
      <c r="A2" s="268" t="s">
        <v>664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269"/>
      <c r="S2" s="269"/>
      <c r="T2" s="269"/>
      <c r="U2" s="269"/>
    </row>
    <row r="3" spans="1:21" ht="33" customHeight="1" x14ac:dyDescent="0.2">
      <c r="A3" s="363" t="s">
        <v>0</v>
      </c>
      <c r="B3" s="364"/>
      <c r="C3" s="365" t="s">
        <v>1</v>
      </c>
      <c r="D3" s="366"/>
      <c r="E3" s="366"/>
      <c r="F3" s="367"/>
      <c r="G3" s="371" t="s">
        <v>2</v>
      </c>
      <c r="H3" s="363" t="s">
        <v>580</v>
      </c>
      <c r="I3" s="374"/>
      <c r="J3" s="374"/>
      <c r="K3" s="374"/>
      <c r="L3" s="374"/>
      <c r="M3" s="374"/>
      <c r="N3" s="374"/>
      <c r="O3" s="374"/>
      <c r="P3" s="374"/>
      <c r="Q3" s="374"/>
      <c r="R3" s="363" t="s">
        <v>3</v>
      </c>
      <c r="S3" s="373"/>
      <c r="T3" s="373"/>
      <c r="U3" s="373"/>
    </row>
    <row r="4" spans="1:21" ht="100.5" customHeight="1" x14ac:dyDescent="0.2">
      <c r="A4" s="173" t="s">
        <v>4</v>
      </c>
      <c r="B4" s="173" t="s">
        <v>5</v>
      </c>
      <c r="C4" s="368"/>
      <c r="D4" s="369"/>
      <c r="E4" s="369"/>
      <c r="F4" s="370"/>
      <c r="G4" s="372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174" t="s">
        <v>12</v>
      </c>
      <c r="S4" s="174" t="s">
        <v>672</v>
      </c>
      <c r="T4" s="174" t="s">
        <v>14</v>
      </c>
      <c r="U4" s="174" t="s">
        <v>15</v>
      </c>
    </row>
    <row r="5" spans="1:21" x14ac:dyDescent="0.2">
      <c r="A5" s="285" t="s">
        <v>16</v>
      </c>
      <c r="B5" s="286"/>
      <c r="C5" s="287" t="s">
        <v>17</v>
      </c>
      <c r="D5" s="171">
        <v>2135436.12</v>
      </c>
      <c r="E5" s="171">
        <v>2122437.86</v>
      </c>
      <c r="F5" s="98" t="s">
        <v>18</v>
      </c>
      <c r="G5" s="99">
        <f>D7</f>
        <v>2135436.12</v>
      </c>
      <c r="H5" s="99">
        <f>H8+H13+H17</f>
        <v>605436.12</v>
      </c>
      <c r="I5" s="99">
        <f t="shared" ref="I5:U6" si="0">I8+I13+I17</f>
        <v>605436.12</v>
      </c>
      <c r="J5" s="99">
        <f t="shared" si="0"/>
        <v>4951.09</v>
      </c>
      <c r="K5" s="99">
        <f t="shared" si="0"/>
        <v>600485.03</v>
      </c>
      <c r="L5" s="99">
        <f t="shared" si="0"/>
        <v>0</v>
      </c>
      <c r="M5" s="99">
        <f t="shared" si="0"/>
        <v>0</v>
      </c>
      <c r="N5" s="99">
        <f t="shared" si="0"/>
        <v>0</v>
      </c>
      <c r="O5" s="99">
        <f t="shared" si="0"/>
        <v>0</v>
      </c>
      <c r="P5" s="99">
        <f t="shared" si="0"/>
        <v>0</v>
      </c>
      <c r="Q5" s="99">
        <f t="shared" si="0"/>
        <v>1530000</v>
      </c>
      <c r="R5" s="99">
        <f t="shared" si="0"/>
        <v>1530000</v>
      </c>
      <c r="S5" s="99">
        <f t="shared" si="0"/>
        <v>0</v>
      </c>
      <c r="T5" s="99">
        <f t="shared" si="0"/>
        <v>0</v>
      </c>
      <c r="U5" s="99">
        <f t="shared" si="0"/>
        <v>0</v>
      </c>
    </row>
    <row r="6" spans="1:21" x14ac:dyDescent="0.2">
      <c r="A6" s="285"/>
      <c r="B6" s="286"/>
      <c r="C6" s="288"/>
      <c r="D6" s="155"/>
      <c r="E6" s="155"/>
      <c r="F6" s="98" t="s">
        <v>19</v>
      </c>
      <c r="G6" s="99">
        <f>E7</f>
        <v>2122437.86</v>
      </c>
      <c r="H6" s="99">
        <f>H9+H14+H18</f>
        <v>603129.91</v>
      </c>
      <c r="I6" s="99">
        <f t="shared" si="0"/>
        <v>603129.91</v>
      </c>
      <c r="J6" s="99">
        <f t="shared" si="0"/>
        <v>4951.09</v>
      </c>
      <c r="K6" s="99">
        <f t="shared" si="0"/>
        <v>598178.82000000007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99">
        <f t="shared" si="0"/>
        <v>0</v>
      </c>
      <c r="Q6" s="99">
        <f t="shared" si="0"/>
        <v>1519307.95</v>
      </c>
      <c r="R6" s="99">
        <f t="shared" si="0"/>
        <v>1519307.95</v>
      </c>
      <c r="S6" s="99">
        <f t="shared" si="0"/>
        <v>0</v>
      </c>
      <c r="T6" s="99">
        <f t="shared" si="0"/>
        <v>0</v>
      </c>
      <c r="U6" s="99">
        <f t="shared" si="0"/>
        <v>0</v>
      </c>
    </row>
    <row r="7" spans="1:21" x14ac:dyDescent="0.2">
      <c r="A7" s="285"/>
      <c r="B7" s="286"/>
      <c r="C7" s="288"/>
      <c r="D7" s="97">
        <f>D10+D15+D19</f>
        <v>2135436.12</v>
      </c>
      <c r="E7" s="97">
        <f>E10+E15+E19</f>
        <v>2122437.86</v>
      </c>
      <c r="F7" s="98" t="s">
        <v>20</v>
      </c>
      <c r="G7" s="99">
        <f>G6/G5*100</f>
        <v>99.391306540230289</v>
      </c>
      <c r="H7" s="99">
        <f>H6/H5*100</f>
        <v>99.61908285220909</v>
      </c>
      <c r="I7" s="99">
        <f>I6/I5*100</f>
        <v>99.61908285220909</v>
      </c>
      <c r="J7" s="99">
        <f>J6/J5*100</f>
        <v>100</v>
      </c>
      <c r="K7" s="99">
        <f>K6/K5*100</f>
        <v>99.615942132645671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f>Q6/Q5*100</f>
        <v>99.301173202614379</v>
      </c>
      <c r="R7" s="99">
        <f>R6/R5*100</f>
        <v>99.301173202614379</v>
      </c>
      <c r="S7" s="99">
        <v>0</v>
      </c>
      <c r="T7" s="99">
        <v>0</v>
      </c>
      <c r="U7" s="99">
        <v>0</v>
      </c>
    </row>
    <row r="8" spans="1:21" x14ac:dyDescent="0.2">
      <c r="A8" s="280"/>
      <c r="B8" s="281" t="s">
        <v>21</v>
      </c>
      <c r="C8" s="282" t="s">
        <v>22</v>
      </c>
      <c r="D8" s="47">
        <v>258164.37</v>
      </c>
      <c r="E8" s="47">
        <v>154393.9</v>
      </c>
      <c r="F8" s="51" t="s">
        <v>18</v>
      </c>
      <c r="G8" s="9">
        <f>D10</f>
        <v>1860000</v>
      </c>
      <c r="H8" s="9">
        <f>I8+L8+M8+N8+O8+P8</f>
        <v>330000</v>
      </c>
      <c r="I8" s="9">
        <f>J8+K8</f>
        <v>330000</v>
      </c>
      <c r="J8" s="9">
        <v>0</v>
      </c>
      <c r="K8" s="9">
        <f>D11</f>
        <v>330000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f>R8+T8+U8</f>
        <v>1530000</v>
      </c>
      <c r="R8" s="9">
        <f>D12</f>
        <v>1530000</v>
      </c>
      <c r="S8" s="9">
        <v>0</v>
      </c>
      <c r="T8" s="9">
        <v>0</v>
      </c>
      <c r="U8" s="9">
        <v>0</v>
      </c>
    </row>
    <row r="9" spans="1:21" x14ac:dyDescent="0.2">
      <c r="A9" s="280"/>
      <c r="B9" s="281"/>
      <c r="C9" s="282"/>
      <c r="D9" s="8"/>
      <c r="E9" s="8"/>
      <c r="F9" s="51" t="s">
        <v>19</v>
      </c>
      <c r="G9" s="9">
        <f>E10</f>
        <v>1847274.5699999998</v>
      </c>
      <c r="H9" s="9">
        <f>I9+L9+M9+N9+O9+P9</f>
        <v>327966.62</v>
      </c>
      <c r="I9" s="9">
        <f>J9+K9</f>
        <v>327966.62</v>
      </c>
      <c r="J9" s="9">
        <v>0</v>
      </c>
      <c r="K9" s="9">
        <f>E11</f>
        <v>327966.62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R9+T9+U9</f>
        <v>1519307.95</v>
      </c>
      <c r="R9" s="9">
        <f>E12</f>
        <v>1519307.95</v>
      </c>
      <c r="S9" s="9">
        <v>0</v>
      </c>
      <c r="T9" s="9">
        <v>0</v>
      </c>
      <c r="U9" s="9">
        <v>0</v>
      </c>
    </row>
    <row r="10" spans="1:21" x14ac:dyDescent="0.2">
      <c r="A10" s="280"/>
      <c r="B10" s="281"/>
      <c r="C10" s="283"/>
      <c r="D10" s="8">
        <f>D11+D12</f>
        <v>1860000</v>
      </c>
      <c r="E10" s="8">
        <f>E11+E12</f>
        <v>1847274.5699999998</v>
      </c>
      <c r="F10" s="51" t="s">
        <v>20</v>
      </c>
      <c r="G10" s="9">
        <f>G9/G8*100</f>
        <v>99.315837096774189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>Q9/Q8*100</f>
        <v>99.301173202614379</v>
      </c>
      <c r="R10" s="9">
        <f>R9/R8*100</f>
        <v>99.301173202614379</v>
      </c>
      <c r="S10" s="9">
        <v>0</v>
      </c>
      <c r="T10" s="9">
        <v>0</v>
      </c>
      <c r="U10" s="9">
        <v>0</v>
      </c>
    </row>
    <row r="11" spans="1:21" hidden="1" x14ac:dyDescent="0.2">
      <c r="A11" s="1"/>
      <c r="B11">
        <v>453</v>
      </c>
      <c r="C11">
        <v>0</v>
      </c>
      <c r="D11" s="52">
        <v>330000</v>
      </c>
      <c r="E11" s="52">
        <v>327966.62</v>
      </c>
      <c r="F11" s="13">
        <f>H8-G8</f>
        <v>-1530000</v>
      </c>
      <c r="G11" s="14">
        <f>H5+Q5</f>
        <v>2135436.12</v>
      </c>
      <c r="H11" s="15">
        <f>H9-E10</f>
        <v>-1519307.9499999997</v>
      </c>
      <c r="I11" s="9">
        <f>H6+Q6</f>
        <v>2122437.86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idden="1" x14ac:dyDescent="0.2">
      <c r="A12" s="1"/>
      <c r="B12">
        <v>605</v>
      </c>
      <c r="C12">
        <v>0</v>
      </c>
      <c r="D12" s="52">
        <v>1530000</v>
      </c>
      <c r="E12" s="52">
        <v>1519307.95</v>
      </c>
      <c r="F12" s="16">
        <v>280793.27</v>
      </c>
      <c r="G12" s="16">
        <v>266179.36</v>
      </c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idden="1" x14ac:dyDescent="0.2">
      <c r="A13" s="280"/>
      <c r="B13" s="281" t="s">
        <v>23</v>
      </c>
      <c r="C13" s="282" t="s">
        <v>24</v>
      </c>
      <c r="D13" s="12"/>
      <c r="E13" s="12"/>
      <c r="F13" s="51" t="s">
        <v>18</v>
      </c>
      <c r="G13" s="9">
        <f>D15</f>
        <v>16000</v>
      </c>
      <c r="H13" s="9">
        <f>I13+L13+M13+N13+O13+P13</f>
        <v>16000</v>
      </c>
      <c r="I13" s="9">
        <f>J13+K13</f>
        <v>16000</v>
      </c>
      <c r="J13" s="9">
        <v>0</v>
      </c>
      <c r="K13" s="9">
        <f>D16</f>
        <v>16000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1:21" hidden="1" x14ac:dyDescent="0.2">
      <c r="A14" s="280"/>
      <c r="B14" s="281"/>
      <c r="C14" s="283"/>
      <c r="D14" s="12"/>
      <c r="E14" s="12"/>
      <c r="F14" s="51" t="s">
        <v>19</v>
      </c>
      <c r="G14" s="9">
        <f>E15</f>
        <v>15727.17</v>
      </c>
      <c r="H14" s="9">
        <f>I14+L14+M14+N14+O14+P14</f>
        <v>15727.17</v>
      </c>
      <c r="I14" s="9">
        <f>J14+K14</f>
        <v>15727.17</v>
      </c>
      <c r="J14" s="9">
        <v>0</v>
      </c>
      <c r="K14" s="9">
        <f>E16</f>
        <v>15727.17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hidden="1" x14ac:dyDescent="0.2">
      <c r="A15" s="280"/>
      <c r="B15" s="281"/>
      <c r="C15" s="283"/>
      <c r="D15" s="8">
        <f>D16</f>
        <v>16000</v>
      </c>
      <c r="E15" s="8">
        <f>E16</f>
        <v>15727.17</v>
      </c>
      <c r="F15" s="51" t="s">
        <v>20</v>
      </c>
      <c r="G15" s="9">
        <f>G14/G13*100</f>
        <v>98.294812499999992</v>
      </c>
      <c r="H15" s="9">
        <f>H14/H13*100</f>
        <v>98.294812499999992</v>
      </c>
      <c r="I15" s="9">
        <v>0</v>
      </c>
      <c r="J15" s="9">
        <v>0</v>
      </c>
      <c r="K15" s="9">
        <f>K14/K13*100</f>
        <v>98.294812499999992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hidden="1" x14ac:dyDescent="0.2">
      <c r="A16" s="1"/>
      <c r="B16">
        <v>285</v>
      </c>
      <c r="C16">
        <v>0</v>
      </c>
      <c r="D16" s="52">
        <v>16000</v>
      </c>
      <c r="E16" s="52">
        <v>15727.17</v>
      </c>
      <c r="F16" s="52"/>
      <c r="G16" s="14"/>
      <c r="H16" s="15">
        <f>H14-E15</f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idden="1" x14ac:dyDescent="0.2">
      <c r="A17" s="280"/>
      <c r="B17" s="281" t="s">
        <v>25</v>
      </c>
      <c r="C17" s="282" t="s">
        <v>26</v>
      </c>
      <c r="D17" s="12"/>
      <c r="E17" s="12"/>
      <c r="F17" s="51" t="s">
        <v>18</v>
      </c>
      <c r="G17" s="18">
        <f>D19</f>
        <v>259436.12000000002</v>
      </c>
      <c r="H17" s="18">
        <f>I17+L17+M17+N17+O17+P17</f>
        <v>259436.12000000002</v>
      </c>
      <c r="I17" s="9">
        <f>J17+K17</f>
        <v>259436.12000000002</v>
      </c>
      <c r="J17" s="18">
        <f>D20+D21+D22</f>
        <v>4951.09</v>
      </c>
      <c r="K17" s="18">
        <f>D23+D25+D24</f>
        <v>254485.03000000003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idden="1" x14ac:dyDescent="0.2">
      <c r="A18" s="280"/>
      <c r="B18" s="281"/>
      <c r="C18" s="284"/>
      <c r="D18" s="12"/>
      <c r="E18" s="12"/>
      <c r="F18" s="51" t="s">
        <v>19</v>
      </c>
      <c r="G18" s="18">
        <f>E19</f>
        <v>259436.12000000002</v>
      </c>
      <c r="H18" s="18">
        <f>I18+L18+M18+N18+O18+P18</f>
        <v>259436.12000000002</v>
      </c>
      <c r="I18" s="9">
        <f>J18+K18</f>
        <v>259436.12000000002</v>
      </c>
      <c r="J18" s="18">
        <f>E20+E21+E22</f>
        <v>4951.09</v>
      </c>
      <c r="K18" s="18">
        <f>E23+E25+E24</f>
        <v>254485.03000000003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idden="1" x14ac:dyDescent="0.2">
      <c r="A19" s="280"/>
      <c r="B19" s="281"/>
      <c r="C19" s="284"/>
      <c r="D19" s="20">
        <f>D20+D21+D22+D23+D24+D25</f>
        <v>259436.12000000002</v>
      </c>
      <c r="E19" s="20">
        <f>E20+E21+E22+E23+E24+E25</f>
        <v>259436.12000000002</v>
      </c>
      <c r="F19" s="51" t="s">
        <v>20</v>
      </c>
      <c r="G19" s="18">
        <f>G18/G17*100</f>
        <v>100</v>
      </c>
      <c r="H19" s="18">
        <f>H18/H17*100</f>
        <v>100</v>
      </c>
      <c r="I19" s="18">
        <f>I18/I17*100</f>
        <v>100</v>
      </c>
      <c r="J19" s="18">
        <f>J18/J17*100</f>
        <v>100</v>
      </c>
      <c r="K19" s="18">
        <f>K18/K17*100</f>
        <v>100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hidden="1" x14ac:dyDescent="0.2">
      <c r="A20" s="1"/>
      <c r="B20">
        <v>411</v>
      </c>
      <c r="C20">
        <v>0</v>
      </c>
      <c r="D20" s="52">
        <v>712.17</v>
      </c>
      <c r="E20" s="52">
        <v>712.17</v>
      </c>
      <c r="F20" s="13"/>
      <c r="G20" s="14"/>
      <c r="H20" s="15">
        <f>H18-E19</f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idden="1" x14ac:dyDescent="0.2">
      <c r="A21" s="1"/>
      <c r="B21">
        <v>412</v>
      </c>
      <c r="C21">
        <v>0</v>
      </c>
      <c r="D21" s="52">
        <v>101.37</v>
      </c>
      <c r="E21" s="52">
        <v>101.37</v>
      </c>
      <c r="F21" s="13"/>
      <c r="G21" s="14"/>
      <c r="H21" s="1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idden="1" x14ac:dyDescent="0.2">
      <c r="A22" s="1"/>
      <c r="B22">
        <v>417</v>
      </c>
      <c r="C22">
        <v>0</v>
      </c>
      <c r="D22" s="52">
        <v>4137.55</v>
      </c>
      <c r="E22" s="52">
        <v>4137.55</v>
      </c>
      <c r="F22" s="13"/>
      <c r="G22" s="14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idden="1" x14ac:dyDescent="0.2">
      <c r="A23" s="1"/>
      <c r="B23">
        <v>421</v>
      </c>
      <c r="C23">
        <v>0</v>
      </c>
      <c r="D23" s="52">
        <v>135.88999999999999</v>
      </c>
      <c r="E23" s="52">
        <v>135.88999999999999</v>
      </c>
      <c r="F23" s="13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idden="1" x14ac:dyDescent="0.2">
      <c r="A24" s="1"/>
      <c r="B24">
        <v>443</v>
      </c>
      <c r="C24">
        <v>0</v>
      </c>
      <c r="D24" s="52">
        <v>254349.14</v>
      </c>
      <c r="E24" s="52">
        <v>254349.14</v>
      </c>
      <c r="F24" s="13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idden="1" x14ac:dyDescent="0.2">
      <c r="A25" s="1"/>
      <c r="B25" s="2"/>
      <c r="C25" s="144" t="s">
        <v>30</v>
      </c>
      <c r="D25" s="17">
        <v>0</v>
      </c>
      <c r="E25" s="17">
        <v>0</v>
      </c>
      <c r="F25" s="13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">
      <c r="A26" s="285" t="s">
        <v>31</v>
      </c>
      <c r="B26" s="291"/>
      <c r="C26" s="287" t="s">
        <v>32</v>
      </c>
      <c r="D26" s="97"/>
      <c r="E26" s="97"/>
      <c r="F26" s="98" t="s">
        <v>18</v>
      </c>
      <c r="G26" s="99">
        <f>D28</f>
        <v>10703.94</v>
      </c>
      <c r="H26" s="99">
        <v>0</v>
      </c>
      <c r="I26" s="99">
        <f t="shared" ref="I26:U27" si="1">I29</f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>Q29+Q34+Q38</f>
        <v>10703.94</v>
      </c>
      <c r="R26" s="99">
        <f>R29+R34+R38</f>
        <v>0</v>
      </c>
      <c r="S26" s="99">
        <f t="shared" si="1"/>
        <v>10703.94</v>
      </c>
      <c r="T26" s="99">
        <f t="shared" si="1"/>
        <v>0</v>
      </c>
      <c r="U26" s="99">
        <f t="shared" si="1"/>
        <v>10703.94</v>
      </c>
    </row>
    <row r="27" spans="1:21" x14ac:dyDescent="0.2">
      <c r="A27" s="285"/>
      <c r="B27" s="291"/>
      <c r="C27" s="292"/>
      <c r="D27" s="97"/>
      <c r="E27" s="97"/>
      <c r="F27" s="98" t="s">
        <v>19</v>
      </c>
      <c r="G27" s="99">
        <f>E28</f>
        <v>10703.94</v>
      </c>
      <c r="H27" s="99">
        <v>0</v>
      </c>
      <c r="I27" s="99">
        <v>0</v>
      </c>
      <c r="J27" s="99">
        <v>0</v>
      </c>
      <c r="K27" s="99"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9">
        <f t="shared" si="1"/>
        <v>0</v>
      </c>
      <c r="P27" s="99">
        <f t="shared" si="1"/>
        <v>0</v>
      </c>
      <c r="Q27" s="99">
        <f>Q30+Q35+Q41</f>
        <v>10703.94</v>
      </c>
      <c r="R27" s="99">
        <f>R30+R35+R41</f>
        <v>0</v>
      </c>
      <c r="S27" s="99">
        <f t="shared" si="1"/>
        <v>10703.94</v>
      </c>
      <c r="T27" s="99">
        <f t="shared" si="1"/>
        <v>0</v>
      </c>
      <c r="U27" s="99">
        <f t="shared" si="1"/>
        <v>10703.94</v>
      </c>
    </row>
    <row r="28" spans="1:21" x14ac:dyDescent="0.2">
      <c r="A28" s="285"/>
      <c r="B28" s="291"/>
      <c r="C28" s="292"/>
      <c r="D28" s="97">
        <f>D31</f>
        <v>10703.94</v>
      </c>
      <c r="E28" s="97">
        <f>E31</f>
        <v>10703.94</v>
      </c>
      <c r="F28" s="98" t="s">
        <v>20</v>
      </c>
      <c r="G28" s="99">
        <f>G27/G26*100</f>
        <v>100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</row>
    <row r="29" spans="1:21" x14ac:dyDescent="0.2">
      <c r="A29" s="280"/>
      <c r="B29" s="281" t="s">
        <v>33</v>
      </c>
      <c r="C29" s="282" t="s">
        <v>34</v>
      </c>
      <c r="D29" s="8"/>
      <c r="E29" s="8"/>
      <c r="F29" s="51" t="s">
        <v>18</v>
      </c>
      <c r="G29" s="9">
        <f>D31</f>
        <v>10703.94</v>
      </c>
      <c r="H29" s="18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f>R29+T29+U29</f>
        <v>10703.94</v>
      </c>
      <c r="R29" s="9">
        <f>D33</f>
        <v>0</v>
      </c>
      <c r="S29" s="9">
        <f>G29</f>
        <v>10703.94</v>
      </c>
      <c r="T29" s="9">
        <v>0</v>
      </c>
      <c r="U29" s="9">
        <f>G29</f>
        <v>10703.94</v>
      </c>
    </row>
    <row r="30" spans="1:21" x14ac:dyDescent="0.2">
      <c r="A30" s="280"/>
      <c r="B30" s="281"/>
      <c r="C30" s="282"/>
      <c r="D30" s="8"/>
      <c r="E30" s="8"/>
      <c r="F30" s="51" t="s">
        <v>19</v>
      </c>
      <c r="G30" s="9">
        <f>E31</f>
        <v>10703.94</v>
      </c>
      <c r="H30" s="18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f>R30+T30+U30</f>
        <v>10703.94</v>
      </c>
      <c r="R30" s="9">
        <f>E33</f>
        <v>0</v>
      </c>
      <c r="S30" s="9">
        <f>Q30</f>
        <v>10703.94</v>
      </c>
      <c r="T30" s="9">
        <v>0</v>
      </c>
      <c r="U30" s="9">
        <f>G30</f>
        <v>10703.94</v>
      </c>
    </row>
    <row r="31" spans="1:21" x14ac:dyDescent="0.2">
      <c r="A31" s="280"/>
      <c r="B31" s="281"/>
      <c r="C31" s="283"/>
      <c r="D31" s="8">
        <f>D32</f>
        <v>10703.94</v>
      </c>
      <c r="E31" s="8">
        <f>E32</f>
        <v>10703.94</v>
      </c>
      <c r="F31" s="51" t="s">
        <v>20</v>
      </c>
      <c r="G31" s="9">
        <f>G30/G29*100</f>
        <v>100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f>Q30/Q29*100</f>
        <v>100</v>
      </c>
      <c r="R31" s="9">
        <v>0</v>
      </c>
      <c r="S31" s="9">
        <v>0</v>
      </c>
      <c r="T31" s="9">
        <v>0</v>
      </c>
      <c r="U31" s="9">
        <v>0</v>
      </c>
    </row>
    <row r="32" spans="1:21" hidden="1" x14ac:dyDescent="0.2">
      <c r="A32" s="1"/>
      <c r="B32">
        <v>663</v>
      </c>
      <c r="C32">
        <v>9</v>
      </c>
      <c r="D32" s="52">
        <v>10703.94</v>
      </c>
      <c r="E32" s="52">
        <v>10703.94</v>
      </c>
      <c r="F32" s="13">
        <f>H29-G29</f>
        <v>-10703.94</v>
      </c>
      <c r="G32" s="14"/>
      <c r="H32" s="15">
        <f>H30-E31</f>
        <v>-10703.94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idden="1" x14ac:dyDescent="0.2">
      <c r="A33" s="285" t="s">
        <v>35</v>
      </c>
      <c r="B33" s="291"/>
      <c r="C33" s="287" t="s">
        <v>36</v>
      </c>
      <c r="D33" s="97"/>
      <c r="E33" s="97"/>
      <c r="F33" s="98" t="s">
        <v>18</v>
      </c>
      <c r="G33" s="99">
        <f>D35</f>
        <v>416395.85</v>
      </c>
      <c r="H33" s="99">
        <f>H36</f>
        <v>416395.85</v>
      </c>
      <c r="I33" s="99">
        <f t="shared" ref="I33:U34" si="2">I36</f>
        <v>416395.85</v>
      </c>
      <c r="J33" s="99">
        <f t="shared" si="2"/>
        <v>58567</v>
      </c>
      <c r="K33" s="99">
        <f t="shared" si="2"/>
        <v>357828.85</v>
      </c>
      <c r="L33" s="99">
        <f t="shared" si="2"/>
        <v>0</v>
      </c>
      <c r="M33" s="99">
        <f t="shared" si="2"/>
        <v>0</v>
      </c>
      <c r="N33" s="99">
        <f t="shared" si="2"/>
        <v>0</v>
      </c>
      <c r="O33" s="99">
        <f t="shared" si="2"/>
        <v>0</v>
      </c>
      <c r="P33" s="99">
        <f t="shared" si="2"/>
        <v>0</v>
      </c>
      <c r="Q33" s="99">
        <f t="shared" si="2"/>
        <v>0</v>
      </c>
      <c r="R33" s="99">
        <f t="shared" si="2"/>
        <v>0</v>
      </c>
      <c r="S33" s="99">
        <f t="shared" si="2"/>
        <v>0</v>
      </c>
      <c r="T33" s="99">
        <f t="shared" si="2"/>
        <v>0</v>
      </c>
      <c r="U33" s="99">
        <f t="shared" si="2"/>
        <v>0</v>
      </c>
    </row>
    <row r="34" spans="1:21" hidden="1" x14ac:dyDescent="0.2">
      <c r="A34" s="285"/>
      <c r="B34" s="291"/>
      <c r="C34" s="292"/>
      <c r="D34" s="97"/>
      <c r="E34" s="97"/>
      <c r="F34" s="98" t="s">
        <v>19</v>
      </c>
      <c r="G34" s="99">
        <f>E35</f>
        <v>397122.06</v>
      </c>
      <c r="H34" s="99">
        <f>H37</f>
        <v>397122.06000000006</v>
      </c>
      <c r="I34" s="99">
        <f t="shared" si="2"/>
        <v>397122.06000000006</v>
      </c>
      <c r="J34" s="99">
        <f t="shared" si="2"/>
        <v>57880.46</v>
      </c>
      <c r="K34" s="99">
        <f t="shared" si="2"/>
        <v>339241.60000000003</v>
      </c>
      <c r="L34" s="99">
        <f t="shared" si="2"/>
        <v>0</v>
      </c>
      <c r="M34" s="99">
        <f t="shared" si="2"/>
        <v>0</v>
      </c>
      <c r="N34" s="99">
        <f t="shared" si="2"/>
        <v>0</v>
      </c>
      <c r="O34" s="99">
        <f t="shared" si="2"/>
        <v>0</v>
      </c>
      <c r="P34" s="99">
        <f t="shared" si="2"/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  <c r="U34" s="99">
        <f t="shared" si="2"/>
        <v>0</v>
      </c>
    </row>
    <row r="35" spans="1:21" hidden="1" x14ac:dyDescent="0.2">
      <c r="A35" s="285"/>
      <c r="B35" s="291"/>
      <c r="C35" s="292"/>
      <c r="D35" s="172">
        <f>D38</f>
        <v>416395.85</v>
      </c>
      <c r="E35" s="97">
        <f>E38</f>
        <v>397122.06</v>
      </c>
      <c r="F35" s="98" t="s">
        <v>20</v>
      </c>
      <c r="G35" s="99">
        <f>G34/G33*100</f>
        <v>95.371281918395695</v>
      </c>
      <c r="H35" s="99">
        <f>H34/H33*100</f>
        <v>95.371281918395695</v>
      </c>
      <c r="I35" s="99">
        <f>I34/I33*100</f>
        <v>95.371281918395695</v>
      </c>
      <c r="J35" s="99">
        <f>J34/J33*100</f>
        <v>98.827769904553747</v>
      </c>
      <c r="K35" s="99">
        <f>K34/K33*100</f>
        <v>94.80554740066377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</row>
    <row r="36" spans="1:21" hidden="1" x14ac:dyDescent="0.2">
      <c r="A36" s="280"/>
      <c r="B36" s="281" t="s">
        <v>37</v>
      </c>
      <c r="C36" s="282" t="s">
        <v>38</v>
      </c>
      <c r="D36" s="52">
        <v>416395.85</v>
      </c>
      <c r="E36" s="52">
        <v>397122.06</v>
      </c>
      <c r="F36" s="51" t="s">
        <v>18</v>
      </c>
      <c r="G36" s="9">
        <f>D38</f>
        <v>416395.85</v>
      </c>
      <c r="H36" s="18">
        <f>I36+L36+M36+N36+O36+P36</f>
        <v>416395.85</v>
      </c>
      <c r="I36" s="9">
        <f>J36+K36</f>
        <v>416395.85</v>
      </c>
      <c r="J36" s="9">
        <f>D39+D40+D41+D42+D43</f>
        <v>58567</v>
      </c>
      <c r="K36" s="9">
        <f>D44+D45+D46+D47+D48+D49+D50+D51</f>
        <v>357828.85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</row>
    <row r="37" spans="1:21" hidden="1" x14ac:dyDescent="0.2">
      <c r="A37" s="280"/>
      <c r="B37" s="281"/>
      <c r="C37" s="282"/>
      <c r="D37" s="8"/>
      <c r="E37" s="8"/>
      <c r="F37" s="51" t="s">
        <v>19</v>
      </c>
      <c r="G37" s="9">
        <f>E38</f>
        <v>397122.06</v>
      </c>
      <c r="H37" s="18">
        <f>I37+L37+M37+N37+O37+P37</f>
        <v>397122.06000000006</v>
      </c>
      <c r="I37" s="9">
        <f>J37+K37</f>
        <v>397122.06000000006</v>
      </c>
      <c r="J37" s="9">
        <f>E39+E40+E41+E42+E43</f>
        <v>57880.46</v>
      </c>
      <c r="K37" s="9">
        <f>E44+E45+E46+E47+E48+E49+E50+E51</f>
        <v>339241.60000000003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hidden="1" x14ac:dyDescent="0.2">
      <c r="A38" s="280"/>
      <c r="B38" s="281"/>
      <c r="C38" s="283"/>
      <c r="D38" s="8">
        <f>D39+D40+D41+D42+D43+D44+D45+D46+D47+D48+D49+D50+D51+D52</f>
        <v>416395.85</v>
      </c>
      <c r="E38" s="8">
        <f>E39+E40+E41+E42+E43+E44+E45+E46+E47+E48+E49+E50+E51+E52</f>
        <v>397122.06</v>
      </c>
      <c r="F38" s="51" t="s">
        <v>20</v>
      </c>
      <c r="G38" s="9">
        <f>G37/G36*100</f>
        <v>95.371281918395695</v>
      </c>
      <c r="H38" s="9">
        <f>H37/H36*100</f>
        <v>95.371281918395695</v>
      </c>
      <c r="I38" s="9">
        <f>I37/I36*100</f>
        <v>95.371281918395695</v>
      </c>
      <c r="J38" s="9">
        <f>J37/J36*100</f>
        <v>98.827769904553747</v>
      </c>
      <c r="K38" s="9">
        <f>K37/K36*100</f>
        <v>94.80554740066377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hidden="1" x14ac:dyDescent="0.2">
      <c r="A39" s="142"/>
      <c r="B39">
        <v>401</v>
      </c>
      <c r="C39">
        <v>0</v>
      </c>
      <c r="D39" s="52">
        <v>25772</v>
      </c>
      <c r="E39" s="52">
        <v>25733</v>
      </c>
      <c r="F39" s="5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idden="1" x14ac:dyDescent="0.2">
      <c r="A40" s="142"/>
      <c r="B40">
        <v>404</v>
      </c>
      <c r="C40">
        <v>0</v>
      </c>
      <c r="D40" s="52">
        <v>0</v>
      </c>
      <c r="E40" s="52">
        <v>0</v>
      </c>
      <c r="F40" s="5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">
      <c r="A41" s="1"/>
      <c r="B41">
        <v>411</v>
      </c>
      <c r="C41">
        <v>0</v>
      </c>
      <c r="D41" s="52">
        <v>8210</v>
      </c>
      <c r="E41" s="52">
        <v>8153.26</v>
      </c>
      <c r="F41" s="52">
        <v>242000</v>
      </c>
      <c r="G41" s="52">
        <v>146182.68</v>
      </c>
      <c r="H41" s="15">
        <f>H37-E38</f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">
      <c r="A42" s="1"/>
      <c r="B42">
        <v>412</v>
      </c>
      <c r="C42">
        <v>0</v>
      </c>
      <c r="D42" s="52">
        <v>985</v>
      </c>
      <c r="E42" s="52">
        <v>894.27</v>
      </c>
      <c r="F42" s="46"/>
      <c r="G42" s="46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">
      <c r="A43" s="1"/>
      <c r="B43">
        <v>417</v>
      </c>
      <c r="C43">
        <v>0</v>
      </c>
      <c r="D43" s="52">
        <v>23600</v>
      </c>
      <c r="E43" s="52">
        <v>23099.93</v>
      </c>
      <c r="F43" s="13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">
      <c r="A44" s="1"/>
      <c r="B44">
        <v>421</v>
      </c>
      <c r="C44">
        <v>0</v>
      </c>
      <c r="D44" s="52">
        <v>80774.539999999994</v>
      </c>
      <c r="E44" s="52">
        <v>77950.83</v>
      </c>
      <c r="F44" s="13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">
      <c r="A45" s="1"/>
      <c r="B45">
        <v>426</v>
      </c>
      <c r="C45">
        <v>0</v>
      </c>
      <c r="D45" s="52">
        <v>86000</v>
      </c>
      <c r="E45" s="52">
        <v>85597.56</v>
      </c>
      <c r="F45" s="13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idden="1" x14ac:dyDescent="0.2">
      <c r="A46" s="1"/>
      <c r="B46">
        <v>427</v>
      </c>
      <c r="C46">
        <v>0</v>
      </c>
      <c r="D46" s="52">
        <v>66500</v>
      </c>
      <c r="E46" s="52">
        <v>62176.21</v>
      </c>
      <c r="F46" s="13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idden="1" x14ac:dyDescent="0.2">
      <c r="A47" s="1"/>
      <c r="B47">
        <v>430</v>
      </c>
      <c r="C47">
        <v>0</v>
      </c>
      <c r="D47" s="52">
        <v>89621.31</v>
      </c>
      <c r="E47" s="52">
        <v>89308.86</v>
      </c>
      <c r="F47" s="13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">
      <c r="A48" s="1"/>
      <c r="B48">
        <v>441</v>
      </c>
      <c r="C48">
        <v>0</v>
      </c>
      <c r="D48" s="52">
        <v>2000</v>
      </c>
      <c r="E48" s="52">
        <v>1731.21</v>
      </c>
      <c r="F48" s="13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">
      <c r="A49" s="1"/>
      <c r="B49">
        <v>443</v>
      </c>
      <c r="C49">
        <v>0</v>
      </c>
      <c r="D49" s="52">
        <v>11410</v>
      </c>
      <c r="E49" s="52">
        <v>11405.14</v>
      </c>
      <c r="F49" s="13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">
      <c r="A50" s="1"/>
      <c r="B50">
        <v>444</v>
      </c>
      <c r="C50">
        <v>0</v>
      </c>
      <c r="D50" s="52">
        <v>733</v>
      </c>
      <c r="E50" s="52">
        <v>732.93</v>
      </c>
      <c r="F50" s="13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">
      <c r="A51" s="1"/>
      <c r="B51">
        <v>453</v>
      </c>
      <c r="C51">
        <v>0</v>
      </c>
      <c r="D51" s="52">
        <v>20790</v>
      </c>
      <c r="E51" s="52">
        <v>10338.86</v>
      </c>
      <c r="F51" s="13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">
      <c r="A52" s="1"/>
      <c r="B52" s="2"/>
      <c r="C52" s="144" t="s">
        <v>100</v>
      </c>
      <c r="D52" s="17">
        <v>0</v>
      </c>
      <c r="E52" s="17">
        <v>0</v>
      </c>
      <c r="F52" s="13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">
      <c r="A53" s="285" t="s">
        <v>40</v>
      </c>
      <c r="B53" s="291"/>
      <c r="C53" s="287" t="s">
        <v>41</v>
      </c>
      <c r="D53" s="97"/>
      <c r="E53" s="97"/>
      <c r="F53" s="98" t="s">
        <v>18</v>
      </c>
      <c r="G53" s="99">
        <f>D55</f>
        <v>1217375</v>
      </c>
      <c r="H53" s="99">
        <f t="shared" ref="H53:P54" si="3">H56+H64</f>
        <v>626875</v>
      </c>
      <c r="I53" s="99">
        <f t="shared" si="3"/>
        <v>626875</v>
      </c>
      <c r="J53" s="99">
        <f t="shared" si="3"/>
        <v>1000</v>
      </c>
      <c r="K53" s="99">
        <f t="shared" si="3"/>
        <v>625875</v>
      </c>
      <c r="L53" s="99">
        <f t="shared" si="3"/>
        <v>0</v>
      </c>
      <c r="M53" s="99">
        <f t="shared" si="3"/>
        <v>0</v>
      </c>
      <c r="N53" s="99">
        <f t="shared" si="3"/>
        <v>0</v>
      </c>
      <c r="O53" s="99">
        <f t="shared" si="3"/>
        <v>0</v>
      </c>
      <c r="P53" s="99">
        <f t="shared" si="3"/>
        <v>0</v>
      </c>
      <c r="Q53" s="99">
        <f t="shared" ref="Q53:U54" si="4">Q56+Q60+Q64</f>
        <v>590500</v>
      </c>
      <c r="R53" s="99">
        <f t="shared" si="4"/>
        <v>290500</v>
      </c>
      <c r="S53" s="99">
        <f t="shared" si="4"/>
        <v>0</v>
      </c>
      <c r="T53" s="99">
        <f t="shared" si="4"/>
        <v>0</v>
      </c>
      <c r="U53" s="99">
        <f t="shared" si="4"/>
        <v>300000</v>
      </c>
    </row>
    <row r="54" spans="1:21" x14ac:dyDescent="0.2">
      <c r="A54" s="285"/>
      <c r="B54" s="291"/>
      <c r="C54" s="292"/>
      <c r="D54" s="97"/>
      <c r="E54" s="97"/>
      <c r="F54" s="98" t="s">
        <v>19</v>
      </c>
      <c r="G54" s="99">
        <f>E55</f>
        <v>1201211.72</v>
      </c>
      <c r="H54" s="99">
        <f>H57+H65</f>
        <v>612648.74999999988</v>
      </c>
      <c r="I54" s="99">
        <f t="shared" si="3"/>
        <v>612648.74999999988</v>
      </c>
      <c r="J54" s="99">
        <f t="shared" si="3"/>
        <v>0</v>
      </c>
      <c r="K54" s="99">
        <f t="shared" si="3"/>
        <v>612648.74999999988</v>
      </c>
      <c r="L54" s="99">
        <f t="shared" si="3"/>
        <v>0</v>
      </c>
      <c r="M54" s="99">
        <f t="shared" si="3"/>
        <v>0</v>
      </c>
      <c r="N54" s="99">
        <f t="shared" si="3"/>
        <v>0</v>
      </c>
      <c r="O54" s="99">
        <f t="shared" si="3"/>
        <v>0</v>
      </c>
      <c r="P54" s="99">
        <f t="shared" si="3"/>
        <v>0</v>
      </c>
      <c r="Q54" s="99">
        <f t="shared" si="4"/>
        <v>588562.97</v>
      </c>
      <c r="R54" s="99">
        <f t="shared" si="4"/>
        <v>288562.96999999997</v>
      </c>
      <c r="S54" s="99">
        <f t="shared" si="4"/>
        <v>0</v>
      </c>
      <c r="T54" s="99">
        <f t="shared" si="4"/>
        <v>0</v>
      </c>
      <c r="U54" s="99">
        <f t="shared" si="4"/>
        <v>300000</v>
      </c>
    </row>
    <row r="55" spans="1:21" x14ac:dyDescent="0.2">
      <c r="A55" s="285"/>
      <c r="B55" s="291"/>
      <c r="C55" s="292"/>
      <c r="D55" s="97">
        <f>D58+D62+D66</f>
        <v>1217375</v>
      </c>
      <c r="E55" s="97">
        <f>E58+E62+E66</f>
        <v>1201211.72</v>
      </c>
      <c r="F55" s="98" t="s">
        <v>20</v>
      </c>
      <c r="G55" s="99">
        <f>G54/G53*100</f>
        <v>98.672284218092202</v>
      </c>
      <c r="H55" s="99">
        <f>H54/H53*100</f>
        <v>97.730608175473563</v>
      </c>
      <c r="I55" s="99">
        <f>I54/I53*100</f>
        <v>97.730608175473563</v>
      </c>
      <c r="J55" s="99">
        <v>0</v>
      </c>
      <c r="K55" s="99">
        <f>K54/K53*100</f>
        <v>97.88675853804672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f>Q54/Q53*100</f>
        <v>99.671967823878063</v>
      </c>
      <c r="R55" s="99">
        <f>R54/R53*100</f>
        <v>99.333208261617884</v>
      </c>
      <c r="S55" s="99">
        <v>0</v>
      </c>
      <c r="T55" s="99">
        <v>0</v>
      </c>
      <c r="U55" s="99">
        <v>0</v>
      </c>
    </row>
    <row r="56" spans="1:21" hidden="1" x14ac:dyDescent="0.2">
      <c r="A56" s="280"/>
      <c r="B56" s="281" t="s">
        <v>42</v>
      </c>
      <c r="C56" s="282" t="s">
        <v>43</v>
      </c>
      <c r="D56" s="52">
        <v>1217375</v>
      </c>
      <c r="E56" s="52">
        <v>1201211.72</v>
      </c>
      <c r="F56" s="51" t="s">
        <v>18</v>
      </c>
      <c r="G56" s="9">
        <f>D58</f>
        <v>81400</v>
      </c>
      <c r="H56" s="18">
        <f>I56+L56+M56+N56+O56+P56</f>
        <v>81400</v>
      </c>
      <c r="I56" s="9">
        <f>J56+K56</f>
        <v>81400</v>
      </c>
      <c r="J56" s="9">
        <v>0</v>
      </c>
      <c r="K56" s="9">
        <f>D59</f>
        <v>81400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</row>
    <row r="57" spans="1:21" hidden="1" x14ac:dyDescent="0.2">
      <c r="A57" s="280"/>
      <c r="B57" s="281"/>
      <c r="C57" s="282"/>
      <c r="D57" s="8"/>
      <c r="E57" s="8"/>
      <c r="F57" s="51" t="s">
        <v>19</v>
      </c>
      <c r="G57" s="9">
        <f>E58</f>
        <v>80985.45</v>
      </c>
      <c r="H57" s="18">
        <f>I57+L57+M57+N57+O57+P57</f>
        <v>80985.45</v>
      </c>
      <c r="I57" s="9">
        <f>J57+K57</f>
        <v>80985.45</v>
      </c>
      <c r="J57" s="9">
        <v>0</v>
      </c>
      <c r="K57" s="9">
        <f>E59</f>
        <v>80985.45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</row>
    <row r="58" spans="1:21" hidden="1" x14ac:dyDescent="0.2">
      <c r="A58" s="280"/>
      <c r="B58" s="281"/>
      <c r="C58" s="283"/>
      <c r="D58" s="8">
        <f>D59</f>
        <v>81400</v>
      </c>
      <c r="E58" s="8">
        <f>E59</f>
        <v>80985.45</v>
      </c>
      <c r="F58" s="51" t="s">
        <v>20</v>
      </c>
      <c r="G58" s="9">
        <f>G57/G56*100</f>
        <v>99.490724815724803</v>
      </c>
      <c r="H58" s="9">
        <f>H57/H56*100</f>
        <v>99.490724815724803</v>
      </c>
      <c r="I58" s="9">
        <f>I57/I56*100</f>
        <v>99.490724815724803</v>
      </c>
      <c r="J58" s="9">
        <v>0</v>
      </c>
      <c r="K58" s="9">
        <f>K57/K56*100</f>
        <v>99.490724815724803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</row>
    <row r="59" spans="1:21" hidden="1" x14ac:dyDescent="0.2">
      <c r="A59" s="1"/>
      <c r="B59" s="45">
        <v>430</v>
      </c>
      <c r="C59" s="45">
        <v>0</v>
      </c>
      <c r="D59" s="52">
        <v>81400</v>
      </c>
      <c r="E59" s="52">
        <v>80985.45</v>
      </c>
      <c r="F59" s="13">
        <f>H56-G56</f>
        <v>0</v>
      </c>
      <c r="G59" s="60">
        <f>H53+Q53</f>
        <v>1217375</v>
      </c>
      <c r="H59" s="15">
        <f>H57-E58</f>
        <v>0</v>
      </c>
      <c r="I59" s="16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">
      <c r="A60" s="280"/>
      <c r="B60" s="281" t="s">
        <v>44</v>
      </c>
      <c r="C60" s="282" t="s">
        <v>45</v>
      </c>
      <c r="D60" s="12"/>
      <c r="E60" s="12"/>
      <c r="F60" s="51" t="s">
        <v>18</v>
      </c>
      <c r="G60" s="9">
        <f>D62</f>
        <v>300000</v>
      </c>
      <c r="H60" s="18">
        <f>I60+L60+M60+N60+O60+P60</f>
        <v>0</v>
      </c>
      <c r="I60" s="9">
        <f>J60+K60</f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f>R60+T60+U60</f>
        <v>300000</v>
      </c>
      <c r="R60" s="9">
        <v>0</v>
      </c>
      <c r="S60" s="9">
        <v>0</v>
      </c>
      <c r="T60" s="9">
        <v>0</v>
      </c>
      <c r="U60" s="9">
        <f>D63</f>
        <v>300000</v>
      </c>
    </row>
    <row r="61" spans="1:21" x14ac:dyDescent="0.2">
      <c r="A61" s="280"/>
      <c r="B61" s="281"/>
      <c r="C61" s="283"/>
      <c r="D61" s="12"/>
      <c r="E61" s="12"/>
      <c r="F61" s="51" t="s">
        <v>19</v>
      </c>
      <c r="G61" s="9">
        <f>E62</f>
        <v>300000</v>
      </c>
      <c r="H61" s="18">
        <f>I61+L61+M61+N61+O61+P61</f>
        <v>0</v>
      </c>
      <c r="I61" s="9">
        <f>J61+K61</f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f>R61+T61+U61</f>
        <v>300000</v>
      </c>
      <c r="R61" s="9">
        <v>0</v>
      </c>
      <c r="S61" s="9">
        <v>0</v>
      </c>
      <c r="T61" s="9">
        <v>0</v>
      </c>
      <c r="U61" s="9">
        <f>E63</f>
        <v>300000</v>
      </c>
    </row>
    <row r="62" spans="1:21" x14ac:dyDescent="0.2">
      <c r="A62" s="280"/>
      <c r="B62" s="281"/>
      <c r="C62" s="283"/>
      <c r="D62" s="8">
        <f>D63</f>
        <v>300000</v>
      </c>
      <c r="E62" s="8">
        <f>E63</f>
        <v>300000</v>
      </c>
      <c r="F62" s="51" t="s">
        <v>20</v>
      </c>
      <c r="G62" s="9">
        <f>G61/G60*100</f>
        <v>100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f>Q61/Q60*100</f>
        <v>100</v>
      </c>
      <c r="R62" s="9">
        <v>0</v>
      </c>
      <c r="S62" s="9">
        <v>0</v>
      </c>
      <c r="T62" s="9">
        <v>0</v>
      </c>
      <c r="U62" s="9">
        <v>0</v>
      </c>
    </row>
    <row r="63" spans="1:21" hidden="1" x14ac:dyDescent="0.2">
      <c r="A63" s="1"/>
      <c r="B63" s="45">
        <v>630</v>
      </c>
      <c r="C63" s="45">
        <v>0</v>
      </c>
      <c r="D63" s="52">
        <v>300000</v>
      </c>
      <c r="E63" s="52">
        <v>300000</v>
      </c>
      <c r="F63" s="13">
        <f>H60-G60</f>
        <v>-300000</v>
      </c>
      <c r="G63" s="14"/>
      <c r="H63" s="15">
        <f>H61-E62</f>
        <v>-300000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">
      <c r="A64" s="280"/>
      <c r="B64" s="281" t="s">
        <v>46</v>
      </c>
      <c r="C64" s="282" t="s">
        <v>47</v>
      </c>
      <c r="D64" s="12"/>
      <c r="E64" s="12"/>
      <c r="F64" s="51" t="s">
        <v>18</v>
      </c>
      <c r="G64" s="9">
        <f>D66</f>
        <v>835975</v>
      </c>
      <c r="H64" s="18">
        <f>I64+L64+M64+N64+O64+P64</f>
        <v>545475</v>
      </c>
      <c r="I64" s="9">
        <f>J64+K64</f>
        <v>545475</v>
      </c>
      <c r="J64" s="9">
        <f>D67+D68+D69</f>
        <v>1000</v>
      </c>
      <c r="K64" s="9">
        <f>D70+D71+D72+D73</f>
        <v>544475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f>R64+T64+U64</f>
        <v>290500</v>
      </c>
      <c r="R64" s="9">
        <f>D74</f>
        <v>290500</v>
      </c>
      <c r="S64" s="9">
        <v>0</v>
      </c>
      <c r="T64" s="9">
        <v>0</v>
      </c>
      <c r="U64" s="9">
        <v>0</v>
      </c>
    </row>
    <row r="65" spans="1:21" x14ac:dyDescent="0.2">
      <c r="A65" s="280"/>
      <c r="B65" s="281"/>
      <c r="C65" s="283"/>
      <c r="D65" s="52">
        <v>835975</v>
      </c>
      <c r="E65" s="52">
        <v>820226.27</v>
      </c>
      <c r="F65" s="51" t="s">
        <v>19</v>
      </c>
      <c r="G65" s="9">
        <f>E66</f>
        <v>820226.2699999999</v>
      </c>
      <c r="H65" s="18">
        <f>I65+L65+M65+N65+O65+P65</f>
        <v>531663.29999999993</v>
      </c>
      <c r="I65" s="9">
        <f>J65+K65</f>
        <v>531663.29999999993</v>
      </c>
      <c r="J65" s="9">
        <f>E67+E68+E69</f>
        <v>0</v>
      </c>
      <c r="K65" s="9">
        <f>E70+E71+E72+E73</f>
        <v>531663.29999999993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>R65+T65+U65</f>
        <v>288562.96999999997</v>
      </c>
      <c r="R65" s="9">
        <f>E74</f>
        <v>288562.96999999997</v>
      </c>
      <c r="S65" s="9">
        <v>0</v>
      </c>
      <c r="T65" s="9">
        <v>0</v>
      </c>
      <c r="U65" s="9">
        <v>0</v>
      </c>
    </row>
    <row r="66" spans="1:21" x14ac:dyDescent="0.2">
      <c r="A66" s="280"/>
      <c r="B66" s="281"/>
      <c r="C66" s="283"/>
      <c r="D66" s="8">
        <f>D67+D68+D69+D70+D71+D72+D73+D74</f>
        <v>835975</v>
      </c>
      <c r="E66" s="8">
        <f>E67+E68+E69+E70+E71+E72+E73+E74</f>
        <v>820226.2699999999</v>
      </c>
      <c r="F66" s="51" t="s">
        <v>20</v>
      </c>
      <c r="G66" s="9">
        <f>G65/G64*100</f>
        <v>98.116124286013331</v>
      </c>
      <c r="H66" s="9">
        <f>H65/H64*100</f>
        <v>97.46794995187679</v>
      </c>
      <c r="I66" s="9">
        <f>I65/I64*100</f>
        <v>97.46794995187679</v>
      </c>
      <c r="J66" s="9">
        <f>J65/J64*100</f>
        <v>0</v>
      </c>
      <c r="K66" s="9">
        <f>K65/K64*100</f>
        <v>97.646962670462358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f>Q65/Q64*100</f>
        <v>99.333208261617884</v>
      </c>
      <c r="R66" s="9">
        <f>R65/R64*100</f>
        <v>99.333208261617884</v>
      </c>
      <c r="S66" s="9">
        <v>0</v>
      </c>
      <c r="T66" s="9">
        <v>0</v>
      </c>
      <c r="U66" s="9">
        <v>0</v>
      </c>
    </row>
    <row r="67" spans="1:21" hidden="1" x14ac:dyDescent="0.2">
      <c r="A67" s="1"/>
      <c r="B67">
        <v>411</v>
      </c>
      <c r="C67">
        <v>0</v>
      </c>
      <c r="D67" s="52">
        <v>0</v>
      </c>
      <c r="E67" s="52">
        <v>0</v>
      </c>
      <c r="F67" s="13">
        <f>H64-G64</f>
        <v>-290500</v>
      </c>
      <c r="G67" s="14"/>
      <c r="H67" s="15">
        <f>H65-E66</f>
        <v>-288562.96999999997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idden="1" x14ac:dyDescent="0.2">
      <c r="A68" s="1"/>
      <c r="B68">
        <v>412</v>
      </c>
      <c r="C68">
        <v>0</v>
      </c>
      <c r="D68" s="52">
        <v>0</v>
      </c>
      <c r="E68" s="52">
        <v>0</v>
      </c>
      <c r="F68" s="47"/>
      <c r="G68" s="47"/>
      <c r="H68" s="1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idden="1" x14ac:dyDescent="0.2">
      <c r="A69" s="1"/>
      <c r="B69">
        <v>417</v>
      </c>
      <c r="C69">
        <v>0</v>
      </c>
      <c r="D69" s="52">
        <v>1000</v>
      </c>
      <c r="E69" s="52">
        <v>0</v>
      </c>
      <c r="F69" s="52">
        <v>850875</v>
      </c>
      <c r="G69" s="52">
        <v>478559.37</v>
      </c>
      <c r="H69" s="1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idden="1" x14ac:dyDescent="0.2">
      <c r="A70" s="1"/>
      <c r="B70">
        <v>421</v>
      </c>
      <c r="C70">
        <v>0</v>
      </c>
      <c r="D70" s="52">
        <v>22000</v>
      </c>
      <c r="E70" s="52">
        <v>17286.849999999999</v>
      </c>
      <c r="F70" s="13"/>
      <c r="G70" s="14"/>
      <c r="H70" s="1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idden="1" x14ac:dyDescent="0.2">
      <c r="A71" s="1"/>
      <c r="B71">
        <v>427</v>
      </c>
      <c r="C71">
        <v>0</v>
      </c>
      <c r="D71" s="52">
        <v>506385</v>
      </c>
      <c r="E71" s="52">
        <v>498448.18</v>
      </c>
      <c r="F71" s="13"/>
      <c r="G71" s="14"/>
      <c r="H71" s="1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idden="1" x14ac:dyDescent="0.2">
      <c r="A72" s="1"/>
      <c r="B72">
        <v>430</v>
      </c>
      <c r="C72">
        <v>0</v>
      </c>
      <c r="D72" s="52">
        <v>16000</v>
      </c>
      <c r="E72" s="52">
        <v>15878.27</v>
      </c>
      <c r="F72" s="13"/>
      <c r="G72" s="14"/>
      <c r="H72" s="1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idden="1" x14ac:dyDescent="0.2">
      <c r="A73" s="1"/>
      <c r="B73">
        <v>443</v>
      </c>
      <c r="C73">
        <v>0</v>
      </c>
      <c r="D73" s="52">
        <v>90</v>
      </c>
      <c r="E73" s="52">
        <v>50</v>
      </c>
      <c r="F73" s="13"/>
      <c r="G73" s="14"/>
      <c r="H73" s="1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idden="1" x14ac:dyDescent="0.2">
      <c r="A74" s="1"/>
      <c r="B74">
        <v>605</v>
      </c>
      <c r="C74">
        <v>0</v>
      </c>
      <c r="D74" s="52">
        <v>290500</v>
      </c>
      <c r="E74" s="52">
        <v>288562.96999999997</v>
      </c>
      <c r="F74" s="13"/>
      <c r="G74" s="14"/>
      <c r="H74" s="1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">
      <c r="A75" s="285" t="s">
        <v>48</v>
      </c>
      <c r="B75" s="291"/>
      <c r="C75" s="287" t="s">
        <v>49</v>
      </c>
      <c r="D75" s="171">
        <v>227983</v>
      </c>
      <c r="E75" s="171">
        <v>209507.98</v>
      </c>
      <c r="F75" s="98" t="s">
        <v>18</v>
      </c>
      <c r="G75" s="99">
        <f>D77</f>
        <v>227983</v>
      </c>
      <c r="H75" s="99">
        <f>H85+H78</f>
        <v>139600</v>
      </c>
      <c r="I75" s="99">
        <f>I85+I78</f>
        <v>139600</v>
      </c>
      <c r="J75" s="99">
        <f t="shared" ref="J75:P75" si="5">J85+J79</f>
        <v>0</v>
      </c>
      <c r="K75" s="99">
        <f>K85+K78</f>
        <v>139600</v>
      </c>
      <c r="L75" s="99">
        <f t="shared" si="5"/>
        <v>0</v>
      </c>
      <c r="M75" s="99">
        <f t="shared" si="5"/>
        <v>0</v>
      </c>
      <c r="N75" s="99">
        <f t="shared" si="5"/>
        <v>0</v>
      </c>
      <c r="O75" s="99">
        <f t="shared" si="5"/>
        <v>0</v>
      </c>
      <c r="P75" s="99">
        <f t="shared" si="5"/>
        <v>0</v>
      </c>
      <c r="Q75" s="99">
        <f>Q78+Q85</f>
        <v>88383</v>
      </c>
      <c r="R75" s="99">
        <f>R78+R85</f>
        <v>88383</v>
      </c>
      <c r="S75" s="99">
        <f t="shared" ref="S75:U76" si="6">S85</f>
        <v>0</v>
      </c>
      <c r="T75" s="99">
        <f t="shared" si="6"/>
        <v>0</v>
      </c>
      <c r="U75" s="99">
        <f t="shared" si="6"/>
        <v>0</v>
      </c>
    </row>
    <row r="76" spans="1:21" x14ac:dyDescent="0.2">
      <c r="A76" s="285"/>
      <c r="B76" s="291"/>
      <c r="C76" s="292"/>
      <c r="D76" s="97"/>
      <c r="E76" s="97"/>
      <c r="F76" s="98" t="s">
        <v>19</v>
      </c>
      <c r="G76" s="99">
        <f>E77</f>
        <v>209507.97999999998</v>
      </c>
      <c r="H76" s="99">
        <f>H79+H86</f>
        <v>123887.06</v>
      </c>
      <c r="I76" s="99">
        <f t="shared" ref="I76:P76" si="7">I79+I86</f>
        <v>123887.06</v>
      </c>
      <c r="J76" s="99">
        <f t="shared" si="7"/>
        <v>0</v>
      </c>
      <c r="K76" s="99">
        <f t="shared" si="7"/>
        <v>123887.06</v>
      </c>
      <c r="L76" s="99">
        <f t="shared" si="7"/>
        <v>0</v>
      </c>
      <c r="M76" s="99">
        <f t="shared" si="7"/>
        <v>0</v>
      </c>
      <c r="N76" s="99">
        <f t="shared" si="7"/>
        <v>0</v>
      </c>
      <c r="O76" s="99">
        <f t="shared" si="7"/>
        <v>0</v>
      </c>
      <c r="P76" s="99">
        <f t="shared" si="7"/>
        <v>0</v>
      </c>
      <c r="Q76" s="99">
        <f>Q79+Q86</f>
        <v>85620.92</v>
      </c>
      <c r="R76" s="99">
        <f>R79+R86</f>
        <v>85620.92</v>
      </c>
      <c r="S76" s="99">
        <f t="shared" si="6"/>
        <v>0</v>
      </c>
      <c r="T76" s="99">
        <f t="shared" si="6"/>
        <v>0</v>
      </c>
      <c r="U76" s="99">
        <f t="shared" si="6"/>
        <v>0</v>
      </c>
    </row>
    <row r="77" spans="1:21" x14ac:dyDescent="0.2">
      <c r="A77" s="285"/>
      <c r="B77" s="291"/>
      <c r="C77" s="292"/>
      <c r="D77" s="97">
        <f>D80+D87</f>
        <v>227983</v>
      </c>
      <c r="E77" s="97">
        <f>E80+E87</f>
        <v>209507.97999999998</v>
      </c>
      <c r="F77" s="98" t="s">
        <v>20</v>
      </c>
      <c r="G77" s="99">
        <f>G76/G75*100</f>
        <v>91.896316830640885</v>
      </c>
      <c r="H77" s="99">
        <f>H76/H75*100</f>
        <v>88.744312320916904</v>
      </c>
      <c r="I77" s="99">
        <f>I76/I75*100</f>
        <v>88.744312320916904</v>
      </c>
      <c r="J77" s="99">
        <v>0</v>
      </c>
      <c r="K77" s="99">
        <f>K76/K75*100</f>
        <v>88.744312320916904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f>Q76/Q75*100</f>
        <v>96.874874127377424</v>
      </c>
      <c r="R77" s="99">
        <v>0</v>
      </c>
      <c r="S77" s="99">
        <v>0</v>
      </c>
      <c r="T77" s="99">
        <v>0</v>
      </c>
      <c r="U77" s="99">
        <v>0</v>
      </c>
    </row>
    <row r="78" spans="1:21" x14ac:dyDescent="0.2">
      <c r="A78" s="280"/>
      <c r="B78" s="281" t="s">
        <v>50</v>
      </c>
      <c r="C78" s="282" t="s">
        <v>51</v>
      </c>
      <c r="D78" s="52">
        <v>227983</v>
      </c>
      <c r="E78" s="52">
        <v>209507.98</v>
      </c>
      <c r="F78" s="51" t="s">
        <v>18</v>
      </c>
      <c r="G78" s="9">
        <f>D80</f>
        <v>97383</v>
      </c>
      <c r="H78" s="18">
        <f>D81</f>
        <v>9000</v>
      </c>
      <c r="I78" s="9">
        <f>H78</f>
        <v>9000</v>
      </c>
      <c r="J78" s="9">
        <v>0</v>
      </c>
      <c r="K78" s="9">
        <f>H78</f>
        <v>9000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f>R78+T78+U78</f>
        <v>88383</v>
      </c>
      <c r="R78" s="9">
        <f>D82</f>
        <v>88383</v>
      </c>
      <c r="S78" s="9">
        <v>0</v>
      </c>
      <c r="T78" s="9">
        <v>0</v>
      </c>
      <c r="U78" s="9">
        <v>0</v>
      </c>
    </row>
    <row r="79" spans="1:21" x14ac:dyDescent="0.2">
      <c r="A79" s="280"/>
      <c r="B79" s="281"/>
      <c r="C79" s="282"/>
      <c r="D79" s="8"/>
      <c r="E79" s="8"/>
      <c r="F79" s="51" t="s">
        <v>19</v>
      </c>
      <c r="G79" s="9">
        <f>E80</f>
        <v>94082.92</v>
      </c>
      <c r="H79" s="18">
        <f>E81</f>
        <v>8462</v>
      </c>
      <c r="I79" s="9">
        <f>H79</f>
        <v>8462</v>
      </c>
      <c r="J79" s="9">
        <v>0</v>
      </c>
      <c r="K79" s="9">
        <f>H79</f>
        <v>8462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f>R79+T79+U79</f>
        <v>85620.92</v>
      </c>
      <c r="R79" s="9">
        <f>E82</f>
        <v>85620.92</v>
      </c>
      <c r="S79" s="9">
        <v>0</v>
      </c>
      <c r="T79" s="9">
        <v>0</v>
      </c>
      <c r="U79" s="9">
        <v>0</v>
      </c>
    </row>
    <row r="80" spans="1:21" x14ac:dyDescent="0.2">
      <c r="A80" s="280"/>
      <c r="B80" s="281"/>
      <c r="C80" s="283"/>
      <c r="D80" s="8">
        <f>D81+D82</f>
        <v>97383</v>
      </c>
      <c r="E80" s="8">
        <f>E81+E82</f>
        <v>94082.92</v>
      </c>
      <c r="F80" s="51" t="s">
        <v>20</v>
      </c>
      <c r="G80" s="9">
        <f>G79/G78*100</f>
        <v>96.611236047359398</v>
      </c>
      <c r="H80" s="9">
        <f t="shared" ref="H80:I80" si="8">H79/H78*100</f>
        <v>94.022222222222211</v>
      </c>
      <c r="I80" s="9">
        <f t="shared" si="8"/>
        <v>94.022222222222211</v>
      </c>
      <c r="J80" s="9">
        <v>0</v>
      </c>
      <c r="K80" s="9">
        <f>K79/K78*100</f>
        <v>94.022222222222211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f>Q79/Q78*100</f>
        <v>96.874874127377424</v>
      </c>
      <c r="R80" s="9">
        <f>R79/R78*100</f>
        <v>96.874874127377424</v>
      </c>
      <c r="S80" s="9">
        <v>0</v>
      </c>
      <c r="T80" s="9">
        <v>0</v>
      </c>
      <c r="U80" s="9">
        <v>0</v>
      </c>
    </row>
    <row r="81" spans="1:21" hidden="1" x14ac:dyDescent="0.2">
      <c r="A81" s="142"/>
      <c r="B81">
        <v>443</v>
      </c>
      <c r="C81">
        <v>0</v>
      </c>
      <c r="D81" s="52">
        <v>9000</v>
      </c>
      <c r="E81" s="52">
        <v>8462</v>
      </c>
      <c r="F81" s="51"/>
      <c r="G81" s="9">
        <f>H75+Q75</f>
        <v>227983</v>
      </c>
      <c r="H81" s="9">
        <f>H76+Q76</f>
        <v>209507.97999999998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idden="1" x14ac:dyDescent="0.2">
      <c r="A82" s="142"/>
      <c r="B82">
        <v>606</v>
      </c>
      <c r="C82">
        <v>0</v>
      </c>
      <c r="D82" s="52">
        <v>88383</v>
      </c>
      <c r="E82" s="52">
        <v>85620.92</v>
      </c>
      <c r="F82" s="5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idden="1" x14ac:dyDescent="0.2">
      <c r="A83" s="142"/>
      <c r="B83" s="143"/>
      <c r="C83" s="146"/>
      <c r="D83" s="8"/>
      <c r="E83" s="8"/>
      <c r="F83" s="16"/>
      <c r="G83" s="1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idden="1" x14ac:dyDescent="0.2">
      <c r="A84" s="142"/>
      <c r="B84" s="143"/>
      <c r="C84" s="146"/>
      <c r="D84" s="8"/>
      <c r="E84" s="8"/>
      <c r="F84" s="5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idden="1" x14ac:dyDescent="0.2">
      <c r="A85" s="280"/>
      <c r="B85" s="281" t="s">
        <v>52</v>
      </c>
      <c r="C85" s="282" t="s">
        <v>26</v>
      </c>
      <c r="D85" s="8"/>
      <c r="E85" s="8"/>
      <c r="F85" s="51" t="s">
        <v>18</v>
      </c>
      <c r="G85" s="9">
        <f>D87</f>
        <v>130600</v>
      </c>
      <c r="H85" s="18">
        <f>I85+L85+M85+N85+O85+P85</f>
        <v>130600</v>
      </c>
      <c r="I85" s="9">
        <f>J85+K85</f>
        <v>130600</v>
      </c>
      <c r="J85" s="9">
        <v>0</v>
      </c>
      <c r="K85" s="9">
        <f>D88+D89+D90+D91+D92</f>
        <v>130600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f>R85+T85+U85</f>
        <v>0</v>
      </c>
      <c r="R85" s="9">
        <f>D93</f>
        <v>0</v>
      </c>
      <c r="S85" s="9">
        <v>0</v>
      </c>
      <c r="T85" s="9">
        <v>0</v>
      </c>
      <c r="U85" s="9">
        <v>0</v>
      </c>
    </row>
    <row r="86" spans="1:21" hidden="1" x14ac:dyDescent="0.2">
      <c r="A86" s="280"/>
      <c r="B86" s="281"/>
      <c r="C86" s="282"/>
      <c r="D86" s="8"/>
      <c r="E86" s="8"/>
      <c r="F86" s="51" t="s">
        <v>19</v>
      </c>
      <c r="G86" s="9">
        <f>E87</f>
        <v>115425.06</v>
      </c>
      <c r="H86" s="18">
        <f>I86+L86+M86+N86+O86+P86</f>
        <v>115425.06</v>
      </c>
      <c r="I86" s="9">
        <f>J86+K86</f>
        <v>115425.06</v>
      </c>
      <c r="J86" s="9">
        <v>0</v>
      </c>
      <c r="K86" s="9">
        <f>E88+E89+E90+E91+E92</f>
        <v>115425.06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f>R86+T86+U86</f>
        <v>0</v>
      </c>
      <c r="R86" s="9">
        <f>E93</f>
        <v>0</v>
      </c>
      <c r="S86" s="9">
        <v>0</v>
      </c>
      <c r="T86" s="9">
        <v>0</v>
      </c>
      <c r="U86" s="9">
        <v>0</v>
      </c>
    </row>
    <row r="87" spans="1:21" hidden="1" x14ac:dyDescent="0.2">
      <c r="A87" s="280"/>
      <c r="B87" s="281"/>
      <c r="C87" s="283"/>
      <c r="D87" s="8">
        <f>D88+D89+D90+D91+D92+D93</f>
        <v>130600</v>
      </c>
      <c r="E87" s="8">
        <f>E88+E89+E90+E91+E92+E93</f>
        <v>115425.06</v>
      </c>
      <c r="F87" s="51" t="s">
        <v>20</v>
      </c>
      <c r="G87" s="9">
        <f>G86/G85*100</f>
        <v>88.380597243491579</v>
      </c>
      <c r="H87" s="9">
        <f>H86/H85*100</f>
        <v>88.380597243491579</v>
      </c>
      <c r="I87" s="9">
        <f>I86/I85*100</f>
        <v>88.380597243491579</v>
      </c>
      <c r="J87" s="9">
        <v>0</v>
      </c>
      <c r="K87" s="9">
        <f>K86/K85*100</f>
        <v>88.380597243491579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</row>
    <row r="88" spans="1:21" hidden="1" x14ac:dyDescent="0.2">
      <c r="A88" s="1"/>
      <c r="B88">
        <v>421</v>
      </c>
      <c r="C88">
        <v>0</v>
      </c>
      <c r="D88" s="52">
        <v>78000</v>
      </c>
      <c r="E88" s="52">
        <v>76646.649999999994</v>
      </c>
      <c r="F88" s="13"/>
      <c r="G88" s="14"/>
      <c r="H88" s="15">
        <f>H86-E87</f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idden="1" x14ac:dyDescent="0.2">
      <c r="A89" s="1"/>
      <c r="B89">
        <v>426</v>
      </c>
      <c r="C89">
        <v>0</v>
      </c>
      <c r="D89" s="52">
        <v>22600</v>
      </c>
      <c r="E89" s="52">
        <v>20834.09</v>
      </c>
      <c r="F89" s="47"/>
      <c r="G89" s="47"/>
      <c r="H89" s="1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idden="1" x14ac:dyDescent="0.2">
      <c r="A90" s="1"/>
      <c r="B90">
        <v>427</v>
      </c>
      <c r="C90">
        <v>0</v>
      </c>
      <c r="D90" s="52">
        <v>5000</v>
      </c>
      <c r="E90" s="52">
        <v>298</v>
      </c>
      <c r="F90" s="13"/>
      <c r="G90" s="14"/>
      <c r="H90" s="1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idden="1" x14ac:dyDescent="0.2">
      <c r="A91" s="1"/>
      <c r="B91">
        <v>430</v>
      </c>
      <c r="C91">
        <v>0</v>
      </c>
      <c r="D91" s="52">
        <v>25000</v>
      </c>
      <c r="E91" s="52">
        <v>17646.32</v>
      </c>
      <c r="F91" s="13"/>
      <c r="G91" s="14"/>
      <c r="H91" s="1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idden="1" x14ac:dyDescent="0.2">
      <c r="A92" s="1"/>
      <c r="B92">
        <v>443</v>
      </c>
      <c r="C92">
        <v>0</v>
      </c>
      <c r="D92" s="52">
        <v>0</v>
      </c>
      <c r="E92" s="52">
        <v>0</v>
      </c>
      <c r="F92" s="13"/>
      <c r="G92" s="14"/>
      <c r="H92" s="1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idden="1" x14ac:dyDescent="0.2">
      <c r="A93" s="1"/>
      <c r="B93">
        <v>605</v>
      </c>
      <c r="C93">
        <v>0</v>
      </c>
      <c r="D93" s="52">
        <v>0</v>
      </c>
      <c r="E93" s="52">
        <v>0</v>
      </c>
      <c r="F93" s="13"/>
      <c r="G93" s="14"/>
      <c r="H93" s="1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idden="1" x14ac:dyDescent="0.2">
      <c r="A94" s="285" t="s">
        <v>53</v>
      </c>
      <c r="B94" s="291"/>
      <c r="C94" s="287" t="s">
        <v>54</v>
      </c>
      <c r="D94" s="97"/>
      <c r="E94" s="97"/>
      <c r="F94" s="98" t="s">
        <v>18</v>
      </c>
      <c r="G94" s="99">
        <f>D96</f>
        <v>47900</v>
      </c>
      <c r="H94" s="99">
        <f>H97</f>
        <v>47900</v>
      </c>
      <c r="I94" s="99">
        <f>I97</f>
        <v>47900</v>
      </c>
      <c r="J94" s="99">
        <f t="shared" ref="J94:U94" si="9">J97</f>
        <v>0</v>
      </c>
      <c r="K94" s="99">
        <f t="shared" si="9"/>
        <v>47900</v>
      </c>
      <c r="L94" s="99">
        <f t="shared" si="9"/>
        <v>0</v>
      </c>
      <c r="M94" s="99">
        <f t="shared" si="9"/>
        <v>0</v>
      </c>
      <c r="N94" s="99">
        <f t="shared" si="9"/>
        <v>0</v>
      </c>
      <c r="O94" s="99">
        <f t="shared" si="9"/>
        <v>0</v>
      </c>
      <c r="P94" s="99">
        <f t="shared" si="9"/>
        <v>0</v>
      </c>
      <c r="Q94" s="99">
        <f t="shared" si="9"/>
        <v>0</v>
      </c>
      <c r="R94" s="99">
        <f t="shared" si="9"/>
        <v>0</v>
      </c>
      <c r="S94" s="99">
        <f t="shared" si="9"/>
        <v>0</v>
      </c>
      <c r="T94" s="99">
        <f t="shared" si="9"/>
        <v>0</v>
      </c>
      <c r="U94" s="99">
        <f t="shared" si="9"/>
        <v>0</v>
      </c>
    </row>
    <row r="95" spans="1:21" hidden="1" x14ac:dyDescent="0.2">
      <c r="A95" s="285"/>
      <c r="B95" s="291"/>
      <c r="C95" s="292"/>
      <c r="D95" s="97"/>
      <c r="E95" s="97"/>
      <c r="F95" s="98" t="s">
        <v>19</v>
      </c>
      <c r="G95" s="99">
        <f>E96</f>
        <v>47861.63</v>
      </c>
      <c r="H95" s="99">
        <f t="shared" ref="H95:U95" si="10">H98</f>
        <v>47861.63</v>
      </c>
      <c r="I95" s="99">
        <f>I98</f>
        <v>47861.63</v>
      </c>
      <c r="J95" s="99">
        <f t="shared" si="10"/>
        <v>0</v>
      </c>
      <c r="K95" s="99">
        <f t="shared" si="10"/>
        <v>47861.63</v>
      </c>
      <c r="L95" s="99">
        <f t="shared" si="10"/>
        <v>0</v>
      </c>
      <c r="M95" s="99">
        <f t="shared" si="10"/>
        <v>0</v>
      </c>
      <c r="N95" s="99">
        <f t="shared" si="10"/>
        <v>0</v>
      </c>
      <c r="O95" s="99">
        <f t="shared" si="10"/>
        <v>0</v>
      </c>
      <c r="P95" s="99">
        <f t="shared" si="10"/>
        <v>0</v>
      </c>
      <c r="Q95" s="99">
        <f t="shared" si="10"/>
        <v>0</v>
      </c>
      <c r="R95" s="99">
        <f t="shared" si="10"/>
        <v>0</v>
      </c>
      <c r="S95" s="99">
        <f t="shared" si="10"/>
        <v>0</v>
      </c>
      <c r="T95" s="99">
        <f t="shared" si="10"/>
        <v>0</v>
      </c>
      <c r="U95" s="99">
        <f t="shared" si="10"/>
        <v>0</v>
      </c>
    </row>
    <row r="96" spans="1:21" hidden="1" x14ac:dyDescent="0.2">
      <c r="A96" s="285"/>
      <c r="B96" s="291"/>
      <c r="C96" s="292"/>
      <c r="D96" s="97">
        <f>D99</f>
        <v>47900</v>
      </c>
      <c r="E96" s="97">
        <f>E99</f>
        <v>47861.63</v>
      </c>
      <c r="F96" s="98" t="s">
        <v>20</v>
      </c>
      <c r="G96" s="99">
        <f>G95/G94*100</f>
        <v>99.91989561586638</v>
      </c>
      <c r="H96" s="99">
        <f>H95/H94*100</f>
        <v>99.91989561586638</v>
      </c>
      <c r="I96" s="99">
        <f>I95/I94*100</f>
        <v>99.91989561586638</v>
      </c>
      <c r="J96" s="99">
        <v>0</v>
      </c>
      <c r="K96" s="99">
        <f>K95/K94*100</f>
        <v>99.91989561586638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</row>
    <row r="97" spans="1:21" hidden="1" x14ac:dyDescent="0.2">
      <c r="A97" s="280"/>
      <c r="B97" s="281" t="s">
        <v>55</v>
      </c>
      <c r="C97" s="282" t="s">
        <v>56</v>
      </c>
      <c r="D97" s="52">
        <v>42000</v>
      </c>
      <c r="E97" s="52">
        <v>19980</v>
      </c>
      <c r="F97" s="51" t="s">
        <v>18</v>
      </c>
      <c r="G97" s="9">
        <f>D99</f>
        <v>47900</v>
      </c>
      <c r="H97" s="18">
        <f>I97+L97+M97+N97+O97+P97</f>
        <v>47900</v>
      </c>
      <c r="I97" s="9">
        <f>J97+K97</f>
        <v>47900</v>
      </c>
      <c r="J97" s="9">
        <f>D100</f>
        <v>0</v>
      </c>
      <c r="K97" s="9">
        <f>D102+D101</f>
        <v>47900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</row>
    <row r="98" spans="1:21" hidden="1" x14ac:dyDescent="0.2">
      <c r="A98" s="280"/>
      <c r="B98" s="281"/>
      <c r="C98" s="282"/>
      <c r="D98" s="8"/>
      <c r="E98" s="8"/>
      <c r="F98" s="51" t="s">
        <v>19</v>
      </c>
      <c r="G98" s="9">
        <f>E99</f>
        <v>47861.63</v>
      </c>
      <c r="H98" s="18">
        <f>I98+L98+M98+N98+O98+P98</f>
        <v>47861.63</v>
      </c>
      <c r="I98" s="9">
        <f>J98+K98</f>
        <v>47861.63</v>
      </c>
      <c r="J98" s="9">
        <f>E100</f>
        <v>0</v>
      </c>
      <c r="K98" s="9">
        <f>E102+E101</f>
        <v>47861.63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</row>
    <row r="99" spans="1:21" hidden="1" x14ac:dyDescent="0.2">
      <c r="A99" s="280"/>
      <c r="B99" s="281"/>
      <c r="C99" s="283"/>
      <c r="D99" s="8">
        <f>D100+D101+D102</f>
        <v>47900</v>
      </c>
      <c r="E99" s="8">
        <f>E100+E101+E102</f>
        <v>47861.63</v>
      </c>
      <c r="F99" s="51" t="s">
        <v>20</v>
      </c>
      <c r="G99" s="9">
        <f>G98/G97*100</f>
        <v>99.91989561586638</v>
      </c>
      <c r="H99" s="9">
        <f>H98/H97*100</f>
        <v>99.91989561586638</v>
      </c>
      <c r="I99" s="9">
        <f>I98/I97*100</f>
        <v>99.91989561586638</v>
      </c>
      <c r="J99" s="9">
        <v>0</v>
      </c>
      <c r="K99" s="9">
        <f>K98/K97*100</f>
        <v>99.91989561586638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</row>
    <row r="100" spans="1:21" hidden="1" x14ac:dyDescent="0.2">
      <c r="A100" s="1"/>
      <c r="B100">
        <v>417</v>
      </c>
      <c r="C100">
        <v>0</v>
      </c>
      <c r="D100" s="52">
        <v>0</v>
      </c>
      <c r="E100" s="52">
        <v>0</v>
      </c>
      <c r="F100" s="13">
        <f>H97-G97</f>
        <v>0</v>
      </c>
      <c r="G100" s="14"/>
      <c r="H100" s="15">
        <f>H98-E99</f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idden="1" x14ac:dyDescent="0.2">
      <c r="A101" s="1"/>
      <c r="B101">
        <v>430</v>
      </c>
      <c r="C101">
        <v>0</v>
      </c>
      <c r="D101" s="52">
        <v>47900</v>
      </c>
      <c r="E101" s="52">
        <v>47861.63</v>
      </c>
      <c r="F101" s="52"/>
      <c r="G101" s="52"/>
      <c r="H101" s="15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idden="1" x14ac:dyDescent="0.2">
      <c r="A102" s="1"/>
      <c r="B102" s="2"/>
      <c r="C102" s="144" t="s">
        <v>39</v>
      </c>
      <c r="D102" s="17">
        <v>0</v>
      </c>
      <c r="E102" s="17">
        <v>0</v>
      </c>
      <c r="F102" s="13"/>
      <c r="G102" s="14"/>
      <c r="H102" s="1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x14ac:dyDescent="0.2">
      <c r="A103" s="285" t="s">
        <v>58</v>
      </c>
      <c r="B103" s="291"/>
      <c r="C103" s="287" t="s">
        <v>59</v>
      </c>
      <c r="D103" s="171">
        <v>2333421.4700000002</v>
      </c>
      <c r="E103" s="171">
        <v>2320137.06</v>
      </c>
      <c r="F103" s="98" t="s">
        <v>18</v>
      </c>
      <c r="G103" s="99">
        <f>D105</f>
        <v>2333421.4700000002</v>
      </c>
      <c r="H103" s="99">
        <f t="shared" ref="H103:U104" si="11">H106+H114+H123+H145+H158</f>
        <v>2300617</v>
      </c>
      <c r="I103" s="99">
        <f t="shared" si="11"/>
        <v>2164167</v>
      </c>
      <c r="J103" s="99">
        <f t="shared" si="11"/>
        <v>1682457</v>
      </c>
      <c r="K103" s="99">
        <f t="shared" si="11"/>
        <v>481710</v>
      </c>
      <c r="L103" s="99">
        <f t="shared" si="11"/>
        <v>0</v>
      </c>
      <c r="M103" s="99">
        <f t="shared" si="11"/>
        <v>136450</v>
      </c>
      <c r="N103" s="99">
        <f t="shared" si="11"/>
        <v>0</v>
      </c>
      <c r="O103" s="99">
        <f t="shared" si="11"/>
        <v>0</v>
      </c>
      <c r="P103" s="99">
        <f t="shared" si="11"/>
        <v>0</v>
      </c>
      <c r="Q103" s="99">
        <f t="shared" si="11"/>
        <v>32804.47</v>
      </c>
      <c r="R103" s="99">
        <f t="shared" si="11"/>
        <v>12000</v>
      </c>
      <c r="S103" s="99">
        <f t="shared" si="11"/>
        <v>20804.47</v>
      </c>
      <c r="T103" s="99">
        <f t="shared" si="11"/>
        <v>0</v>
      </c>
      <c r="U103" s="99">
        <f t="shared" si="11"/>
        <v>20804.47</v>
      </c>
    </row>
    <row r="104" spans="1:21" x14ac:dyDescent="0.2">
      <c r="A104" s="285"/>
      <c r="B104" s="291"/>
      <c r="C104" s="292"/>
      <c r="D104" s="97"/>
      <c r="E104" s="97"/>
      <c r="F104" s="98" t="s">
        <v>19</v>
      </c>
      <c r="G104" s="99">
        <f>E105</f>
        <v>2320137.06</v>
      </c>
      <c r="H104" s="99">
        <f t="shared" si="11"/>
        <v>2287332.71</v>
      </c>
      <c r="I104" s="99">
        <f t="shared" si="11"/>
        <v>2150932.58</v>
      </c>
      <c r="J104" s="99">
        <f t="shared" si="11"/>
        <v>1677156.28</v>
      </c>
      <c r="K104" s="99">
        <f t="shared" si="11"/>
        <v>473776.29999999993</v>
      </c>
      <c r="L104" s="99">
        <f t="shared" si="11"/>
        <v>0</v>
      </c>
      <c r="M104" s="99">
        <f t="shared" si="11"/>
        <v>136400.13</v>
      </c>
      <c r="N104" s="99">
        <f t="shared" si="11"/>
        <v>0</v>
      </c>
      <c r="O104" s="99">
        <f t="shared" si="11"/>
        <v>0</v>
      </c>
      <c r="P104" s="99">
        <f t="shared" si="11"/>
        <v>0</v>
      </c>
      <c r="Q104" s="99">
        <f t="shared" si="11"/>
        <v>32804.35</v>
      </c>
      <c r="R104" s="99">
        <f t="shared" si="11"/>
        <v>11999.88</v>
      </c>
      <c r="S104" s="99">
        <f t="shared" si="11"/>
        <v>20804.47</v>
      </c>
      <c r="T104" s="99">
        <f t="shared" si="11"/>
        <v>0</v>
      </c>
      <c r="U104" s="99">
        <f t="shared" si="11"/>
        <v>20804.47</v>
      </c>
    </row>
    <row r="105" spans="1:21" x14ac:dyDescent="0.2">
      <c r="A105" s="285"/>
      <c r="B105" s="291"/>
      <c r="C105" s="292"/>
      <c r="D105" s="97">
        <f>D108+D116+D125+D147+D160</f>
        <v>2333421.4700000002</v>
      </c>
      <c r="E105" s="97">
        <f>E108+E116+E125+E147+E160</f>
        <v>2320137.06</v>
      </c>
      <c r="F105" s="98" t="s">
        <v>20</v>
      </c>
      <c r="G105" s="99">
        <f t="shared" ref="G105:M105" si="12">G104/G103*100</f>
        <v>99.430689647335754</v>
      </c>
      <c r="H105" s="99">
        <f t="shared" si="12"/>
        <v>99.4225770738893</v>
      </c>
      <c r="I105" s="99">
        <f t="shared" si="12"/>
        <v>99.388475103815935</v>
      </c>
      <c r="J105" s="99">
        <f t="shared" si="12"/>
        <v>99.684941725107976</v>
      </c>
      <c r="K105" s="99">
        <f t="shared" si="12"/>
        <v>98.353013223723806</v>
      </c>
      <c r="L105" s="99" t="e">
        <f t="shared" si="12"/>
        <v>#DIV/0!</v>
      </c>
      <c r="M105" s="99">
        <f t="shared" si="12"/>
        <v>99.963451813851236</v>
      </c>
      <c r="N105" s="99">
        <v>0</v>
      </c>
      <c r="O105" s="99">
        <v>0</v>
      </c>
      <c r="P105" s="99">
        <v>0</v>
      </c>
      <c r="Q105" s="99">
        <f>Q104/Q103*100</f>
        <v>99.999634196193369</v>
      </c>
      <c r="R105" s="99">
        <v>0</v>
      </c>
      <c r="S105" s="99">
        <f>S104/S103*100</f>
        <v>100</v>
      </c>
      <c r="T105" s="99">
        <v>0</v>
      </c>
      <c r="U105" s="99">
        <f>U104/U103*100</f>
        <v>100</v>
      </c>
    </row>
    <row r="106" spans="1:21" hidden="1" x14ac:dyDescent="0.2">
      <c r="A106" s="280"/>
      <c r="B106" s="281" t="s">
        <v>60</v>
      </c>
      <c r="C106" s="282" t="s">
        <v>61</v>
      </c>
      <c r="D106" s="52">
        <v>41813</v>
      </c>
      <c r="E106" s="52">
        <v>22712</v>
      </c>
      <c r="F106" s="51" t="s">
        <v>18</v>
      </c>
      <c r="G106" s="9">
        <f>D108</f>
        <v>43117</v>
      </c>
      <c r="H106" s="18">
        <f>I106+L106+M106+N106+O106+P106</f>
        <v>43117</v>
      </c>
      <c r="I106" s="9">
        <f>J106+K106</f>
        <v>43117</v>
      </c>
      <c r="J106" s="9">
        <f>D109+D110+D111+D112</f>
        <v>42567</v>
      </c>
      <c r="K106" s="9">
        <f>D113</f>
        <v>550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</row>
    <row r="107" spans="1:21" hidden="1" x14ac:dyDescent="0.2">
      <c r="A107" s="280"/>
      <c r="B107" s="281"/>
      <c r="C107" s="282"/>
      <c r="D107" s="8"/>
      <c r="E107" s="8"/>
      <c r="F107" s="51" t="s">
        <v>19</v>
      </c>
      <c r="G107" s="9">
        <f>E108</f>
        <v>43117</v>
      </c>
      <c r="H107" s="18">
        <f>I107+L107+M107+N107+O107+P107</f>
        <v>43117</v>
      </c>
      <c r="I107" s="9">
        <f>J107+K107</f>
        <v>43117</v>
      </c>
      <c r="J107" s="9">
        <f>E109+E110+E111+E112</f>
        <v>42567</v>
      </c>
      <c r="K107" s="9">
        <f>E113</f>
        <v>550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</row>
    <row r="108" spans="1:21" hidden="1" x14ac:dyDescent="0.2">
      <c r="A108" s="280"/>
      <c r="B108" s="281"/>
      <c r="C108" s="283"/>
      <c r="D108" s="8">
        <f>D109+D110+D111+D112+D113</f>
        <v>43117</v>
      </c>
      <c r="E108" s="8">
        <f>E109+E110+E111+E112+E113</f>
        <v>43117</v>
      </c>
      <c r="F108" s="51" t="s">
        <v>20</v>
      </c>
      <c r="G108" s="9">
        <f>G107/G106*100</f>
        <v>100</v>
      </c>
      <c r="H108" s="9">
        <f>H107/H106*100</f>
        <v>100</v>
      </c>
      <c r="I108" s="9">
        <f>I107/I106*100</f>
        <v>100</v>
      </c>
      <c r="J108" s="9">
        <f>J107/J106*100</f>
        <v>100</v>
      </c>
      <c r="K108" s="9">
        <f>K107/K106*100</f>
        <v>100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</row>
    <row r="109" spans="1:21" hidden="1" x14ac:dyDescent="0.2">
      <c r="A109" s="1"/>
      <c r="B109">
        <v>401</v>
      </c>
      <c r="C109">
        <v>0</v>
      </c>
      <c r="D109" s="52">
        <v>34557</v>
      </c>
      <c r="E109" s="52">
        <v>34557</v>
      </c>
      <c r="F109" s="13">
        <f>H103-G103</f>
        <v>-32804.470000000205</v>
      </c>
      <c r="G109" s="14"/>
      <c r="H109" s="15">
        <f>H104-G104</f>
        <v>-32804.350000000093</v>
      </c>
      <c r="I109" s="9">
        <f>J103+K103</f>
        <v>2164167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idden="1" x14ac:dyDescent="0.2">
      <c r="A110" s="1"/>
      <c r="B110">
        <v>404</v>
      </c>
      <c r="C110">
        <v>0</v>
      </c>
      <c r="D110" s="52">
        <v>2500</v>
      </c>
      <c r="E110" s="52">
        <v>2500</v>
      </c>
      <c r="F110" s="47"/>
      <c r="G110" s="47"/>
      <c r="H110" s="14">
        <f>I109+L103+M103</f>
        <v>2300617</v>
      </c>
      <c r="I110" s="9">
        <f>J104+K104</f>
        <v>2150932.58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idden="1" x14ac:dyDescent="0.2">
      <c r="A111" s="1"/>
      <c r="B111">
        <v>411</v>
      </c>
      <c r="C111">
        <v>0</v>
      </c>
      <c r="D111" s="52">
        <v>5510</v>
      </c>
      <c r="E111" s="52">
        <v>5510</v>
      </c>
      <c r="F111" s="13"/>
      <c r="G111" s="14"/>
      <c r="H111" s="14">
        <f>I110+L104+M104</f>
        <v>2287332.71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idden="1" x14ac:dyDescent="0.2">
      <c r="A112" s="1"/>
      <c r="B112" s="2"/>
      <c r="C112" s="144" t="s">
        <v>28</v>
      </c>
      <c r="D112" s="17">
        <v>0</v>
      </c>
      <c r="E112" s="17">
        <v>0</v>
      </c>
      <c r="F112" s="13"/>
      <c r="G112" s="14"/>
      <c r="H112" s="1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idden="1" x14ac:dyDescent="0.2">
      <c r="A113" s="1"/>
      <c r="B113">
        <v>444</v>
      </c>
      <c r="C113">
        <v>0</v>
      </c>
      <c r="D113" s="52">
        <v>550</v>
      </c>
      <c r="E113" s="52">
        <v>550</v>
      </c>
      <c r="F113" s="13"/>
      <c r="G113" s="14"/>
      <c r="H113" s="1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idden="1" x14ac:dyDescent="0.2">
      <c r="A114" s="280"/>
      <c r="B114" s="281" t="s">
        <v>62</v>
      </c>
      <c r="C114" s="282" t="s">
        <v>63</v>
      </c>
      <c r="D114" s="52">
        <v>85000</v>
      </c>
      <c r="E114" s="52">
        <v>47818.07</v>
      </c>
      <c r="F114" s="51" t="s">
        <v>18</v>
      </c>
      <c r="G114" s="9">
        <f>D116</f>
        <v>89550</v>
      </c>
      <c r="H114" s="18">
        <f>I114+L114+M114+N114+O114+P114</f>
        <v>89550</v>
      </c>
      <c r="I114" s="9">
        <f>J114+K114</f>
        <v>4500</v>
      </c>
      <c r="J114" s="9">
        <v>0</v>
      </c>
      <c r="K114" s="9">
        <f>D118+D119+D120</f>
        <v>4500</v>
      </c>
      <c r="L114" s="9">
        <v>0</v>
      </c>
      <c r="M114" s="9">
        <f>D117</f>
        <v>85050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</row>
    <row r="115" spans="1:21" hidden="1" x14ac:dyDescent="0.2">
      <c r="A115" s="280"/>
      <c r="B115" s="281"/>
      <c r="C115" s="283"/>
      <c r="D115" s="12"/>
      <c r="E115" s="12"/>
      <c r="F115" s="51" t="s">
        <v>19</v>
      </c>
      <c r="G115" s="9">
        <f>E116</f>
        <v>89027.41</v>
      </c>
      <c r="H115" s="18">
        <f>I115+L115+M115+N115+O115+P115</f>
        <v>89027.41</v>
      </c>
      <c r="I115" s="9">
        <f>J115+K115</f>
        <v>3977.41</v>
      </c>
      <c r="J115" s="9">
        <v>0</v>
      </c>
      <c r="K115" s="9">
        <f>E118+E119+E120</f>
        <v>3977.41</v>
      </c>
      <c r="L115" s="9">
        <v>0</v>
      </c>
      <c r="M115" s="9">
        <f>E117</f>
        <v>85050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</row>
    <row r="116" spans="1:21" hidden="1" x14ac:dyDescent="0.2">
      <c r="A116" s="280"/>
      <c r="B116" s="281"/>
      <c r="C116" s="283"/>
      <c r="D116" s="8">
        <f>D117+D118+D119+D120</f>
        <v>89550</v>
      </c>
      <c r="E116" s="8">
        <f>E117+E118+E119+E120</f>
        <v>89027.41</v>
      </c>
      <c r="F116" s="51" t="s">
        <v>20</v>
      </c>
      <c r="G116" s="9">
        <f>G115/G114*100</f>
        <v>99.416426577331109</v>
      </c>
      <c r="H116" s="9">
        <f>H115/H114*100</f>
        <v>99.416426577331109</v>
      </c>
      <c r="I116" s="9">
        <f>I115/I114*100</f>
        <v>88.386888888888876</v>
      </c>
      <c r="J116" s="9">
        <v>0</v>
      </c>
      <c r="K116" s="9">
        <f>K115/K114*100</f>
        <v>88.386888888888876</v>
      </c>
      <c r="L116" s="9">
        <v>0</v>
      </c>
      <c r="M116" s="9">
        <f>M115/M114*100</f>
        <v>100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</row>
    <row r="117" spans="1:21" hidden="1" x14ac:dyDescent="0.2">
      <c r="A117" s="1"/>
      <c r="B117">
        <v>303</v>
      </c>
      <c r="C117">
        <v>0</v>
      </c>
      <c r="D117" s="52">
        <v>85050</v>
      </c>
      <c r="E117" s="52">
        <v>85050</v>
      </c>
      <c r="F117" s="13">
        <f>H114-G114</f>
        <v>0</v>
      </c>
      <c r="G117" s="14"/>
      <c r="H117" s="15">
        <f>H115-E116</f>
        <v>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idden="1" x14ac:dyDescent="0.2">
      <c r="A118" s="1"/>
      <c r="B118">
        <v>421</v>
      </c>
      <c r="C118">
        <v>0</v>
      </c>
      <c r="D118" s="52">
        <v>3000</v>
      </c>
      <c r="E118" s="52">
        <v>2718.96</v>
      </c>
      <c r="F118" s="47"/>
      <c r="G118" s="47"/>
      <c r="H118" s="1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idden="1" x14ac:dyDescent="0.2">
      <c r="A119" s="1"/>
      <c r="B119">
        <v>430</v>
      </c>
      <c r="C119">
        <v>0</v>
      </c>
      <c r="D119" s="52">
        <v>1500</v>
      </c>
      <c r="E119" s="52">
        <v>1258.45</v>
      </c>
      <c r="F119" s="13"/>
      <c r="G119" s="14"/>
      <c r="H119" s="1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idden="1" x14ac:dyDescent="0.2">
      <c r="A120" s="1"/>
      <c r="B120">
        <v>441</v>
      </c>
      <c r="C120">
        <v>0</v>
      </c>
      <c r="D120" s="52">
        <v>0</v>
      </c>
      <c r="E120" s="52">
        <v>0</v>
      </c>
      <c r="F120" s="13"/>
      <c r="G120" s="14"/>
      <c r="H120" s="1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idden="1" x14ac:dyDescent="0.2">
      <c r="A121" s="1"/>
      <c r="B121" s="2"/>
      <c r="C121" s="144"/>
      <c r="D121" s="12"/>
      <c r="E121" s="12"/>
      <c r="F121" s="13"/>
      <c r="G121" s="14"/>
      <c r="H121" s="1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idden="1" x14ac:dyDescent="0.2">
      <c r="A122" s="1"/>
      <c r="B122" s="2"/>
      <c r="C122" s="144"/>
      <c r="D122" s="12"/>
      <c r="E122" s="12">
        <v>0</v>
      </c>
      <c r="F122" s="13"/>
      <c r="G122" s="14"/>
      <c r="H122" s="1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">
      <c r="A123" s="280"/>
      <c r="B123" s="281" t="s">
        <v>65</v>
      </c>
      <c r="C123" s="282" t="s">
        <v>66</v>
      </c>
      <c r="D123" s="52">
        <v>1938260</v>
      </c>
      <c r="E123" s="52">
        <v>1926685.83</v>
      </c>
      <c r="F123" s="51" t="s">
        <v>18</v>
      </c>
      <c r="G123" s="9">
        <f>D125</f>
        <v>1938260</v>
      </c>
      <c r="H123" s="18">
        <f>I123+L123+M123+N123+O123+P123</f>
        <v>1926260</v>
      </c>
      <c r="I123" s="9">
        <f>J123+K123</f>
        <v>1925260</v>
      </c>
      <c r="J123" s="9">
        <f>D127+D128+D130+D132+D129</f>
        <v>1571580</v>
      </c>
      <c r="K123" s="9">
        <f>D131+D133+D134+D135+D136+D137+D138+D139+D140+D141+D142</f>
        <v>353680</v>
      </c>
      <c r="L123" s="9">
        <v>0</v>
      </c>
      <c r="M123" s="9">
        <f>D126</f>
        <v>1000</v>
      </c>
      <c r="N123" s="9">
        <v>0</v>
      </c>
      <c r="O123" s="9">
        <v>0</v>
      </c>
      <c r="P123" s="9">
        <v>0</v>
      </c>
      <c r="Q123" s="9">
        <f>R123+T123+U123</f>
        <v>12000</v>
      </c>
      <c r="R123" s="9">
        <f>D144</f>
        <v>12000</v>
      </c>
      <c r="S123" s="9">
        <v>0</v>
      </c>
      <c r="T123" s="9">
        <v>0</v>
      </c>
      <c r="U123" s="9">
        <v>0</v>
      </c>
    </row>
    <row r="124" spans="1:21" x14ac:dyDescent="0.2">
      <c r="A124" s="280"/>
      <c r="B124" s="281"/>
      <c r="C124" s="283"/>
      <c r="D124" s="12"/>
      <c r="E124" s="12"/>
      <c r="F124" s="51" t="s">
        <v>19</v>
      </c>
      <c r="G124" s="9">
        <f>E125</f>
        <v>1926685.8299999998</v>
      </c>
      <c r="H124" s="18">
        <f>I124+L124+M124+N124+O124+P124</f>
        <v>1914685.95</v>
      </c>
      <c r="I124" s="9">
        <f>J124+K124</f>
        <v>1913735.82</v>
      </c>
      <c r="J124" s="9">
        <f>E127+E128+E130+E132+E129</f>
        <v>1566298.28</v>
      </c>
      <c r="K124" s="9">
        <f>E131+E133+E134+E135+E136+E137+E138+E139+E140+E141+E142</f>
        <v>347437.54</v>
      </c>
      <c r="L124" s="9">
        <v>0</v>
      </c>
      <c r="M124" s="9">
        <f>E126</f>
        <v>950.13</v>
      </c>
      <c r="N124" s="9">
        <v>0</v>
      </c>
      <c r="O124" s="9">
        <v>0</v>
      </c>
      <c r="P124" s="9">
        <v>0</v>
      </c>
      <c r="Q124" s="9">
        <f>R124+T124+U124</f>
        <v>11999.88</v>
      </c>
      <c r="R124" s="9">
        <f>E144</f>
        <v>11999.88</v>
      </c>
      <c r="S124" s="9">
        <v>0</v>
      </c>
      <c r="T124" s="9">
        <v>0</v>
      </c>
      <c r="U124" s="9">
        <v>0</v>
      </c>
    </row>
    <row r="125" spans="1:21" x14ac:dyDescent="0.2">
      <c r="A125" s="280"/>
      <c r="B125" s="281"/>
      <c r="C125" s="283"/>
      <c r="D125" s="8">
        <f>D126+D127+D128+D129+D130+D131+D132+D133+D134+D135+D136+D137+D138+D139+D140+D141+D142+D144</f>
        <v>1938260</v>
      </c>
      <c r="E125" s="8">
        <f>E126+E127+E128+E129+E130+E131+E132+E133+E134+E135+E136+E137+E138+E139+E140+E141+E142+E144</f>
        <v>1926685.8299999998</v>
      </c>
      <c r="F125" s="51" t="s">
        <v>20</v>
      </c>
      <c r="G125" s="9">
        <f>G124/G123*100</f>
        <v>99.402857717746841</v>
      </c>
      <c r="H125" s="9">
        <f>H124/H123*100</f>
        <v>99.399143936955554</v>
      </c>
      <c r="I125" s="9">
        <f>I124/I123*100</f>
        <v>99.401422145580341</v>
      </c>
      <c r="J125" s="9">
        <f>J124/J123*100</f>
        <v>99.663922931063013</v>
      </c>
      <c r="K125" s="9">
        <f>K124/K123*100</f>
        <v>98.234997738068301</v>
      </c>
      <c r="L125" s="9">
        <v>0</v>
      </c>
      <c r="M125" s="9">
        <f>M124/M123*100</f>
        <v>95.013000000000005</v>
      </c>
      <c r="N125" s="9">
        <v>0</v>
      </c>
      <c r="O125" s="9">
        <v>0</v>
      </c>
      <c r="P125" s="9">
        <v>0</v>
      </c>
      <c r="Q125" s="9">
        <f>Q124/Q123*100</f>
        <v>99.998999999999995</v>
      </c>
      <c r="R125" s="9">
        <f>R124/R123*100</f>
        <v>99.998999999999995</v>
      </c>
      <c r="S125" s="9">
        <v>0</v>
      </c>
      <c r="T125" s="9">
        <v>0</v>
      </c>
      <c r="U125" s="9">
        <v>0</v>
      </c>
    </row>
    <row r="126" spans="1:21" hidden="1" x14ac:dyDescent="0.2">
      <c r="A126" s="1"/>
      <c r="B126">
        <v>302</v>
      </c>
      <c r="C126">
        <v>0</v>
      </c>
      <c r="D126" s="52">
        <v>1000</v>
      </c>
      <c r="E126" s="52">
        <v>950.13</v>
      </c>
      <c r="F126" s="13">
        <f>H123-G123</f>
        <v>-12000</v>
      </c>
      <c r="G126" s="14"/>
      <c r="H126" s="15">
        <f>H124-E125</f>
        <v>-11999.879999999888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idden="1" x14ac:dyDescent="0.2">
      <c r="A127" s="1"/>
      <c r="B127">
        <v>401</v>
      </c>
      <c r="C127">
        <v>0</v>
      </c>
      <c r="D127" s="52">
        <v>1169190</v>
      </c>
      <c r="E127" s="52">
        <v>1166388.73</v>
      </c>
      <c r="F127" s="13"/>
      <c r="G127" s="14"/>
      <c r="H127" s="1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idden="1" x14ac:dyDescent="0.2">
      <c r="A128" s="1"/>
      <c r="B128">
        <v>404</v>
      </c>
      <c r="C128">
        <v>0</v>
      </c>
      <c r="D128" s="52">
        <v>92640</v>
      </c>
      <c r="E128" s="52">
        <v>92636.86</v>
      </c>
      <c r="F128" s="46"/>
      <c r="G128" s="46"/>
      <c r="H128" s="1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idden="1" x14ac:dyDescent="0.2">
      <c r="A129" s="1"/>
      <c r="B129">
        <v>411</v>
      </c>
      <c r="C129">
        <v>0</v>
      </c>
      <c r="D129" s="52">
        <v>218980</v>
      </c>
      <c r="E129" s="52">
        <v>217210.2</v>
      </c>
      <c r="F129" s="13"/>
      <c r="G129" s="14"/>
      <c r="H129" s="1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idden="1" x14ac:dyDescent="0.2">
      <c r="A130" s="1"/>
      <c r="B130">
        <v>412</v>
      </c>
      <c r="C130">
        <v>0</v>
      </c>
      <c r="D130" s="52">
        <v>23170</v>
      </c>
      <c r="E130" s="52">
        <v>22535.25</v>
      </c>
      <c r="F130" s="13"/>
      <c r="G130" s="14"/>
      <c r="H130" s="1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idden="1" x14ac:dyDescent="0.2">
      <c r="A131" s="1"/>
      <c r="B131">
        <v>414</v>
      </c>
      <c r="C131">
        <v>0</v>
      </c>
      <c r="D131" s="52">
        <v>490</v>
      </c>
      <c r="E131" s="52">
        <v>282</v>
      </c>
      <c r="F131" s="13"/>
      <c r="G131" s="14"/>
      <c r="H131" s="1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idden="1" x14ac:dyDescent="0.2">
      <c r="A132" s="1"/>
      <c r="B132">
        <v>417</v>
      </c>
      <c r="C132">
        <v>0</v>
      </c>
      <c r="D132" s="52">
        <v>67600</v>
      </c>
      <c r="E132" s="52">
        <v>67527.240000000005</v>
      </c>
      <c r="F132" s="13"/>
      <c r="G132" s="14"/>
      <c r="H132" s="1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idden="1" x14ac:dyDescent="0.2">
      <c r="A133" s="1"/>
      <c r="B133">
        <v>421</v>
      </c>
      <c r="C133">
        <v>0</v>
      </c>
      <c r="D133" s="52">
        <v>105740</v>
      </c>
      <c r="E133" s="52">
        <v>103013.77</v>
      </c>
      <c r="F133" s="13"/>
      <c r="G133" s="14"/>
      <c r="H133" s="1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idden="1" x14ac:dyDescent="0.2">
      <c r="A134" s="1"/>
      <c r="B134">
        <v>426</v>
      </c>
      <c r="C134">
        <v>0</v>
      </c>
      <c r="D134" s="52">
        <v>26250</v>
      </c>
      <c r="E134" s="52">
        <v>26196.82</v>
      </c>
      <c r="F134" s="13"/>
      <c r="G134" s="14"/>
      <c r="H134" s="1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idden="1" x14ac:dyDescent="0.2">
      <c r="A135" s="1"/>
      <c r="B135">
        <v>427</v>
      </c>
      <c r="C135">
        <v>0</v>
      </c>
      <c r="D135" s="52">
        <v>2964</v>
      </c>
      <c r="E135" s="52">
        <v>2924.35</v>
      </c>
      <c r="F135" s="13"/>
      <c r="G135" s="14"/>
      <c r="H135" s="1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idden="1" x14ac:dyDescent="0.2">
      <c r="A136" s="1"/>
      <c r="B136">
        <v>428</v>
      </c>
      <c r="C136">
        <v>0</v>
      </c>
      <c r="D136" s="52">
        <v>2000</v>
      </c>
      <c r="E136" s="52">
        <v>1730</v>
      </c>
      <c r="F136" s="13"/>
      <c r="G136" s="14"/>
      <c r="H136" s="1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idden="1" x14ac:dyDescent="0.2">
      <c r="A137" s="1"/>
      <c r="B137">
        <v>430</v>
      </c>
      <c r="C137">
        <v>0</v>
      </c>
      <c r="D137" s="52">
        <v>136800</v>
      </c>
      <c r="E137" s="52">
        <v>135905.03</v>
      </c>
      <c r="F137" s="13"/>
      <c r="G137" s="14"/>
      <c r="H137" s="1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idden="1" x14ac:dyDescent="0.2">
      <c r="A138" s="1"/>
      <c r="B138">
        <v>436</v>
      </c>
      <c r="C138">
        <v>0</v>
      </c>
      <c r="D138" s="52">
        <v>15000</v>
      </c>
      <c r="E138" s="52">
        <v>13823.48</v>
      </c>
      <c r="F138" s="13"/>
      <c r="G138" s="14"/>
      <c r="H138" s="1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idden="1" x14ac:dyDescent="0.2">
      <c r="A139" s="1"/>
      <c r="B139">
        <v>441</v>
      </c>
      <c r="C139">
        <v>0</v>
      </c>
      <c r="D139" s="52">
        <v>21300</v>
      </c>
      <c r="E139" s="52">
        <v>20691.96</v>
      </c>
      <c r="F139" s="13"/>
      <c r="G139" s="14"/>
      <c r="H139" s="1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idden="1" x14ac:dyDescent="0.2">
      <c r="A140" s="1"/>
      <c r="B140">
        <v>443</v>
      </c>
      <c r="C140">
        <v>0</v>
      </c>
      <c r="D140" s="52">
        <v>3100</v>
      </c>
      <c r="E140" s="52">
        <v>3062.5</v>
      </c>
      <c r="F140" s="13"/>
      <c r="G140" s="14"/>
      <c r="H140" s="1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idden="1" x14ac:dyDescent="0.2">
      <c r="A141" s="1"/>
      <c r="B141">
        <v>444</v>
      </c>
      <c r="C141">
        <v>0</v>
      </c>
      <c r="D141" s="52">
        <v>23036</v>
      </c>
      <c r="E141" s="52">
        <v>23035.13</v>
      </c>
      <c r="F141" s="13"/>
      <c r="G141" s="14"/>
      <c r="H141" s="1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idden="1" x14ac:dyDescent="0.2">
      <c r="A142" s="1"/>
      <c r="B142">
        <v>470</v>
      </c>
      <c r="C142">
        <v>0</v>
      </c>
      <c r="D142" s="52">
        <v>17000</v>
      </c>
      <c r="E142" s="52">
        <v>16772.5</v>
      </c>
      <c r="F142" s="13"/>
      <c r="G142" s="14"/>
      <c r="H142" s="1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idden="1" x14ac:dyDescent="0.2">
      <c r="A143" s="1"/>
      <c r="F143" s="13"/>
      <c r="G143" s="14"/>
      <c r="H143" s="1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idden="1" x14ac:dyDescent="0.2">
      <c r="A144" s="1"/>
      <c r="B144">
        <v>606</v>
      </c>
      <c r="C144">
        <v>0</v>
      </c>
      <c r="D144" s="52">
        <v>12000</v>
      </c>
      <c r="E144" s="52">
        <v>11999.88</v>
      </c>
      <c r="F144" s="13"/>
      <c r="G144" s="14"/>
      <c r="H144" s="1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idden="1" x14ac:dyDescent="0.2">
      <c r="A145" s="280"/>
      <c r="B145" s="281" t="s">
        <v>67</v>
      </c>
      <c r="C145" s="282" t="s">
        <v>68</v>
      </c>
      <c r="D145" s="52">
        <v>77820</v>
      </c>
      <c r="E145" s="52">
        <v>76764.679999999993</v>
      </c>
      <c r="F145" s="51" t="s">
        <v>18</v>
      </c>
      <c r="G145" s="9">
        <f>D147</f>
        <v>77820</v>
      </c>
      <c r="H145" s="18">
        <f>I145+L145+M145+N145+O145+P145</f>
        <v>77820</v>
      </c>
      <c r="I145" s="9">
        <f>J145+K145</f>
        <v>77820</v>
      </c>
      <c r="J145" s="9">
        <f>D148</f>
        <v>3380</v>
      </c>
      <c r="K145" s="9">
        <f>D151+D154</f>
        <v>74440</v>
      </c>
      <c r="L145" s="9">
        <v>0</v>
      </c>
      <c r="M145" s="9">
        <v>0</v>
      </c>
      <c r="N145" s="9">
        <f>D149+D150+D152+D153+D155+D156</f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</row>
    <row r="146" spans="1:21" hidden="1" x14ac:dyDescent="0.2">
      <c r="A146" s="280"/>
      <c r="B146" s="281"/>
      <c r="C146" s="283"/>
      <c r="D146" s="12"/>
      <c r="E146" s="12"/>
      <c r="F146" s="51" t="s">
        <v>19</v>
      </c>
      <c r="G146" s="9">
        <f>E147</f>
        <v>76764.680000000008</v>
      </c>
      <c r="H146" s="18">
        <f>I146+L146+M146+N146+O146+P146</f>
        <v>76764.680000000008</v>
      </c>
      <c r="I146" s="9">
        <f>J146+K146</f>
        <v>76764.680000000008</v>
      </c>
      <c r="J146" s="9">
        <f>E148</f>
        <v>3380</v>
      </c>
      <c r="K146" s="9">
        <f>E151+E154</f>
        <v>73384.680000000008</v>
      </c>
      <c r="L146" s="9">
        <v>0</v>
      </c>
      <c r="M146" s="9">
        <v>0</v>
      </c>
      <c r="N146" s="9">
        <f>E149+E150+E152+E153+E155+E156</f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</row>
    <row r="147" spans="1:21" hidden="1" x14ac:dyDescent="0.2">
      <c r="A147" s="280"/>
      <c r="B147" s="281"/>
      <c r="C147" s="283"/>
      <c r="D147" s="8">
        <f>D148+D149+D150+D151+D152+D153+D154+D155+D156+D157</f>
        <v>77820</v>
      </c>
      <c r="E147" s="8">
        <f>E148+E149+E150+E151+E152+E153+E154+E155+E156+E157</f>
        <v>76764.680000000008</v>
      </c>
      <c r="F147" s="51" t="s">
        <v>20</v>
      </c>
      <c r="G147" s="9">
        <f>G146/G145*100</f>
        <v>98.643896170650223</v>
      </c>
      <c r="H147" s="9">
        <f>H146/H145*100</f>
        <v>98.643896170650223</v>
      </c>
      <c r="I147" s="9">
        <f>I146/I145*100</f>
        <v>98.643896170650223</v>
      </c>
      <c r="J147" s="9">
        <f>J146/J145*100</f>
        <v>100</v>
      </c>
      <c r="K147" s="9">
        <f>K146/K145*100</f>
        <v>98.582321332616885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</row>
    <row r="148" spans="1:21" hidden="1" x14ac:dyDescent="0.2">
      <c r="A148" s="142"/>
      <c r="B148">
        <v>417</v>
      </c>
      <c r="C148">
        <v>0</v>
      </c>
      <c r="D148" s="52">
        <v>3380</v>
      </c>
      <c r="E148" s="52">
        <v>3380</v>
      </c>
      <c r="F148" s="47"/>
      <c r="G148" s="4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idden="1" x14ac:dyDescent="0.2">
      <c r="A149" s="142"/>
      <c r="B149">
        <v>417</v>
      </c>
      <c r="C149" s="25">
        <v>7</v>
      </c>
      <c r="D149" s="16">
        <v>0</v>
      </c>
      <c r="E149" s="16">
        <v>0</v>
      </c>
      <c r="F149" s="5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idden="1" x14ac:dyDescent="0.2">
      <c r="A150" s="1"/>
      <c r="B150">
        <v>417</v>
      </c>
      <c r="C150" s="25">
        <v>9</v>
      </c>
      <c r="D150" s="16">
        <v>0</v>
      </c>
      <c r="E150" s="16">
        <v>0</v>
      </c>
      <c r="F150" s="13">
        <f>H145-G145</f>
        <v>0</v>
      </c>
      <c r="G150" s="14"/>
      <c r="H150" s="15">
        <f>H146-E147</f>
        <v>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idden="1" x14ac:dyDescent="0.2">
      <c r="A151" s="1"/>
      <c r="B151">
        <v>421</v>
      </c>
      <c r="C151">
        <v>0</v>
      </c>
      <c r="D151" s="52">
        <v>23460</v>
      </c>
      <c r="E151" s="52">
        <v>22945.74</v>
      </c>
      <c r="F151" s="13"/>
      <c r="G151" s="14"/>
      <c r="H151" s="1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idden="1" x14ac:dyDescent="0.2">
      <c r="A152" s="1"/>
      <c r="B152">
        <v>421</v>
      </c>
      <c r="C152" s="25">
        <v>7</v>
      </c>
      <c r="D152" s="16">
        <v>0</v>
      </c>
      <c r="E152" s="16">
        <v>0</v>
      </c>
      <c r="F152" s="13"/>
      <c r="G152" s="14"/>
      <c r="H152" s="1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idden="1" x14ac:dyDescent="0.2">
      <c r="A153" s="1"/>
      <c r="B153">
        <v>421</v>
      </c>
      <c r="C153" s="25">
        <v>9</v>
      </c>
      <c r="D153" s="16">
        <v>0</v>
      </c>
      <c r="E153" s="16">
        <v>0</v>
      </c>
      <c r="F153" s="13"/>
      <c r="G153" s="14"/>
      <c r="H153" s="1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idden="1" x14ac:dyDescent="0.2">
      <c r="A154" s="1"/>
      <c r="B154">
        <v>430</v>
      </c>
      <c r="C154">
        <v>0</v>
      </c>
      <c r="D154" s="52">
        <v>50980</v>
      </c>
      <c r="E154" s="52">
        <v>50438.94</v>
      </c>
      <c r="F154" s="13"/>
      <c r="G154" s="14"/>
      <c r="H154" s="1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idden="1" x14ac:dyDescent="0.2">
      <c r="A155" s="1"/>
      <c r="B155">
        <v>430</v>
      </c>
      <c r="C155" s="25">
        <v>7</v>
      </c>
      <c r="D155" s="16">
        <v>0</v>
      </c>
      <c r="E155" s="16">
        <v>0</v>
      </c>
      <c r="F155" s="13"/>
      <c r="G155" s="14"/>
      <c r="H155" s="1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idden="1" x14ac:dyDescent="0.2">
      <c r="A156" s="1"/>
      <c r="B156">
        <v>430</v>
      </c>
      <c r="C156" s="25">
        <v>9</v>
      </c>
      <c r="D156" s="16">
        <v>0</v>
      </c>
      <c r="E156" s="16">
        <v>0</v>
      </c>
      <c r="F156" s="13"/>
      <c r="G156" s="14"/>
      <c r="H156" s="1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idden="1" x14ac:dyDescent="0.2">
      <c r="A157" s="1"/>
      <c r="B157" s="2"/>
      <c r="C157" s="144"/>
      <c r="D157" s="12"/>
      <c r="E157" s="12"/>
      <c r="F157" s="13"/>
      <c r="G157" s="14"/>
      <c r="H157" s="1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x14ac:dyDescent="0.2">
      <c r="A158" s="280"/>
      <c r="B158" s="281" t="s">
        <v>69</v>
      </c>
      <c r="C158" s="282" t="s">
        <v>26</v>
      </c>
      <c r="D158" s="52">
        <v>184674.47</v>
      </c>
      <c r="E158" s="52">
        <v>184542.14</v>
      </c>
      <c r="F158" s="51" t="s">
        <v>18</v>
      </c>
      <c r="G158" s="9">
        <f>D160</f>
        <v>184674.47</v>
      </c>
      <c r="H158" s="18">
        <f>I158+L158+M158+N158+O158+P158</f>
        <v>163870</v>
      </c>
      <c r="I158" s="9">
        <f>J158+K158</f>
        <v>113470</v>
      </c>
      <c r="J158" s="9">
        <f>D163</f>
        <v>64930</v>
      </c>
      <c r="K158" s="9">
        <f>D161+D164+D165+D166</f>
        <v>48540</v>
      </c>
      <c r="L158" s="9">
        <v>0</v>
      </c>
      <c r="M158" s="9">
        <f>D162</f>
        <v>50400</v>
      </c>
      <c r="N158" s="9">
        <v>0</v>
      </c>
      <c r="O158" s="9">
        <v>0</v>
      </c>
      <c r="P158" s="9">
        <v>0</v>
      </c>
      <c r="Q158" s="9">
        <f>R158+T158+U158</f>
        <v>20804.47</v>
      </c>
      <c r="R158" s="9">
        <v>0</v>
      </c>
      <c r="S158" s="9">
        <f>Q158</f>
        <v>20804.47</v>
      </c>
      <c r="T158" s="9">
        <v>0</v>
      </c>
      <c r="U158" s="9">
        <f>D167</f>
        <v>20804.47</v>
      </c>
    </row>
    <row r="159" spans="1:21" x14ac:dyDescent="0.2">
      <c r="A159" s="280"/>
      <c r="B159" s="281"/>
      <c r="C159" s="283"/>
      <c r="D159" s="12"/>
      <c r="E159" s="12"/>
      <c r="F159" s="51" t="s">
        <v>19</v>
      </c>
      <c r="G159" s="9">
        <f>E160</f>
        <v>184542.13999999998</v>
      </c>
      <c r="H159" s="18">
        <f>I159+L159+M159+N159+O159+P159</f>
        <v>163737.66999999998</v>
      </c>
      <c r="I159" s="9">
        <f>J159+K159</f>
        <v>113337.67</v>
      </c>
      <c r="J159" s="9">
        <f>E163</f>
        <v>64911</v>
      </c>
      <c r="K159" s="9">
        <f>E161+E164+E165+E166</f>
        <v>48426.67</v>
      </c>
      <c r="L159" s="9">
        <v>0</v>
      </c>
      <c r="M159" s="9">
        <f>E162</f>
        <v>50400</v>
      </c>
      <c r="N159" s="9">
        <v>0</v>
      </c>
      <c r="O159" s="9">
        <v>0</v>
      </c>
      <c r="P159" s="9">
        <v>0</v>
      </c>
      <c r="Q159" s="9">
        <f>R159+T159+U159</f>
        <v>20804.47</v>
      </c>
      <c r="R159" s="9">
        <v>0</v>
      </c>
      <c r="S159" s="9">
        <f>Q159</f>
        <v>20804.47</v>
      </c>
      <c r="T159" s="9">
        <v>0</v>
      </c>
      <c r="U159" s="9">
        <f>E167</f>
        <v>20804.47</v>
      </c>
    </row>
    <row r="160" spans="1:21" x14ac:dyDescent="0.2">
      <c r="A160" s="280"/>
      <c r="B160" s="281"/>
      <c r="C160" s="283"/>
      <c r="D160" s="8">
        <f>D161+D162+D163+D164+D165+D166+D167</f>
        <v>184674.47</v>
      </c>
      <c r="E160" s="8">
        <f>E161+E162+E163+E164+E165+E166+E167</f>
        <v>184542.13999999998</v>
      </c>
      <c r="F160" s="51" t="s">
        <v>20</v>
      </c>
      <c r="G160" s="9">
        <f>G159/G158*100</f>
        <v>99.928344183145612</v>
      </c>
      <c r="H160" s="9">
        <f>H159/H158*100</f>
        <v>99.919246964056867</v>
      </c>
      <c r="I160" s="9">
        <f>I159/I158*100</f>
        <v>99.883378866660792</v>
      </c>
      <c r="J160" s="9">
        <v>0</v>
      </c>
      <c r="K160" s="9">
        <f>K159/K158*100</f>
        <v>99.766522455706635</v>
      </c>
      <c r="L160" s="9">
        <v>0</v>
      </c>
      <c r="M160" s="9">
        <f>M159/M158*100</f>
        <v>100</v>
      </c>
      <c r="N160" s="9">
        <v>0</v>
      </c>
      <c r="O160" s="9">
        <v>0</v>
      </c>
      <c r="P160" s="9">
        <v>0</v>
      </c>
      <c r="Q160" s="9">
        <f>Q159/Q158*100</f>
        <v>100</v>
      </c>
      <c r="R160" s="9">
        <v>0</v>
      </c>
      <c r="S160" s="9">
        <v>0</v>
      </c>
      <c r="T160" s="9">
        <v>0</v>
      </c>
      <c r="U160" s="9">
        <v>0</v>
      </c>
    </row>
    <row r="161" spans="1:21" hidden="1" x14ac:dyDescent="0.2">
      <c r="A161" s="1"/>
      <c r="B161">
        <v>290</v>
      </c>
      <c r="C161">
        <v>0</v>
      </c>
      <c r="D161" s="52">
        <v>6540</v>
      </c>
      <c r="E161" s="52">
        <v>6538.24</v>
      </c>
      <c r="F161" s="13">
        <f>H158-G158</f>
        <v>-20804.47</v>
      </c>
      <c r="G161" s="14"/>
      <c r="H161" s="15">
        <f>H159-E160</f>
        <v>-20804.47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idden="1" x14ac:dyDescent="0.2">
      <c r="A162" s="1"/>
      <c r="B162">
        <v>303</v>
      </c>
      <c r="C162">
        <v>0</v>
      </c>
      <c r="D162" s="52">
        <v>50400</v>
      </c>
      <c r="E162" s="52">
        <v>50400</v>
      </c>
      <c r="F162" s="47"/>
      <c r="G162" s="47"/>
      <c r="H162" s="1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idden="1" x14ac:dyDescent="0.2">
      <c r="A163" s="1"/>
      <c r="B163">
        <v>410</v>
      </c>
      <c r="C163">
        <v>0</v>
      </c>
      <c r="D163" s="52">
        <v>64930</v>
      </c>
      <c r="E163" s="52">
        <v>64911</v>
      </c>
      <c r="F163" s="13"/>
      <c r="G163" s="14"/>
      <c r="H163" s="1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idden="1" x14ac:dyDescent="0.2">
      <c r="A164" s="1"/>
      <c r="B164">
        <v>421</v>
      </c>
      <c r="C164">
        <v>0</v>
      </c>
      <c r="D164" s="52">
        <v>31200</v>
      </c>
      <c r="E164" s="52">
        <v>31168.43</v>
      </c>
      <c r="F164" s="13"/>
      <c r="G164" s="14"/>
      <c r="H164" s="1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idden="1" x14ac:dyDescent="0.2">
      <c r="A165" s="1"/>
      <c r="B165">
        <v>430</v>
      </c>
      <c r="C165">
        <v>0</v>
      </c>
      <c r="D165" s="52">
        <v>800</v>
      </c>
      <c r="E165" s="52">
        <v>720</v>
      </c>
      <c r="F165" s="13"/>
      <c r="G165" s="14"/>
      <c r="H165" s="1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idden="1" x14ac:dyDescent="0.2">
      <c r="A166" s="1"/>
      <c r="B166">
        <v>443</v>
      </c>
      <c r="C166">
        <v>0</v>
      </c>
      <c r="D166" s="52">
        <v>10000</v>
      </c>
      <c r="E166" s="52">
        <v>10000</v>
      </c>
      <c r="F166" s="13"/>
      <c r="G166" s="14"/>
      <c r="H166" s="1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idden="1" x14ac:dyDescent="0.2">
      <c r="A167" s="1"/>
      <c r="B167">
        <v>663</v>
      </c>
      <c r="C167">
        <v>9</v>
      </c>
      <c r="D167" s="52">
        <v>20804.47</v>
      </c>
      <c r="E167" s="52">
        <v>20804.47</v>
      </c>
      <c r="F167" s="13"/>
      <c r="G167" s="14"/>
      <c r="H167" s="1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idden="1" x14ac:dyDescent="0.2">
      <c r="A168" s="285" t="s">
        <v>70</v>
      </c>
      <c r="B168" s="291"/>
      <c r="C168" s="287" t="s">
        <v>71</v>
      </c>
      <c r="D168" s="171">
        <v>53080</v>
      </c>
      <c r="E168" s="171">
        <v>51585.8</v>
      </c>
      <c r="F168" s="98" t="s">
        <v>18</v>
      </c>
      <c r="G168" s="99">
        <f>D170</f>
        <v>53080</v>
      </c>
      <c r="H168" s="99">
        <f>H171+H177+H187+H197</f>
        <v>53080</v>
      </c>
      <c r="I168" s="99">
        <f t="shared" ref="I168:M169" si="13">I171+I177+I187+I197</f>
        <v>26000</v>
      </c>
      <c r="J168" s="99">
        <f t="shared" si="13"/>
        <v>14441.510000000002</v>
      </c>
      <c r="K168" s="99">
        <f t="shared" si="13"/>
        <v>11558.489999999998</v>
      </c>
      <c r="L168" s="99">
        <f t="shared" si="13"/>
        <v>0</v>
      </c>
      <c r="M168" s="99">
        <f t="shared" si="13"/>
        <v>27080</v>
      </c>
      <c r="N168" s="99">
        <f t="shared" ref="N168:U169" si="14">N171+N177</f>
        <v>0</v>
      </c>
      <c r="O168" s="99">
        <f t="shared" si="14"/>
        <v>0</v>
      </c>
      <c r="P168" s="99">
        <f t="shared" si="14"/>
        <v>0</v>
      </c>
      <c r="Q168" s="99">
        <f t="shared" si="14"/>
        <v>0</v>
      </c>
      <c r="R168" s="99">
        <f t="shared" si="14"/>
        <v>0</v>
      </c>
      <c r="S168" s="99">
        <f t="shared" si="14"/>
        <v>0</v>
      </c>
      <c r="T168" s="99">
        <f t="shared" si="14"/>
        <v>0</v>
      </c>
      <c r="U168" s="99">
        <f t="shared" si="14"/>
        <v>0</v>
      </c>
    </row>
    <row r="169" spans="1:21" hidden="1" x14ac:dyDescent="0.2">
      <c r="A169" s="285"/>
      <c r="B169" s="291"/>
      <c r="C169" s="292"/>
      <c r="D169" s="97"/>
      <c r="E169" s="97"/>
      <c r="F169" s="98" t="s">
        <v>19</v>
      </c>
      <c r="G169" s="99">
        <f>E170</f>
        <v>51585.799999999996</v>
      </c>
      <c r="H169" s="99">
        <f>H172+H178+H188+H198</f>
        <v>51585.8</v>
      </c>
      <c r="I169" s="99">
        <f t="shared" si="13"/>
        <v>24505.800000000003</v>
      </c>
      <c r="J169" s="99">
        <f t="shared" si="13"/>
        <v>14441.510000000002</v>
      </c>
      <c r="K169" s="99">
        <f t="shared" si="13"/>
        <v>10064.289999999999</v>
      </c>
      <c r="L169" s="99">
        <f t="shared" si="13"/>
        <v>0</v>
      </c>
      <c r="M169" s="99">
        <f t="shared" si="13"/>
        <v>27080</v>
      </c>
      <c r="N169" s="99">
        <f t="shared" si="14"/>
        <v>0</v>
      </c>
      <c r="O169" s="99">
        <f t="shared" si="14"/>
        <v>0</v>
      </c>
      <c r="P169" s="99">
        <f t="shared" si="14"/>
        <v>0</v>
      </c>
      <c r="Q169" s="99">
        <f t="shared" si="14"/>
        <v>0</v>
      </c>
      <c r="R169" s="99">
        <f t="shared" si="14"/>
        <v>0</v>
      </c>
      <c r="S169" s="99">
        <f t="shared" si="14"/>
        <v>0</v>
      </c>
      <c r="T169" s="99">
        <f t="shared" si="14"/>
        <v>0</v>
      </c>
      <c r="U169" s="99">
        <f t="shared" si="14"/>
        <v>0</v>
      </c>
    </row>
    <row r="170" spans="1:21" hidden="1" x14ac:dyDescent="0.2">
      <c r="A170" s="285"/>
      <c r="B170" s="291"/>
      <c r="C170" s="292"/>
      <c r="D170" s="97">
        <f>D173+D179+D189+D199</f>
        <v>53080</v>
      </c>
      <c r="E170" s="97">
        <f>E173+E179+E189+E199</f>
        <v>51585.799999999996</v>
      </c>
      <c r="F170" s="98" t="s">
        <v>20</v>
      </c>
      <c r="G170" s="99">
        <f>G169/G168*100</f>
        <v>97.185003767897499</v>
      </c>
      <c r="H170" s="99">
        <f>H169/H168*100</f>
        <v>97.185003767897513</v>
      </c>
      <c r="I170" s="99">
        <f>I169/I168*100</f>
        <v>94.253076923076947</v>
      </c>
      <c r="J170" s="99">
        <f>J169/J168*100</f>
        <v>100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</row>
    <row r="171" spans="1:21" hidden="1" x14ac:dyDescent="0.2">
      <c r="A171" s="280"/>
      <c r="B171" s="281" t="s">
        <v>72</v>
      </c>
      <c r="C171" s="282" t="s">
        <v>73</v>
      </c>
      <c r="D171" s="47"/>
      <c r="E171" s="47"/>
      <c r="F171" s="51" t="s">
        <v>18</v>
      </c>
      <c r="G171" s="9">
        <f>D173</f>
        <v>888</v>
      </c>
      <c r="H171" s="18">
        <f>I171+L171+M171+N171+O171+P171</f>
        <v>888</v>
      </c>
      <c r="I171" s="9">
        <f>J171+K171</f>
        <v>888</v>
      </c>
      <c r="J171" s="9">
        <f>D174+D175</f>
        <v>888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</row>
    <row r="172" spans="1:21" hidden="1" x14ac:dyDescent="0.2">
      <c r="A172" s="280"/>
      <c r="B172" s="281"/>
      <c r="C172" s="282"/>
      <c r="D172" s="8"/>
      <c r="E172" s="8"/>
      <c r="F172" s="51" t="s">
        <v>19</v>
      </c>
      <c r="G172" s="9">
        <f>E173</f>
        <v>888</v>
      </c>
      <c r="H172" s="18">
        <f>I172+L172+M172+N172+O172+P172</f>
        <v>888</v>
      </c>
      <c r="I172" s="9">
        <f>J172+K172</f>
        <v>888</v>
      </c>
      <c r="J172" s="9">
        <f>E174+E175</f>
        <v>888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1:21" hidden="1" x14ac:dyDescent="0.2">
      <c r="A173" s="280"/>
      <c r="B173" s="281"/>
      <c r="C173" s="283"/>
      <c r="D173" s="8">
        <f>D174+D175</f>
        <v>888</v>
      </c>
      <c r="E173" s="8">
        <f>E174+E175</f>
        <v>888</v>
      </c>
      <c r="F173" s="51" t="s">
        <v>20</v>
      </c>
      <c r="G173" s="9">
        <f>G172/G171*100</f>
        <v>100</v>
      </c>
      <c r="H173" s="9">
        <f>H172/H171*100</f>
        <v>100</v>
      </c>
      <c r="I173" s="9">
        <f>I172/I171*100</f>
        <v>100</v>
      </c>
      <c r="J173" s="9">
        <f>J172/J171*100</f>
        <v>100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</row>
    <row r="174" spans="1:21" hidden="1" x14ac:dyDescent="0.2">
      <c r="A174" s="1"/>
      <c r="B174">
        <v>411</v>
      </c>
      <c r="C174">
        <v>0</v>
      </c>
      <c r="D174" s="52">
        <v>130</v>
      </c>
      <c r="E174" s="52">
        <v>130</v>
      </c>
      <c r="F174" s="13"/>
      <c r="G174" s="14"/>
      <c r="H174" s="15">
        <f>H172-E173</f>
        <v>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idden="1" x14ac:dyDescent="0.2">
      <c r="A175" s="1"/>
      <c r="B175">
        <v>417</v>
      </c>
      <c r="C175">
        <v>0</v>
      </c>
      <c r="D175" s="52">
        <v>758</v>
      </c>
      <c r="E175" s="52">
        <v>758</v>
      </c>
      <c r="F175" s="47"/>
      <c r="G175" s="47"/>
      <c r="H175" s="1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idden="1" x14ac:dyDescent="0.2">
      <c r="A176" s="1"/>
      <c r="B176" s="45"/>
      <c r="C176" s="45">
        <v>0</v>
      </c>
      <c r="D176" s="46"/>
      <c r="E176" s="46"/>
      <c r="F176" s="13"/>
      <c r="G176" s="14"/>
      <c r="H176" s="1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idden="1" x14ac:dyDescent="0.2">
      <c r="A177" s="280"/>
      <c r="B177" s="281">
        <v>75107</v>
      </c>
      <c r="C177" s="293" t="s">
        <v>356</v>
      </c>
      <c r="D177" s="52">
        <v>25843</v>
      </c>
      <c r="E177" s="52">
        <v>25842.28</v>
      </c>
      <c r="F177" s="51" t="s">
        <v>18</v>
      </c>
      <c r="G177" s="9">
        <f>D179</f>
        <v>25842.999999999996</v>
      </c>
      <c r="H177" s="18">
        <f>I177+L177+M177+N177+O177+P177</f>
        <v>25843</v>
      </c>
      <c r="I177" s="9">
        <f>J177+K177</f>
        <v>10403</v>
      </c>
      <c r="J177" s="9">
        <f>D181+D182+D183</f>
        <v>5842.13</v>
      </c>
      <c r="K177" s="9">
        <f>D184+D185+D186</f>
        <v>4560.87</v>
      </c>
      <c r="L177" s="9">
        <v>0</v>
      </c>
      <c r="M177" s="9">
        <f>D180</f>
        <v>15440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</row>
    <row r="178" spans="1:21" hidden="1" x14ac:dyDescent="0.2">
      <c r="A178" s="280"/>
      <c r="B178" s="281"/>
      <c r="C178" s="294"/>
      <c r="D178" s="12"/>
      <c r="E178" s="12"/>
      <c r="F178" s="51" t="s">
        <v>19</v>
      </c>
      <c r="G178" s="9">
        <f>E179</f>
        <v>25842.279999999995</v>
      </c>
      <c r="H178" s="18">
        <f>I178+L178+M178+N178+O178+P178</f>
        <v>25842.28</v>
      </c>
      <c r="I178" s="9">
        <f>J178+K178</f>
        <v>10402.280000000001</v>
      </c>
      <c r="J178" s="9">
        <f>E182+E181+E183</f>
        <v>5842.13</v>
      </c>
      <c r="K178" s="9">
        <f>E184+E185+E186</f>
        <v>4560.1500000000005</v>
      </c>
      <c r="L178" s="9">
        <v>0</v>
      </c>
      <c r="M178" s="9">
        <f>E180</f>
        <v>15440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</row>
    <row r="179" spans="1:21" hidden="1" x14ac:dyDescent="0.2">
      <c r="A179" s="280"/>
      <c r="B179" s="281"/>
      <c r="C179" s="295"/>
      <c r="D179" s="8">
        <f>D180+D181+D182+D183+D184+D185+D186</f>
        <v>25842.999999999996</v>
      </c>
      <c r="E179" s="8">
        <f>E180+E181+E182+E183+E184+E185+E186</f>
        <v>25842.279999999995</v>
      </c>
      <c r="F179" s="51" t="s">
        <v>20</v>
      </c>
      <c r="G179" s="9">
        <f>G178/G177*100</f>
        <v>99.997213945749337</v>
      </c>
      <c r="H179" s="9">
        <f t="shared" ref="H179:M179" si="15">H178/H177*100</f>
        <v>99.997213945749337</v>
      </c>
      <c r="I179" s="9">
        <f t="shared" si="15"/>
        <v>99.993078919542441</v>
      </c>
      <c r="J179" s="9">
        <f t="shared" si="15"/>
        <v>100</v>
      </c>
      <c r="K179" s="9">
        <f t="shared" si="15"/>
        <v>99.984213538206546</v>
      </c>
      <c r="L179" s="9">
        <v>0</v>
      </c>
      <c r="M179" s="9">
        <f t="shared" si="15"/>
        <v>100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</row>
    <row r="180" spans="1:21" hidden="1" x14ac:dyDescent="0.2">
      <c r="A180" s="1"/>
      <c r="B180">
        <v>303</v>
      </c>
      <c r="C180">
        <v>0</v>
      </c>
      <c r="D180" s="52">
        <v>15440</v>
      </c>
      <c r="E180" s="52">
        <v>15440</v>
      </c>
      <c r="F180" s="13">
        <f>H177-G177</f>
        <v>0</v>
      </c>
      <c r="G180" s="14"/>
      <c r="H180" s="15">
        <f>H178-E179</f>
        <v>0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idden="1" x14ac:dyDescent="0.2">
      <c r="A181" s="1"/>
      <c r="B181">
        <v>411</v>
      </c>
      <c r="C181">
        <v>0</v>
      </c>
      <c r="D181" s="52">
        <v>318.06</v>
      </c>
      <c r="E181" s="52">
        <v>318.06</v>
      </c>
      <c r="F181" s="47"/>
      <c r="G181" s="47"/>
      <c r="H181" s="14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idden="1" x14ac:dyDescent="0.2">
      <c r="A182" s="1"/>
      <c r="B182">
        <v>412</v>
      </c>
      <c r="C182">
        <v>0</v>
      </c>
      <c r="D182" s="52">
        <v>13.83</v>
      </c>
      <c r="E182" s="52">
        <v>13.83</v>
      </c>
      <c r="F182" s="13"/>
      <c r="G182" s="14"/>
      <c r="H182" s="1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idden="1" x14ac:dyDescent="0.2">
      <c r="A183" s="1"/>
      <c r="B183">
        <v>417</v>
      </c>
      <c r="C183">
        <v>0</v>
      </c>
      <c r="D183" s="52">
        <v>5510.24</v>
      </c>
      <c r="E183" s="52">
        <v>5510.24</v>
      </c>
      <c r="F183" s="13"/>
      <c r="G183" s="14"/>
      <c r="H183" s="14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idden="1" x14ac:dyDescent="0.2">
      <c r="A184" s="1"/>
      <c r="B184">
        <v>421</v>
      </c>
      <c r="C184">
        <v>0</v>
      </c>
      <c r="D184" s="52">
        <v>4150</v>
      </c>
      <c r="E184" s="52">
        <v>4149.6000000000004</v>
      </c>
      <c r="F184" s="13"/>
      <c r="G184" s="14"/>
      <c r="H184" s="14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idden="1" x14ac:dyDescent="0.2">
      <c r="A185" s="1"/>
      <c r="B185">
        <v>441</v>
      </c>
      <c r="C185">
        <v>0</v>
      </c>
      <c r="D185" s="52">
        <v>410.87</v>
      </c>
      <c r="E185" s="52">
        <v>410.55</v>
      </c>
      <c r="F185" s="13"/>
      <c r="G185" s="14"/>
      <c r="H185" s="1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idden="1" x14ac:dyDescent="0.2">
      <c r="A186" s="1"/>
      <c r="B186">
        <v>441</v>
      </c>
      <c r="C186">
        <v>0</v>
      </c>
      <c r="D186" s="52">
        <v>0</v>
      </c>
      <c r="E186" s="52">
        <v>0</v>
      </c>
      <c r="F186" s="13"/>
      <c r="G186" s="14"/>
      <c r="H186" s="14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idden="1" x14ac:dyDescent="0.2">
      <c r="A187" s="280"/>
      <c r="B187" s="281" t="s">
        <v>583</v>
      </c>
      <c r="C187" s="296" t="s">
        <v>586</v>
      </c>
      <c r="D187" s="52">
        <v>15245</v>
      </c>
      <c r="E187" s="52">
        <v>14772.33</v>
      </c>
      <c r="F187" s="51" t="s">
        <v>18</v>
      </c>
      <c r="G187" s="9">
        <f>D189</f>
        <v>15245</v>
      </c>
      <c r="H187" s="18">
        <f>I187+L187+M187+N187+O187+P187</f>
        <v>15245</v>
      </c>
      <c r="I187" s="9">
        <f>J187+K187</f>
        <v>8165</v>
      </c>
      <c r="J187" s="9">
        <f>D191+D192+D193</f>
        <v>4024.5</v>
      </c>
      <c r="K187" s="9">
        <f>D194+D195+D196</f>
        <v>4140.5</v>
      </c>
      <c r="L187" s="9">
        <v>0</v>
      </c>
      <c r="M187" s="9">
        <f>D190</f>
        <v>7080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</row>
    <row r="188" spans="1:21" hidden="1" x14ac:dyDescent="0.2">
      <c r="A188" s="280"/>
      <c r="B188" s="281"/>
      <c r="C188" s="294"/>
      <c r="D188" s="12"/>
      <c r="E188" s="12"/>
      <c r="F188" s="51" t="s">
        <v>19</v>
      </c>
      <c r="G188" s="9">
        <f>E189</f>
        <v>14772.33</v>
      </c>
      <c r="H188" s="18">
        <f>I188+L188+M188+N188+O188+P188</f>
        <v>14772.33</v>
      </c>
      <c r="I188" s="9">
        <f>J188+K188</f>
        <v>7692.33</v>
      </c>
      <c r="J188" s="9">
        <f>E192+E191+E193</f>
        <v>4024.5</v>
      </c>
      <c r="K188" s="9">
        <f>E194+E195+E196</f>
        <v>3667.83</v>
      </c>
      <c r="L188" s="9">
        <v>0</v>
      </c>
      <c r="M188" s="9">
        <f>E190</f>
        <v>7080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</row>
    <row r="189" spans="1:21" hidden="1" x14ac:dyDescent="0.2">
      <c r="A189" s="280"/>
      <c r="B189" s="281"/>
      <c r="C189" s="295"/>
      <c r="D189" s="8">
        <f>D190+D191+D192+D193+D194+D195+D196</f>
        <v>15245</v>
      </c>
      <c r="E189" s="8">
        <f>E190+E191+E192+E193+E194+E195+E196</f>
        <v>14772.33</v>
      </c>
      <c r="F189" s="51" t="s">
        <v>20</v>
      </c>
      <c r="G189" s="9">
        <f>G188/G187*100</f>
        <v>96.899508035421448</v>
      </c>
      <c r="H189" s="9">
        <f t="shared" ref="H189:K189" si="16">H188/H187*100</f>
        <v>96.899508035421448</v>
      </c>
      <c r="I189" s="9">
        <f t="shared" si="16"/>
        <v>94.211022657685234</v>
      </c>
      <c r="J189" s="9">
        <f t="shared" si="16"/>
        <v>100</v>
      </c>
      <c r="K189" s="9">
        <f t="shared" si="16"/>
        <v>88.584228957855331</v>
      </c>
      <c r="L189" s="9">
        <v>0</v>
      </c>
      <c r="M189" s="9">
        <f t="shared" ref="M189" si="17">M188/M187*100</f>
        <v>100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</row>
    <row r="190" spans="1:21" hidden="1" x14ac:dyDescent="0.2">
      <c r="A190" s="1"/>
      <c r="B190">
        <v>303</v>
      </c>
      <c r="C190">
        <v>0</v>
      </c>
      <c r="D190" s="52">
        <v>7080</v>
      </c>
      <c r="E190" s="52">
        <v>7080</v>
      </c>
      <c r="F190" s="13">
        <f>H187-G187</f>
        <v>0</v>
      </c>
      <c r="G190" s="14"/>
      <c r="H190" s="15">
        <f>H188-E189</f>
        <v>0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idden="1" x14ac:dyDescent="0.2">
      <c r="A191" s="1"/>
      <c r="B191">
        <v>411</v>
      </c>
      <c r="C191">
        <v>0</v>
      </c>
      <c r="D191" s="52">
        <v>273.57</v>
      </c>
      <c r="E191" s="52">
        <v>273.57</v>
      </c>
      <c r="F191" s="47"/>
      <c r="G191" s="47"/>
      <c r="H191" s="14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idden="1" x14ac:dyDescent="0.2">
      <c r="A192" s="1"/>
      <c r="B192">
        <v>412</v>
      </c>
      <c r="C192">
        <v>0</v>
      </c>
      <c r="D192" s="52">
        <v>17.8</v>
      </c>
      <c r="E192" s="52">
        <v>17.8</v>
      </c>
      <c r="F192" s="13"/>
      <c r="G192" s="14"/>
      <c r="H192" s="14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idden="1" x14ac:dyDescent="0.2">
      <c r="A193" s="1"/>
      <c r="B193">
        <v>417</v>
      </c>
      <c r="C193">
        <v>0</v>
      </c>
      <c r="D193" s="52">
        <v>3733.13</v>
      </c>
      <c r="E193" s="52">
        <v>3733.13</v>
      </c>
      <c r="F193" s="13"/>
      <c r="G193" s="14"/>
      <c r="H193" s="14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idden="1" x14ac:dyDescent="0.2">
      <c r="A194" s="1"/>
      <c r="B194">
        <v>421</v>
      </c>
      <c r="C194">
        <v>0</v>
      </c>
      <c r="D194" s="52">
        <v>3522</v>
      </c>
      <c r="E194" s="52">
        <v>3417.94</v>
      </c>
      <c r="F194" s="13"/>
      <c r="G194" s="14"/>
      <c r="H194" s="1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idden="1" x14ac:dyDescent="0.2">
      <c r="A195" s="1"/>
      <c r="B195">
        <v>430</v>
      </c>
      <c r="C195">
        <v>0</v>
      </c>
      <c r="D195" s="52">
        <v>318.5</v>
      </c>
      <c r="E195" s="52">
        <v>0</v>
      </c>
      <c r="F195" s="13"/>
      <c r="G195" s="14"/>
      <c r="H195" s="1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idden="1" x14ac:dyDescent="0.2">
      <c r="A196" s="1"/>
      <c r="B196">
        <v>441</v>
      </c>
      <c r="C196">
        <v>0</v>
      </c>
      <c r="D196" s="52">
        <v>300</v>
      </c>
      <c r="E196" s="52">
        <v>249.89</v>
      </c>
      <c r="F196" s="13"/>
      <c r="G196" s="14"/>
      <c r="H196" s="1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idden="1" x14ac:dyDescent="0.2">
      <c r="A197" s="280"/>
      <c r="B197" s="281" t="s">
        <v>584</v>
      </c>
      <c r="C197" s="296" t="s">
        <v>585</v>
      </c>
      <c r="D197" s="52">
        <v>11104</v>
      </c>
      <c r="E197" s="52">
        <v>10083.19</v>
      </c>
      <c r="F197" s="51" t="s">
        <v>18</v>
      </c>
      <c r="G197" s="9">
        <f>D199</f>
        <v>11104.000000000002</v>
      </c>
      <c r="H197" s="18">
        <f>I197+L197+M197+N197+O197+P197</f>
        <v>11104</v>
      </c>
      <c r="I197" s="9">
        <f>J197+K197</f>
        <v>6544</v>
      </c>
      <c r="J197" s="9">
        <f>D201+D202+D203</f>
        <v>3686.88</v>
      </c>
      <c r="K197" s="9">
        <f>D204+D205+D206</f>
        <v>2857.12</v>
      </c>
      <c r="L197" s="9">
        <v>0</v>
      </c>
      <c r="M197" s="9">
        <f>D200</f>
        <v>4560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</row>
    <row r="198" spans="1:21" hidden="1" x14ac:dyDescent="0.2">
      <c r="A198" s="280"/>
      <c r="B198" s="281"/>
      <c r="C198" s="294"/>
      <c r="D198" s="12"/>
      <c r="E198" s="12"/>
      <c r="F198" s="51" t="s">
        <v>19</v>
      </c>
      <c r="G198" s="9">
        <f>E199</f>
        <v>10083.19</v>
      </c>
      <c r="H198" s="18">
        <f>I198+L198+M198+N198+O198+P198</f>
        <v>10083.19</v>
      </c>
      <c r="I198" s="9">
        <f>J198+K198</f>
        <v>5523.1900000000005</v>
      </c>
      <c r="J198" s="9">
        <f>E202+E201+E203</f>
        <v>3686.88</v>
      </c>
      <c r="K198" s="9">
        <f>E204+E205+E206</f>
        <v>1836.31</v>
      </c>
      <c r="L198" s="9">
        <v>0</v>
      </c>
      <c r="M198" s="9">
        <f>E200</f>
        <v>4560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</row>
    <row r="199" spans="1:21" hidden="1" x14ac:dyDescent="0.2">
      <c r="A199" s="280"/>
      <c r="B199" s="281"/>
      <c r="C199" s="295"/>
      <c r="D199" s="8">
        <f>D200+D201+D202+D203+D204+D205+D206</f>
        <v>11104.000000000002</v>
      </c>
      <c r="E199" s="8">
        <f>E200+E201+E202+E203+E204+E205+E206</f>
        <v>10083.19</v>
      </c>
      <c r="F199" s="51" t="s">
        <v>20</v>
      </c>
      <c r="G199" s="9">
        <f>G198/G197*100</f>
        <v>90.806826368876074</v>
      </c>
      <c r="H199" s="9">
        <f t="shared" ref="H199:K199" si="18">H198/H197*100</f>
        <v>90.806826368876088</v>
      </c>
      <c r="I199" s="9">
        <f t="shared" si="18"/>
        <v>84.400825183374096</v>
      </c>
      <c r="J199" s="9">
        <f t="shared" si="18"/>
        <v>100</v>
      </c>
      <c r="K199" s="9">
        <f t="shared" si="18"/>
        <v>64.271364170913373</v>
      </c>
      <c r="L199" s="9">
        <v>0</v>
      </c>
      <c r="M199" s="9">
        <f t="shared" ref="M199" si="19">M198/M197*100</f>
        <v>100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</row>
    <row r="200" spans="1:21" hidden="1" x14ac:dyDescent="0.2">
      <c r="A200" s="1"/>
      <c r="B200">
        <v>303</v>
      </c>
      <c r="C200">
        <v>0</v>
      </c>
      <c r="D200" s="52">
        <v>4560</v>
      </c>
      <c r="E200" s="52">
        <v>4560</v>
      </c>
      <c r="F200" s="13">
        <f>H197-G197</f>
        <v>0</v>
      </c>
      <c r="G200" s="14"/>
      <c r="H200" s="15">
        <f>H198-E199</f>
        <v>0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idden="1" x14ac:dyDescent="0.2">
      <c r="A201" s="1"/>
      <c r="B201">
        <v>411</v>
      </c>
      <c r="C201">
        <v>0</v>
      </c>
      <c r="D201" s="52">
        <v>295.55</v>
      </c>
      <c r="E201" s="52">
        <v>295.55</v>
      </c>
      <c r="F201" s="47"/>
      <c r="G201" s="47"/>
      <c r="H201" s="14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idden="1" x14ac:dyDescent="0.2">
      <c r="A202" s="1"/>
      <c r="B202">
        <v>412</v>
      </c>
      <c r="C202">
        <v>0</v>
      </c>
      <c r="D202" s="52">
        <v>20.97</v>
      </c>
      <c r="E202" s="52">
        <v>20.97</v>
      </c>
      <c r="F202" s="13"/>
      <c r="G202" s="14"/>
      <c r="H202" s="1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idden="1" x14ac:dyDescent="0.2">
      <c r="A203" s="1"/>
      <c r="B203">
        <v>417</v>
      </c>
      <c r="C203">
        <v>0</v>
      </c>
      <c r="D203" s="52">
        <v>3370.36</v>
      </c>
      <c r="E203" s="52">
        <v>3370.36</v>
      </c>
      <c r="F203" s="13"/>
      <c r="G203" s="14"/>
      <c r="H203" s="14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idden="1" x14ac:dyDescent="0.2">
      <c r="A204" s="1"/>
      <c r="B204">
        <v>421</v>
      </c>
      <c r="C204">
        <v>0</v>
      </c>
      <c r="D204" s="52">
        <v>2410</v>
      </c>
      <c r="E204" s="52">
        <v>1686.71</v>
      </c>
      <c r="F204" s="13"/>
      <c r="G204" s="14"/>
      <c r="H204" s="1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idden="1" x14ac:dyDescent="0.2">
      <c r="A205" s="1"/>
      <c r="B205">
        <v>430</v>
      </c>
      <c r="C205">
        <v>0</v>
      </c>
      <c r="D205" s="52">
        <v>157.12</v>
      </c>
      <c r="E205" s="52">
        <v>0</v>
      </c>
      <c r="F205" s="13"/>
      <c r="G205" s="14"/>
      <c r="H205" s="14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idden="1" x14ac:dyDescent="0.2">
      <c r="A206" s="1"/>
      <c r="B206">
        <v>441</v>
      </c>
      <c r="C206">
        <v>0</v>
      </c>
      <c r="D206" s="52">
        <v>290</v>
      </c>
      <c r="E206" s="52">
        <v>149.6</v>
      </c>
      <c r="F206" s="13"/>
      <c r="G206" s="14"/>
      <c r="H206" s="1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idden="1" x14ac:dyDescent="0.2">
      <c r="A207" s="1"/>
      <c r="D207" s="52"/>
      <c r="E207" s="52"/>
      <c r="F207" s="13"/>
      <c r="G207" s="14"/>
      <c r="H207" s="14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idden="1" x14ac:dyDescent="0.2">
      <c r="A208" s="1"/>
      <c r="D208" s="52"/>
      <c r="E208" s="52"/>
      <c r="F208" s="13"/>
      <c r="G208" s="14"/>
      <c r="H208" s="1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idden="1" x14ac:dyDescent="0.2">
      <c r="A209" s="1"/>
      <c r="D209" s="52"/>
      <c r="E209" s="52"/>
      <c r="F209" s="13"/>
      <c r="G209" s="14"/>
      <c r="H209" s="14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x14ac:dyDescent="0.2">
      <c r="A210" s="285" t="s">
        <v>74</v>
      </c>
      <c r="B210" s="291"/>
      <c r="C210" s="287" t="s">
        <v>75</v>
      </c>
      <c r="D210" s="97"/>
      <c r="E210" s="97"/>
      <c r="F210" s="98" t="s">
        <v>18</v>
      </c>
      <c r="G210" s="99">
        <f>D212</f>
        <v>276280</v>
      </c>
      <c r="H210" s="99">
        <f t="shared" ref="H210:U210" si="20">H213++H219+H224+H243+H247</f>
        <v>261080</v>
      </c>
      <c r="I210" s="99">
        <f t="shared" si="20"/>
        <v>230810</v>
      </c>
      <c r="J210" s="99">
        <f t="shared" si="20"/>
        <v>52000</v>
      </c>
      <c r="K210" s="99">
        <f t="shared" si="20"/>
        <v>178810</v>
      </c>
      <c r="L210" s="99">
        <f t="shared" si="20"/>
        <v>0</v>
      </c>
      <c r="M210" s="99">
        <f t="shared" si="20"/>
        <v>30270</v>
      </c>
      <c r="N210" s="99">
        <f t="shared" si="20"/>
        <v>0</v>
      </c>
      <c r="O210" s="99">
        <f t="shared" si="20"/>
        <v>0</v>
      </c>
      <c r="P210" s="99">
        <f t="shared" si="20"/>
        <v>0</v>
      </c>
      <c r="Q210" s="99">
        <f t="shared" si="20"/>
        <v>15200</v>
      </c>
      <c r="R210" s="99">
        <f t="shared" si="20"/>
        <v>15200</v>
      </c>
      <c r="S210" s="99">
        <f t="shared" si="20"/>
        <v>0</v>
      </c>
      <c r="T210" s="99">
        <f t="shared" si="20"/>
        <v>0</v>
      </c>
      <c r="U210" s="99">
        <f t="shared" si="20"/>
        <v>0</v>
      </c>
    </row>
    <row r="211" spans="1:21" x14ac:dyDescent="0.2">
      <c r="A211" s="285"/>
      <c r="B211" s="291"/>
      <c r="C211" s="292"/>
      <c r="D211" s="97"/>
      <c r="E211" s="97"/>
      <c r="F211" s="98" t="s">
        <v>19</v>
      </c>
      <c r="G211" s="99">
        <f>E212</f>
        <v>273998.01</v>
      </c>
      <c r="H211" s="99">
        <f>H214+H220+H225+H244+H248</f>
        <v>259816.01</v>
      </c>
      <c r="I211" s="99">
        <f t="shared" ref="I211:U211" si="21">I214+I220+I225+I244+I248</f>
        <v>229554.99000000002</v>
      </c>
      <c r="J211" s="99">
        <f t="shared" si="21"/>
        <v>51787.94</v>
      </c>
      <c r="K211" s="99">
        <f t="shared" si="21"/>
        <v>177767.05000000002</v>
      </c>
      <c r="L211" s="99">
        <f t="shared" si="21"/>
        <v>0</v>
      </c>
      <c r="M211" s="99">
        <f t="shared" si="21"/>
        <v>30261.02</v>
      </c>
      <c r="N211" s="99">
        <f t="shared" si="21"/>
        <v>0</v>
      </c>
      <c r="O211" s="99">
        <f t="shared" si="21"/>
        <v>0</v>
      </c>
      <c r="P211" s="99">
        <f t="shared" si="21"/>
        <v>0</v>
      </c>
      <c r="Q211" s="99">
        <f t="shared" si="21"/>
        <v>14182</v>
      </c>
      <c r="R211" s="99">
        <f t="shared" si="21"/>
        <v>14182</v>
      </c>
      <c r="S211" s="99">
        <f t="shared" si="21"/>
        <v>0</v>
      </c>
      <c r="T211" s="99">
        <f t="shared" si="21"/>
        <v>0</v>
      </c>
      <c r="U211" s="99">
        <f t="shared" si="21"/>
        <v>0</v>
      </c>
    </row>
    <row r="212" spans="1:21" x14ac:dyDescent="0.2">
      <c r="A212" s="285"/>
      <c r="B212" s="291"/>
      <c r="C212" s="292"/>
      <c r="D212" s="97">
        <f>D215+D221+D226+D246+D249</f>
        <v>276280</v>
      </c>
      <c r="E212" s="97">
        <f>E215+E221+E226+E246+E249</f>
        <v>273998.01</v>
      </c>
      <c r="F212" s="98" t="s">
        <v>20</v>
      </c>
      <c r="G212" s="99">
        <f>G211/G210*100</f>
        <v>99.174029969596063</v>
      </c>
      <c r="H212" s="99">
        <f t="shared" ref="H212:M212" si="22">H211/H210*100</f>
        <v>99.515861038762068</v>
      </c>
      <c r="I212" s="99">
        <f t="shared" si="22"/>
        <v>99.456258394350343</v>
      </c>
      <c r="J212" s="99">
        <f t="shared" si="22"/>
        <v>99.592192307692315</v>
      </c>
      <c r="K212" s="99">
        <f t="shared" si="22"/>
        <v>99.416727252390814</v>
      </c>
      <c r="L212" s="99">
        <v>0</v>
      </c>
      <c r="M212" s="99">
        <f t="shared" si="22"/>
        <v>99.970333663693424</v>
      </c>
      <c r="N212" s="99">
        <v>0</v>
      </c>
      <c r="O212" s="99">
        <v>0</v>
      </c>
      <c r="P212" s="99">
        <v>0</v>
      </c>
      <c r="Q212" s="99">
        <f>Q211/Q210*100</f>
        <v>93.30263157894737</v>
      </c>
      <c r="R212" s="99">
        <v>0</v>
      </c>
      <c r="S212" s="99">
        <v>0</v>
      </c>
      <c r="T212" s="99">
        <v>0</v>
      </c>
      <c r="U212" s="99">
        <v>0</v>
      </c>
    </row>
    <row r="213" spans="1:21" hidden="1" x14ac:dyDescent="0.2">
      <c r="A213" s="280"/>
      <c r="B213" s="281" t="s">
        <v>76</v>
      </c>
      <c r="C213" s="282" t="s">
        <v>77</v>
      </c>
      <c r="D213" s="47">
        <v>0</v>
      </c>
      <c r="E213" s="47">
        <v>0</v>
      </c>
      <c r="F213" s="51" t="s">
        <v>18</v>
      </c>
      <c r="G213" s="9">
        <f>D215</f>
        <v>10000</v>
      </c>
      <c r="H213" s="18">
        <f>I213+L213+M213+N213+O213+P213</f>
        <v>10000</v>
      </c>
      <c r="I213" s="9">
        <f>J213+K213</f>
        <v>10000</v>
      </c>
      <c r="J213" s="9">
        <v>0</v>
      </c>
      <c r="K213" s="9">
        <f>D216</f>
        <v>10000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f>U213</f>
        <v>0</v>
      </c>
      <c r="R213" s="9">
        <v>0</v>
      </c>
      <c r="S213" s="9">
        <v>0</v>
      </c>
      <c r="T213" s="9">
        <v>0</v>
      </c>
      <c r="U213" s="9">
        <f>D217</f>
        <v>0</v>
      </c>
    </row>
    <row r="214" spans="1:21" hidden="1" x14ac:dyDescent="0.2">
      <c r="A214" s="280"/>
      <c r="B214" s="281"/>
      <c r="C214" s="282"/>
      <c r="D214" s="8"/>
      <c r="E214" s="8"/>
      <c r="F214" s="51" t="s">
        <v>19</v>
      </c>
      <c r="G214" s="9">
        <f>E215</f>
        <v>10000</v>
      </c>
      <c r="H214" s="18">
        <f>I214+L214+M214+N214+O214+P214</f>
        <v>10000</v>
      </c>
      <c r="I214" s="9">
        <f>J214+K214</f>
        <v>10000</v>
      </c>
      <c r="J214" s="9">
        <v>0</v>
      </c>
      <c r="K214" s="9">
        <f>E216</f>
        <v>10000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f>U214</f>
        <v>0</v>
      </c>
      <c r="R214" s="9">
        <v>0</v>
      </c>
      <c r="S214" s="9">
        <v>0</v>
      </c>
      <c r="T214" s="9">
        <v>0</v>
      </c>
      <c r="U214" s="9">
        <f>E217</f>
        <v>0</v>
      </c>
    </row>
    <row r="215" spans="1:21" hidden="1" x14ac:dyDescent="0.2">
      <c r="A215" s="280"/>
      <c r="B215" s="281"/>
      <c r="C215" s="283"/>
      <c r="D215" s="8">
        <f>D216+D217</f>
        <v>10000</v>
      </c>
      <c r="E215" s="8">
        <f>E216+E217</f>
        <v>10000</v>
      </c>
      <c r="F215" s="51" t="s">
        <v>20</v>
      </c>
      <c r="G215" s="9">
        <f>G214/G213*100</f>
        <v>100</v>
      </c>
      <c r="H215" s="9">
        <f>H214/H213*100</f>
        <v>100</v>
      </c>
      <c r="I215" s="9">
        <f>I214/I213*100</f>
        <v>100</v>
      </c>
      <c r="J215" s="9">
        <v>0</v>
      </c>
      <c r="K215" s="9">
        <f>K214/K213*100</f>
        <v>100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</row>
    <row r="216" spans="1:21" hidden="1" x14ac:dyDescent="0.2">
      <c r="A216" s="1"/>
      <c r="B216">
        <v>300</v>
      </c>
      <c r="C216">
        <v>0</v>
      </c>
      <c r="D216" s="52">
        <v>10000</v>
      </c>
      <c r="E216" s="52">
        <v>10000</v>
      </c>
      <c r="F216" s="13">
        <f>H210-G210</f>
        <v>-15200</v>
      </c>
      <c r="G216" s="14"/>
      <c r="H216" s="15">
        <f>H211-G211</f>
        <v>-14182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idden="1" x14ac:dyDescent="0.2">
      <c r="A217" s="1"/>
      <c r="B217">
        <v>0</v>
      </c>
      <c r="C217">
        <v>0</v>
      </c>
      <c r="D217" s="52">
        <v>0</v>
      </c>
      <c r="E217" s="52">
        <v>0</v>
      </c>
      <c r="F217" s="13"/>
      <c r="G217" s="14"/>
      <c r="H217" s="15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idden="1" x14ac:dyDescent="0.2">
      <c r="A218" s="1"/>
      <c r="B218" s="2"/>
      <c r="C218" s="144"/>
      <c r="D218" s="12"/>
      <c r="E218" s="12"/>
      <c r="F218" s="47"/>
      <c r="G218" s="47"/>
      <c r="H218" s="15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idden="1" x14ac:dyDescent="0.2">
      <c r="A219" s="297"/>
      <c r="B219" s="281" t="s">
        <v>204</v>
      </c>
      <c r="C219" s="282" t="s">
        <v>197</v>
      </c>
      <c r="D219" s="8"/>
      <c r="E219" s="8"/>
      <c r="F219" s="51" t="s">
        <v>18</v>
      </c>
      <c r="G219" s="9">
        <f>D221</f>
        <v>0</v>
      </c>
      <c r="H219" s="18">
        <f>I219+L219+M219+N219+O219+P219</f>
        <v>0</v>
      </c>
      <c r="I219" s="9">
        <f>J219+K219</f>
        <v>0</v>
      </c>
      <c r="J219" s="9">
        <v>0</v>
      </c>
      <c r="K219" s="9">
        <v>0</v>
      </c>
      <c r="L219" s="9">
        <f>D222</f>
        <v>0</v>
      </c>
      <c r="M219" s="9">
        <v>0</v>
      </c>
      <c r="N219" s="9">
        <v>0</v>
      </c>
      <c r="O219" s="9">
        <v>0</v>
      </c>
      <c r="P219" s="9">
        <v>0</v>
      </c>
      <c r="Q219" s="9">
        <f>U219</f>
        <v>0</v>
      </c>
      <c r="R219" s="9">
        <v>0</v>
      </c>
      <c r="S219" s="9">
        <v>0</v>
      </c>
      <c r="T219" s="9">
        <v>0</v>
      </c>
      <c r="U219" s="9">
        <f>D223</f>
        <v>0</v>
      </c>
    </row>
    <row r="220" spans="1:21" hidden="1" x14ac:dyDescent="0.2">
      <c r="A220" s="298"/>
      <c r="B220" s="281"/>
      <c r="C220" s="282"/>
      <c r="D220" s="8"/>
      <c r="E220" s="8"/>
      <c r="F220" s="51" t="s">
        <v>19</v>
      </c>
      <c r="G220" s="9">
        <f>E221</f>
        <v>0</v>
      </c>
      <c r="H220" s="18">
        <f>I220+L220+M220+N220+O220+P220</f>
        <v>0</v>
      </c>
      <c r="I220" s="9">
        <f>J220+K220</f>
        <v>0</v>
      </c>
      <c r="J220" s="9">
        <v>0</v>
      </c>
      <c r="K220" s="9">
        <v>0</v>
      </c>
      <c r="L220" s="9">
        <f>E222</f>
        <v>0</v>
      </c>
      <c r="M220" s="9">
        <v>0</v>
      </c>
      <c r="N220" s="9">
        <v>0</v>
      </c>
      <c r="O220" s="9">
        <v>0</v>
      </c>
      <c r="P220" s="9">
        <v>0</v>
      </c>
      <c r="Q220" s="9">
        <f>U220</f>
        <v>0</v>
      </c>
      <c r="R220" s="9">
        <v>0</v>
      </c>
      <c r="S220" s="9">
        <v>0</v>
      </c>
      <c r="T220" s="9">
        <v>0</v>
      </c>
      <c r="U220" s="9">
        <f>E223</f>
        <v>0</v>
      </c>
    </row>
    <row r="221" spans="1:21" hidden="1" x14ac:dyDescent="0.2">
      <c r="A221" s="299"/>
      <c r="B221" s="281"/>
      <c r="C221" s="283"/>
      <c r="D221" s="8">
        <f>D222+D223</f>
        <v>0</v>
      </c>
      <c r="E221" s="8">
        <f>E222+E223</f>
        <v>0</v>
      </c>
      <c r="F221" s="51" t="s">
        <v>20</v>
      </c>
      <c r="G221" s="9" t="e">
        <f>G220/G219*100</f>
        <v>#DIV/0!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 t="e">
        <f>Q220/Q219*100</f>
        <v>#DIV/0!</v>
      </c>
      <c r="R221" s="9">
        <v>0</v>
      </c>
      <c r="S221" s="9">
        <v>0</v>
      </c>
      <c r="T221" s="9">
        <v>0</v>
      </c>
      <c r="U221" s="9" t="e">
        <f>U220/U219*100</f>
        <v>#DIV/0!</v>
      </c>
    </row>
    <row r="222" spans="1:21" ht="22.5" hidden="1" x14ac:dyDescent="0.2">
      <c r="A222" s="1"/>
      <c r="B222" s="2"/>
      <c r="C222" s="144" t="s">
        <v>78</v>
      </c>
      <c r="D222" s="17">
        <v>0</v>
      </c>
      <c r="E222" s="17">
        <v>0</v>
      </c>
      <c r="F222" s="13">
        <f>H219-G219</f>
        <v>0</v>
      </c>
      <c r="G222" s="14"/>
      <c r="H222" s="15">
        <f>H220-E221</f>
        <v>0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idden="1" x14ac:dyDescent="0.2">
      <c r="A223" s="1"/>
      <c r="B223" s="2"/>
      <c r="C223" s="144" t="s">
        <v>79</v>
      </c>
      <c r="D223" s="17">
        <v>0</v>
      </c>
      <c r="E223" s="17">
        <v>0</v>
      </c>
      <c r="F223" s="47"/>
      <c r="G223" s="47"/>
      <c r="H223" s="15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x14ac:dyDescent="0.2">
      <c r="A224" s="280"/>
      <c r="B224" s="281" t="s">
        <v>80</v>
      </c>
      <c r="C224" s="282" t="s">
        <v>81</v>
      </c>
      <c r="D224" s="52">
        <v>266280</v>
      </c>
      <c r="E224" s="52">
        <v>263998.01</v>
      </c>
      <c r="F224" s="51" t="s">
        <v>18</v>
      </c>
      <c r="G224" s="9">
        <f>D226</f>
        <v>266280</v>
      </c>
      <c r="H224" s="18">
        <f>I224+L224+M224+N224+O224+P224</f>
        <v>251080</v>
      </c>
      <c r="I224" s="9">
        <f>J224+K224</f>
        <v>220810</v>
      </c>
      <c r="J224" s="9">
        <f>D228+D229+D230+D231+D232</f>
        <v>52000</v>
      </c>
      <c r="K224" s="9">
        <f>D233+D234+D235+D236+D237+D238+D239+D240</f>
        <v>168810</v>
      </c>
      <c r="L224" s="9">
        <v>0</v>
      </c>
      <c r="M224" s="9">
        <f>D227</f>
        <v>30270</v>
      </c>
      <c r="N224" s="9">
        <v>0</v>
      </c>
      <c r="O224" s="9">
        <v>0</v>
      </c>
      <c r="P224" s="9">
        <v>0</v>
      </c>
      <c r="Q224" s="9">
        <f>R224+T224+U224</f>
        <v>15200</v>
      </c>
      <c r="R224" s="9">
        <f>D242</f>
        <v>15200</v>
      </c>
      <c r="S224" s="9">
        <v>0</v>
      </c>
      <c r="T224" s="9">
        <v>0</v>
      </c>
      <c r="U224" s="9">
        <v>0</v>
      </c>
    </row>
    <row r="225" spans="1:21" x14ac:dyDescent="0.2">
      <c r="A225" s="280"/>
      <c r="B225" s="281"/>
      <c r="C225" s="283"/>
      <c r="D225" s="12"/>
      <c r="E225" s="12"/>
      <c r="F225" s="51" t="s">
        <v>19</v>
      </c>
      <c r="G225" s="9">
        <f>E226</f>
        <v>263998.01</v>
      </c>
      <c r="H225" s="18">
        <f>I225+L225+M225+N225+O225+P225</f>
        <v>249816.01</v>
      </c>
      <c r="I225" s="9">
        <f>J225+K225</f>
        <v>219554.99000000002</v>
      </c>
      <c r="J225" s="9">
        <f>E228+E229+E230+E231+E232</f>
        <v>51787.94</v>
      </c>
      <c r="K225" s="9">
        <f>E233+E234+E235+E236+E237+E238+E239+E240</f>
        <v>167767.05000000002</v>
      </c>
      <c r="L225" s="9">
        <v>0</v>
      </c>
      <c r="M225" s="9">
        <f>E227</f>
        <v>30261.02</v>
      </c>
      <c r="N225" s="9">
        <v>0</v>
      </c>
      <c r="O225" s="9">
        <v>0</v>
      </c>
      <c r="P225" s="9">
        <v>0</v>
      </c>
      <c r="Q225" s="9">
        <f>R225+T225+U225</f>
        <v>14182</v>
      </c>
      <c r="R225" s="9">
        <f>E242</f>
        <v>14182</v>
      </c>
      <c r="S225" s="9">
        <v>0</v>
      </c>
      <c r="T225" s="9">
        <v>0</v>
      </c>
      <c r="U225" s="9">
        <v>0</v>
      </c>
    </row>
    <row r="226" spans="1:21" x14ac:dyDescent="0.2">
      <c r="A226" s="280"/>
      <c r="B226" s="281"/>
      <c r="C226" s="283"/>
      <c r="D226" s="8">
        <f>D227+D228+D229+D230+D231+D232+D233+D234+D235+D236+D237+D238+D239+D240+D242</f>
        <v>266280</v>
      </c>
      <c r="E226" s="8">
        <f>E227+E228+E229+E230+E231+E232+E233+E234+E235+E236+E237+E238+E239+E240+E242</f>
        <v>263998.01</v>
      </c>
      <c r="F226" s="51" t="s">
        <v>20</v>
      </c>
      <c r="G226" s="9">
        <f>G225/G224*100</f>
        <v>99.143011116118373</v>
      </c>
      <c r="H226" s="9">
        <f t="shared" ref="H226:M226" si="23">H225/H224*100</f>
        <v>99.496578779671822</v>
      </c>
      <c r="I226" s="9">
        <f t="shared" si="23"/>
        <v>99.431633531090085</v>
      </c>
      <c r="J226" s="9">
        <f t="shared" si="23"/>
        <v>99.592192307692315</v>
      </c>
      <c r="K226" s="9">
        <f t="shared" si="23"/>
        <v>99.382175226586114</v>
      </c>
      <c r="L226" s="9">
        <v>0</v>
      </c>
      <c r="M226" s="9">
        <f t="shared" si="23"/>
        <v>99.970333663693424</v>
      </c>
      <c r="N226" s="9">
        <v>0</v>
      </c>
      <c r="O226" s="9">
        <v>0</v>
      </c>
      <c r="P226" s="9">
        <v>0</v>
      </c>
      <c r="Q226" s="9">
        <f>Q225/Q224*100</f>
        <v>93.30263157894737</v>
      </c>
      <c r="R226" s="9">
        <f>R225/R224*100</f>
        <v>93.30263157894737</v>
      </c>
      <c r="S226" s="9">
        <v>0</v>
      </c>
      <c r="T226" s="9">
        <v>0</v>
      </c>
      <c r="U226" s="9">
        <v>0</v>
      </c>
    </row>
    <row r="227" spans="1:21" hidden="1" x14ac:dyDescent="0.2">
      <c r="A227" s="1"/>
      <c r="B227">
        <v>302</v>
      </c>
      <c r="C227">
        <v>0</v>
      </c>
      <c r="D227" s="52">
        <v>30270</v>
      </c>
      <c r="E227" s="52">
        <v>30261.02</v>
      </c>
      <c r="F227" s="13">
        <f>H224-G224</f>
        <v>-15200</v>
      </c>
      <c r="G227" s="14"/>
      <c r="H227" s="15">
        <f>H225-E226</f>
        <v>-14182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idden="1" x14ac:dyDescent="0.2">
      <c r="A228" s="1"/>
      <c r="B228">
        <v>401</v>
      </c>
      <c r="C228">
        <v>0</v>
      </c>
      <c r="D228" s="52">
        <v>15900</v>
      </c>
      <c r="E228" s="52">
        <v>15750</v>
      </c>
      <c r="F228" s="47"/>
      <c r="G228" s="47"/>
      <c r="H228" s="14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idden="1" x14ac:dyDescent="0.2">
      <c r="A229" s="1"/>
      <c r="B229">
        <v>404</v>
      </c>
      <c r="C229">
        <v>0</v>
      </c>
      <c r="D229" s="52">
        <v>1600</v>
      </c>
      <c r="E229" s="52">
        <v>1583.55</v>
      </c>
      <c r="F229" s="13"/>
      <c r="G229" s="14"/>
      <c r="H229" s="14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idden="1" x14ac:dyDescent="0.2">
      <c r="A230" s="1"/>
      <c r="B230">
        <v>411</v>
      </c>
      <c r="C230">
        <v>0</v>
      </c>
      <c r="D230" s="52">
        <v>3000</v>
      </c>
      <c r="E230" s="52">
        <v>2990.26</v>
      </c>
      <c r="F230" s="13"/>
      <c r="G230" s="14"/>
      <c r="H230" s="14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idden="1" x14ac:dyDescent="0.2">
      <c r="A231" s="1"/>
      <c r="B231">
        <v>412</v>
      </c>
      <c r="C231">
        <v>0</v>
      </c>
      <c r="D231" s="52">
        <v>300</v>
      </c>
      <c r="E231" s="52">
        <v>264.13</v>
      </c>
      <c r="F231" s="13"/>
      <c r="G231" s="14"/>
      <c r="H231" s="14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idden="1" x14ac:dyDescent="0.2">
      <c r="A232" s="1"/>
      <c r="B232">
        <v>417</v>
      </c>
      <c r="C232">
        <v>0</v>
      </c>
      <c r="D232" s="52">
        <v>31200</v>
      </c>
      <c r="E232" s="52">
        <v>31200</v>
      </c>
      <c r="F232" s="13"/>
      <c r="G232" s="14"/>
      <c r="H232" s="14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idden="1" x14ac:dyDescent="0.2">
      <c r="A233" s="1"/>
      <c r="B233">
        <v>421</v>
      </c>
      <c r="C233">
        <v>0</v>
      </c>
      <c r="D233" s="52">
        <v>56380</v>
      </c>
      <c r="E233" s="52">
        <v>55538.57</v>
      </c>
      <c r="F233" s="13"/>
      <c r="G233" s="14"/>
      <c r="H233" s="14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idden="1" x14ac:dyDescent="0.2">
      <c r="A234" s="1"/>
      <c r="B234">
        <v>426</v>
      </c>
      <c r="C234">
        <v>0</v>
      </c>
      <c r="D234" s="52">
        <v>42520</v>
      </c>
      <c r="E234" s="52">
        <v>42370.34</v>
      </c>
      <c r="F234" s="13"/>
      <c r="G234" s="14"/>
      <c r="H234" s="14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idden="1" x14ac:dyDescent="0.2">
      <c r="A235" s="1"/>
      <c r="B235">
        <v>427</v>
      </c>
      <c r="C235">
        <v>0</v>
      </c>
      <c r="D235" s="52">
        <v>21200</v>
      </c>
      <c r="E235" s="52">
        <v>21164.84</v>
      </c>
      <c r="F235" s="13"/>
      <c r="G235" s="14"/>
      <c r="H235" s="1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idden="1" x14ac:dyDescent="0.2">
      <c r="A236" s="1"/>
      <c r="B236">
        <v>428</v>
      </c>
      <c r="C236">
        <v>0</v>
      </c>
      <c r="D236" s="52">
        <v>5200</v>
      </c>
      <c r="E236" s="52">
        <v>5200</v>
      </c>
      <c r="F236" s="13"/>
      <c r="G236" s="14"/>
      <c r="H236" s="14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idden="1" x14ac:dyDescent="0.2">
      <c r="A237" s="1"/>
      <c r="B237">
        <v>430</v>
      </c>
      <c r="C237">
        <v>0</v>
      </c>
      <c r="D237" s="52">
        <v>16910</v>
      </c>
      <c r="E237" s="52">
        <v>16906.97</v>
      </c>
      <c r="F237" s="13"/>
      <c r="G237" s="14"/>
      <c r="H237" s="14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idden="1" x14ac:dyDescent="0.2">
      <c r="A238" s="1"/>
      <c r="B238">
        <v>436</v>
      </c>
      <c r="C238">
        <v>0</v>
      </c>
      <c r="D238" s="52">
        <v>2920</v>
      </c>
      <c r="E238" s="52">
        <v>2918.88</v>
      </c>
      <c r="F238" s="13"/>
      <c r="G238" s="14"/>
      <c r="H238" s="14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idden="1" x14ac:dyDescent="0.2">
      <c r="A239" s="1"/>
      <c r="B239">
        <v>443</v>
      </c>
      <c r="C239">
        <v>0</v>
      </c>
      <c r="D239" s="52">
        <v>22850</v>
      </c>
      <c r="E239" s="52">
        <v>22847</v>
      </c>
      <c r="F239" s="13"/>
      <c r="G239" s="14"/>
      <c r="H239" s="14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idden="1" x14ac:dyDescent="0.2">
      <c r="A240" s="1"/>
      <c r="B240">
        <v>444</v>
      </c>
      <c r="C240">
        <v>0</v>
      </c>
      <c r="D240" s="52">
        <v>830</v>
      </c>
      <c r="E240" s="52">
        <v>820.45</v>
      </c>
      <c r="F240" s="13"/>
      <c r="G240" s="14"/>
      <c r="H240" s="14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idden="1" x14ac:dyDescent="0.2">
      <c r="A241" s="1"/>
      <c r="F241" s="13"/>
      <c r="G241" s="14"/>
      <c r="H241" s="1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idden="1" x14ac:dyDescent="0.2">
      <c r="A242" s="1"/>
      <c r="B242">
        <v>606</v>
      </c>
      <c r="C242">
        <v>0</v>
      </c>
      <c r="D242" s="52">
        <v>15200</v>
      </c>
      <c r="E242" s="52">
        <v>14182</v>
      </c>
      <c r="F242" s="13"/>
      <c r="G242" s="14"/>
      <c r="H242" s="14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idden="1" x14ac:dyDescent="0.2">
      <c r="A243" s="306"/>
      <c r="B243" s="307" t="s">
        <v>82</v>
      </c>
      <c r="C243" s="308" t="s">
        <v>83</v>
      </c>
      <c r="D243" s="26"/>
      <c r="E243" s="26"/>
      <c r="F243" s="53" t="s">
        <v>18</v>
      </c>
      <c r="G243" s="27">
        <f>D245</f>
        <v>0</v>
      </c>
      <c r="H243" s="28">
        <f>I243+L243+M243+N243+O243+P243</f>
        <v>0</v>
      </c>
      <c r="I243" s="27">
        <f>J243+K243</f>
        <v>0</v>
      </c>
      <c r="J243" s="27">
        <v>0</v>
      </c>
      <c r="K243" s="27">
        <f>D246</f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1:21" hidden="1" x14ac:dyDescent="0.2">
      <c r="A244" s="306"/>
      <c r="B244" s="307"/>
      <c r="C244" s="309"/>
      <c r="D244" s="26"/>
      <c r="E244" s="26"/>
      <c r="F244" s="53" t="s">
        <v>19</v>
      </c>
      <c r="G244" s="27">
        <v>0</v>
      </c>
      <c r="H244" s="28">
        <f>I244+L244+M244+N244+O244+P244</f>
        <v>0</v>
      </c>
      <c r="I244" s="27">
        <f>J244+K244</f>
        <v>0</v>
      </c>
      <c r="J244" s="27">
        <v>0</v>
      </c>
      <c r="K244" s="27">
        <f>E246</f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1:21" hidden="1" x14ac:dyDescent="0.2">
      <c r="A245" s="306"/>
      <c r="B245" s="307"/>
      <c r="C245" s="309"/>
      <c r="D245" s="29">
        <v>0</v>
      </c>
      <c r="E245" s="29">
        <v>0</v>
      </c>
      <c r="F245" s="53" t="s">
        <v>20</v>
      </c>
      <c r="G245" s="27" t="e">
        <f>G244/G243*100</f>
        <v>#DIV/0!</v>
      </c>
      <c r="H245" s="27" t="e">
        <f>H244/H243*100</f>
        <v>#DIV/0!</v>
      </c>
      <c r="I245" s="27" t="e">
        <f>I244/I243*100</f>
        <v>#DIV/0!</v>
      </c>
      <c r="J245" s="27">
        <v>0</v>
      </c>
      <c r="K245" s="27" t="e">
        <f>K244/K243*100</f>
        <v>#DIV/0!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</row>
    <row r="246" spans="1:21" hidden="1" x14ac:dyDescent="0.2">
      <c r="A246" s="1"/>
      <c r="B246" s="2"/>
      <c r="C246" s="144" t="s">
        <v>84</v>
      </c>
      <c r="D246" s="17">
        <v>0</v>
      </c>
      <c r="E246" s="17">
        <v>0</v>
      </c>
      <c r="F246" s="13">
        <f>H243-G243</f>
        <v>0</v>
      </c>
      <c r="G246" s="14"/>
      <c r="H246" s="15">
        <f>H244-E245</f>
        <v>0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idden="1" x14ac:dyDescent="0.2">
      <c r="A247" s="280"/>
      <c r="B247" s="281" t="s">
        <v>85</v>
      </c>
      <c r="C247" s="282"/>
      <c r="D247" s="12"/>
      <c r="E247" s="12"/>
      <c r="F247" s="51" t="s">
        <v>18</v>
      </c>
      <c r="G247" s="9">
        <f>D249</f>
        <v>0</v>
      </c>
      <c r="H247" s="18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f>R247+T247+U247</f>
        <v>0</v>
      </c>
      <c r="R247" s="9">
        <f>D258</f>
        <v>0</v>
      </c>
      <c r="S247" s="9">
        <v>0</v>
      </c>
      <c r="T247" s="9">
        <v>0</v>
      </c>
      <c r="U247" s="9">
        <v>0</v>
      </c>
    </row>
    <row r="248" spans="1:21" hidden="1" x14ac:dyDescent="0.2">
      <c r="A248" s="280"/>
      <c r="B248" s="281"/>
      <c r="C248" s="283"/>
      <c r="D248" s="12"/>
      <c r="E248" s="12"/>
      <c r="F248" s="51" t="s">
        <v>19</v>
      </c>
      <c r="G248" s="9">
        <f>E249</f>
        <v>0</v>
      </c>
      <c r="H248" s="18">
        <f>I248+L248+M248+N248+O248+P248</f>
        <v>0</v>
      </c>
      <c r="I248" s="9">
        <f>J248+K248</f>
        <v>0</v>
      </c>
      <c r="J248" s="9">
        <v>0</v>
      </c>
      <c r="K248" s="9">
        <f>E250+E251</f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f>R248+T248+U248</f>
        <v>0</v>
      </c>
      <c r="R248" s="9">
        <f>E258</f>
        <v>0</v>
      </c>
      <c r="S248" s="9">
        <v>0</v>
      </c>
      <c r="T248" s="9">
        <v>0</v>
      </c>
      <c r="U248" s="9">
        <v>0</v>
      </c>
    </row>
    <row r="249" spans="1:21" hidden="1" x14ac:dyDescent="0.2">
      <c r="A249" s="280"/>
      <c r="B249" s="281"/>
      <c r="C249" s="283"/>
      <c r="D249" s="8">
        <f>D250+D251</f>
        <v>0</v>
      </c>
      <c r="E249" s="8">
        <f>E250+E251</f>
        <v>0</v>
      </c>
      <c r="F249" s="51" t="s">
        <v>20</v>
      </c>
      <c r="G249" s="9" t="e">
        <f>G248/G247*100</f>
        <v>#DIV/0!</v>
      </c>
      <c r="H249" s="9" t="e">
        <f>H248/H247*100</f>
        <v>#DIV/0!</v>
      </c>
      <c r="I249" s="9" t="e">
        <f>I248/I247*100</f>
        <v>#DIV/0!</v>
      </c>
      <c r="J249" s="9">
        <v>0</v>
      </c>
      <c r="K249" s="9" t="e">
        <f>K248/K247*100</f>
        <v>#DIV/0!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</row>
    <row r="250" spans="1:21" hidden="1" x14ac:dyDescent="0.2">
      <c r="A250" s="1"/>
      <c r="B250" s="2"/>
      <c r="C250" s="144" t="s">
        <v>86</v>
      </c>
      <c r="D250" s="17">
        <v>0</v>
      </c>
      <c r="E250" s="17">
        <v>0</v>
      </c>
      <c r="F250" s="13">
        <v>0</v>
      </c>
      <c r="G250" s="14"/>
      <c r="H250" s="15">
        <f>H248-E249</f>
        <v>0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idden="1" x14ac:dyDescent="0.2">
      <c r="A251" s="1"/>
      <c r="B251" s="2"/>
      <c r="C251" s="144" t="s">
        <v>87</v>
      </c>
      <c r="D251" s="17">
        <v>0</v>
      </c>
      <c r="E251" s="17">
        <v>0</v>
      </c>
      <c r="F251" s="13"/>
      <c r="G251" s="14"/>
      <c r="H251" s="14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idden="1" x14ac:dyDescent="0.2">
      <c r="A252" s="285" t="s">
        <v>88</v>
      </c>
      <c r="B252" s="291"/>
      <c r="C252" s="287" t="s">
        <v>89</v>
      </c>
      <c r="D252" s="97"/>
      <c r="E252" s="97"/>
      <c r="F252" s="98" t="s">
        <v>18</v>
      </c>
      <c r="G252" s="99">
        <f>D254</f>
        <v>64000</v>
      </c>
      <c r="H252" s="99">
        <f>H255</f>
        <v>64000</v>
      </c>
      <c r="I252" s="99">
        <f t="shared" ref="I252:U252" si="24">I255</f>
        <v>0</v>
      </c>
      <c r="J252" s="99">
        <f t="shared" si="24"/>
        <v>0</v>
      </c>
      <c r="K252" s="99">
        <f t="shared" si="24"/>
        <v>0</v>
      </c>
      <c r="L252" s="99">
        <f t="shared" si="24"/>
        <v>0</v>
      </c>
      <c r="M252" s="99">
        <f t="shared" si="24"/>
        <v>0</v>
      </c>
      <c r="N252" s="99">
        <f t="shared" si="24"/>
        <v>0</v>
      </c>
      <c r="O252" s="99">
        <f t="shared" si="24"/>
        <v>0</v>
      </c>
      <c r="P252" s="99">
        <f t="shared" si="24"/>
        <v>64000</v>
      </c>
      <c r="Q252" s="99">
        <f t="shared" si="24"/>
        <v>0</v>
      </c>
      <c r="R252" s="99">
        <f t="shared" si="24"/>
        <v>0</v>
      </c>
      <c r="S252" s="99">
        <f t="shared" si="24"/>
        <v>0</v>
      </c>
      <c r="T252" s="99">
        <f t="shared" si="24"/>
        <v>0</v>
      </c>
      <c r="U252" s="99">
        <f t="shared" si="24"/>
        <v>0</v>
      </c>
    </row>
    <row r="253" spans="1:21" hidden="1" x14ac:dyDescent="0.2">
      <c r="A253" s="285"/>
      <c r="B253" s="291"/>
      <c r="C253" s="292"/>
      <c r="D253" s="97"/>
      <c r="E253" s="97"/>
      <c r="F253" s="98" t="s">
        <v>19</v>
      </c>
      <c r="G253" s="99">
        <f>E254</f>
        <v>46364.74</v>
      </c>
      <c r="H253" s="99">
        <f t="shared" ref="H253:U253" si="25">H256</f>
        <v>46364.74</v>
      </c>
      <c r="I253" s="99">
        <f t="shared" si="25"/>
        <v>0</v>
      </c>
      <c r="J253" s="99">
        <f t="shared" si="25"/>
        <v>0</v>
      </c>
      <c r="K253" s="99">
        <f t="shared" si="25"/>
        <v>0</v>
      </c>
      <c r="L253" s="99">
        <f t="shared" si="25"/>
        <v>0</v>
      </c>
      <c r="M253" s="99">
        <f t="shared" si="25"/>
        <v>0</v>
      </c>
      <c r="N253" s="99">
        <f t="shared" si="25"/>
        <v>0</v>
      </c>
      <c r="O253" s="99">
        <f t="shared" si="25"/>
        <v>0</v>
      </c>
      <c r="P253" s="99">
        <f t="shared" si="25"/>
        <v>46364.74</v>
      </c>
      <c r="Q253" s="99">
        <f t="shared" si="25"/>
        <v>0</v>
      </c>
      <c r="R253" s="99">
        <f t="shared" si="25"/>
        <v>0</v>
      </c>
      <c r="S253" s="99">
        <f t="shared" si="25"/>
        <v>0</v>
      </c>
      <c r="T253" s="99">
        <f t="shared" si="25"/>
        <v>0</v>
      </c>
      <c r="U253" s="99">
        <f t="shared" si="25"/>
        <v>0</v>
      </c>
    </row>
    <row r="254" spans="1:21" hidden="1" x14ac:dyDescent="0.2">
      <c r="A254" s="285"/>
      <c r="B254" s="291"/>
      <c r="C254" s="292"/>
      <c r="D254" s="97">
        <f>D257</f>
        <v>64000</v>
      </c>
      <c r="E254" s="97">
        <f>E257</f>
        <v>46364.74</v>
      </c>
      <c r="F254" s="98" t="s">
        <v>20</v>
      </c>
      <c r="G254" s="99">
        <f>G253/G252*100</f>
        <v>72.444906250000003</v>
      </c>
      <c r="H254" s="99">
        <f>H253/H252*100</f>
        <v>72.444906250000003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99">
        <f>P253/P252*100</f>
        <v>72.444906250000003</v>
      </c>
      <c r="Q254" s="99">
        <v>0</v>
      </c>
      <c r="R254" s="99">
        <v>0</v>
      </c>
      <c r="S254" s="99">
        <v>0</v>
      </c>
      <c r="T254" s="99">
        <v>0</v>
      </c>
      <c r="U254" s="99">
        <v>0</v>
      </c>
    </row>
    <row r="255" spans="1:21" hidden="1" x14ac:dyDescent="0.2">
      <c r="A255" s="280"/>
      <c r="B255" s="300" t="s">
        <v>90</v>
      </c>
      <c r="C255" s="303" t="s">
        <v>91</v>
      </c>
      <c r="D255" s="52">
        <v>80000</v>
      </c>
      <c r="E255" s="52">
        <v>22998.76</v>
      </c>
      <c r="F255" s="51" t="s">
        <v>18</v>
      </c>
      <c r="G255" s="9">
        <f>D257</f>
        <v>64000</v>
      </c>
      <c r="H255" s="18">
        <f>I255+L255+M255+N255+O255+P255</f>
        <v>64000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>D259</f>
        <v>64000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</row>
    <row r="256" spans="1:21" hidden="1" x14ac:dyDescent="0.2">
      <c r="A256" s="280"/>
      <c r="B256" s="301"/>
      <c r="C256" s="304"/>
      <c r="D256" s="8"/>
      <c r="E256" s="8"/>
      <c r="F256" s="51" t="s">
        <v>19</v>
      </c>
      <c r="G256" s="9">
        <f>E257</f>
        <v>46364.74</v>
      </c>
      <c r="H256" s="18">
        <f>I256+L256+M256+N256+O256+P256</f>
        <v>46364.74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f>E259</f>
        <v>46364.74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</row>
    <row r="257" spans="1:21" hidden="1" x14ac:dyDescent="0.2">
      <c r="A257" s="280"/>
      <c r="B257" s="302"/>
      <c r="C257" s="305"/>
      <c r="D257" s="8">
        <f>D259+D258</f>
        <v>64000</v>
      </c>
      <c r="E257" s="8">
        <f>E259+E258</f>
        <v>46364.74</v>
      </c>
      <c r="F257" s="51" t="s">
        <v>20</v>
      </c>
      <c r="G257" s="9">
        <f>G256/G255*100</f>
        <v>72.444906250000003</v>
      </c>
      <c r="H257" s="9">
        <f>H256/H255*100</f>
        <v>72.444906250000003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f>P256/P255*100</f>
        <v>72.444906250000003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</row>
    <row r="258" spans="1:21" hidden="1" x14ac:dyDescent="0.2">
      <c r="A258" s="142"/>
      <c r="B258" s="143"/>
      <c r="C258" s="146"/>
      <c r="D258" s="8">
        <v>0</v>
      </c>
      <c r="E258" s="8">
        <v>0</v>
      </c>
      <c r="F258" s="5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idden="1" x14ac:dyDescent="0.2">
      <c r="A259" s="1"/>
      <c r="B259">
        <v>811</v>
      </c>
      <c r="C259">
        <v>0</v>
      </c>
      <c r="D259" s="52">
        <v>64000</v>
      </c>
      <c r="E259" s="52">
        <v>46364.74</v>
      </c>
      <c r="F259" s="47"/>
      <c r="G259" s="47"/>
      <c r="H259" s="15">
        <f>H256-E257</f>
        <v>0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idden="1" x14ac:dyDescent="0.2">
      <c r="A260" s="285" t="s">
        <v>92</v>
      </c>
      <c r="B260" s="291"/>
      <c r="C260" s="287" t="s">
        <v>93</v>
      </c>
      <c r="D260" s="97"/>
      <c r="E260" s="97"/>
      <c r="F260" s="98" t="s">
        <v>18</v>
      </c>
      <c r="G260" s="99">
        <f>D262</f>
        <v>45900</v>
      </c>
      <c r="H260" s="99">
        <f>H263+H267</f>
        <v>45900</v>
      </c>
      <c r="I260" s="99">
        <f>I263+I267</f>
        <v>45900</v>
      </c>
      <c r="J260" s="99">
        <f t="shared" ref="J260:U261" si="26">J263+J267</f>
        <v>0</v>
      </c>
      <c r="K260" s="99">
        <f t="shared" si="26"/>
        <v>45900</v>
      </c>
      <c r="L260" s="99">
        <f t="shared" si="26"/>
        <v>0</v>
      </c>
      <c r="M260" s="99">
        <f t="shared" si="26"/>
        <v>0</v>
      </c>
      <c r="N260" s="99">
        <f t="shared" si="26"/>
        <v>0</v>
      </c>
      <c r="O260" s="99">
        <f t="shared" si="26"/>
        <v>0</v>
      </c>
      <c r="P260" s="99">
        <f t="shared" si="26"/>
        <v>0</v>
      </c>
      <c r="Q260" s="99">
        <f t="shared" si="26"/>
        <v>0</v>
      </c>
      <c r="R260" s="99">
        <f t="shared" si="26"/>
        <v>0</v>
      </c>
      <c r="S260" s="99">
        <f t="shared" si="26"/>
        <v>0</v>
      </c>
      <c r="T260" s="99">
        <f t="shared" si="26"/>
        <v>0</v>
      </c>
      <c r="U260" s="99">
        <f t="shared" si="26"/>
        <v>0</v>
      </c>
    </row>
    <row r="261" spans="1:21" hidden="1" x14ac:dyDescent="0.2">
      <c r="A261" s="285"/>
      <c r="B261" s="291"/>
      <c r="C261" s="292"/>
      <c r="D261" s="97"/>
      <c r="E261" s="97"/>
      <c r="F261" s="98" t="s">
        <v>19</v>
      </c>
      <c r="G261" s="99">
        <f>E262</f>
        <v>0</v>
      </c>
      <c r="H261" s="99">
        <f>H264+H268</f>
        <v>0</v>
      </c>
      <c r="I261" s="99">
        <f>I264+I268</f>
        <v>0</v>
      </c>
      <c r="J261" s="99">
        <f t="shared" si="26"/>
        <v>0</v>
      </c>
      <c r="K261" s="99">
        <f t="shared" si="26"/>
        <v>0</v>
      </c>
      <c r="L261" s="99">
        <f t="shared" si="26"/>
        <v>0</v>
      </c>
      <c r="M261" s="99">
        <f t="shared" si="26"/>
        <v>0</v>
      </c>
      <c r="N261" s="99">
        <f t="shared" si="26"/>
        <v>0</v>
      </c>
      <c r="O261" s="99">
        <f t="shared" si="26"/>
        <v>0</v>
      </c>
      <c r="P261" s="99">
        <f t="shared" si="26"/>
        <v>0</v>
      </c>
      <c r="Q261" s="99">
        <f t="shared" si="26"/>
        <v>0</v>
      </c>
      <c r="R261" s="99">
        <f t="shared" si="26"/>
        <v>0</v>
      </c>
      <c r="S261" s="99">
        <f t="shared" si="26"/>
        <v>0</v>
      </c>
      <c r="T261" s="99">
        <f t="shared" si="26"/>
        <v>0</v>
      </c>
      <c r="U261" s="99">
        <f t="shared" si="26"/>
        <v>0</v>
      </c>
    </row>
    <row r="262" spans="1:21" hidden="1" x14ac:dyDescent="0.2">
      <c r="A262" s="285"/>
      <c r="B262" s="291"/>
      <c r="C262" s="292"/>
      <c r="D262" s="97">
        <f>D265+D269</f>
        <v>45900</v>
      </c>
      <c r="E262" s="97">
        <f>E265+E269</f>
        <v>0</v>
      </c>
      <c r="F262" s="98" t="s">
        <v>20</v>
      </c>
      <c r="G262" s="99">
        <f>G261/G260*100</f>
        <v>0</v>
      </c>
      <c r="H262" s="99">
        <f>H261/H260*100</f>
        <v>0</v>
      </c>
      <c r="I262" s="99">
        <f>I261/I260*100</f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</row>
    <row r="263" spans="1:21" hidden="1" x14ac:dyDescent="0.2">
      <c r="A263" s="280"/>
      <c r="B263" s="281" t="s">
        <v>94</v>
      </c>
      <c r="C263" s="282" t="s">
        <v>95</v>
      </c>
      <c r="D263" s="47"/>
      <c r="E263" s="47"/>
      <c r="F263" s="51" t="s">
        <v>18</v>
      </c>
      <c r="G263" s="9">
        <f>D265</f>
        <v>45900</v>
      </c>
      <c r="H263" s="18">
        <f>I263+L263+M263+N263+O263+P263</f>
        <v>45900</v>
      </c>
      <c r="I263" s="9">
        <f>J263+K263</f>
        <v>45900</v>
      </c>
      <c r="J263" s="9">
        <v>0</v>
      </c>
      <c r="K263" s="9">
        <f>D266</f>
        <v>45900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</row>
    <row r="264" spans="1:21" hidden="1" x14ac:dyDescent="0.2">
      <c r="A264" s="280"/>
      <c r="B264" s="281"/>
      <c r="C264" s="282"/>
      <c r="D264" s="8"/>
      <c r="E264" s="8"/>
      <c r="F264" s="51" t="s">
        <v>19</v>
      </c>
      <c r="G264" s="9" t="str">
        <f>E265</f>
        <v>0,00</v>
      </c>
      <c r="H264" s="18">
        <f>I264+L264+M264+N264+O264+P264</f>
        <v>0</v>
      </c>
      <c r="I264" s="9">
        <f>J264+K264</f>
        <v>0</v>
      </c>
      <c r="J264" s="9">
        <v>0</v>
      </c>
      <c r="K264" s="9">
        <f>E266</f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1:21" hidden="1" x14ac:dyDescent="0.2">
      <c r="A265" s="280"/>
      <c r="B265" s="281"/>
      <c r="C265" s="283"/>
      <c r="D265" s="17">
        <f>D266</f>
        <v>45900</v>
      </c>
      <c r="E265" s="8" t="s">
        <v>57</v>
      </c>
      <c r="F265" s="51" t="s">
        <v>20</v>
      </c>
      <c r="G265" s="9">
        <f>G264/G263*100</f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</row>
    <row r="266" spans="1:21" hidden="1" x14ac:dyDescent="0.2">
      <c r="A266" s="1"/>
      <c r="B266">
        <v>481</v>
      </c>
      <c r="C266">
        <v>0</v>
      </c>
      <c r="D266" s="52">
        <v>45900</v>
      </c>
      <c r="E266" s="52">
        <v>0</v>
      </c>
      <c r="F266" s="16"/>
      <c r="G266" s="16">
        <v>0</v>
      </c>
      <c r="H266" s="15">
        <f>H264-E265</f>
        <v>0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idden="1" x14ac:dyDescent="0.2">
      <c r="A267" s="280"/>
      <c r="B267" s="281">
        <v>75831</v>
      </c>
      <c r="C267" s="282" t="s">
        <v>202</v>
      </c>
      <c r="D267" s="47"/>
      <c r="E267" s="47">
        <v>0</v>
      </c>
      <c r="F267" s="51" t="s">
        <v>18</v>
      </c>
      <c r="G267" s="9">
        <f>D269</f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</row>
    <row r="268" spans="1:21" hidden="1" x14ac:dyDescent="0.2">
      <c r="A268" s="280"/>
      <c r="B268" s="281"/>
      <c r="C268" s="282"/>
      <c r="D268" s="8"/>
      <c r="E268" s="8"/>
      <c r="F268" s="51" t="s">
        <v>19</v>
      </c>
      <c r="G268" s="9">
        <f>E269</f>
        <v>0</v>
      </c>
      <c r="H268" s="18">
        <f>I268+L268+M268+N268+O268+P268</f>
        <v>0</v>
      </c>
      <c r="I268" s="9">
        <f>J268+K268</f>
        <v>0</v>
      </c>
      <c r="J268" s="9">
        <v>0</v>
      </c>
      <c r="K268" s="9">
        <f>E270</f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</row>
    <row r="269" spans="1:21" hidden="1" x14ac:dyDescent="0.2">
      <c r="A269" s="280"/>
      <c r="B269" s="281"/>
      <c r="C269" s="283"/>
      <c r="D269" s="17">
        <v>0</v>
      </c>
      <c r="E269" s="17">
        <f>E270</f>
        <v>0</v>
      </c>
      <c r="F269" s="51" t="s">
        <v>20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</row>
    <row r="270" spans="1:21" hidden="1" x14ac:dyDescent="0.2">
      <c r="A270" s="142"/>
      <c r="B270" s="45">
        <v>293</v>
      </c>
      <c r="C270" s="45">
        <v>0</v>
      </c>
      <c r="D270" s="46">
        <v>0</v>
      </c>
      <c r="E270" s="46">
        <v>0</v>
      </c>
      <c r="F270" s="5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x14ac:dyDescent="0.2">
      <c r="A271" s="285" t="s">
        <v>96</v>
      </c>
      <c r="B271" s="291"/>
      <c r="C271" s="287" t="s">
        <v>97</v>
      </c>
      <c r="D271" s="171">
        <v>7253445.21</v>
      </c>
      <c r="E271" s="171">
        <v>7104492.9400000004</v>
      </c>
      <c r="F271" s="98" t="s">
        <v>18</v>
      </c>
      <c r="G271" s="99">
        <f>D273</f>
        <v>7253445.21</v>
      </c>
      <c r="H271" s="99">
        <f t="shared" ref="H271:U272" si="27">H274+H296+H313+H332+H337+H359+H394+H377</f>
        <v>7248345.21</v>
      </c>
      <c r="I271" s="99">
        <f t="shared" si="27"/>
        <v>6975961.0999999996</v>
      </c>
      <c r="J271" s="99">
        <f t="shared" si="27"/>
        <v>5643262.3899999997</v>
      </c>
      <c r="K271" s="99">
        <f t="shared" si="27"/>
        <v>1332698.71</v>
      </c>
      <c r="L271" s="99">
        <f t="shared" si="27"/>
        <v>0</v>
      </c>
      <c r="M271" s="99">
        <f t="shared" si="27"/>
        <v>246324.11</v>
      </c>
      <c r="N271" s="99">
        <f t="shared" si="27"/>
        <v>26060</v>
      </c>
      <c r="O271" s="99">
        <f t="shared" si="27"/>
        <v>0</v>
      </c>
      <c r="P271" s="99">
        <f t="shared" si="27"/>
        <v>0</v>
      </c>
      <c r="Q271" s="99">
        <f t="shared" si="27"/>
        <v>5100</v>
      </c>
      <c r="R271" s="99">
        <f t="shared" si="27"/>
        <v>5100</v>
      </c>
      <c r="S271" s="99">
        <f t="shared" si="27"/>
        <v>0</v>
      </c>
      <c r="T271" s="99">
        <f t="shared" si="27"/>
        <v>0</v>
      </c>
      <c r="U271" s="99">
        <f t="shared" si="27"/>
        <v>0</v>
      </c>
    </row>
    <row r="272" spans="1:21" x14ac:dyDescent="0.2">
      <c r="A272" s="285"/>
      <c r="B272" s="291"/>
      <c r="C272" s="292"/>
      <c r="D272" s="97"/>
      <c r="E272" s="97"/>
      <c r="F272" s="98" t="s">
        <v>19</v>
      </c>
      <c r="G272" s="99">
        <f>E273</f>
        <v>7104492.9399999985</v>
      </c>
      <c r="H272" s="99">
        <f t="shared" si="27"/>
        <v>7099624.5999999987</v>
      </c>
      <c r="I272" s="99">
        <f t="shared" si="27"/>
        <v>6831739.8499999987</v>
      </c>
      <c r="J272" s="99">
        <f t="shared" si="27"/>
        <v>5559045.0600000005</v>
      </c>
      <c r="K272" s="99">
        <f t="shared" si="27"/>
        <v>1272694.79</v>
      </c>
      <c r="L272" s="99">
        <f t="shared" si="27"/>
        <v>0</v>
      </c>
      <c r="M272" s="99">
        <f t="shared" si="27"/>
        <v>242355.06999999998</v>
      </c>
      <c r="N272" s="99">
        <f t="shared" si="27"/>
        <v>25529.68</v>
      </c>
      <c r="O272" s="99">
        <f t="shared" si="27"/>
        <v>0</v>
      </c>
      <c r="P272" s="99">
        <f t="shared" si="27"/>
        <v>0</v>
      </c>
      <c r="Q272" s="99">
        <f t="shared" si="27"/>
        <v>4868.34</v>
      </c>
      <c r="R272" s="99">
        <f t="shared" si="27"/>
        <v>4868.34</v>
      </c>
      <c r="S272" s="99">
        <f t="shared" si="27"/>
        <v>0</v>
      </c>
      <c r="T272" s="99">
        <f t="shared" si="27"/>
        <v>0</v>
      </c>
      <c r="U272" s="99">
        <f t="shared" si="27"/>
        <v>0</v>
      </c>
    </row>
    <row r="273" spans="1:21" x14ac:dyDescent="0.2">
      <c r="A273" s="285"/>
      <c r="B273" s="291"/>
      <c r="C273" s="292"/>
      <c r="D273" s="97">
        <f>D276+D298+D315+D334+D339+D361+D379+D396</f>
        <v>7253445.21</v>
      </c>
      <c r="E273" s="97">
        <f>E276+E298+E315+E334+E339+E361+E379+E396</f>
        <v>7104492.9399999985</v>
      </c>
      <c r="F273" s="98" t="s">
        <v>20</v>
      </c>
      <c r="G273" s="99">
        <f t="shared" ref="G273:N273" si="28">G272/G271*100</f>
        <v>97.946461775231342</v>
      </c>
      <c r="H273" s="99">
        <f t="shared" si="28"/>
        <v>97.948212927347583</v>
      </c>
      <c r="I273" s="99">
        <f t="shared" si="28"/>
        <v>97.932596699829631</v>
      </c>
      <c r="J273" s="99">
        <f t="shared" si="28"/>
        <v>98.507648162005822</v>
      </c>
      <c r="K273" s="99">
        <f t="shared" si="28"/>
        <v>95.497562986310697</v>
      </c>
      <c r="L273" s="99">
        <v>0</v>
      </c>
      <c r="M273" s="99">
        <f t="shared" si="28"/>
        <v>98.388692036682883</v>
      </c>
      <c r="N273" s="99">
        <f t="shared" si="28"/>
        <v>97.965003837298553</v>
      </c>
      <c r="O273" s="99">
        <v>0</v>
      </c>
      <c r="P273" s="99">
        <v>0</v>
      </c>
      <c r="Q273" s="99">
        <f t="shared" ref="Q273" si="29">Q272/Q271*100</f>
        <v>95.45764705882354</v>
      </c>
      <c r="R273" s="99">
        <v>0</v>
      </c>
      <c r="S273" s="99">
        <v>0</v>
      </c>
      <c r="T273" s="99">
        <v>0</v>
      </c>
      <c r="U273" s="99">
        <v>0</v>
      </c>
    </row>
    <row r="274" spans="1:21" x14ac:dyDescent="0.2">
      <c r="A274" s="280"/>
      <c r="B274" s="281" t="s">
        <v>98</v>
      </c>
      <c r="C274" s="282" t="s">
        <v>99</v>
      </c>
      <c r="D274" s="52">
        <v>3795036.13</v>
      </c>
      <c r="E274" s="52">
        <v>3710749.72</v>
      </c>
      <c r="F274" s="51" t="s">
        <v>18</v>
      </c>
      <c r="G274" s="9">
        <f>D276</f>
        <v>3795036.13</v>
      </c>
      <c r="H274" s="18">
        <f>I274+L274+M274+N274+O274+P274</f>
        <v>3789936.13</v>
      </c>
      <c r="I274" s="9">
        <f>J274+K274</f>
        <v>3646786.13</v>
      </c>
      <c r="J274" s="9">
        <f>D278+D279+D280+D281+D283</f>
        <v>3155070.9</v>
      </c>
      <c r="K274" s="9">
        <f>D282+D284+D285+D286+D287+D288+D289+D290+D291+D292+D293+D294</f>
        <v>491715.23</v>
      </c>
      <c r="L274" s="9">
        <v>0</v>
      </c>
      <c r="M274" s="9">
        <f>D277</f>
        <v>143150</v>
      </c>
      <c r="N274" s="9">
        <v>0</v>
      </c>
      <c r="O274" s="9">
        <v>0</v>
      </c>
      <c r="P274" s="9">
        <v>0</v>
      </c>
      <c r="Q274" s="9">
        <f>R274+T274+U274</f>
        <v>5100</v>
      </c>
      <c r="R274" s="9">
        <f>D295</f>
        <v>5100</v>
      </c>
      <c r="S274" s="9">
        <v>0</v>
      </c>
      <c r="T274" s="9">
        <v>0</v>
      </c>
      <c r="U274" s="9">
        <v>0</v>
      </c>
    </row>
    <row r="275" spans="1:21" x14ac:dyDescent="0.2">
      <c r="A275" s="280"/>
      <c r="B275" s="281"/>
      <c r="C275" s="282"/>
      <c r="D275" s="8"/>
      <c r="E275" s="8"/>
      <c r="F275" s="51" t="s">
        <v>19</v>
      </c>
      <c r="G275" s="9">
        <f>E276</f>
        <v>3710749.7199999983</v>
      </c>
      <c r="H275" s="18">
        <f>I275+L275+M275+N275+O275+P275</f>
        <v>3705881.379999999</v>
      </c>
      <c r="I275" s="9">
        <f>J275+K275</f>
        <v>3564160.2899999991</v>
      </c>
      <c r="J275" s="9">
        <f>E278+E279+E280+E281+E283</f>
        <v>3101350.5799999991</v>
      </c>
      <c r="K275" s="9">
        <f>E282+E284+E285+E286+E287+E288+E289+E290+E291+E292+E293+E294</f>
        <v>462809.71</v>
      </c>
      <c r="L275" s="9">
        <v>0</v>
      </c>
      <c r="M275" s="9">
        <f>E277</f>
        <v>141721.09</v>
      </c>
      <c r="N275" s="9">
        <v>0</v>
      </c>
      <c r="O275" s="9">
        <v>0</v>
      </c>
      <c r="P275" s="9">
        <v>0</v>
      </c>
      <c r="Q275" s="9">
        <f>R275+T275+U275</f>
        <v>4868.34</v>
      </c>
      <c r="R275" s="9">
        <f>E295</f>
        <v>4868.34</v>
      </c>
      <c r="S275" s="9">
        <v>0</v>
      </c>
      <c r="T275" s="9">
        <v>0</v>
      </c>
      <c r="U275" s="9">
        <v>0</v>
      </c>
    </row>
    <row r="276" spans="1:21" x14ac:dyDescent="0.2">
      <c r="A276" s="280"/>
      <c r="B276" s="281"/>
      <c r="C276" s="283"/>
      <c r="D276" s="8">
        <f>D277+D278+D279+D280+D281+D282+D283+D284+D285+D286+D287+D288+D289+D290+D291+D292+D293+D294+D295</f>
        <v>3795036.13</v>
      </c>
      <c r="E276" s="8">
        <f>E277+E278+E279+E280+E281+E282+E283+E284+E285+E286+E287+E288+E289+E290+E291+E292+E293+E294+E295</f>
        <v>3710749.7199999983</v>
      </c>
      <c r="F276" s="51" t="s">
        <v>20</v>
      </c>
      <c r="G276" s="9">
        <f>G275/G274*100</f>
        <v>97.779035373768579</v>
      </c>
      <c r="H276" s="9">
        <f t="shared" ref="H276:M276" si="30">H275/H274*100</f>
        <v>97.782159194329196</v>
      </c>
      <c r="I276" s="9">
        <f t="shared" si="30"/>
        <v>97.734283364733514</v>
      </c>
      <c r="J276" s="9">
        <f t="shared" si="30"/>
        <v>98.297333983841668</v>
      </c>
      <c r="K276" s="9">
        <f t="shared" si="30"/>
        <v>94.121491823631345</v>
      </c>
      <c r="L276" s="9">
        <v>0</v>
      </c>
      <c r="M276" s="9">
        <f t="shared" si="30"/>
        <v>99.001809290953545</v>
      </c>
      <c r="N276" s="9">
        <v>0</v>
      </c>
      <c r="O276" s="9">
        <v>0</v>
      </c>
      <c r="P276" s="9">
        <v>0</v>
      </c>
      <c r="Q276" s="9">
        <f>Q275/Q274*100</f>
        <v>95.45764705882354</v>
      </c>
      <c r="R276" s="9">
        <f>R275/R274*100</f>
        <v>95.45764705882354</v>
      </c>
      <c r="S276" s="9">
        <v>0</v>
      </c>
      <c r="T276" s="9">
        <v>0</v>
      </c>
      <c r="U276" s="9">
        <v>0</v>
      </c>
    </row>
    <row r="277" spans="1:21" hidden="1" x14ac:dyDescent="0.2">
      <c r="A277" s="1"/>
      <c r="B277">
        <v>302</v>
      </c>
      <c r="C277">
        <v>0</v>
      </c>
      <c r="D277" s="52">
        <v>143150</v>
      </c>
      <c r="E277" s="52">
        <v>141721.09</v>
      </c>
      <c r="F277" s="13">
        <f>H274-G274</f>
        <v>-5100</v>
      </c>
      <c r="G277" s="14"/>
      <c r="H277" s="15">
        <f>H275-E276</f>
        <v>-4868.3399999993853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idden="1" x14ac:dyDescent="0.2">
      <c r="A278" s="1"/>
      <c r="B278">
        <v>401</v>
      </c>
      <c r="C278">
        <v>0</v>
      </c>
      <c r="D278" s="52">
        <v>2422680.33</v>
      </c>
      <c r="E278" s="52">
        <v>2386530.46</v>
      </c>
      <c r="F278" s="47"/>
      <c r="G278" s="47"/>
      <c r="H278" s="14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idden="1" x14ac:dyDescent="0.2">
      <c r="A279" s="1"/>
      <c r="B279">
        <v>404</v>
      </c>
      <c r="C279">
        <v>0</v>
      </c>
      <c r="D279" s="52">
        <v>199853.57</v>
      </c>
      <c r="E279" s="52">
        <v>199801.26</v>
      </c>
      <c r="F279" s="13"/>
      <c r="G279" s="14"/>
      <c r="H279" s="14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idden="1" x14ac:dyDescent="0.2">
      <c r="A280" s="1"/>
      <c r="B280">
        <v>411</v>
      </c>
      <c r="C280">
        <v>0</v>
      </c>
      <c r="D280" s="52">
        <v>458356</v>
      </c>
      <c r="E280" s="52">
        <v>445610.01</v>
      </c>
      <c r="F280" s="13"/>
      <c r="G280" s="14"/>
      <c r="H280" s="14"/>
      <c r="I280" s="5" t="e">
        <f>I283+I305+#REF!+I341+I346+I368+I403</f>
        <v>#REF!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idden="1" x14ac:dyDescent="0.2">
      <c r="A281" s="1"/>
      <c r="B281">
        <v>412</v>
      </c>
      <c r="C281">
        <v>0</v>
      </c>
      <c r="D281" s="52">
        <v>57831</v>
      </c>
      <c r="E281" s="52">
        <v>53089.09</v>
      </c>
      <c r="F281" s="13"/>
      <c r="G281" s="14"/>
      <c r="H281" s="14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idden="1" x14ac:dyDescent="0.2">
      <c r="A282" s="1"/>
      <c r="B282">
        <v>414</v>
      </c>
      <c r="C282">
        <v>0</v>
      </c>
      <c r="D282" s="52">
        <v>4500</v>
      </c>
      <c r="E282" s="52">
        <v>4412</v>
      </c>
      <c r="F282" s="13"/>
      <c r="G282" s="14"/>
      <c r="H282" s="14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idden="1" x14ac:dyDescent="0.2">
      <c r="A283" s="1"/>
      <c r="B283">
        <v>417</v>
      </c>
      <c r="C283">
        <v>0</v>
      </c>
      <c r="D283" s="52">
        <v>16350</v>
      </c>
      <c r="E283" s="52">
        <v>16319.76</v>
      </c>
      <c r="F283" s="13"/>
      <c r="G283" s="14"/>
      <c r="H283" s="1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idden="1" x14ac:dyDescent="0.2">
      <c r="A284" s="1"/>
      <c r="B284">
        <v>421</v>
      </c>
      <c r="C284">
        <v>0</v>
      </c>
      <c r="D284" s="52">
        <v>126592.03</v>
      </c>
      <c r="E284" s="52">
        <v>121993.59</v>
      </c>
      <c r="F284" s="13"/>
      <c r="G284" s="14"/>
      <c r="H284" s="14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idden="1" x14ac:dyDescent="0.2">
      <c r="A285" s="1"/>
      <c r="B285">
        <v>424</v>
      </c>
      <c r="C285">
        <v>0</v>
      </c>
      <c r="D285" s="52">
        <v>46927.97</v>
      </c>
      <c r="E285" s="52">
        <v>42206.92</v>
      </c>
      <c r="F285" s="13"/>
      <c r="G285" s="14"/>
      <c r="H285" s="14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idden="1" x14ac:dyDescent="0.2">
      <c r="A286" s="1"/>
      <c r="B286">
        <v>426</v>
      </c>
      <c r="C286">
        <v>0</v>
      </c>
      <c r="D286" s="52">
        <v>70275</v>
      </c>
      <c r="E286" s="52">
        <v>62418.37</v>
      </c>
      <c r="F286" s="13"/>
      <c r="G286" s="14"/>
      <c r="H286" s="14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idden="1" x14ac:dyDescent="0.2">
      <c r="A287" s="1"/>
      <c r="B287">
        <v>427</v>
      </c>
      <c r="C287">
        <v>0</v>
      </c>
      <c r="D287" s="52">
        <v>25876</v>
      </c>
      <c r="E287" s="52">
        <v>24159.51</v>
      </c>
      <c r="F287" s="13"/>
      <c r="G287" s="14"/>
      <c r="H287" s="14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idden="1" x14ac:dyDescent="0.2">
      <c r="A288" s="1"/>
      <c r="B288">
        <v>428</v>
      </c>
      <c r="C288">
        <v>0</v>
      </c>
      <c r="D288" s="52">
        <v>4530</v>
      </c>
      <c r="E288" s="52">
        <v>2939</v>
      </c>
      <c r="F288" s="13"/>
      <c r="G288" s="14"/>
      <c r="H288" s="14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idden="1" x14ac:dyDescent="0.2">
      <c r="A289" s="1"/>
      <c r="B289">
        <v>430</v>
      </c>
      <c r="C289">
        <v>0</v>
      </c>
      <c r="D289" s="52">
        <v>40700</v>
      </c>
      <c r="E289" s="52">
        <v>36202.53</v>
      </c>
      <c r="F289" s="13"/>
      <c r="G289" s="14"/>
      <c r="H289" s="1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idden="1" x14ac:dyDescent="0.2">
      <c r="A290" s="1"/>
      <c r="B290">
        <v>436</v>
      </c>
      <c r="C290">
        <v>0</v>
      </c>
      <c r="D290" s="52">
        <v>13430</v>
      </c>
      <c r="E290" s="52">
        <v>12659.56</v>
      </c>
      <c r="F290" s="13"/>
      <c r="G290" s="14"/>
      <c r="H290" s="14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idden="1" x14ac:dyDescent="0.2">
      <c r="A291" s="1"/>
      <c r="B291">
        <v>441</v>
      </c>
      <c r="C291">
        <v>0</v>
      </c>
      <c r="D291" s="52">
        <v>10800</v>
      </c>
      <c r="E291" s="52">
        <v>8855.5</v>
      </c>
      <c r="F291" s="13"/>
      <c r="G291" s="14"/>
      <c r="H291" s="14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idden="1" x14ac:dyDescent="0.2">
      <c r="A292" s="1"/>
      <c r="B292">
        <v>443</v>
      </c>
      <c r="C292">
        <v>0</v>
      </c>
      <c r="D292" s="52">
        <v>3861.23</v>
      </c>
      <c r="E292" s="52">
        <v>2837</v>
      </c>
      <c r="F292" s="13"/>
      <c r="G292" s="14"/>
      <c r="H292" s="14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idden="1" x14ac:dyDescent="0.2">
      <c r="A293" s="1"/>
      <c r="B293">
        <v>444</v>
      </c>
      <c r="C293">
        <v>0</v>
      </c>
      <c r="D293" s="52">
        <v>141773</v>
      </c>
      <c r="E293" s="52">
        <v>141772.88</v>
      </c>
      <c r="F293" s="13"/>
      <c r="G293" s="14"/>
      <c r="H293" s="14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idden="1" x14ac:dyDescent="0.2">
      <c r="A294" s="1"/>
      <c r="B294">
        <v>470</v>
      </c>
      <c r="C294">
        <v>0</v>
      </c>
      <c r="D294" s="52">
        <v>2450</v>
      </c>
      <c r="E294" s="52">
        <v>2352.85</v>
      </c>
      <c r="F294" s="13"/>
      <c r="G294" s="14"/>
      <c r="H294" s="14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idden="1" x14ac:dyDescent="0.2">
      <c r="A295" s="1"/>
      <c r="B295">
        <v>605</v>
      </c>
      <c r="C295">
        <v>0</v>
      </c>
      <c r="D295" s="52">
        <v>5100</v>
      </c>
      <c r="E295" s="52">
        <v>4868.34</v>
      </c>
      <c r="F295" s="13"/>
      <c r="G295" s="14"/>
      <c r="H295" s="1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idden="1" x14ac:dyDescent="0.2">
      <c r="A296" s="280"/>
      <c r="B296" s="281" t="s">
        <v>101</v>
      </c>
      <c r="C296" s="282" t="s">
        <v>102</v>
      </c>
      <c r="D296" s="52">
        <v>337314.17</v>
      </c>
      <c r="E296" s="52">
        <v>331905</v>
      </c>
      <c r="F296" s="51" t="s">
        <v>18</v>
      </c>
      <c r="G296" s="9">
        <f>D298</f>
        <v>337314.17</v>
      </c>
      <c r="H296" s="18">
        <f>I296+L296+M296+N296+O296+P296</f>
        <v>337314.16999999993</v>
      </c>
      <c r="I296" s="9">
        <f>J296+K296</f>
        <v>320140.05999999994</v>
      </c>
      <c r="J296" s="9">
        <f>D300+D301+D302+D303</f>
        <v>297044.08999999997</v>
      </c>
      <c r="K296" s="9">
        <f>D304+D305+D306+D307+D308+D309</f>
        <v>23095.97</v>
      </c>
      <c r="L296" s="9">
        <v>0</v>
      </c>
      <c r="M296" s="9">
        <f>D299</f>
        <v>17174.11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</row>
    <row r="297" spans="1:21" hidden="1" x14ac:dyDescent="0.2">
      <c r="A297" s="280"/>
      <c r="B297" s="281"/>
      <c r="C297" s="283"/>
      <c r="D297" s="12"/>
      <c r="E297" s="12"/>
      <c r="F297" s="51" t="s">
        <v>19</v>
      </c>
      <c r="G297" s="9">
        <f>E298</f>
        <v>331905</v>
      </c>
      <c r="H297" s="18">
        <f>I297+L297+M297+N297+O297+P297</f>
        <v>331905</v>
      </c>
      <c r="I297" s="9">
        <f>J297+K297</f>
        <v>314933.11</v>
      </c>
      <c r="J297" s="9">
        <f>E300+E301+E302+E303</f>
        <v>292959.68</v>
      </c>
      <c r="K297" s="9">
        <f>E304+E305+E306+E307+E308+E309</f>
        <v>21973.43</v>
      </c>
      <c r="L297" s="9">
        <v>0</v>
      </c>
      <c r="M297" s="9">
        <f>E299</f>
        <v>16971.89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</row>
    <row r="298" spans="1:21" hidden="1" x14ac:dyDescent="0.2">
      <c r="A298" s="280"/>
      <c r="B298" s="281"/>
      <c r="C298" s="283"/>
      <c r="D298" s="8">
        <f>D299+D300+D301+D302+D303+D304+D305+D306+D307+D308+D309</f>
        <v>337314.17</v>
      </c>
      <c r="E298" s="8">
        <f>E299+E300+E301+E302+E303+E304+E305+E306+E307+E308+E309</f>
        <v>331905</v>
      </c>
      <c r="F298" s="51" t="s">
        <v>20</v>
      </c>
      <c r="G298" s="9">
        <f>G297/G296*100</f>
        <v>98.396400008929362</v>
      </c>
      <c r="H298" s="9">
        <f t="shared" ref="H298:M298" si="31">H297/H296*100</f>
        <v>98.39640000892939</v>
      </c>
      <c r="I298" s="9">
        <f t="shared" si="31"/>
        <v>98.373540006208543</v>
      </c>
      <c r="J298" s="9">
        <f t="shared" si="31"/>
        <v>98.624981900834996</v>
      </c>
      <c r="K298" s="9">
        <f t="shared" si="31"/>
        <v>95.13967155308913</v>
      </c>
      <c r="L298" s="9">
        <v>0</v>
      </c>
      <c r="M298" s="9">
        <f t="shared" si="31"/>
        <v>98.82252995933996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</row>
    <row r="299" spans="1:21" hidden="1" x14ac:dyDescent="0.2">
      <c r="A299" s="1"/>
      <c r="B299">
        <v>302</v>
      </c>
      <c r="C299">
        <v>0</v>
      </c>
      <c r="D299" s="52">
        <v>17174.11</v>
      </c>
      <c r="E299" s="52">
        <v>16971.89</v>
      </c>
      <c r="F299" s="46"/>
      <c r="G299" s="14"/>
      <c r="H299" s="15">
        <f>H297-E298</f>
        <v>0</v>
      </c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idden="1" x14ac:dyDescent="0.2">
      <c r="A300" s="1"/>
      <c r="B300">
        <v>401</v>
      </c>
      <c r="C300">
        <v>0</v>
      </c>
      <c r="D300" s="52">
        <v>228915.58</v>
      </c>
      <c r="E300" s="52">
        <v>226176.21</v>
      </c>
      <c r="F300" s="47"/>
      <c r="G300" s="47"/>
      <c r="H300" s="14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idden="1" x14ac:dyDescent="0.2">
      <c r="A301" s="1"/>
      <c r="B301">
        <v>404</v>
      </c>
      <c r="C301">
        <v>0</v>
      </c>
      <c r="D301" s="52">
        <v>19901.5</v>
      </c>
      <c r="E301" s="52">
        <v>19896.240000000002</v>
      </c>
      <c r="F301" s="46"/>
      <c r="G301" s="14"/>
      <c r="H301" s="14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idden="1" x14ac:dyDescent="0.2">
      <c r="A302" s="1"/>
      <c r="B302">
        <v>411</v>
      </c>
      <c r="C302">
        <v>0</v>
      </c>
      <c r="D302" s="52">
        <v>44238.400000000001</v>
      </c>
      <c r="E302" s="52">
        <v>43322.28</v>
      </c>
      <c r="F302" s="46"/>
      <c r="G302" s="14"/>
      <c r="H302" s="14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idden="1" x14ac:dyDescent="0.2">
      <c r="A303" s="1"/>
      <c r="B303">
        <v>412</v>
      </c>
      <c r="C303">
        <v>0</v>
      </c>
      <c r="D303" s="52">
        <v>3988.61</v>
      </c>
      <c r="E303" s="52">
        <v>3564.95</v>
      </c>
      <c r="F303" s="46"/>
      <c r="G303" s="14"/>
      <c r="H303" s="14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idden="1" x14ac:dyDescent="0.2">
      <c r="A304" s="1"/>
      <c r="B304">
        <v>421</v>
      </c>
      <c r="C304">
        <v>0</v>
      </c>
      <c r="D304" s="52">
        <v>4809</v>
      </c>
      <c r="E304" s="52">
        <v>4123.72</v>
      </c>
      <c r="F304" s="46"/>
      <c r="G304" s="14"/>
      <c r="H304" s="14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idden="1" x14ac:dyDescent="0.2">
      <c r="A305" s="1"/>
      <c r="B305">
        <v>424</v>
      </c>
      <c r="C305">
        <v>0</v>
      </c>
      <c r="D305" s="52">
        <v>2861.97</v>
      </c>
      <c r="E305" s="52">
        <v>2437.52</v>
      </c>
      <c r="F305" s="46"/>
      <c r="G305" s="14"/>
      <c r="H305" s="14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idden="1" x14ac:dyDescent="0.2">
      <c r="A306" s="1"/>
      <c r="B306">
        <v>441</v>
      </c>
      <c r="C306">
        <v>0</v>
      </c>
      <c r="D306" s="52">
        <v>100</v>
      </c>
      <c r="E306" s="52">
        <v>87.76</v>
      </c>
      <c r="F306" s="46"/>
      <c r="G306" s="14"/>
      <c r="H306" s="14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idden="1" x14ac:dyDescent="0.2">
      <c r="A307" s="1"/>
      <c r="B307">
        <v>444</v>
      </c>
      <c r="C307">
        <v>0</v>
      </c>
      <c r="D307" s="52">
        <v>15325</v>
      </c>
      <c r="E307" s="52">
        <v>15324.43</v>
      </c>
      <c r="F307" s="46"/>
      <c r="G307" s="14"/>
      <c r="H307" s="1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idden="1" x14ac:dyDescent="0.2">
      <c r="A308" s="1"/>
      <c r="B308" s="2"/>
      <c r="C308" s="144" t="s">
        <v>100</v>
      </c>
      <c r="D308" s="17">
        <v>0</v>
      </c>
      <c r="E308" s="17">
        <v>0</v>
      </c>
      <c r="F308" s="13"/>
      <c r="G308" s="14"/>
      <c r="H308" s="14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idden="1" x14ac:dyDescent="0.2">
      <c r="A309" s="1"/>
      <c r="B309" s="2"/>
      <c r="C309" s="144"/>
      <c r="D309" s="17">
        <v>0</v>
      </c>
      <c r="E309" s="17">
        <v>0</v>
      </c>
      <c r="F309" s="13"/>
      <c r="G309" s="14"/>
      <c r="H309" s="14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idden="1" x14ac:dyDescent="0.2">
      <c r="A310" s="1"/>
      <c r="B310" s="2"/>
      <c r="C310" s="144"/>
      <c r="D310" s="12"/>
      <c r="E310" s="12"/>
      <c r="F310" s="13"/>
      <c r="G310" s="14"/>
      <c r="H310" s="14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idden="1" x14ac:dyDescent="0.2">
      <c r="A311" s="1"/>
      <c r="B311" s="2"/>
      <c r="C311" s="144"/>
      <c r="D311" s="12"/>
      <c r="E311" s="12"/>
      <c r="F311" s="13"/>
      <c r="G311" s="14"/>
      <c r="H311" s="14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idden="1" x14ac:dyDescent="0.2">
      <c r="A312" s="1"/>
      <c r="B312" s="2"/>
      <c r="C312" s="144"/>
      <c r="D312" s="12"/>
      <c r="E312" s="12"/>
      <c r="F312" s="13"/>
      <c r="G312" s="14"/>
      <c r="H312" s="14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idden="1" x14ac:dyDescent="0.2">
      <c r="A313" s="280"/>
      <c r="B313" s="281" t="s">
        <v>103</v>
      </c>
      <c r="C313" s="282" t="s">
        <v>104</v>
      </c>
      <c r="D313" s="52">
        <v>743741.4</v>
      </c>
      <c r="E313" s="52">
        <v>724260.67</v>
      </c>
      <c r="F313" s="51" t="s">
        <v>18</v>
      </c>
      <c r="G313" s="9">
        <f>D315</f>
        <v>743741.4</v>
      </c>
      <c r="H313" s="18">
        <f>I313+L313+M313+N313+O313+P313</f>
        <v>743741.4</v>
      </c>
      <c r="I313" s="9">
        <f>J313+K313</f>
        <v>722441.4</v>
      </c>
      <c r="J313" s="9">
        <f>D317+D318+D319+D320</f>
        <v>495611.4</v>
      </c>
      <c r="K313" s="9">
        <f>D321+D322+D323+D324+D325+D326+D327+D328+D329+D330+D331</f>
        <v>226830</v>
      </c>
      <c r="L313" s="9">
        <v>0</v>
      </c>
      <c r="M313" s="9">
        <f>D316</f>
        <v>21300</v>
      </c>
      <c r="N313" s="31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</row>
    <row r="314" spans="1:21" hidden="1" x14ac:dyDescent="0.2">
      <c r="A314" s="280"/>
      <c r="B314" s="281"/>
      <c r="C314" s="310"/>
      <c r="D314" s="12"/>
      <c r="E314" s="12"/>
      <c r="F314" s="51" t="s">
        <v>19</v>
      </c>
      <c r="G314" s="9">
        <f>E315</f>
        <v>724260.67</v>
      </c>
      <c r="H314" s="18">
        <f>I314+L314+M314+N314+O314+P314</f>
        <v>724260.66999999993</v>
      </c>
      <c r="I314" s="9">
        <f>J314+K314</f>
        <v>704034.2</v>
      </c>
      <c r="J314" s="9">
        <f>E317+E318+E319+E320</f>
        <v>492206.14</v>
      </c>
      <c r="K314" s="9">
        <f>E321+E322+E323+E324+E325+E326+E327+E328+E329+E330+E331</f>
        <v>211828.06</v>
      </c>
      <c r="L314" s="9">
        <v>0</v>
      </c>
      <c r="M314" s="9">
        <f>E316</f>
        <v>20226.47</v>
      </c>
      <c r="N314" s="31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</row>
    <row r="315" spans="1:21" hidden="1" x14ac:dyDescent="0.2">
      <c r="A315" s="280"/>
      <c r="B315" s="281"/>
      <c r="C315" s="310"/>
      <c r="D315" s="8">
        <f>D316+D317+D318+D319+D320+D321+D322+D323+D324+D325+D326+D327+D328+D329+D330+D331</f>
        <v>743741.4</v>
      </c>
      <c r="E315" s="8">
        <f>E316+E317+E318+E319+E320+E321+E322+E323+E324+E325+E326+E327+E328+E329+E330+E331</f>
        <v>724260.67</v>
      </c>
      <c r="F315" s="51" t="s">
        <v>20</v>
      </c>
      <c r="G315" s="9">
        <f>G314/G313*100</f>
        <v>97.380711897979594</v>
      </c>
      <c r="H315" s="9">
        <f>H314/H313*100</f>
        <v>97.38071189797958</v>
      </c>
      <c r="I315" s="9">
        <f>I314/I313*100</f>
        <v>97.452084002937809</v>
      </c>
      <c r="J315" s="9">
        <f>J314/J313*100</f>
        <v>99.31291733805962</v>
      </c>
      <c r="K315" s="9">
        <f>K314/K313*100</f>
        <v>93.38626284001235</v>
      </c>
      <c r="L315" s="9">
        <v>0</v>
      </c>
      <c r="M315" s="9">
        <f>M314/M313*100</f>
        <v>94.959953051643197</v>
      </c>
      <c r="N315" s="31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</row>
    <row r="316" spans="1:21" hidden="1" x14ac:dyDescent="0.2">
      <c r="A316" s="1"/>
      <c r="B316">
        <v>302</v>
      </c>
      <c r="C316">
        <v>0</v>
      </c>
      <c r="D316" s="52">
        <v>21300</v>
      </c>
      <c r="E316" s="52">
        <v>20226.47</v>
      </c>
      <c r="F316" s="13">
        <v>0</v>
      </c>
      <c r="G316" s="14"/>
      <c r="H316" s="15">
        <v>0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hidden="1" x14ac:dyDescent="0.2">
      <c r="A317" s="1"/>
      <c r="B317">
        <v>401</v>
      </c>
      <c r="C317">
        <v>0</v>
      </c>
      <c r="D317" s="52">
        <v>387500</v>
      </c>
      <c r="E317" s="52">
        <v>385424.59</v>
      </c>
      <c r="F317" s="13" t="s">
        <v>105</v>
      </c>
      <c r="G317" s="14"/>
      <c r="H317" s="14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idden="1" x14ac:dyDescent="0.2">
      <c r="A318" s="1"/>
      <c r="B318">
        <v>404</v>
      </c>
      <c r="C318">
        <v>0</v>
      </c>
      <c r="D318" s="52">
        <v>25331.4</v>
      </c>
      <c r="E318" s="52">
        <v>25331.4</v>
      </c>
      <c r="F318" s="13"/>
      <c r="G318" s="14"/>
      <c r="H318" s="14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idden="1" x14ac:dyDescent="0.2">
      <c r="A319" s="1"/>
      <c r="B319">
        <v>411</v>
      </c>
      <c r="C319">
        <v>0</v>
      </c>
      <c r="D319" s="52">
        <v>72700</v>
      </c>
      <c r="E319" s="52">
        <v>71814.42</v>
      </c>
      <c r="F319" s="13"/>
      <c r="G319" s="14"/>
      <c r="H319" s="1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idden="1" x14ac:dyDescent="0.2">
      <c r="A320" s="1"/>
      <c r="B320">
        <v>412</v>
      </c>
      <c r="C320">
        <v>0</v>
      </c>
      <c r="D320" s="52">
        <v>10080</v>
      </c>
      <c r="E320" s="52">
        <v>9635.73</v>
      </c>
      <c r="F320" s="13"/>
      <c r="G320" s="14"/>
      <c r="H320" s="14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idden="1" x14ac:dyDescent="0.2">
      <c r="A321" s="1"/>
      <c r="B321">
        <v>421</v>
      </c>
      <c r="C321">
        <v>0</v>
      </c>
      <c r="D321" s="52">
        <v>24000</v>
      </c>
      <c r="E321" s="52">
        <v>23036.16</v>
      </c>
      <c r="F321" s="13"/>
      <c r="G321" s="14"/>
      <c r="H321" s="14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idden="1" x14ac:dyDescent="0.2">
      <c r="A322" s="1"/>
      <c r="B322">
        <v>424</v>
      </c>
      <c r="C322">
        <v>0</v>
      </c>
      <c r="D322" s="52">
        <v>5000</v>
      </c>
      <c r="E322" s="52">
        <v>4946.53</v>
      </c>
      <c r="F322" s="13"/>
      <c r="G322" s="14"/>
      <c r="H322" s="14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idden="1" x14ac:dyDescent="0.2">
      <c r="A323" s="1"/>
      <c r="B323">
        <v>426</v>
      </c>
      <c r="C323">
        <v>0</v>
      </c>
      <c r="D323" s="52">
        <v>37500</v>
      </c>
      <c r="E323" s="52">
        <v>35388.75</v>
      </c>
      <c r="F323" s="13"/>
      <c r="G323" s="14"/>
      <c r="H323" s="14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idden="1" x14ac:dyDescent="0.2">
      <c r="A324" s="1"/>
      <c r="B324">
        <v>427</v>
      </c>
      <c r="C324">
        <v>0</v>
      </c>
      <c r="D324" s="52">
        <v>4000</v>
      </c>
      <c r="E324" s="52">
        <v>3386.81</v>
      </c>
      <c r="F324" s="13"/>
      <c r="G324" s="14"/>
      <c r="H324" s="14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idden="1" x14ac:dyDescent="0.2">
      <c r="A325" s="1"/>
      <c r="B325">
        <v>428</v>
      </c>
      <c r="C325">
        <v>0</v>
      </c>
      <c r="D325" s="52">
        <v>700</v>
      </c>
      <c r="E325" s="52">
        <v>445</v>
      </c>
      <c r="F325" s="13"/>
      <c r="G325" s="14"/>
      <c r="H325" s="14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idden="1" x14ac:dyDescent="0.2">
      <c r="A326" s="1"/>
      <c r="B326">
        <v>430</v>
      </c>
      <c r="C326">
        <v>0</v>
      </c>
      <c r="D326" s="52">
        <v>122500</v>
      </c>
      <c r="E326" s="52">
        <v>113509.85</v>
      </c>
      <c r="F326" s="13"/>
      <c r="G326" s="14"/>
      <c r="H326" s="14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idden="1" x14ac:dyDescent="0.2">
      <c r="A327" s="1"/>
      <c r="B327">
        <v>436</v>
      </c>
      <c r="C327">
        <v>0</v>
      </c>
      <c r="D327" s="52">
        <v>2200</v>
      </c>
      <c r="E327" s="52">
        <v>1846.56</v>
      </c>
      <c r="F327" s="13"/>
      <c r="G327" s="14"/>
      <c r="H327" s="14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idden="1" x14ac:dyDescent="0.2">
      <c r="A328" s="1"/>
      <c r="B328">
        <v>441</v>
      </c>
      <c r="C328">
        <v>0</v>
      </c>
      <c r="D328" s="52">
        <v>500</v>
      </c>
      <c r="E328" s="52">
        <v>499.69</v>
      </c>
      <c r="F328" s="13"/>
      <c r="G328" s="14"/>
      <c r="H328" s="14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idden="1" x14ac:dyDescent="0.2">
      <c r="A329" s="1"/>
      <c r="B329">
        <v>443</v>
      </c>
      <c r="C329">
        <v>0</v>
      </c>
      <c r="D329" s="52">
        <v>1500</v>
      </c>
      <c r="E329" s="52">
        <v>359</v>
      </c>
      <c r="F329" s="13"/>
      <c r="G329" s="14"/>
      <c r="H329" s="14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idden="1" x14ac:dyDescent="0.2">
      <c r="A330" s="1"/>
      <c r="B330">
        <v>444</v>
      </c>
      <c r="C330">
        <v>0</v>
      </c>
      <c r="D330" s="52">
        <v>28230</v>
      </c>
      <c r="E330" s="52">
        <v>27944.71</v>
      </c>
      <c r="F330" s="13"/>
      <c r="G330" s="14"/>
      <c r="H330" s="14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idden="1" x14ac:dyDescent="0.2">
      <c r="A331" s="1"/>
      <c r="B331">
        <v>470</v>
      </c>
      <c r="C331">
        <v>0</v>
      </c>
      <c r="D331" s="52">
        <v>700</v>
      </c>
      <c r="E331" s="52">
        <v>465</v>
      </c>
      <c r="F331" s="13"/>
      <c r="G331" s="14"/>
      <c r="H331" s="1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idden="1" x14ac:dyDescent="0.2">
      <c r="A332" s="280"/>
      <c r="B332" s="281" t="s">
        <v>109</v>
      </c>
      <c r="C332" s="282" t="s">
        <v>110</v>
      </c>
      <c r="D332" s="12"/>
      <c r="E332" s="12"/>
      <c r="F332" s="51" t="s">
        <v>18</v>
      </c>
      <c r="G332" s="9">
        <f>D334</f>
        <v>172100</v>
      </c>
      <c r="H332" s="18">
        <f>I332+L332+M332+N332+O332+P332</f>
        <v>172100</v>
      </c>
      <c r="I332" s="9">
        <f>J332+K332</f>
        <v>172100</v>
      </c>
      <c r="J332" s="9">
        <v>0</v>
      </c>
      <c r="K332" s="9">
        <f>D335</f>
        <v>172100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</row>
    <row r="333" spans="1:21" hidden="1" x14ac:dyDescent="0.2">
      <c r="A333" s="280"/>
      <c r="B333" s="281"/>
      <c r="C333" s="311"/>
      <c r="D333" s="12"/>
      <c r="E333" s="12"/>
      <c r="F333" s="51" t="s">
        <v>19</v>
      </c>
      <c r="G333" s="9">
        <f>E334</f>
        <v>172073.47</v>
      </c>
      <c r="H333" s="18">
        <f>I333+L333+M333+N333+O333+P333</f>
        <v>172073.47</v>
      </c>
      <c r="I333" s="9">
        <f>J333+K333</f>
        <v>172073.47</v>
      </c>
      <c r="J333" s="9">
        <v>0</v>
      </c>
      <c r="K333" s="9">
        <f>E335</f>
        <v>172073.47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</row>
    <row r="334" spans="1:21" hidden="1" x14ac:dyDescent="0.2">
      <c r="A334" s="280"/>
      <c r="B334" s="281"/>
      <c r="C334" s="311"/>
      <c r="D334" s="20">
        <f>D335</f>
        <v>172100</v>
      </c>
      <c r="E334" s="20">
        <f>E335</f>
        <v>172073.47</v>
      </c>
      <c r="F334" s="51" t="s">
        <v>20</v>
      </c>
      <c r="G334" s="9">
        <f>G333/G332*100</f>
        <v>99.984584543869843</v>
      </c>
      <c r="H334" s="9">
        <f>H333/H332*100</f>
        <v>99.984584543869843</v>
      </c>
      <c r="I334" s="9">
        <f>I333/I332*100</f>
        <v>99.984584543869843</v>
      </c>
      <c r="J334" s="9">
        <v>0</v>
      </c>
      <c r="K334" s="9">
        <f>K333/K332*100</f>
        <v>99.984584543869843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</row>
    <row r="335" spans="1:21" hidden="1" x14ac:dyDescent="0.2">
      <c r="A335" s="1"/>
      <c r="B335" s="45">
        <v>433</v>
      </c>
      <c r="C335" s="45">
        <v>0</v>
      </c>
      <c r="D335" s="52">
        <v>172100</v>
      </c>
      <c r="E335" s="52">
        <v>172073.47</v>
      </c>
      <c r="F335" s="13">
        <f>H332-G332</f>
        <v>0</v>
      </c>
      <c r="G335" s="14"/>
      <c r="H335" s="15">
        <f>H333-E334</f>
        <v>0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hidden="1" x14ac:dyDescent="0.2">
      <c r="A336" s="1"/>
      <c r="B336" s="45"/>
      <c r="C336" s="45"/>
      <c r="D336" s="46"/>
      <c r="E336" s="46"/>
      <c r="F336" s="47">
        <v>75400</v>
      </c>
      <c r="G336" s="47">
        <v>62748.11</v>
      </c>
      <c r="H336" s="15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idden="1" x14ac:dyDescent="0.2">
      <c r="A337" s="280"/>
      <c r="B337" s="281" t="s">
        <v>111</v>
      </c>
      <c r="C337" s="282" t="s">
        <v>112</v>
      </c>
      <c r="D337" s="52">
        <v>1650704</v>
      </c>
      <c r="E337" s="52">
        <v>1625506.56</v>
      </c>
      <c r="F337" s="51" t="s">
        <v>18</v>
      </c>
      <c r="G337" s="9">
        <f>D339</f>
        <v>1650704</v>
      </c>
      <c r="H337" s="18">
        <f>I337+L337+M337+N337+O337+P337</f>
        <v>1650704</v>
      </c>
      <c r="I337" s="9">
        <f>J337+K337</f>
        <v>1592004</v>
      </c>
      <c r="J337" s="9">
        <f>D341+D342+D343+D344+D345</f>
        <v>1372379</v>
      </c>
      <c r="K337" s="9">
        <f>D346+D347+D348+D349+D350+D351+D352+D353+D354+D355</f>
        <v>219625</v>
      </c>
      <c r="L337" s="9">
        <v>0</v>
      </c>
      <c r="M337" s="9">
        <f>D340</f>
        <v>58700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</row>
    <row r="338" spans="1:21" hidden="1" x14ac:dyDescent="0.2">
      <c r="A338" s="280"/>
      <c r="B338" s="281"/>
      <c r="C338" s="283"/>
      <c r="D338" s="12"/>
      <c r="E338" s="12"/>
      <c r="F338" s="51" t="s">
        <v>19</v>
      </c>
      <c r="G338" s="9">
        <f>E339</f>
        <v>1625506.5600000003</v>
      </c>
      <c r="H338" s="18">
        <f>I338+L338+M338+N338+O338+P338</f>
        <v>1625506.5600000003</v>
      </c>
      <c r="I338" s="9">
        <f>J338+K338</f>
        <v>1567810.2100000002</v>
      </c>
      <c r="J338" s="9">
        <f>E341+E342+E343+E344+E345</f>
        <v>1361171.0100000002</v>
      </c>
      <c r="K338" s="9">
        <f>E346+E347+E348+E349+E350+E351+E352+E353+E354+E355</f>
        <v>206639.2</v>
      </c>
      <c r="L338" s="9">
        <v>0</v>
      </c>
      <c r="M338" s="9">
        <f>E340</f>
        <v>57696.35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</row>
    <row r="339" spans="1:21" hidden="1" x14ac:dyDescent="0.2">
      <c r="A339" s="280"/>
      <c r="B339" s="281"/>
      <c r="C339" s="283"/>
      <c r="D339" s="8">
        <f>D340+D341+D342+D343+D344+D345+D346+D347+D348+D349+D350+D351+D352+D353+D354+D355</f>
        <v>1650704</v>
      </c>
      <c r="E339" s="8">
        <f>E340+E341+E342+E343+E344+E345+E346+E347+E348+E349+E350+E351+E352+E353+E354+E355</f>
        <v>1625506.5600000003</v>
      </c>
      <c r="F339" s="51" t="s">
        <v>20</v>
      </c>
      <c r="G339" s="9">
        <f>G338/G337*100</f>
        <v>98.473533716523391</v>
      </c>
      <c r="H339" s="9">
        <f t="shared" ref="H339:M339" si="32">H338/H337*100</f>
        <v>98.473533716523391</v>
      </c>
      <c r="I339" s="9">
        <f t="shared" si="32"/>
        <v>98.480293391222645</v>
      </c>
      <c r="J339" s="9">
        <f t="shared" si="32"/>
        <v>99.183316707702488</v>
      </c>
      <c r="K339" s="9">
        <f t="shared" si="32"/>
        <v>94.087285145133762</v>
      </c>
      <c r="L339" s="9">
        <v>0</v>
      </c>
      <c r="M339" s="9">
        <f t="shared" si="32"/>
        <v>98.290204429301525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</row>
    <row r="340" spans="1:21" hidden="1" x14ac:dyDescent="0.2">
      <c r="A340" s="1"/>
      <c r="B340">
        <v>302</v>
      </c>
      <c r="C340">
        <v>0</v>
      </c>
      <c r="D340" s="52">
        <v>58700</v>
      </c>
      <c r="E340" s="52">
        <v>57696.35</v>
      </c>
      <c r="F340" s="13">
        <f>H337-G337</f>
        <v>0</v>
      </c>
      <c r="G340" s="14"/>
      <c r="H340" s="15">
        <f>H338-E339</f>
        <v>0</v>
      </c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idden="1" x14ac:dyDescent="0.2">
      <c r="A341" s="1"/>
      <c r="B341">
        <v>401</v>
      </c>
      <c r="C341">
        <v>0</v>
      </c>
      <c r="D341" s="52">
        <v>1059992</v>
      </c>
      <c r="E341" s="52">
        <v>1052780.0900000001</v>
      </c>
      <c r="F341" s="47"/>
      <c r="G341" s="47"/>
      <c r="H341" s="14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idden="1" x14ac:dyDescent="0.2">
      <c r="A342" s="1"/>
      <c r="B342">
        <v>404</v>
      </c>
      <c r="C342">
        <v>0</v>
      </c>
      <c r="D342" s="52">
        <v>86519</v>
      </c>
      <c r="E342" s="52">
        <v>86443.6</v>
      </c>
      <c r="F342" s="13"/>
      <c r="G342" s="14"/>
      <c r="H342" s="14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idden="1" x14ac:dyDescent="0.2">
      <c r="A343" s="1"/>
      <c r="B343">
        <v>411</v>
      </c>
      <c r="C343">
        <v>0</v>
      </c>
      <c r="D343" s="52">
        <v>199184</v>
      </c>
      <c r="E343" s="52">
        <v>197773.6</v>
      </c>
      <c r="F343" s="13"/>
      <c r="G343" s="14"/>
      <c r="H343" s="14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idden="1" x14ac:dyDescent="0.2">
      <c r="A344" s="1"/>
      <c r="B344">
        <v>412</v>
      </c>
      <c r="C344">
        <v>0</v>
      </c>
      <c r="D344" s="52">
        <v>25184</v>
      </c>
      <c r="E344" s="52">
        <v>23458.720000000001</v>
      </c>
      <c r="F344" s="13"/>
      <c r="G344" s="14"/>
      <c r="H344" s="14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idden="1" x14ac:dyDescent="0.2">
      <c r="A345" s="1"/>
      <c r="B345">
        <v>417</v>
      </c>
      <c r="C345">
        <v>0</v>
      </c>
      <c r="D345" s="52">
        <v>1500</v>
      </c>
      <c r="E345" s="52">
        <v>715</v>
      </c>
      <c r="F345" s="13"/>
      <c r="G345" s="14"/>
      <c r="H345" s="14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idden="1" x14ac:dyDescent="0.2">
      <c r="A346" s="1"/>
      <c r="B346">
        <v>421</v>
      </c>
      <c r="C346">
        <v>0</v>
      </c>
      <c r="D346" s="52">
        <v>56100.05</v>
      </c>
      <c r="E346" s="52">
        <v>55400.08</v>
      </c>
      <c r="F346" s="13"/>
      <c r="G346" s="14"/>
      <c r="H346" s="14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idden="1" x14ac:dyDescent="0.2">
      <c r="A347" s="1"/>
      <c r="B347">
        <v>424</v>
      </c>
      <c r="C347">
        <v>0</v>
      </c>
      <c r="D347" s="52">
        <v>26723.95</v>
      </c>
      <c r="E347" s="52">
        <v>25579.14</v>
      </c>
      <c r="F347" s="13"/>
      <c r="G347" s="14"/>
      <c r="H347" s="14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idden="1" x14ac:dyDescent="0.2">
      <c r="A348" s="1"/>
      <c r="B348">
        <v>426</v>
      </c>
      <c r="C348">
        <v>0</v>
      </c>
      <c r="D348" s="52">
        <v>40500</v>
      </c>
      <c r="E348" s="52">
        <v>32495.15</v>
      </c>
      <c r="F348" s="13"/>
      <c r="G348" s="14"/>
      <c r="H348" s="14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idden="1" x14ac:dyDescent="0.2">
      <c r="A349" s="1"/>
      <c r="B349">
        <v>427</v>
      </c>
      <c r="C349">
        <v>0</v>
      </c>
      <c r="D349" s="52">
        <v>3000</v>
      </c>
      <c r="E349" s="52">
        <v>2118.06</v>
      </c>
      <c r="F349" s="13"/>
      <c r="G349" s="14"/>
      <c r="H349" s="1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idden="1" x14ac:dyDescent="0.2">
      <c r="A350" s="1"/>
      <c r="B350">
        <v>428</v>
      </c>
      <c r="C350">
        <v>0</v>
      </c>
      <c r="D350" s="52">
        <v>100</v>
      </c>
      <c r="E350" s="52">
        <v>0</v>
      </c>
      <c r="F350" s="13"/>
      <c r="G350" s="14"/>
      <c r="H350" s="14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idden="1" x14ac:dyDescent="0.2">
      <c r="A351" s="1"/>
      <c r="B351">
        <v>430</v>
      </c>
      <c r="C351">
        <v>0</v>
      </c>
      <c r="D351" s="52">
        <v>30800</v>
      </c>
      <c r="E351" s="52">
        <v>28862.04</v>
      </c>
      <c r="F351" s="13"/>
      <c r="G351" s="14"/>
      <c r="H351" s="14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idden="1" x14ac:dyDescent="0.2">
      <c r="A352" s="1"/>
      <c r="B352">
        <v>441</v>
      </c>
      <c r="C352">
        <v>0</v>
      </c>
      <c r="D352" s="52">
        <v>500</v>
      </c>
      <c r="E352" s="52">
        <v>284.22000000000003</v>
      </c>
      <c r="F352" s="13"/>
      <c r="G352" s="14"/>
      <c r="H352" s="14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idden="1" x14ac:dyDescent="0.2">
      <c r="A353" s="1"/>
      <c r="B353">
        <v>443</v>
      </c>
      <c r="C353">
        <v>0</v>
      </c>
      <c r="D353" s="52">
        <v>1749</v>
      </c>
      <c r="E353" s="52">
        <v>1749</v>
      </c>
      <c r="F353" s="13"/>
      <c r="G353" s="14"/>
      <c r="H353" s="14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idden="1" x14ac:dyDescent="0.2">
      <c r="A354" s="1"/>
      <c r="B354">
        <v>444</v>
      </c>
      <c r="C354">
        <v>0</v>
      </c>
      <c r="D354" s="52">
        <v>59942</v>
      </c>
      <c r="E354" s="52">
        <v>59941.51</v>
      </c>
      <c r="F354" s="13"/>
      <c r="G354" s="14"/>
      <c r="H354" s="14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idden="1" x14ac:dyDescent="0.2">
      <c r="A355" s="1"/>
      <c r="B355">
        <v>470</v>
      </c>
      <c r="C355">
        <v>0</v>
      </c>
      <c r="D355" s="52">
        <v>210</v>
      </c>
      <c r="E355" s="52">
        <v>210</v>
      </c>
      <c r="F355" s="13"/>
      <c r="G355" s="14"/>
      <c r="H355" s="1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idden="1" x14ac:dyDescent="0.2">
      <c r="A356" s="1"/>
      <c r="F356" s="13"/>
      <c r="G356" s="14"/>
      <c r="H356" s="14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idden="1" x14ac:dyDescent="0.2">
      <c r="A357" s="1"/>
      <c r="B357" s="45"/>
      <c r="C357" s="45"/>
      <c r="D357" s="46"/>
      <c r="E357" s="46"/>
      <c r="F357" s="13"/>
      <c r="G357" s="14"/>
      <c r="H357" s="14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idden="1" x14ac:dyDescent="0.2">
      <c r="A358" s="1"/>
      <c r="B358" s="2"/>
      <c r="C358" s="144"/>
      <c r="D358" s="17"/>
      <c r="E358" s="17"/>
      <c r="F358" s="13"/>
      <c r="G358" s="14"/>
      <c r="H358" s="14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idden="1" x14ac:dyDescent="0.2">
      <c r="A359" s="280"/>
      <c r="B359" s="281" t="s">
        <v>113</v>
      </c>
      <c r="C359" s="282" t="s">
        <v>114</v>
      </c>
      <c r="D359" s="52">
        <v>279371.51</v>
      </c>
      <c r="E359" s="52">
        <v>278779.34999999998</v>
      </c>
      <c r="F359" s="51" t="s">
        <v>18</v>
      </c>
      <c r="G359" s="9">
        <f>D361</f>
        <v>279371.51</v>
      </c>
      <c r="H359" s="18">
        <f>I359+L359+M359+N359+O359+P359</f>
        <v>279371.51</v>
      </c>
      <c r="I359" s="9">
        <f>J359+K359</f>
        <v>278271.51</v>
      </c>
      <c r="J359" s="9">
        <f>D367+D364+D365+D366</f>
        <v>113515</v>
      </c>
      <c r="K359" s="9">
        <f>D368+D369+D370+D371+D372+D373+D374</f>
        <v>164756.51</v>
      </c>
      <c r="L359" s="9">
        <f>D362</f>
        <v>0</v>
      </c>
      <c r="M359" s="9">
        <f>D363</f>
        <v>1100</v>
      </c>
      <c r="N359" s="9">
        <v>0</v>
      </c>
      <c r="O359" s="9">
        <v>0</v>
      </c>
      <c r="P359" s="9">
        <v>0</v>
      </c>
      <c r="Q359" s="9">
        <f>R359</f>
        <v>0</v>
      </c>
      <c r="R359" s="9">
        <v>0</v>
      </c>
      <c r="S359" s="9">
        <v>0</v>
      </c>
      <c r="T359" s="9">
        <v>0</v>
      </c>
      <c r="U359" s="9">
        <v>0</v>
      </c>
    </row>
    <row r="360" spans="1:21" hidden="1" x14ac:dyDescent="0.2">
      <c r="A360" s="280"/>
      <c r="B360" s="281"/>
      <c r="C360" s="283"/>
      <c r="D360" s="12"/>
      <c r="E360" s="12"/>
      <c r="F360" s="51" t="s">
        <v>19</v>
      </c>
      <c r="G360" s="9">
        <f>E361</f>
        <v>278779.34999999998</v>
      </c>
      <c r="H360" s="18">
        <f>I360+L360+M360+N360+O360+P360</f>
        <v>278779.34999999998</v>
      </c>
      <c r="I360" s="9">
        <f>J360+K360</f>
        <v>277690.44999999995</v>
      </c>
      <c r="J360" s="9">
        <f>E364+E365+E366+E367</f>
        <v>113245.16</v>
      </c>
      <c r="K360" s="9">
        <f>E368+E369+E370+E371+E372+E373+E374</f>
        <v>164445.28999999998</v>
      </c>
      <c r="L360" s="9">
        <f>E362</f>
        <v>0</v>
      </c>
      <c r="M360" s="9">
        <f>E363</f>
        <v>1088.9000000000001</v>
      </c>
      <c r="N360" s="9">
        <v>0</v>
      </c>
      <c r="O360" s="9">
        <v>0</v>
      </c>
      <c r="P360" s="9">
        <v>0</v>
      </c>
      <c r="Q360" s="9">
        <f>R360</f>
        <v>0</v>
      </c>
      <c r="R360" s="9">
        <v>0</v>
      </c>
      <c r="S360" s="9">
        <v>0</v>
      </c>
      <c r="T360" s="9">
        <v>0</v>
      </c>
      <c r="U360" s="9">
        <v>0</v>
      </c>
    </row>
    <row r="361" spans="1:21" hidden="1" x14ac:dyDescent="0.2">
      <c r="A361" s="280"/>
      <c r="B361" s="281"/>
      <c r="C361" s="283"/>
      <c r="D361" s="8">
        <f>D362+D363+D364+D365+D366+D367+D368+D369+D370+D371+D372+D373+D374</f>
        <v>279371.51</v>
      </c>
      <c r="E361" s="8">
        <f>E362+E363+E364+E365+E366+E367+E368+E369+E370+E371+E372+E373+E374</f>
        <v>278779.34999999998</v>
      </c>
      <c r="F361" s="51" t="s">
        <v>20</v>
      </c>
      <c r="G361" s="9">
        <f>G360/G359*100</f>
        <v>99.788038515452044</v>
      </c>
      <c r="H361" s="9">
        <f t="shared" ref="H361:M361" si="33">H360/H359*100</f>
        <v>99.788038515452044</v>
      </c>
      <c r="I361" s="9">
        <f t="shared" si="33"/>
        <v>99.791189547215936</v>
      </c>
      <c r="J361" s="9">
        <f t="shared" si="33"/>
        <v>99.762286922433162</v>
      </c>
      <c r="K361" s="9">
        <f t="shared" si="33"/>
        <v>99.81110306354509</v>
      </c>
      <c r="L361" s="9">
        <v>0</v>
      </c>
      <c r="M361" s="9">
        <f t="shared" si="33"/>
        <v>98.990909090909099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</row>
    <row r="362" spans="1:21" hidden="1" x14ac:dyDescent="0.2">
      <c r="A362" s="1"/>
      <c r="B362" s="45">
        <v>232</v>
      </c>
      <c r="C362" s="45">
        <v>0</v>
      </c>
      <c r="D362" s="46"/>
      <c r="E362" s="46"/>
      <c r="F362" s="13">
        <f>H359-G359</f>
        <v>0</v>
      </c>
      <c r="G362" s="14"/>
      <c r="H362" s="15">
        <f>H360-E361</f>
        <v>0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idden="1" x14ac:dyDescent="0.2">
      <c r="A363" s="1"/>
      <c r="B363">
        <v>302</v>
      </c>
      <c r="C363">
        <v>0</v>
      </c>
      <c r="D363" s="52">
        <v>1100</v>
      </c>
      <c r="E363" s="52">
        <v>1088.9000000000001</v>
      </c>
      <c r="F363" s="47">
        <v>247670</v>
      </c>
      <c r="G363" s="47">
        <v>155455.78</v>
      </c>
      <c r="H363" s="14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idden="1" x14ac:dyDescent="0.2">
      <c r="A364" s="1"/>
      <c r="B364">
        <v>401</v>
      </c>
      <c r="C364">
        <v>0</v>
      </c>
      <c r="D364" s="52">
        <v>87700</v>
      </c>
      <c r="E364" s="52">
        <v>87464.63</v>
      </c>
      <c r="F364" s="13"/>
      <c r="G364" s="14"/>
      <c r="H364" s="14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idden="1" x14ac:dyDescent="0.2">
      <c r="A365" s="1"/>
      <c r="B365">
        <v>404</v>
      </c>
      <c r="C365">
        <v>0</v>
      </c>
      <c r="D365" s="52">
        <v>7260</v>
      </c>
      <c r="E365" s="52">
        <v>7258.55</v>
      </c>
      <c r="F365" s="13"/>
      <c r="G365" s="14"/>
      <c r="H365" s="14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idden="1" x14ac:dyDescent="0.2">
      <c r="A366" s="1"/>
      <c r="B366">
        <v>411</v>
      </c>
      <c r="C366">
        <v>0</v>
      </c>
      <c r="D366" s="52">
        <v>16250</v>
      </c>
      <c r="E366" s="52">
        <v>16218.75</v>
      </c>
      <c r="F366" s="13"/>
      <c r="G366" s="14"/>
      <c r="H366" s="14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idden="1" x14ac:dyDescent="0.2">
      <c r="A367" s="1"/>
      <c r="B367">
        <v>412</v>
      </c>
      <c r="C367">
        <v>0</v>
      </c>
      <c r="D367" s="52">
        <v>2305</v>
      </c>
      <c r="E367" s="52">
        <v>2303.23</v>
      </c>
      <c r="F367" s="13"/>
      <c r="G367" s="14"/>
      <c r="H367" s="1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idden="1" x14ac:dyDescent="0.2">
      <c r="A368" s="1"/>
      <c r="B368">
        <v>421</v>
      </c>
      <c r="C368">
        <v>0</v>
      </c>
      <c r="D368" s="52">
        <v>41903</v>
      </c>
      <c r="E368" s="52">
        <v>41747.019999999997</v>
      </c>
      <c r="F368" s="13"/>
      <c r="G368" s="14"/>
      <c r="H368" s="14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idden="1" x14ac:dyDescent="0.2">
      <c r="A369" s="1"/>
      <c r="B369">
        <v>428</v>
      </c>
      <c r="C369">
        <v>0</v>
      </c>
      <c r="D369" s="52">
        <v>150</v>
      </c>
      <c r="E369" s="52">
        <v>150</v>
      </c>
      <c r="F369" s="13"/>
      <c r="G369" s="14"/>
      <c r="H369" s="14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idden="1" x14ac:dyDescent="0.2">
      <c r="A370" s="1"/>
      <c r="B370">
        <v>430</v>
      </c>
      <c r="C370">
        <v>0</v>
      </c>
      <c r="D370" s="52">
        <v>112721.51</v>
      </c>
      <c r="E370" s="52">
        <v>112627.78</v>
      </c>
      <c r="F370" s="13"/>
      <c r="G370" s="14"/>
      <c r="H370" s="1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idden="1" x14ac:dyDescent="0.2">
      <c r="A371" s="1"/>
      <c r="B371">
        <v>436</v>
      </c>
      <c r="C371">
        <v>0</v>
      </c>
      <c r="D371" s="52">
        <v>500</v>
      </c>
      <c r="E371" s="52">
        <v>439.67</v>
      </c>
      <c r="F371" s="13"/>
      <c r="G371" s="14"/>
      <c r="H371" s="14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idden="1" x14ac:dyDescent="0.2">
      <c r="A372" s="1"/>
      <c r="B372">
        <v>441</v>
      </c>
      <c r="C372">
        <v>0</v>
      </c>
      <c r="D372" s="52">
        <v>460</v>
      </c>
      <c r="E372" s="52">
        <v>459.46</v>
      </c>
      <c r="F372" s="13"/>
      <c r="G372" s="14"/>
      <c r="H372" s="14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idden="1" x14ac:dyDescent="0.2">
      <c r="A373" s="1"/>
      <c r="B373">
        <v>443</v>
      </c>
      <c r="C373">
        <v>0</v>
      </c>
      <c r="D373" s="52">
        <v>6834</v>
      </c>
      <c r="E373" s="52">
        <v>6833.5</v>
      </c>
      <c r="F373" s="13"/>
      <c r="G373" s="14"/>
      <c r="H373" s="1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idden="1" x14ac:dyDescent="0.2">
      <c r="A374" s="1"/>
      <c r="B374">
        <v>444</v>
      </c>
      <c r="C374">
        <v>0</v>
      </c>
      <c r="D374" s="52">
        <v>2188</v>
      </c>
      <c r="E374" s="52">
        <v>2187.86</v>
      </c>
      <c r="F374" s="13"/>
      <c r="G374" s="14"/>
      <c r="H374" s="14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idden="1" x14ac:dyDescent="0.2">
      <c r="A375" s="1"/>
      <c r="F375" s="13"/>
      <c r="G375" s="14"/>
      <c r="H375" s="14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idden="1" x14ac:dyDescent="0.2">
      <c r="A376" s="147"/>
      <c r="D376" s="52"/>
      <c r="E376" s="52"/>
      <c r="F376" s="13"/>
      <c r="G376" s="14"/>
      <c r="H376" s="1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idden="1" x14ac:dyDescent="0.2">
      <c r="A377" s="280"/>
      <c r="B377" s="281" t="s">
        <v>205</v>
      </c>
      <c r="C377" s="293" t="s">
        <v>388</v>
      </c>
      <c r="D377" s="52">
        <v>210242</v>
      </c>
      <c r="E377" s="52">
        <v>196833.91</v>
      </c>
      <c r="F377" s="51" t="s">
        <v>18</v>
      </c>
      <c r="G377" s="9">
        <f>D379</f>
        <v>210242</v>
      </c>
      <c r="H377" s="18">
        <f>I377+L377+M377+N377+O377+P377</f>
        <v>210242</v>
      </c>
      <c r="I377" s="9">
        <f>J377+K377</f>
        <v>205342</v>
      </c>
      <c r="J377" s="9">
        <f>D385+D382+D383+D384</f>
        <v>200542</v>
      </c>
      <c r="K377" s="9">
        <f>D386+D387+D388+D389+D390+D391+D392</f>
        <v>4800</v>
      </c>
      <c r="L377" s="9">
        <f>D380</f>
        <v>0</v>
      </c>
      <c r="M377" s="9">
        <f>D381</f>
        <v>4900</v>
      </c>
      <c r="N377" s="9">
        <v>0</v>
      </c>
      <c r="O377" s="9">
        <v>0</v>
      </c>
      <c r="P377" s="9">
        <v>0</v>
      </c>
      <c r="Q377" s="9">
        <f>R377</f>
        <v>0</v>
      </c>
      <c r="R377" s="9">
        <v>0</v>
      </c>
      <c r="S377" s="9">
        <v>0</v>
      </c>
      <c r="T377" s="9">
        <v>0</v>
      </c>
      <c r="U377" s="9">
        <v>0</v>
      </c>
    </row>
    <row r="378" spans="1:21" hidden="1" x14ac:dyDescent="0.2">
      <c r="A378" s="280"/>
      <c r="B378" s="281"/>
      <c r="C378" s="294"/>
      <c r="D378" s="12"/>
      <c r="E378" s="12"/>
      <c r="F378" s="51" t="s">
        <v>19</v>
      </c>
      <c r="G378" s="9">
        <f>E379</f>
        <v>196833.91</v>
      </c>
      <c r="H378" s="18">
        <f>I378+L378+M378+N378+O378+P378</f>
        <v>196833.91</v>
      </c>
      <c r="I378" s="9">
        <f>J378+K378</f>
        <v>192183.54</v>
      </c>
      <c r="J378" s="9">
        <f>E382+E383+E384+E385</f>
        <v>189032.49000000002</v>
      </c>
      <c r="K378" s="9">
        <f>E386+E387+E388+E389+E390+E391+E392</f>
        <v>3151.0499999999997</v>
      </c>
      <c r="L378" s="9">
        <f>E380</f>
        <v>0</v>
      </c>
      <c r="M378" s="9">
        <f>E381</f>
        <v>4650.37</v>
      </c>
      <c r="N378" s="9">
        <v>0</v>
      </c>
      <c r="O378" s="9">
        <v>0</v>
      </c>
      <c r="P378" s="9">
        <v>0</v>
      </c>
      <c r="Q378" s="9">
        <f>R378</f>
        <v>0</v>
      </c>
      <c r="R378" s="9">
        <f>E393</f>
        <v>0</v>
      </c>
      <c r="S378" s="9">
        <v>0</v>
      </c>
      <c r="T378" s="9">
        <v>0</v>
      </c>
      <c r="U378" s="9">
        <v>0</v>
      </c>
    </row>
    <row r="379" spans="1:21" hidden="1" x14ac:dyDescent="0.2">
      <c r="A379" s="280"/>
      <c r="B379" s="281"/>
      <c r="C379" s="295"/>
      <c r="D379" s="8">
        <f>D380+D381+D382+D383+D384+D385+D386+D387+D388+D389+D390+D391+D392+D393</f>
        <v>210242</v>
      </c>
      <c r="E379" s="8">
        <f>E380+E381+E382+E383+E384+E385+E386+E387+E388+E389+E390+E391+E392+E393</f>
        <v>196833.91</v>
      </c>
      <c r="F379" s="51" t="s">
        <v>20</v>
      </c>
      <c r="G379" s="9">
        <f>G378/G377*100</f>
        <v>93.622544496342314</v>
      </c>
      <c r="H379" s="9">
        <f>H378/H377*100</f>
        <v>93.622544496342314</v>
      </c>
      <c r="I379" s="9">
        <f>I378/I377*100</f>
        <v>93.591929561414617</v>
      </c>
      <c r="J379" s="9">
        <f>J378/J377*100</f>
        <v>94.260798236778342</v>
      </c>
      <c r="K379" s="9">
        <v>0</v>
      </c>
      <c r="L379" s="9">
        <v>0</v>
      </c>
      <c r="M379" s="9">
        <f>M378/M377*100</f>
        <v>94.905510204081637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</row>
    <row r="380" spans="1:21" hidden="1" x14ac:dyDescent="0.2">
      <c r="A380" s="1"/>
      <c r="B380" s="45">
        <v>232</v>
      </c>
      <c r="C380" s="45">
        <v>0</v>
      </c>
      <c r="D380" s="46"/>
      <c r="E380" s="46"/>
      <c r="F380" s="13">
        <f>H377-G377</f>
        <v>0</v>
      </c>
      <c r="G380" s="95"/>
      <c r="H380" s="15">
        <f>H378-E379</f>
        <v>0</v>
      </c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hidden="1" x14ac:dyDescent="0.2">
      <c r="A381" s="1"/>
      <c r="B381">
        <v>302</v>
      </c>
      <c r="C381">
        <v>0</v>
      </c>
      <c r="D381" s="52">
        <v>4900</v>
      </c>
      <c r="E381" s="52">
        <v>4650.37</v>
      </c>
      <c r="F381" s="47"/>
      <c r="G381" s="47"/>
      <c r="H381" s="14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idden="1" x14ac:dyDescent="0.2">
      <c r="A382" s="1"/>
      <c r="B382">
        <v>401</v>
      </c>
      <c r="C382">
        <v>0</v>
      </c>
      <c r="D382" s="52">
        <v>165267</v>
      </c>
      <c r="E382" s="52">
        <v>156061.98000000001</v>
      </c>
      <c r="F382" s="13"/>
      <c r="G382" s="14"/>
      <c r="H382" s="14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idden="1" x14ac:dyDescent="0.2">
      <c r="A383" s="1"/>
      <c r="B383">
        <v>404</v>
      </c>
      <c r="C383">
        <v>0</v>
      </c>
      <c r="D383" s="52">
        <v>0</v>
      </c>
      <c r="E383" s="52">
        <v>0</v>
      </c>
      <c r="F383" s="13"/>
      <c r="G383" s="14"/>
      <c r="H383" s="14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idden="1" x14ac:dyDescent="0.2">
      <c r="A384" s="1"/>
      <c r="B384">
        <v>411</v>
      </c>
      <c r="C384">
        <v>0</v>
      </c>
      <c r="D384" s="52">
        <v>31110</v>
      </c>
      <c r="E384" s="52">
        <v>29220.75</v>
      </c>
      <c r="F384" s="13"/>
      <c r="G384" s="14"/>
      <c r="H384" s="14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idden="1" x14ac:dyDescent="0.2">
      <c r="A385" s="1"/>
      <c r="B385">
        <v>412</v>
      </c>
      <c r="C385">
        <v>0</v>
      </c>
      <c r="D385" s="52">
        <v>4165</v>
      </c>
      <c r="E385" s="52">
        <v>3749.76</v>
      </c>
      <c r="F385" s="13"/>
      <c r="G385" s="14"/>
      <c r="H385" s="14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idden="1" x14ac:dyDescent="0.2">
      <c r="A386" s="1"/>
      <c r="B386">
        <v>421</v>
      </c>
      <c r="C386">
        <v>0</v>
      </c>
      <c r="D386" s="52">
        <v>3100</v>
      </c>
      <c r="E386" s="52">
        <v>1812.2</v>
      </c>
      <c r="F386" s="13"/>
      <c r="G386" s="14"/>
      <c r="H386" s="14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idden="1" x14ac:dyDescent="0.2">
      <c r="A387" s="1"/>
      <c r="B387">
        <v>424</v>
      </c>
      <c r="C387">
        <v>0</v>
      </c>
      <c r="D387" s="52">
        <v>400</v>
      </c>
      <c r="E387" s="52">
        <v>309.63</v>
      </c>
      <c r="F387" s="13"/>
      <c r="G387" s="14"/>
      <c r="H387" s="14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idden="1" x14ac:dyDescent="0.2">
      <c r="A388" s="1"/>
      <c r="B388">
        <v>426</v>
      </c>
      <c r="C388">
        <v>0</v>
      </c>
      <c r="D388" s="52">
        <v>400</v>
      </c>
      <c r="E388" s="52">
        <v>251.12</v>
      </c>
      <c r="F388" s="13"/>
      <c r="G388" s="14"/>
      <c r="H388" s="14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idden="1" x14ac:dyDescent="0.2">
      <c r="A389" s="1"/>
      <c r="B389">
        <v>427</v>
      </c>
      <c r="C389">
        <v>0</v>
      </c>
      <c r="D389" s="52">
        <v>200</v>
      </c>
      <c r="E389" s="52">
        <v>165.6</v>
      </c>
      <c r="F389" s="13"/>
      <c r="G389" s="14"/>
      <c r="H389" s="14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idden="1" x14ac:dyDescent="0.2">
      <c r="A390" s="1"/>
      <c r="B390">
        <v>430</v>
      </c>
      <c r="C390">
        <v>0</v>
      </c>
      <c r="D390" s="52">
        <v>500</v>
      </c>
      <c r="E390" s="52">
        <v>473.87</v>
      </c>
      <c r="F390" s="13"/>
      <c r="G390" s="14"/>
      <c r="H390" s="14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idden="1" x14ac:dyDescent="0.2">
      <c r="A391" s="1"/>
      <c r="B391">
        <v>436</v>
      </c>
      <c r="C391">
        <v>0</v>
      </c>
      <c r="D391" s="52">
        <v>100</v>
      </c>
      <c r="E391" s="52">
        <v>87.61</v>
      </c>
      <c r="F391" s="13"/>
      <c r="G391" s="14"/>
      <c r="H391" s="1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idden="1" x14ac:dyDescent="0.2">
      <c r="A392" s="1"/>
      <c r="B392">
        <v>441</v>
      </c>
      <c r="C392">
        <v>0</v>
      </c>
      <c r="D392" s="52">
        <v>100</v>
      </c>
      <c r="E392" s="52">
        <v>51.02</v>
      </c>
      <c r="F392" s="13"/>
      <c r="G392" s="14"/>
      <c r="H392" s="14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idden="1" x14ac:dyDescent="0.2">
      <c r="A393" s="1"/>
      <c r="B393">
        <v>470</v>
      </c>
      <c r="C393">
        <v>0</v>
      </c>
      <c r="D393" s="52"/>
      <c r="E393" s="52"/>
      <c r="F393" s="13"/>
      <c r="G393" s="14"/>
      <c r="H393" s="14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idden="1" x14ac:dyDescent="0.2">
      <c r="A394" s="312"/>
      <c r="B394" s="300" t="s">
        <v>120</v>
      </c>
      <c r="C394" s="303" t="s">
        <v>26</v>
      </c>
      <c r="D394" s="52">
        <v>64936</v>
      </c>
      <c r="E394" s="52">
        <v>64384.26</v>
      </c>
      <c r="F394" s="51" t="s">
        <v>18</v>
      </c>
      <c r="G394" s="9">
        <f>D396</f>
        <v>64936</v>
      </c>
      <c r="H394" s="18">
        <f>I394+L394+M394+N394+O394+P394</f>
        <v>64936</v>
      </c>
      <c r="I394" s="9">
        <f>J394+K394</f>
        <v>38876</v>
      </c>
      <c r="J394" s="9">
        <f>D397</f>
        <v>9100</v>
      </c>
      <c r="K394" s="9">
        <f>D398+D399+D400</f>
        <v>29776</v>
      </c>
      <c r="L394" s="9">
        <v>0</v>
      </c>
      <c r="M394" s="9">
        <v>0</v>
      </c>
      <c r="N394" s="31">
        <f>D401+D402+D403+D404+D405+D406+D407+D408+D409+D410</f>
        <v>26060</v>
      </c>
      <c r="O394" s="9">
        <v>0</v>
      </c>
      <c r="P394" s="9">
        <v>0</v>
      </c>
      <c r="Q394" s="9">
        <f>R394+T394+U394</f>
        <v>0</v>
      </c>
      <c r="R394" s="9">
        <v>0</v>
      </c>
      <c r="S394" s="9">
        <f>R394</f>
        <v>0</v>
      </c>
      <c r="T394" s="9">
        <v>0</v>
      </c>
      <c r="U394" s="9">
        <v>0</v>
      </c>
    </row>
    <row r="395" spans="1:21" hidden="1" x14ac:dyDescent="0.2">
      <c r="A395" s="313"/>
      <c r="B395" s="301"/>
      <c r="C395" s="304"/>
      <c r="D395" s="12"/>
      <c r="E395" s="12"/>
      <c r="F395" s="51" t="s">
        <v>19</v>
      </c>
      <c r="G395" s="9">
        <f>E396</f>
        <v>64384.26</v>
      </c>
      <c r="H395" s="18">
        <f>I395+L395+M395+N395+O395+P395</f>
        <v>64384.26</v>
      </c>
      <c r="I395" s="9">
        <f>J395+K395</f>
        <v>38854.58</v>
      </c>
      <c r="J395" s="9">
        <f>E397</f>
        <v>9080</v>
      </c>
      <c r="K395" s="9">
        <f>E398+E399+E400</f>
        <v>29774.58</v>
      </c>
      <c r="L395" s="9">
        <v>0</v>
      </c>
      <c r="M395" s="9">
        <v>0</v>
      </c>
      <c r="N395" s="31">
        <f>E401+E402+E403+E404+E405+E406+E407+E408+E409+E410</f>
        <v>25529.68</v>
      </c>
      <c r="O395" s="9">
        <v>0</v>
      </c>
      <c r="P395" s="9">
        <v>0</v>
      </c>
      <c r="Q395" s="9">
        <f>R395+T395+U395</f>
        <v>0</v>
      </c>
      <c r="R395" s="9">
        <v>0</v>
      </c>
      <c r="S395" s="9">
        <v>0</v>
      </c>
      <c r="T395" s="9">
        <v>0</v>
      </c>
      <c r="U395" s="9">
        <v>0</v>
      </c>
    </row>
    <row r="396" spans="1:21" hidden="1" x14ac:dyDescent="0.2">
      <c r="A396" s="314"/>
      <c r="B396" s="302"/>
      <c r="C396" s="305"/>
      <c r="D396" s="8">
        <f>D397+D398+D399+D400+D401+D402+D403+D404+D405+D406+D407+D408+D409+D410</f>
        <v>64936</v>
      </c>
      <c r="E396" s="8">
        <f>E397+E398+E399+E400+E401+E402+E403+E404+E405+E406+E407+E408+E409+E410</f>
        <v>64384.26</v>
      </c>
      <c r="F396" s="51" t="s">
        <v>20</v>
      </c>
      <c r="G396" s="9">
        <f>G395/G394*100</f>
        <v>99.150332635210063</v>
      </c>
      <c r="H396" s="9">
        <f>H395/H394*100</f>
        <v>99.150332635210063</v>
      </c>
      <c r="I396" s="9">
        <f>I395/I394*100</f>
        <v>99.944901738862029</v>
      </c>
      <c r="J396" s="9">
        <f>J395/J394*100</f>
        <v>99.780219780219781</v>
      </c>
      <c r="K396" s="9">
        <f>K395/K394*100</f>
        <v>99.995231058570667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</row>
    <row r="397" spans="1:21" hidden="1" x14ac:dyDescent="0.2">
      <c r="A397" s="142"/>
      <c r="B397">
        <v>417</v>
      </c>
      <c r="C397">
        <v>0</v>
      </c>
      <c r="D397" s="52">
        <v>9100</v>
      </c>
      <c r="E397" s="52">
        <v>9080</v>
      </c>
      <c r="F397" s="5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idden="1" x14ac:dyDescent="0.2">
      <c r="A398" s="1"/>
      <c r="B398">
        <v>421</v>
      </c>
      <c r="C398">
        <v>0</v>
      </c>
      <c r="D398" s="52">
        <v>250</v>
      </c>
      <c r="E398" s="52">
        <v>248.58</v>
      </c>
      <c r="F398" s="47"/>
      <c r="G398" s="47"/>
      <c r="H398" s="15">
        <f>H395-E396</f>
        <v>0</v>
      </c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idden="1" x14ac:dyDescent="0.2">
      <c r="A399" s="1"/>
      <c r="B399">
        <v>430</v>
      </c>
      <c r="C399">
        <v>0</v>
      </c>
      <c r="D399" s="52">
        <v>10400</v>
      </c>
      <c r="E399" s="52">
        <v>10400</v>
      </c>
      <c r="F399" s="13"/>
      <c r="G399" s="14"/>
      <c r="H399" s="14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idden="1" x14ac:dyDescent="0.2">
      <c r="A400" s="1"/>
      <c r="B400">
        <v>444</v>
      </c>
      <c r="C400">
        <v>0</v>
      </c>
      <c r="D400" s="52">
        <v>19126</v>
      </c>
      <c r="E400" s="52">
        <v>19126</v>
      </c>
      <c r="F400" s="14" t="s">
        <v>105</v>
      </c>
      <c r="G400" s="14"/>
      <c r="H400" s="14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idden="1" x14ac:dyDescent="0.2">
      <c r="A401" s="1"/>
      <c r="B401" s="56">
        <v>411</v>
      </c>
      <c r="C401" s="56">
        <v>7</v>
      </c>
      <c r="D401" s="57">
        <v>294.42</v>
      </c>
      <c r="E401" s="57">
        <v>294.42</v>
      </c>
      <c r="F401" s="14" t="s">
        <v>106</v>
      </c>
      <c r="G401" s="14"/>
      <c r="H401" s="14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idden="1" x14ac:dyDescent="0.2">
      <c r="A402" s="1"/>
      <c r="B402" s="56">
        <v>411</v>
      </c>
      <c r="C402" s="56">
        <v>9</v>
      </c>
      <c r="D402" s="57">
        <v>51.96</v>
      </c>
      <c r="E402" s="57">
        <v>51.96</v>
      </c>
      <c r="F402" s="33" t="s">
        <v>123</v>
      </c>
      <c r="G402" s="14"/>
      <c r="H402" s="14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idden="1" x14ac:dyDescent="0.2">
      <c r="A403" s="1"/>
      <c r="B403" s="56">
        <v>412</v>
      </c>
      <c r="C403" s="56">
        <v>7</v>
      </c>
      <c r="D403" s="57">
        <v>41.75</v>
      </c>
      <c r="E403" s="57">
        <v>41.75</v>
      </c>
      <c r="F403" s="13"/>
      <c r="G403" s="14"/>
      <c r="H403" s="1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idden="1" x14ac:dyDescent="0.2">
      <c r="A404" s="1"/>
      <c r="B404" s="56">
        <v>412</v>
      </c>
      <c r="C404" s="56">
        <v>9</v>
      </c>
      <c r="D404" s="57">
        <v>7.36</v>
      </c>
      <c r="E404" s="57">
        <v>7.36</v>
      </c>
      <c r="F404" s="13" t="s">
        <v>125</v>
      </c>
      <c r="G404" s="14"/>
      <c r="H404" s="14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idden="1" x14ac:dyDescent="0.2">
      <c r="A405" s="1"/>
      <c r="B405" s="56">
        <v>417</v>
      </c>
      <c r="C405" s="56">
        <v>7</v>
      </c>
      <c r="D405" s="57">
        <v>13943.83</v>
      </c>
      <c r="E405" s="57">
        <v>13943.83</v>
      </c>
      <c r="F405" s="13"/>
      <c r="G405" s="14"/>
      <c r="H405" s="14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idden="1" x14ac:dyDescent="0.2">
      <c r="A406" s="1"/>
      <c r="B406" s="56">
        <v>417</v>
      </c>
      <c r="C406" s="56">
        <v>9</v>
      </c>
      <c r="D406" s="57">
        <v>2460.6799999999998</v>
      </c>
      <c r="E406" s="57">
        <v>2460.6799999999998</v>
      </c>
      <c r="F406" s="13"/>
      <c r="G406" s="14"/>
      <c r="H406" s="14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idden="1" x14ac:dyDescent="0.2">
      <c r="A407" s="1"/>
      <c r="B407" s="56">
        <v>424</v>
      </c>
      <c r="C407" s="56">
        <v>7</v>
      </c>
      <c r="D407" s="57">
        <v>4505</v>
      </c>
      <c r="E407" s="57">
        <v>4066.13</v>
      </c>
      <c r="F407" s="13"/>
      <c r="G407" s="14"/>
      <c r="H407" s="14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idden="1" x14ac:dyDescent="0.2">
      <c r="A408" s="1"/>
      <c r="B408" s="56">
        <v>424</v>
      </c>
      <c r="C408" s="56">
        <v>9</v>
      </c>
      <c r="D408" s="57">
        <v>795</v>
      </c>
      <c r="E408" s="57">
        <v>717.55</v>
      </c>
      <c r="F408" s="13"/>
      <c r="G408" s="14"/>
      <c r="H408" s="14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idden="1" x14ac:dyDescent="0.2">
      <c r="A409" s="1"/>
      <c r="B409" s="56">
        <v>430</v>
      </c>
      <c r="C409" s="56">
        <v>7</v>
      </c>
      <c r="D409" s="57">
        <v>3366</v>
      </c>
      <c r="E409" s="57">
        <v>3354.1</v>
      </c>
      <c r="F409" s="13"/>
      <c r="G409" s="14"/>
      <c r="H409" s="14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idden="1" x14ac:dyDescent="0.2">
      <c r="A410" s="1"/>
      <c r="B410" s="56">
        <v>430</v>
      </c>
      <c r="C410" s="56">
        <v>9</v>
      </c>
      <c r="D410" s="57">
        <v>594</v>
      </c>
      <c r="E410" s="57">
        <v>591.9</v>
      </c>
      <c r="F410" s="13"/>
      <c r="G410" s="14"/>
      <c r="H410" s="14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idden="1" x14ac:dyDescent="0.2">
      <c r="A411" s="1"/>
      <c r="B411" s="2"/>
      <c r="C411" s="34"/>
      <c r="D411" s="35"/>
      <c r="E411" s="35"/>
      <c r="F411" s="13"/>
      <c r="G411" s="14"/>
      <c r="H411" s="14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idden="1" x14ac:dyDescent="0.2">
      <c r="A412" s="285" t="s">
        <v>126</v>
      </c>
      <c r="B412" s="291"/>
      <c r="C412" s="287" t="s">
        <v>127</v>
      </c>
      <c r="D412" s="171">
        <v>60700</v>
      </c>
      <c r="E412" s="171">
        <v>47316.02</v>
      </c>
      <c r="F412" s="98" t="s">
        <v>18</v>
      </c>
      <c r="G412" s="99">
        <f>D414</f>
        <v>60700</v>
      </c>
      <c r="H412" s="99">
        <f>H415+H421+H426</f>
        <v>60700</v>
      </c>
      <c r="I412" s="99">
        <f>I415+I421+I426</f>
        <v>60700</v>
      </c>
      <c r="J412" s="99">
        <f t="shared" ref="J412:U413" si="34">J415+J421+J426</f>
        <v>22000</v>
      </c>
      <c r="K412" s="99">
        <f t="shared" si="34"/>
        <v>38700</v>
      </c>
      <c r="L412" s="99">
        <f t="shared" si="34"/>
        <v>0</v>
      </c>
      <c r="M412" s="99">
        <f t="shared" si="34"/>
        <v>0</v>
      </c>
      <c r="N412" s="99">
        <f t="shared" si="34"/>
        <v>0</v>
      </c>
      <c r="O412" s="99">
        <f t="shared" si="34"/>
        <v>0</v>
      </c>
      <c r="P412" s="99">
        <f t="shared" si="34"/>
        <v>0</v>
      </c>
      <c r="Q412" s="99">
        <f t="shared" si="34"/>
        <v>0</v>
      </c>
      <c r="R412" s="99">
        <f t="shared" si="34"/>
        <v>0</v>
      </c>
      <c r="S412" s="99">
        <f t="shared" si="34"/>
        <v>0</v>
      </c>
      <c r="T412" s="99">
        <f t="shared" si="34"/>
        <v>0</v>
      </c>
      <c r="U412" s="99">
        <f t="shared" si="34"/>
        <v>0</v>
      </c>
    </row>
    <row r="413" spans="1:21" hidden="1" x14ac:dyDescent="0.2">
      <c r="A413" s="285"/>
      <c r="B413" s="291"/>
      <c r="C413" s="292"/>
      <c r="D413" s="97"/>
      <c r="E413" s="97"/>
      <c r="F413" s="98" t="s">
        <v>19</v>
      </c>
      <c r="G413" s="99">
        <f>E414</f>
        <v>47316.020000000004</v>
      </c>
      <c r="H413" s="99">
        <f>H416+H422+H427</f>
        <v>47316.020000000004</v>
      </c>
      <c r="I413" s="99">
        <f>I416+I422+I427</f>
        <v>47316.020000000004</v>
      </c>
      <c r="J413" s="99">
        <f t="shared" si="34"/>
        <v>21334.86</v>
      </c>
      <c r="K413" s="99">
        <f t="shared" si="34"/>
        <v>25981.16</v>
      </c>
      <c r="L413" s="99">
        <f t="shared" si="34"/>
        <v>0</v>
      </c>
      <c r="M413" s="99">
        <f t="shared" si="34"/>
        <v>0</v>
      </c>
      <c r="N413" s="99">
        <f t="shared" si="34"/>
        <v>0</v>
      </c>
      <c r="O413" s="99">
        <f t="shared" si="34"/>
        <v>0</v>
      </c>
      <c r="P413" s="99">
        <f t="shared" si="34"/>
        <v>0</v>
      </c>
      <c r="Q413" s="99">
        <f t="shared" si="34"/>
        <v>0</v>
      </c>
      <c r="R413" s="99">
        <f t="shared" si="34"/>
        <v>0</v>
      </c>
      <c r="S413" s="99">
        <f t="shared" si="34"/>
        <v>0</v>
      </c>
      <c r="T413" s="99">
        <f t="shared" si="34"/>
        <v>0</v>
      </c>
      <c r="U413" s="99">
        <f t="shared" si="34"/>
        <v>0</v>
      </c>
    </row>
    <row r="414" spans="1:21" hidden="1" x14ac:dyDescent="0.2">
      <c r="A414" s="285"/>
      <c r="B414" s="291"/>
      <c r="C414" s="292"/>
      <c r="D414" s="97">
        <f>D417+D423+D428</f>
        <v>60700</v>
      </c>
      <c r="E414" s="97">
        <f>E423+E428</f>
        <v>47316.020000000004</v>
      </c>
      <c r="F414" s="98" t="s">
        <v>20</v>
      </c>
      <c r="G414" s="99">
        <f>G413/G412*100</f>
        <v>77.950609555189459</v>
      </c>
      <c r="H414" s="99">
        <f>H413/H412*100</f>
        <v>77.950609555189459</v>
      </c>
      <c r="I414" s="99">
        <f>I413/I412*100</f>
        <v>77.950609555189459</v>
      </c>
      <c r="J414" s="99">
        <f>J413/J412*100</f>
        <v>96.976636363636374</v>
      </c>
      <c r="K414" s="99">
        <f>K413/K412*100</f>
        <v>67.134780361757109</v>
      </c>
      <c r="L414" s="99">
        <v>0</v>
      </c>
      <c r="M414" s="99">
        <v>0</v>
      </c>
      <c r="N414" s="99">
        <v>0</v>
      </c>
      <c r="O414" s="99">
        <v>0</v>
      </c>
      <c r="P414" s="99">
        <v>0</v>
      </c>
      <c r="Q414" s="99">
        <v>0</v>
      </c>
      <c r="R414" s="99">
        <v>0</v>
      </c>
      <c r="S414" s="99">
        <v>0</v>
      </c>
      <c r="T414" s="99">
        <v>0</v>
      </c>
      <c r="U414" s="99">
        <v>0</v>
      </c>
    </row>
    <row r="415" spans="1:21" hidden="1" x14ac:dyDescent="0.2">
      <c r="A415" s="297"/>
      <c r="B415" s="281" t="s">
        <v>198</v>
      </c>
      <c r="C415" s="282" t="s">
        <v>199</v>
      </c>
      <c r="D415" s="47"/>
      <c r="E415" s="47"/>
      <c r="F415" s="51" t="s">
        <v>18</v>
      </c>
      <c r="G415" s="9">
        <f>D417</f>
        <v>0</v>
      </c>
      <c r="H415" s="18">
        <f>I415+L415+M415+N415+O415+P415</f>
        <v>0</v>
      </c>
      <c r="I415" s="9">
        <f>J415+K415</f>
        <v>0</v>
      </c>
      <c r="J415" s="9">
        <v>0</v>
      </c>
      <c r="K415" s="9">
        <v>0</v>
      </c>
      <c r="L415" s="9">
        <f>D418</f>
        <v>0</v>
      </c>
      <c r="M415" s="9">
        <v>0</v>
      </c>
      <c r="N415" s="9">
        <v>0</v>
      </c>
      <c r="O415" s="9">
        <v>0</v>
      </c>
      <c r="P415" s="9">
        <v>0</v>
      </c>
      <c r="Q415" s="9">
        <f>U415</f>
        <v>0</v>
      </c>
      <c r="R415" s="9">
        <v>0</v>
      </c>
      <c r="S415" s="9">
        <v>0</v>
      </c>
      <c r="T415" s="9">
        <v>0</v>
      </c>
      <c r="U415" s="9">
        <f>D419</f>
        <v>0</v>
      </c>
    </row>
    <row r="416" spans="1:21" hidden="1" x14ac:dyDescent="0.2">
      <c r="A416" s="298"/>
      <c r="B416" s="281"/>
      <c r="C416" s="282"/>
      <c r="D416" s="8"/>
      <c r="E416" s="8"/>
      <c r="F416" s="51" t="s">
        <v>19</v>
      </c>
      <c r="G416" s="9">
        <f>E417</f>
        <v>0</v>
      </c>
      <c r="H416" s="18">
        <f>I416+L416+M416+N416+O416+P416</f>
        <v>0</v>
      </c>
      <c r="I416" s="9">
        <f>J416+K416</f>
        <v>0</v>
      </c>
      <c r="J416" s="9">
        <v>0</v>
      </c>
      <c r="K416" s="9">
        <v>0</v>
      </c>
      <c r="L416" s="9">
        <f>E418</f>
        <v>0</v>
      </c>
      <c r="M416" s="9">
        <v>0</v>
      </c>
      <c r="N416" s="9">
        <v>0</v>
      </c>
      <c r="O416" s="9">
        <v>0</v>
      </c>
      <c r="P416" s="9">
        <v>0</v>
      </c>
      <c r="Q416" s="9">
        <f>U416</f>
        <v>0</v>
      </c>
      <c r="R416" s="9">
        <v>0</v>
      </c>
      <c r="S416" s="9">
        <v>0</v>
      </c>
      <c r="T416" s="9">
        <v>0</v>
      </c>
      <c r="U416" s="9">
        <f>E419</f>
        <v>0</v>
      </c>
    </row>
    <row r="417" spans="1:21" hidden="1" x14ac:dyDescent="0.2">
      <c r="A417" s="299"/>
      <c r="B417" s="281"/>
      <c r="C417" s="283"/>
      <c r="D417" s="8">
        <f>D418+D419</f>
        <v>0</v>
      </c>
      <c r="E417" s="8">
        <f>E418+E419</f>
        <v>0</v>
      </c>
      <c r="F417" s="51" t="s">
        <v>20</v>
      </c>
      <c r="G417" s="9" t="e">
        <f>G416/G415*100</f>
        <v>#DIV/0!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 t="e">
        <f>Q416/Q415*100</f>
        <v>#DIV/0!</v>
      </c>
      <c r="R417" s="9">
        <v>0</v>
      </c>
      <c r="S417" s="9">
        <v>0</v>
      </c>
      <c r="T417" s="9">
        <v>0</v>
      </c>
      <c r="U417" s="9" t="e">
        <f>U416/U415*100</f>
        <v>#DIV/0!</v>
      </c>
    </row>
    <row r="418" spans="1:21" ht="22.5" hidden="1" x14ac:dyDescent="0.2">
      <c r="A418" s="1"/>
      <c r="B418" s="2"/>
      <c r="C418" s="144" t="s">
        <v>78</v>
      </c>
      <c r="D418" s="17">
        <v>0</v>
      </c>
      <c r="E418" s="17">
        <v>0</v>
      </c>
      <c r="F418" s="13">
        <f>H415-G415</f>
        <v>0</v>
      </c>
      <c r="G418" s="14"/>
      <c r="H418" s="15">
        <f>H416-E417</f>
        <v>0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idden="1" x14ac:dyDescent="0.2">
      <c r="A419" s="1"/>
      <c r="B419" s="2"/>
      <c r="C419" s="144" t="s">
        <v>79</v>
      </c>
      <c r="D419" s="17">
        <v>0</v>
      </c>
      <c r="E419" s="17">
        <v>0</v>
      </c>
      <c r="F419" s="47">
        <v>2000</v>
      </c>
      <c r="G419" s="47">
        <v>0</v>
      </c>
      <c r="H419" s="15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idden="1" x14ac:dyDescent="0.2">
      <c r="A420" s="48"/>
      <c r="B420" s="48"/>
      <c r="C420" s="145"/>
      <c r="D420" s="12"/>
      <c r="E420" s="12"/>
      <c r="F420" s="51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hidden="1" x14ac:dyDescent="0.2">
      <c r="A421" s="280"/>
      <c r="B421" s="281" t="s">
        <v>128</v>
      </c>
      <c r="C421" s="282" t="s">
        <v>129</v>
      </c>
      <c r="D421" s="8"/>
      <c r="E421" s="8"/>
      <c r="F421" s="51" t="s">
        <v>18</v>
      </c>
      <c r="G421" s="9">
        <f>D423</f>
        <v>5000</v>
      </c>
      <c r="H421" s="18">
        <f>I421+L421+M421+N421+O421+P421</f>
        <v>5000</v>
      </c>
      <c r="I421" s="9">
        <f>J421+K421</f>
        <v>5000</v>
      </c>
      <c r="J421" s="9">
        <v>0</v>
      </c>
      <c r="K421" s="9">
        <f>D424+D425</f>
        <v>5000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</row>
    <row r="422" spans="1:21" hidden="1" x14ac:dyDescent="0.2">
      <c r="A422" s="280"/>
      <c r="B422" s="281"/>
      <c r="C422" s="283"/>
      <c r="D422" s="8"/>
      <c r="E422" s="8"/>
      <c r="F422" s="51" t="s">
        <v>19</v>
      </c>
      <c r="G422" s="9">
        <f>E423</f>
        <v>1300</v>
      </c>
      <c r="H422" s="18">
        <f>I422+L422+M422+N422+O422+P422</f>
        <v>1300</v>
      </c>
      <c r="I422" s="9">
        <f>J422+K422</f>
        <v>1300</v>
      </c>
      <c r="J422" s="9">
        <v>0</v>
      </c>
      <c r="K422" s="9">
        <f>E424+E425</f>
        <v>1300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</row>
    <row r="423" spans="1:21" hidden="1" x14ac:dyDescent="0.2">
      <c r="A423" s="280"/>
      <c r="B423" s="281"/>
      <c r="C423" s="283"/>
      <c r="D423" s="8">
        <f>D424+D425</f>
        <v>5000</v>
      </c>
      <c r="E423" s="8">
        <f>E424+E425</f>
        <v>1300</v>
      </c>
      <c r="F423" s="51" t="s">
        <v>20</v>
      </c>
      <c r="G423" s="9">
        <f>G422/G421*100</f>
        <v>26</v>
      </c>
      <c r="H423" s="9">
        <f>H422/H421*100</f>
        <v>26</v>
      </c>
      <c r="I423" s="9">
        <f>I422/I421*100</f>
        <v>26</v>
      </c>
      <c r="J423" s="9">
        <v>0</v>
      </c>
      <c r="K423" s="9">
        <f>K422/K421*100</f>
        <v>26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</row>
    <row r="424" spans="1:21" hidden="1" x14ac:dyDescent="0.2">
      <c r="A424" s="1"/>
      <c r="B424">
        <v>421</v>
      </c>
      <c r="C424">
        <v>0</v>
      </c>
      <c r="D424" s="52">
        <v>2000</v>
      </c>
      <c r="E424" s="52">
        <v>0</v>
      </c>
      <c r="F424" s="13">
        <f>H421-G421</f>
        <v>0</v>
      </c>
      <c r="G424" s="14"/>
      <c r="H424" s="15">
        <f>H422-E423</f>
        <v>0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hidden="1" x14ac:dyDescent="0.2">
      <c r="A425" s="1"/>
      <c r="B425">
        <v>430</v>
      </c>
      <c r="C425">
        <v>0</v>
      </c>
      <c r="D425" s="52">
        <v>3000</v>
      </c>
      <c r="E425" s="52">
        <v>1300</v>
      </c>
      <c r="F425" s="47"/>
      <c r="G425" s="47"/>
      <c r="H425" s="14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idden="1" x14ac:dyDescent="0.2">
      <c r="A426" s="280"/>
      <c r="B426" s="281" t="s">
        <v>130</v>
      </c>
      <c r="C426" s="282" t="s">
        <v>131</v>
      </c>
      <c r="D426" s="52">
        <v>55700</v>
      </c>
      <c r="E426" s="52">
        <v>17475.75</v>
      </c>
      <c r="F426" s="51" t="s">
        <v>18</v>
      </c>
      <c r="G426" s="9">
        <f>D428</f>
        <v>55700</v>
      </c>
      <c r="H426" s="18">
        <f>I426+L426+M426+N426+O426+P426</f>
        <v>55700</v>
      </c>
      <c r="I426" s="9">
        <f>J426+K426</f>
        <v>55700</v>
      </c>
      <c r="J426" s="9">
        <f>D429+D430+D431</f>
        <v>22000</v>
      </c>
      <c r="K426" s="9">
        <f>D432+D433</f>
        <v>33700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</row>
    <row r="427" spans="1:21" hidden="1" x14ac:dyDescent="0.2">
      <c r="A427" s="280"/>
      <c r="B427" s="281"/>
      <c r="C427" s="283"/>
      <c r="D427" s="12"/>
      <c r="E427" s="12"/>
      <c r="F427" s="51" t="s">
        <v>19</v>
      </c>
      <c r="G427" s="9">
        <f>E428</f>
        <v>46016.020000000004</v>
      </c>
      <c r="H427" s="18">
        <f>I427+L427+M427+N427+O427+P427</f>
        <v>46016.020000000004</v>
      </c>
      <c r="I427" s="9">
        <f>J427+K427</f>
        <v>46016.020000000004</v>
      </c>
      <c r="J427" s="9">
        <f>E429+E430+E431</f>
        <v>21334.86</v>
      </c>
      <c r="K427" s="9">
        <f>E432+E433</f>
        <v>24681.16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</row>
    <row r="428" spans="1:21" hidden="1" x14ac:dyDescent="0.2">
      <c r="A428" s="280"/>
      <c r="B428" s="281"/>
      <c r="C428" s="283"/>
      <c r="D428" s="8">
        <f>D429+D430+D431+D432+D433</f>
        <v>55700</v>
      </c>
      <c r="E428" s="8">
        <f>E429+E430+E431+E432+E433</f>
        <v>46016.020000000004</v>
      </c>
      <c r="F428" s="51" t="s">
        <v>20</v>
      </c>
      <c r="G428" s="9">
        <f>G427/G426*100</f>
        <v>82.614039497307019</v>
      </c>
      <c r="H428" s="9">
        <f>H427/H426*100</f>
        <v>82.614039497307019</v>
      </c>
      <c r="I428" s="9">
        <f>I427/I426*100</f>
        <v>82.614039497307019</v>
      </c>
      <c r="J428" s="9">
        <f>J427/J426*100</f>
        <v>96.976636363636374</v>
      </c>
      <c r="K428" s="9">
        <f>K427/K426*100</f>
        <v>73.237863501483673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</row>
    <row r="429" spans="1:21" hidden="1" x14ac:dyDescent="0.2">
      <c r="A429" s="1"/>
      <c r="B429" s="2"/>
      <c r="C429" s="144" t="s">
        <v>27</v>
      </c>
      <c r="D429" s="24">
        <v>0</v>
      </c>
      <c r="E429" s="24" t="s">
        <v>57</v>
      </c>
      <c r="F429" s="13">
        <f>H426-G426</f>
        <v>0</v>
      </c>
      <c r="G429" s="14"/>
      <c r="H429" s="15">
        <f>H427-E428</f>
        <v>0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hidden="1" x14ac:dyDescent="0.2">
      <c r="A430" s="1"/>
      <c r="B430" s="2"/>
      <c r="C430" s="144" t="s">
        <v>28</v>
      </c>
      <c r="D430" s="24">
        <v>0</v>
      </c>
      <c r="E430" s="24" t="s">
        <v>57</v>
      </c>
      <c r="F430" s="47"/>
      <c r="G430" s="47"/>
      <c r="H430" s="14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idden="1" x14ac:dyDescent="0.2">
      <c r="A431" s="1"/>
      <c r="B431">
        <v>417</v>
      </c>
      <c r="C431">
        <v>0</v>
      </c>
      <c r="D431" s="52">
        <v>22000</v>
      </c>
      <c r="E431" s="52">
        <v>21334.86</v>
      </c>
      <c r="F431" s="13"/>
      <c r="G431" s="14"/>
      <c r="H431" s="14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idden="1" x14ac:dyDescent="0.2">
      <c r="A432" s="1"/>
      <c r="B432">
        <v>421</v>
      </c>
      <c r="C432">
        <v>0</v>
      </c>
      <c r="D432" s="52">
        <v>9700</v>
      </c>
      <c r="E432" s="52">
        <v>5541.16</v>
      </c>
      <c r="F432" s="13"/>
      <c r="G432" s="14"/>
      <c r="H432" s="14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idden="1" x14ac:dyDescent="0.2">
      <c r="A433" s="1"/>
      <c r="B433">
        <v>430</v>
      </c>
      <c r="C433">
        <v>0</v>
      </c>
      <c r="D433" s="52">
        <v>24000</v>
      </c>
      <c r="E433" s="52">
        <v>19140</v>
      </c>
      <c r="F433" s="13"/>
      <c r="G433" s="14"/>
      <c r="H433" s="14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idden="1" x14ac:dyDescent="0.2">
      <c r="A434" s="285" t="s">
        <v>132</v>
      </c>
      <c r="B434" s="291"/>
      <c r="C434" s="287" t="s">
        <v>133</v>
      </c>
      <c r="D434" s="97"/>
      <c r="E434" s="97"/>
      <c r="F434" s="98" t="s">
        <v>18</v>
      </c>
      <c r="G434" s="99">
        <f>D436</f>
        <v>2170712</v>
      </c>
      <c r="H434" s="99">
        <f t="shared" ref="H434:U434" si="35">H437+H441++H445+H454+H469+H473+H477+H481+H501+H509+H513</f>
        <v>2170712</v>
      </c>
      <c r="I434" s="99">
        <f t="shared" si="35"/>
        <v>632466.02</v>
      </c>
      <c r="J434" s="99">
        <f t="shared" si="35"/>
        <v>485319.27</v>
      </c>
      <c r="K434" s="99">
        <f t="shared" si="35"/>
        <v>147146.75</v>
      </c>
      <c r="L434" s="99">
        <f t="shared" si="35"/>
        <v>0</v>
      </c>
      <c r="M434" s="99">
        <f t="shared" si="35"/>
        <v>1538245.98</v>
      </c>
      <c r="N434" s="99">
        <f t="shared" si="35"/>
        <v>0</v>
      </c>
      <c r="O434" s="99">
        <f t="shared" si="35"/>
        <v>0</v>
      </c>
      <c r="P434" s="99">
        <f t="shared" si="35"/>
        <v>0</v>
      </c>
      <c r="Q434" s="99">
        <f t="shared" si="35"/>
        <v>0</v>
      </c>
      <c r="R434" s="99">
        <f t="shared" si="35"/>
        <v>0</v>
      </c>
      <c r="S434" s="99">
        <f t="shared" si="35"/>
        <v>0</v>
      </c>
      <c r="T434" s="99">
        <f t="shared" si="35"/>
        <v>0</v>
      </c>
      <c r="U434" s="99">
        <f t="shared" si="35"/>
        <v>0</v>
      </c>
    </row>
    <row r="435" spans="1:21" hidden="1" x14ac:dyDescent="0.2">
      <c r="A435" s="285"/>
      <c r="B435" s="291"/>
      <c r="C435" s="292"/>
      <c r="D435" s="97"/>
      <c r="E435" s="97"/>
      <c r="F435" s="98" t="s">
        <v>19</v>
      </c>
      <c r="G435" s="99">
        <f>E436</f>
        <v>2170236.34</v>
      </c>
      <c r="H435" s="99">
        <f>H438+H442+H446+H455+H470+H474+H478+H482+H502+H510+H514</f>
        <v>2170236.34</v>
      </c>
      <c r="I435" s="99">
        <f t="shared" ref="I435:U435" si="36">I438+I442+I446+I455+I470+I474+I478+I482+I502+I510+I514</f>
        <v>632019.86999999988</v>
      </c>
      <c r="J435" s="99">
        <f t="shared" si="36"/>
        <v>485312.85999999993</v>
      </c>
      <c r="K435" s="99">
        <f t="shared" si="36"/>
        <v>146707.01</v>
      </c>
      <c r="L435" s="99">
        <f t="shared" si="36"/>
        <v>0</v>
      </c>
      <c r="M435" s="99">
        <f t="shared" si="36"/>
        <v>1538216.47</v>
      </c>
      <c r="N435" s="99">
        <f t="shared" si="36"/>
        <v>0</v>
      </c>
      <c r="O435" s="99">
        <f t="shared" si="36"/>
        <v>0</v>
      </c>
      <c r="P435" s="99">
        <f t="shared" si="36"/>
        <v>0</v>
      </c>
      <c r="Q435" s="99">
        <f t="shared" si="36"/>
        <v>0</v>
      </c>
      <c r="R435" s="99">
        <f t="shared" si="36"/>
        <v>0</v>
      </c>
      <c r="S435" s="99">
        <f t="shared" si="36"/>
        <v>0</v>
      </c>
      <c r="T435" s="99">
        <f t="shared" si="36"/>
        <v>0</v>
      </c>
      <c r="U435" s="99">
        <f t="shared" si="36"/>
        <v>0</v>
      </c>
    </row>
    <row r="436" spans="1:21" hidden="1" x14ac:dyDescent="0.2">
      <c r="A436" s="285"/>
      <c r="B436" s="291"/>
      <c r="C436" s="292"/>
      <c r="D436" s="97">
        <f>D439+D443+D447+D456+D471+D475+D479+D483+D503+D511+D515</f>
        <v>2170712</v>
      </c>
      <c r="E436" s="97">
        <f>E439+E443+E447+E456+E471+E475+E479+E483+E503+E511+E515</f>
        <v>2170236.34</v>
      </c>
      <c r="F436" s="98" t="s">
        <v>20</v>
      </c>
      <c r="G436" s="99">
        <f>G435/G434*100</f>
        <v>99.978087374096603</v>
      </c>
      <c r="H436" s="99">
        <f t="shared" ref="H436:M436" si="37">H435/H434*100</f>
        <v>99.978087374096603</v>
      </c>
      <c r="I436" s="99">
        <f t="shared" si="37"/>
        <v>99.929458660877913</v>
      </c>
      <c r="J436" s="99">
        <f t="shared" si="37"/>
        <v>99.998679219969972</v>
      </c>
      <c r="K436" s="99">
        <f t="shared" si="37"/>
        <v>99.701155479139032</v>
      </c>
      <c r="L436" s="99">
        <v>0</v>
      </c>
      <c r="M436" s="99">
        <f t="shared" si="37"/>
        <v>99.998081581204588</v>
      </c>
      <c r="N436" s="99">
        <v>0</v>
      </c>
      <c r="O436" s="99">
        <v>0</v>
      </c>
      <c r="P436" s="99">
        <v>0</v>
      </c>
      <c r="Q436" s="99">
        <v>0</v>
      </c>
      <c r="R436" s="99">
        <v>0</v>
      </c>
      <c r="S436" s="99">
        <v>0</v>
      </c>
      <c r="T436" s="99">
        <v>0</v>
      </c>
      <c r="U436" s="99">
        <v>0</v>
      </c>
    </row>
    <row r="437" spans="1:21" hidden="1" x14ac:dyDescent="0.2">
      <c r="A437" s="280"/>
      <c r="B437" s="281" t="s">
        <v>134</v>
      </c>
      <c r="C437" s="282" t="s">
        <v>135</v>
      </c>
      <c r="D437" s="52">
        <v>2170712</v>
      </c>
      <c r="E437" s="52">
        <v>2170236.34</v>
      </c>
      <c r="F437" s="51" t="s">
        <v>18</v>
      </c>
      <c r="G437" s="9">
        <f>D439</f>
        <v>64420</v>
      </c>
      <c r="H437" s="18">
        <f>I437+L437+M437+N437+O437+P437</f>
        <v>64420</v>
      </c>
      <c r="I437" s="9">
        <f>J437+K437</f>
        <v>64420</v>
      </c>
      <c r="J437" s="9">
        <v>0</v>
      </c>
      <c r="K437" s="9">
        <f>D440</f>
        <v>64420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</row>
    <row r="438" spans="1:21" hidden="1" x14ac:dyDescent="0.2">
      <c r="A438" s="280"/>
      <c r="B438" s="281"/>
      <c r="C438" s="282"/>
      <c r="D438" s="8"/>
      <c r="E438" s="8"/>
      <c r="F438" s="51" t="s">
        <v>19</v>
      </c>
      <c r="G438" s="9">
        <f>E439</f>
        <v>64419.9</v>
      </c>
      <c r="H438" s="18">
        <f>I438+L438+M438+N438+O438+P438</f>
        <v>64419.9</v>
      </c>
      <c r="I438" s="9">
        <f>J438+K438</f>
        <v>64419.9</v>
      </c>
      <c r="J438" s="9">
        <v>0</v>
      </c>
      <c r="K438" s="9">
        <f>E440</f>
        <v>64419.9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</row>
    <row r="439" spans="1:21" hidden="1" x14ac:dyDescent="0.2">
      <c r="A439" s="280"/>
      <c r="B439" s="281"/>
      <c r="C439" s="283"/>
      <c r="D439" s="8">
        <f>D440</f>
        <v>64420</v>
      </c>
      <c r="E439" s="8">
        <f>E440</f>
        <v>64419.9</v>
      </c>
      <c r="F439" s="51" t="s">
        <v>20</v>
      </c>
      <c r="G439" s="9">
        <f>G438/G437*100</f>
        <v>99.999844768705373</v>
      </c>
      <c r="H439" s="9">
        <f>H438/H437*100</f>
        <v>99.999844768705373</v>
      </c>
      <c r="I439" s="9">
        <f>I438/I437*100</f>
        <v>99.999844768705373</v>
      </c>
      <c r="J439" s="9">
        <v>0</v>
      </c>
      <c r="K439" s="9">
        <f>K438/K437*100</f>
        <v>99.999844768705373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</row>
    <row r="440" spans="1:21" hidden="1" x14ac:dyDescent="0.2">
      <c r="A440" s="1"/>
      <c r="B440">
        <v>433</v>
      </c>
      <c r="C440">
        <v>0</v>
      </c>
      <c r="D440" s="52">
        <v>64420</v>
      </c>
      <c r="E440" s="52">
        <v>64419.9</v>
      </c>
      <c r="F440" s="47"/>
      <c r="G440" s="47"/>
      <c r="H440" s="15">
        <f>H438-E439</f>
        <v>0</v>
      </c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hidden="1" x14ac:dyDescent="0.2">
      <c r="A441" s="280"/>
      <c r="B441" s="281" t="s">
        <v>136</v>
      </c>
      <c r="C441" s="282" t="s">
        <v>137</v>
      </c>
      <c r="D441" s="8"/>
      <c r="E441" s="8"/>
      <c r="F441" s="51" t="s">
        <v>18</v>
      </c>
      <c r="G441" s="9">
        <f>D443</f>
        <v>0</v>
      </c>
      <c r="H441" s="18">
        <f>I441+L441+M441+N441+O441+P441</f>
        <v>0</v>
      </c>
      <c r="I441" s="9">
        <f>J441+K441</f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</row>
    <row r="442" spans="1:21" hidden="1" x14ac:dyDescent="0.2">
      <c r="A442" s="280"/>
      <c r="B442" s="281"/>
      <c r="C442" s="282"/>
      <c r="D442" s="8"/>
      <c r="E442" s="8"/>
      <c r="F442" s="51" t="s">
        <v>19</v>
      </c>
      <c r="G442" s="9">
        <f>E443</f>
        <v>0</v>
      </c>
      <c r="H442" s="18">
        <v>0</v>
      </c>
      <c r="I442" s="9">
        <f>J442+K442</f>
        <v>0</v>
      </c>
      <c r="J442" s="9">
        <v>0</v>
      </c>
      <c r="K442" s="9">
        <f>E444</f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</row>
    <row r="443" spans="1:21" hidden="1" x14ac:dyDescent="0.2">
      <c r="A443" s="280"/>
      <c r="B443" s="281"/>
      <c r="C443" s="283"/>
      <c r="D443" s="8">
        <v>0</v>
      </c>
      <c r="E443" s="8">
        <f>E444</f>
        <v>0</v>
      </c>
      <c r="F443" s="51" t="s">
        <v>20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</row>
    <row r="444" spans="1:21" hidden="1" x14ac:dyDescent="0.2">
      <c r="A444" s="1"/>
      <c r="B444" s="45">
        <v>433</v>
      </c>
      <c r="C444" s="45">
        <v>0</v>
      </c>
      <c r="D444" s="52">
        <v>0</v>
      </c>
      <c r="E444" s="52">
        <v>0</v>
      </c>
      <c r="F444" s="47"/>
      <c r="G444" s="47">
        <v>0</v>
      </c>
      <c r="H444" s="15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hidden="1" x14ac:dyDescent="0.2">
      <c r="A445" s="280"/>
      <c r="B445" s="281" t="s">
        <v>138</v>
      </c>
      <c r="C445" s="282" t="s">
        <v>139</v>
      </c>
      <c r="D445" s="52">
        <v>18889</v>
      </c>
      <c r="E445" s="52">
        <v>18886.63</v>
      </c>
      <c r="F445" s="51" t="s">
        <v>18</v>
      </c>
      <c r="G445" s="9">
        <f>D447</f>
        <v>18889</v>
      </c>
      <c r="H445" s="18">
        <f>I445+L445+M445+N445+O445+P445</f>
        <v>18889</v>
      </c>
      <c r="I445" s="9">
        <f>J445+K445</f>
        <v>18889</v>
      </c>
      <c r="J445" s="9">
        <f>D448+D449+D450+D451</f>
        <v>18889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</row>
    <row r="446" spans="1:21" hidden="1" x14ac:dyDescent="0.2">
      <c r="A446" s="280"/>
      <c r="B446" s="281"/>
      <c r="C446" s="283"/>
      <c r="D446" s="12"/>
      <c r="E446" s="12"/>
      <c r="F446" s="51" t="s">
        <v>19</v>
      </c>
      <c r="G446" s="9">
        <f>E447</f>
        <v>18886.629999999997</v>
      </c>
      <c r="H446" s="18">
        <f>I446+L446+M446+N446+O446+P446</f>
        <v>18886.629999999997</v>
      </c>
      <c r="I446" s="9">
        <f>J446+K446</f>
        <v>18886.629999999997</v>
      </c>
      <c r="J446" s="9">
        <f>E448+E449+E450+E451</f>
        <v>18886.629999999997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</row>
    <row r="447" spans="1:21" hidden="1" x14ac:dyDescent="0.2">
      <c r="A447" s="280"/>
      <c r="B447" s="281"/>
      <c r="C447" s="283"/>
      <c r="D447" s="8">
        <f>D448+D449+D450+D451</f>
        <v>18889</v>
      </c>
      <c r="E447" s="8">
        <f>E448+E449+E450+E451</f>
        <v>18886.629999999997</v>
      </c>
      <c r="F447" s="51" t="s">
        <v>20</v>
      </c>
      <c r="G447" s="9">
        <f>G446/G445*100</f>
        <v>99.98745301498225</v>
      </c>
      <c r="H447" s="9">
        <f>H446/H445*100</f>
        <v>99.98745301498225</v>
      </c>
      <c r="I447" s="9">
        <f>I446/I445*100</f>
        <v>99.98745301498225</v>
      </c>
      <c r="J447" s="9">
        <f>J446/J445*100</f>
        <v>99.98745301498225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</row>
    <row r="448" spans="1:21" hidden="1" x14ac:dyDescent="0.2">
      <c r="A448" s="1"/>
      <c r="B448">
        <v>401</v>
      </c>
      <c r="C448">
        <v>0</v>
      </c>
      <c r="D448" s="52">
        <v>8640.08</v>
      </c>
      <c r="E448" s="52">
        <v>8640</v>
      </c>
      <c r="F448" s="13">
        <f>H445-G445</f>
        <v>0</v>
      </c>
      <c r="G448" s="14"/>
      <c r="H448" s="15">
        <f>H446-E447</f>
        <v>0</v>
      </c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hidden="1" x14ac:dyDescent="0.2">
      <c r="A449" s="1"/>
      <c r="B449">
        <v>411</v>
      </c>
      <c r="C449">
        <v>0</v>
      </c>
      <c r="D449" s="52">
        <v>2834.71</v>
      </c>
      <c r="E449" s="52">
        <v>2834.18</v>
      </c>
      <c r="F449" s="47"/>
      <c r="G449" s="47"/>
      <c r="H449" s="14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idden="1" x14ac:dyDescent="0.2">
      <c r="A450" s="1"/>
      <c r="B450">
        <v>412</v>
      </c>
      <c r="C450">
        <v>0</v>
      </c>
      <c r="D450" s="52">
        <v>384.21</v>
      </c>
      <c r="E450" s="52">
        <v>383.88</v>
      </c>
      <c r="F450" s="13"/>
      <c r="G450" s="14"/>
      <c r="H450" s="14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idden="1" x14ac:dyDescent="0.2">
      <c r="A451" s="1"/>
      <c r="B451">
        <v>417</v>
      </c>
      <c r="C451">
        <v>0</v>
      </c>
      <c r="D451" s="52">
        <v>7030</v>
      </c>
      <c r="E451" s="52">
        <v>7028.57</v>
      </c>
      <c r="F451" s="13"/>
      <c r="G451" s="14"/>
      <c r="H451" s="1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idden="1" x14ac:dyDescent="0.2">
      <c r="A452" s="1"/>
      <c r="B452" s="2"/>
      <c r="C452" s="144"/>
      <c r="D452" s="12"/>
      <c r="E452" s="12"/>
      <c r="F452" s="13"/>
      <c r="G452" s="14"/>
      <c r="H452" s="15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idden="1" x14ac:dyDescent="0.2">
      <c r="A453" s="1"/>
      <c r="B453" s="2"/>
      <c r="C453" s="144"/>
      <c r="D453" s="12"/>
      <c r="E453" s="12"/>
      <c r="F453" s="13"/>
      <c r="G453" s="14"/>
      <c r="H453" s="15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idden="1" x14ac:dyDescent="0.2">
      <c r="A454" s="280"/>
      <c r="B454" s="281" t="s">
        <v>140</v>
      </c>
      <c r="C454" s="282" t="s">
        <v>141</v>
      </c>
      <c r="D454" s="52">
        <v>1375423</v>
      </c>
      <c r="E454" s="52">
        <v>1375423</v>
      </c>
      <c r="F454" s="51" t="s">
        <v>18</v>
      </c>
      <c r="G454" s="9">
        <f>D456</f>
        <v>1375422.9999999998</v>
      </c>
      <c r="H454" s="18">
        <f>I454+L454+M454+N454+O454+P454</f>
        <v>1375423</v>
      </c>
      <c r="I454" s="9">
        <f>J454+K454</f>
        <v>121846.02</v>
      </c>
      <c r="J454" s="9">
        <f>D458+D459+D460+D461</f>
        <v>106929.27</v>
      </c>
      <c r="K454" s="9">
        <f>D462+D463+D464+D465+D466+D467+D468</f>
        <v>14916.75</v>
      </c>
      <c r="L454" s="9">
        <v>0</v>
      </c>
      <c r="M454" s="9">
        <f>D457</f>
        <v>1253576.98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</row>
    <row r="455" spans="1:21" hidden="1" x14ac:dyDescent="0.2">
      <c r="A455" s="280"/>
      <c r="B455" s="281"/>
      <c r="C455" s="283"/>
      <c r="D455" s="12"/>
      <c r="E455" s="12"/>
      <c r="F455" s="51" t="s">
        <v>19</v>
      </c>
      <c r="G455" s="9">
        <f>E456</f>
        <v>1375422.9999999998</v>
      </c>
      <c r="H455" s="18">
        <f>I455+L455+M455+N455+O455+P455</f>
        <v>1375423</v>
      </c>
      <c r="I455" s="9">
        <f>J455+K455</f>
        <v>121846.02</v>
      </c>
      <c r="J455" s="9">
        <f>E458+E459+E460+E461</f>
        <v>106929.27</v>
      </c>
      <c r="K455" s="9">
        <f>E462+E463+E464+E465+E466+E468+E467</f>
        <v>14916.75</v>
      </c>
      <c r="L455" s="9">
        <v>0</v>
      </c>
      <c r="M455" s="9">
        <f>E457</f>
        <v>1253576.98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</row>
    <row r="456" spans="1:21" hidden="1" x14ac:dyDescent="0.2">
      <c r="A456" s="280"/>
      <c r="B456" s="281"/>
      <c r="C456" s="283"/>
      <c r="D456" s="8">
        <f>D457+D458+D459+D460+D461+D462+D463+D464+D465+D466+D467+D468</f>
        <v>1375422.9999999998</v>
      </c>
      <c r="E456" s="8">
        <f>E457+E458+E459+E460+E461+E462+E463+E464+E465+E466+E467+E468</f>
        <v>1375422.9999999998</v>
      </c>
      <c r="F456" s="51" t="s">
        <v>20</v>
      </c>
      <c r="G456" s="9">
        <f>G455/G454*100</f>
        <v>100</v>
      </c>
      <c r="H456" s="9">
        <f>H455/H454*100</f>
        <v>100</v>
      </c>
      <c r="I456" s="9">
        <f>I455/I454*100</f>
        <v>100</v>
      </c>
      <c r="J456" s="9">
        <f>J455/J454*100</f>
        <v>100</v>
      </c>
      <c r="K456" s="9">
        <f>K455/K454*100</f>
        <v>100</v>
      </c>
      <c r="L456" s="9">
        <v>0</v>
      </c>
      <c r="M456" s="9">
        <f>M455/M454*100</f>
        <v>100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</row>
    <row r="457" spans="1:21" hidden="1" x14ac:dyDescent="0.2">
      <c r="A457" s="1"/>
      <c r="B457">
        <v>311</v>
      </c>
      <c r="C457">
        <v>0</v>
      </c>
      <c r="D457" s="52">
        <v>1253576.98</v>
      </c>
      <c r="E457" s="52">
        <v>1253576.98</v>
      </c>
      <c r="F457" s="13">
        <f>H454-G454</f>
        <v>0</v>
      </c>
      <c r="G457" s="14"/>
      <c r="H457" s="15">
        <f>H455-E456</f>
        <v>0</v>
      </c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hidden="1" x14ac:dyDescent="0.2">
      <c r="A458" s="1"/>
      <c r="B458">
        <v>401</v>
      </c>
      <c r="C458">
        <v>0</v>
      </c>
      <c r="D458" s="52">
        <v>21842</v>
      </c>
      <c r="E458" s="52">
        <v>21842</v>
      </c>
      <c r="F458" s="47"/>
      <c r="G458" s="47"/>
      <c r="H458" s="14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idden="1" x14ac:dyDescent="0.2">
      <c r="A459" s="1"/>
      <c r="B459">
        <v>404</v>
      </c>
      <c r="C459">
        <v>0</v>
      </c>
      <c r="D459" s="52">
        <v>2000</v>
      </c>
      <c r="E459" s="52">
        <v>2000</v>
      </c>
      <c r="F459" s="13"/>
      <c r="G459" s="14"/>
      <c r="H459" s="14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idden="1" x14ac:dyDescent="0.2">
      <c r="A460" s="1"/>
      <c r="B460">
        <v>411</v>
      </c>
      <c r="C460">
        <v>0</v>
      </c>
      <c r="D460" s="52">
        <v>82503.14</v>
      </c>
      <c r="E460" s="52">
        <v>82503.14</v>
      </c>
      <c r="F460" s="13"/>
      <c r="G460" s="14"/>
      <c r="H460" s="14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idden="1" x14ac:dyDescent="0.2">
      <c r="A461" s="1"/>
      <c r="B461">
        <v>412</v>
      </c>
      <c r="C461">
        <v>0</v>
      </c>
      <c r="D461" s="52">
        <v>584.13</v>
      </c>
      <c r="E461" s="52">
        <v>584.13</v>
      </c>
      <c r="F461" s="13"/>
      <c r="G461" s="14"/>
      <c r="H461" s="14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idden="1" x14ac:dyDescent="0.2">
      <c r="A462" s="1"/>
      <c r="B462">
        <v>421</v>
      </c>
      <c r="C462">
        <v>0</v>
      </c>
      <c r="D462" s="52">
        <v>1928.47</v>
      </c>
      <c r="E462" s="52">
        <v>1928.47</v>
      </c>
      <c r="F462" s="13"/>
      <c r="G462" s="14"/>
      <c r="H462" s="14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idden="1" x14ac:dyDescent="0.2">
      <c r="A463" s="1"/>
      <c r="B463">
        <v>430</v>
      </c>
      <c r="C463">
        <v>0</v>
      </c>
      <c r="D463" s="52">
        <v>11320.51</v>
      </c>
      <c r="E463" s="52">
        <v>11320.51</v>
      </c>
      <c r="F463" s="13"/>
      <c r="G463" s="14"/>
      <c r="H463" s="14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idden="1" x14ac:dyDescent="0.2">
      <c r="A464" s="1"/>
      <c r="B464">
        <v>441</v>
      </c>
      <c r="C464">
        <v>0</v>
      </c>
      <c r="D464" s="52">
        <v>117.77</v>
      </c>
      <c r="E464" s="52">
        <v>117.77</v>
      </c>
      <c r="F464" s="13"/>
      <c r="G464" s="14"/>
      <c r="H464" s="14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idden="1" x14ac:dyDescent="0.2">
      <c r="A465" s="1"/>
      <c r="B465">
        <v>444</v>
      </c>
      <c r="C465">
        <v>0</v>
      </c>
      <c r="D465" s="52">
        <v>200</v>
      </c>
      <c r="E465" s="52">
        <v>200</v>
      </c>
      <c r="F465" s="13"/>
      <c r="G465" s="14"/>
      <c r="H465" s="14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idden="1" x14ac:dyDescent="0.2">
      <c r="A466" s="1"/>
      <c r="B466">
        <v>470</v>
      </c>
      <c r="C466">
        <v>0</v>
      </c>
      <c r="D466" s="52">
        <v>1350</v>
      </c>
      <c r="E466" s="52">
        <v>1350</v>
      </c>
      <c r="F466" s="13"/>
      <c r="G466" s="14"/>
      <c r="H466" s="14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idden="1" x14ac:dyDescent="0.2">
      <c r="A467" s="1"/>
      <c r="D467" s="52"/>
      <c r="E467" s="52"/>
      <c r="F467" s="13"/>
      <c r="G467" s="14"/>
      <c r="H467" s="14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idden="1" x14ac:dyDescent="0.2">
      <c r="A468" s="1"/>
      <c r="B468" s="45"/>
      <c r="C468" s="45"/>
      <c r="D468" s="46"/>
      <c r="E468" s="46"/>
      <c r="F468" s="13"/>
      <c r="G468" s="14"/>
      <c r="H468" s="14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idden="1" x14ac:dyDescent="0.2">
      <c r="A469" s="280"/>
      <c r="B469" s="281" t="s">
        <v>143</v>
      </c>
      <c r="C469" s="282" t="s">
        <v>144</v>
      </c>
      <c r="D469" s="12"/>
      <c r="E469" s="12"/>
      <c r="F469" s="51" t="s">
        <v>18</v>
      </c>
      <c r="G469" s="9">
        <f>D471</f>
        <v>24914</v>
      </c>
      <c r="H469" s="18">
        <f>I469+L469+M469+N469+O469+P469</f>
        <v>24914</v>
      </c>
      <c r="I469" s="9">
        <f>J469+K469</f>
        <v>24914</v>
      </c>
      <c r="J469" s="9">
        <v>0</v>
      </c>
      <c r="K469" s="9">
        <f>D472</f>
        <v>24914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</row>
    <row r="470" spans="1:21" hidden="1" x14ac:dyDescent="0.2">
      <c r="A470" s="280"/>
      <c r="B470" s="281"/>
      <c r="C470" s="283"/>
      <c r="D470" s="12"/>
      <c r="E470" s="12"/>
      <c r="F470" s="51" t="s">
        <v>19</v>
      </c>
      <c r="G470" s="9">
        <f>E471</f>
        <v>24647.02</v>
      </c>
      <c r="H470" s="18">
        <f>I470+L470+M470+N470+O470+P470</f>
        <v>24647.02</v>
      </c>
      <c r="I470" s="9">
        <f>J470+K470</f>
        <v>24647.02</v>
      </c>
      <c r="J470" s="9">
        <v>0</v>
      </c>
      <c r="K470" s="9">
        <f>E472</f>
        <v>24647.02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</row>
    <row r="471" spans="1:21" hidden="1" x14ac:dyDescent="0.2">
      <c r="A471" s="280"/>
      <c r="B471" s="281"/>
      <c r="C471" s="283"/>
      <c r="D471" s="8">
        <f>D472</f>
        <v>24914</v>
      </c>
      <c r="E471" s="8">
        <f>E472</f>
        <v>24647.02</v>
      </c>
      <c r="F471" s="51" t="s">
        <v>20</v>
      </c>
      <c r="G471" s="9">
        <f>G470/G469*100</f>
        <v>98.928393674239388</v>
      </c>
      <c r="H471" s="9">
        <f>H470/H469*100</f>
        <v>98.928393674239388</v>
      </c>
      <c r="I471" s="9">
        <f>I470/I469*100</f>
        <v>98.928393674239388</v>
      </c>
      <c r="J471" s="9">
        <v>0</v>
      </c>
      <c r="K471" s="9">
        <f>K470/K469*100</f>
        <v>98.928393674239388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</row>
    <row r="472" spans="1:21" hidden="1" x14ac:dyDescent="0.2">
      <c r="A472" s="1"/>
      <c r="B472">
        <v>413</v>
      </c>
      <c r="C472">
        <v>0</v>
      </c>
      <c r="D472" s="52">
        <v>24914</v>
      </c>
      <c r="E472" s="52">
        <v>24647.02</v>
      </c>
      <c r="F472" s="47">
        <v>20800</v>
      </c>
      <c r="G472" s="47">
        <v>11353.81</v>
      </c>
      <c r="H472" s="15">
        <f>H470-E471</f>
        <v>0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:21" hidden="1" x14ac:dyDescent="0.2">
      <c r="A473" s="280"/>
      <c r="B473" s="281" t="s">
        <v>145</v>
      </c>
      <c r="C473" s="282" t="s">
        <v>146</v>
      </c>
      <c r="D473" s="12"/>
      <c r="E473" s="12"/>
      <c r="F473" s="51" t="s">
        <v>18</v>
      </c>
      <c r="G473" s="9">
        <f>D475</f>
        <v>72944</v>
      </c>
      <c r="H473" s="18">
        <f>I473+L473+M473+N473+O473+P473</f>
        <v>72944</v>
      </c>
      <c r="I473" s="9">
        <f>J473+K473</f>
        <v>0</v>
      </c>
      <c r="J473" s="9">
        <v>0</v>
      </c>
      <c r="K473" s="9">
        <v>0</v>
      </c>
      <c r="L473" s="9">
        <v>0</v>
      </c>
      <c r="M473" s="9">
        <f>D476</f>
        <v>72944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</row>
    <row r="474" spans="1:21" hidden="1" x14ac:dyDescent="0.2">
      <c r="A474" s="280"/>
      <c r="B474" s="281"/>
      <c r="C474" s="283"/>
      <c r="D474" s="12"/>
      <c r="E474" s="12"/>
      <c r="F474" s="51" t="s">
        <v>19</v>
      </c>
      <c r="G474" s="9">
        <f>E475</f>
        <v>72944</v>
      </c>
      <c r="H474" s="18">
        <f>I474+L474+M474+N474+O474+P474</f>
        <v>72944</v>
      </c>
      <c r="I474" s="9">
        <f>J474+K474</f>
        <v>0</v>
      </c>
      <c r="J474" s="9">
        <v>0</v>
      </c>
      <c r="K474" s="9">
        <v>0</v>
      </c>
      <c r="L474" s="9">
        <v>0</v>
      </c>
      <c r="M474" s="9">
        <f>E476</f>
        <v>72944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</row>
    <row r="475" spans="1:21" hidden="1" x14ac:dyDescent="0.2">
      <c r="A475" s="280"/>
      <c r="B475" s="281"/>
      <c r="C475" s="283"/>
      <c r="D475" s="8">
        <f>D476</f>
        <v>72944</v>
      </c>
      <c r="E475" s="8">
        <f>E476</f>
        <v>72944</v>
      </c>
      <c r="F475" s="51" t="s">
        <v>20</v>
      </c>
      <c r="G475" s="9">
        <f>G474/G473*100</f>
        <v>100</v>
      </c>
      <c r="H475" s="9">
        <f>H474/H473*100</f>
        <v>100</v>
      </c>
      <c r="I475" s="9">
        <v>0</v>
      </c>
      <c r="J475" s="9">
        <v>0</v>
      </c>
      <c r="K475" s="9">
        <v>0</v>
      </c>
      <c r="L475" s="9">
        <v>0</v>
      </c>
      <c r="M475" s="9">
        <f>M474/M473*100</f>
        <v>100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</row>
    <row r="476" spans="1:21" hidden="1" x14ac:dyDescent="0.2">
      <c r="A476" s="1"/>
      <c r="B476">
        <v>311</v>
      </c>
      <c r="C476">
        <v>0</v>
      </c>
      <c r="D476" s="52">
        <v>72944</v>
      </c>
      <c r="E476" s="52">
        <v>72944</v>
      </c>
      <c r="F476" s="47"/>
      <c r="G476" s="47"/>
      <c r="H476" s="15">
        <f>H474-E475</f>
        <v>0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:21" hidden="1" x14ac:dyDescent="0.2">
      <c r="A477" s="280"/>
      <c r="B477" s="281" t="s">
        <v>147</v>
      </c>
      <c r="C477" s="282" t="s">
        <v>148</v>
      </c>
      <c r="D477" s="12"/>
      <c r="E477" s="12"/>
      <c r="F477" s="51" t="s">
        <v>18</v>
      </c>
      <c r="G477" s="9">
        <f>D479</f>
        <v>160450</v>
      </c>
      <c r="H477" s="18">
        <f>I477+L477+M477+N477+O477+P477</f>
        <v>160450</v>
      </c>
      <c r="I477" s="9">
        <f>J477+K477</f>
        <v>0</v>
      </c>
      <c r="J477" s="9">
        <v>0</v>
      </c>
      <c r="K477" s="9">
        <v>0</v>
      </c>
      <c r="L477" s="9">
        <v>0</v>
      </c>
      <c r="M477" s="9">
        <f>D480</f>
        <v>160450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</row>
    <row r="478" spans="1:21" hidden="1" x14ac:dyDescent="0.2">
      <c r="A478" s="280"/>
      <c r="B478" s="281"/>
      <c r="C478" s="283"/>
      <c r="D478" s="12"/>
      <c r="E478" s="12"/>
      <c r="F478" s="51" t="s">
        <v>19</v>
      </c>
      <c r="G478" s="9">
        <f>E479</f>
        <v>160420.76999999999</v>
      </c>
      <c r="H478" s="18">
        <f>I478+L478+M478+N478+O478+P478</f>
        <v>160420.76999999999</v>
      </c>
      <c r="I478" s="9">
        <f>J478+K478</f>
        <v>0</v>
      </c>
      <c r="J478" s="9">
        <v>0</v>
      </c>
      <c r="K478" s="9">
        <v>0</v>
      </c>
      <c r="L478" s="9">
        <v>0</v>
      </c>
      <c r="M478" s="9">
        <f>E480</f>
        <v>160420.76999999999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</row>
    <row r="479" spans="1:21" hidden="1" x14ac:dyDescent="0.2">
      <c r="A479" s="280"/>
      <c r="B479" s="281"/>
      <c r="C479" s="283"/>
      <c r="D479" s="8">
        <f>D480</f>
        <v>160450</v>
      </c>
      <c r="E479" s="8">
        <f>E480</f>
        <v>160420.76999999999</v>
      </c>
      <c r="F479" s="51" t="s">
        <v>20</v>
      </c>
      <c r="G479" s="9">
        <f>G478/G477*100</f>
        <v>99.981782486755989</v>
      </c>
      <c r="H479" s="9">
        <f>H478/H477*100</f>
        <v>99.981782486755989</v>
      </c>
      <c r="I479" s="9">
        <v>0</v>
      </c>
      <c r="J479" s="9">
        <v>0</v>
      </c>
      <c r="K479" s="9">
        <v>0</v>
      </c>
      <c r="L479" s="9">
        <v>0</v>
      </c>
      <c r="M479" s="9">
        <f>M478/M477*100</f>
        <v>99.981782486755989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</row>
    <row r="480" spans="1:21" hidden="1" x14ac:dyDescent="0.2">
      <c r="A480" s="1"/>
      <c r="B480">
        <v>311</v>
      </c>
      <c r="C480">
        <v>0</v>
      </c>
      <c r="D480" s="52">
        <v>160450</v>
      </c>
      <c r="E480" s="52">
        <v>160420.76999999999</v>
      </c>
      <c r="F480" s="47"/>
      <c r="G480" s="47"/>
      <c r="H480" s="15">
        <f>H478-E479</f>
        <v>0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 hidden="1" x14ac:dyDescent="0.2">
      <c r="A481" s="280"/>
      <c r="B481" s="281" t="s">
        <v>149</v>
      </c>
      <c r="C481" s="282" t="s">
        <v>150</v>
      </c>
      <c r="D481" s="52">
        <v>392302</v>
      </c>
      <c r="E481" s="52">
        <v>392199.96</v>
      </c>
      <c r="F481" s="51" t="s">
        <v>18</v>
      </c>
      <c r="G481" s="9">
        <f>D483</f>
        <v>392302</v>
      </c>
      <c r="H481" s="18">
        <f>I481+L481+M481+N481+O481+P481</f>
        <v>392302</v>
      </c>
      <c r="I481" s="9">
        <f>J481+K481</f>
        <v>391227</v>
      </c>
      <c r="J481" s="9">
        <f>D485+D486+D487+D488+D489</f>
        <v>348620</v>
      </c>
      <c r="K481" s="9">
        <f>D490+D491+D492+D493+D494+D495+D496+D497+D498+D499+D500</f>
        <v>42607</v>
      </c>
      <c r="L481" s="9">
        <v>0</v>
      </c>
      <c r="M481" s="9">
        <f>D484</f>
        <v>1075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</row>
    <row r="482" spans="1:21" hidden="1" x14ac:dyDescent="0.2">
      <c r="A482" s="280"/>
      <c r="B482" s="281"/>
      <c r="C482" s="315"/>
      <c r="D482" s="36"/>
      <c r="E482" s="36"/>
      <c r="F482" s="51" t="s">
        <v>19</v>
      </c>
      <c r="G482" s="9">
        <f>E483</f>
        <v>392199.9599999999</v>
      </c>
      <c r="H482" s="18">
        <f>I482+L482+M482+N482+O482+P482</f>
        <v>392199.9599999999</v>
      </c>
      <c r="I482" s="9">
        <f>J482+K482</f>
        <v>391125.23999999993</v>
      </c>
      <c r="J482" s="9">
        <f>E485+E486+E487+E488+E489</f>
        <v>348618.61999999994</v>
      </c>
      <c r="K482" s="9">
        <f>E490+E491+E492+E493+E494+E495+E496+E497+E498+E499+E500</f>
        <v>42506.62</v>
      </c>
      <c r="L482" s="9">
        <v>0</v>
      </c>
      <c r="M482" s="9">
        <f>E484</f>
        <v>1074.72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</row>
    <row r="483" spans="1:21" hidden="1" x14ac:dyDescent="0.2">
      <c r="A483" s="280"/>
      <c r="B483" s="281"/>
      <c r="C483" s="315"/>
      <c r="D483" s="8">
        <f>D484+D485+D486+D487+D488+D489+D490+D491+D492+D493+D494+D495+D496+D497+D498+D499+D500</f>
        <v>392302</v>
      </c>
      <c r="E483" s="8">
        <f>E484+E485+E486+E487+E488+E489+E490+E491+E492+E493+E494+E495+E496+E497+E498+E499+E500</f>
        <v>392199.9599999999</v>
      </c>
      <c r="F483" s="51" t="s">
        <v>20</v>
      </c>
      <c r="G483" s="9">
        <f>G482/G481*100</f>
        <v>99.973989426513228</v>
      </c>
      <c r="H483" s="9">
        <f>H482/H481*100</f>
        <v>99.973989426513228</v>
      </c>
      <c r="I483" s="9">
        <f>I482/I481*100</f>
        <v>99.973989525262809</v>
      </c>
      <c r="J483" s="9">
        <f>J482/J481*100</f>
        <v>99.99960415351957</v>
      </c>
      <c r="K483" s="9">
        <f>K482/K481*100</f>
        <v>99.764404909991327</v>
      </c>
      <c r="L483" s="9">
        <v>0</v>
      </c>
      <c r="M483" s="9">
        <f>M482/M481*100</f>
        <v>99.973953488372089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</row>
    <row r="484" spans="1:21" hidden="1" x14ac:dyDescent="0.2">
      <c r="A484" s="142"/>
      <c r="B484">
        <v>302</v>
      </c>
      <c r="C484">
        <v>0</v>
      </c>
      <c r="D484" s="52">
        <v>1075</v>
      </c>
      <c r="E484" s="52">
        <v>1074.72</v>
      </c>
      <c r="F484" s="51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 hidden="1" x14ac:dyDescent="0.2">
      <c r="A485" s="1"/>
      <c r="B485">
        <v>401</v>
      </c>
      <c r="C485">
        <v>0</v>
      </c>
      <c r="D485" s="52">
        <v>271680</v>
      </c>
      <c r="E485" s="52">
        <v>271679.49</v>
      </c>
      <c r="F485" s="47"/>
      <c r="G485" s="47"/>
      <c r="H485" s="15">
        <f>H482-E483</f>
        <v>0</v>
      </c>
      <c r="I485" s="3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idden="1" x14ac:dyDescent="0.2">
      <c r="A486" s="1"/>
      <c r="B486">
        <v>404</v>
      </c>
      <c r="C486">
        <v>0</v>
      </c>
      <c r="D486" s="52">
        <v>19722</v>
      </c>
      <c r="E486" s="52">
        <v>19721.91</v>
      </c>
      <c r="F486" s="30"/>
      <c r="G486" s="30"/>
      <c r="H486" s="3"/>
      <c r="I486" s="3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idden="1" x14ac:dyDescent="0.2">
      <c r="A487" s="1"/>
      <c r="B487">
        <v>411</v>
      </c>
      <c r="C487">
        <v>0</v>
      </c>
      <c r="D487" s="52">
        <v>52097</v>
      </c>
      <c r="E487" s="52">
        <v>52096.87</v>
      </c>
      <c r="F487" s="13"/>
      <c r="G487" s="14"/>
      <c r="H487" s="14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idden="1" x14ac:dyDescent="0.2">
      <c r="A488" s="1"/>
      <c r="B488">
        <v>412</v>
      </c>
      <c r="C488">
        <v>0</v>
      </c>
      <c r="D488" s="52">
        <v>3562</v>
      </c>
      <c r="E488" s="52">
        <v>3561.35</v>
      </c>
      <c r="F488" s="13"/>
      <c r="G488" s="14"/>
      <c r="H488" s="14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idden="1" x14ac:dyDescent="0.2">
      <c r="A489" s="1"/>
      <c r="B489">
        <v>417</v>
      </c>
      <c r="C489">
        <v>0</v>
      </c>
      <c r="D489" s="52">
        <v>1559</v>
      </c>
      <c r="E489" s="52">
        <v>1559</v>
      </c>
      <c r="F489" s="13"/>
      <c r="G489" s="14"/>
      <c r="H489" s="14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hidden="1" x14ac:dyDescent="0.2">
      <c r="A490" s="1"/>
      <c r="B490">
        <v>421</v>
      </c>
      <c r="C490">
        <v>0</v>
      </c>
      <c r="D490" s="52">
        <v>13654</v>
      </c>
      <c r="E490" s="52">
        <v>13574.87</v>
      </c>
      <c r="F490" s="13"/>
      <c r="G490" s="14"/>
      <c r="H490" s="14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idden="1" x14ac:dyDescent="0.2">
      <c r="A491" s="1"/>
      <c r="B491">
        <v>426</v>
      </c>
      <c r="C491">
        <v>0</v>
      </c>
      <c r="D491" s="52">
        <v>2829</v>
      </c>
      <c r="E491" s="52">
        <v>2828.37</v>
      </c>
      <c r="F491" s="13"/>
      <c r="G491" s="14"/>
      <c r="H491" s="14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 hidden="1" x14ac:dyDescent="0.2">
      <c r="A492" s="1"/>
      <c r="B492">
        <v>427</v>
      </c>
      <c r="C492">
        <v>0</v>
      </c>
      <c r="D492" s="52">
        <v>222</v>
      </c>
      <c r="E492" s="52">
        <v>221.4</v>
      </c>
      <c r="F492" s="13"/>
      <c r="G492" s="14"/>
      <c r="H492" s="14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 hidden="1" x14ac:dyDescent="0.2">
      <c r="A493" s="1"/>
      <c r="B493">
        <v>430</v>
      </c>
      <c r="C493">
        <v>0</v>
      </c>
      <c r="D493" s="52">
        <v>13630</v>
      </c>
      <c r="E493" s="52">
        <v>13610.66</v>
      </c>
      <c r="F493" s="13"/>
      <c r="G493" s="14"/>
      <c r="H493" s="1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hidden="1" x14ac:dyDescent="0.2">
      <c r="A494" s="1"/>
      <c r="B494">
        <v>436</v>
      </c>
      <c r="C494">
        <v>0</v>
      </c>
      <c r="D494" s="52">
        <v>1903</v>
      </c>
      <c r="E494" s="52">
        <v>1902.92</v>
      </c>
      <c r="F494" s="13"/>
      <c r="G494" s="14"/>
      <c r="H494" s="14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hidden="1" x14ac:dyDescent="0.2">
      <c r="A495" s="1"/>
      <c r="B495">
        <v>441</v>
      </c>
      <c r="C495">
        <v>0</v>
      </c>
      <c r="D495" s="52">
        <v>447</v>
      </c>
      <c r="E495" s="52">
        <v>446.4</v>
      </c>
      <c r="F495" s="13"/>
      <c r="G495" s="14"/>
      <c r="H495" s="14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hidden="1" x14ac:dyDescent="0.2">
      <c r="A496" s="1"/>
      <c r="B496">
        <v>443</v>
      </c>
      <c r="C496">
        <v>0</v>
      </c>
      <c r="D496" s="52">
        <v>986</v>
      </c>
      <c r="E496" s="52">
        <v>986</v>
      </c>
      <c r="F496" s="13"/>
      <c r="G496" s="14"/>
      <c r="H496" s="14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hidden="1" x14ac:dyDescent="0.2">
      <c r="A497" s="1"/>
      <c r="B497">
        <v>444</v>
      </c>
      <c r="C497">
        <v>0</v>
      </c>
      <c r="D497" s="52">
        <v>6638</v>
      </c>
      <c r="E497" s="52">
        <v>6638</v>
      </c>
      <c r="F497" s="13"/>
      <c r="G497" s="14"/>
      <c r="H497" s="14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hidden="1" x14ac:dyDescent="0.2">
      <c r="A498" s="1"/>
      <c r="B498">
        <v>470</v>
      </c>
      <c r="C498">
        <v>0</v>
      </c>
      <c r="D498" s="52">
        <v>2298</v>
      </c>
      <c r="E498" s="52">
        <v>2298</v>
      </c>
      <c r="F498" s="13"/>
      <c r="G498" s="14"/>
      <c r="H498" s="14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hidden="1" x14ac:dyDescent="0.2">
      <c r="A499" s="1"/>
      <c r="C499">
        <v>0</v>
      </c>
      <c r="D499" s="52"/>
      <c r="E499" s="52"/>
      <c r="F499" s="13"/>
      <c r="G499" s="14"/>
      <c r="H499" s="1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hidden="1" x14ac:dyDescent="0.2">
      <c r="A500" s="1"/>
      <c r="B500" s="45"/>
      <c r="C500" s="45">
        <v>0</v>
      </c>
      <c r="D500" s="46"/>
      <c r="E500" s="46"/>
      <c r="F500" s="13"/>
      <c r="G500" s="14"/>
      <c r="H500" s="14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hidden="1" x14ac:dyDescent="0.2">
      <c r="A501" s="280"/>
      <c r="B501" s="281" t="s">
        <v>151</v>
      </c>
      <c r="C501" s="282" t="s">
        <v>152</v>
      </c>
      <c r="D501" s="12"/>
      <c r="E501" s="12"/>
      <c r="F501" s="51" t="s">
        <v>18</v>
      </c>
      <c r="G501" s="9">
        <f>D503</f>
        <v>10631</v>
      </c>
      <c r="H501" s="18">
        <f>I501+L501+M501+N501+O501+P501</f>
        <v>10631</v>
      </c>
      <c r="I501" s="9">
        <f>J501+K501</f>
        <v>10631</v>
      </c>
      <c r="J501" s="9">
        <f>D504+D505</f>
        <v>10631</v>
      </c>
      <c r="K501" s="9">
        <f>D506</f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</row>
    <row r="502" spans="1:21" hidden="1" x14ac:dyDescent="0.2">
      <c r="A502" s="280"/>
      <c r="B502" s="281"/>
      <c r="C502" s="315"/>
      <c r="D502" s="12"/>
      <c r="E502" s="12"/>
      <c r="F502" s="51" t="s">
        <v>19</v>
      </c>
      <c r="G502" s="9">
        <f>E503</f>
        <v>10630.08</v>
      </c>
      <c r="H502" s="18">
        <f>I502+L502+M502+N502+O502+P502</f>
        <v>10630.08</v>
      </c>
      <c r="I502" s="9">
        <f>J502+K502</f>
        <v>10630.08</v>
      </c>
      <c r="J502" s="9">
        <f>E504+E505</f>
        <v>10630.08</v>
      </c>
      <c r="K502" s="9">
        <f>E506</f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</row>
    <row r="503" spans="1:21" hidden="1" x14ac:dyDescent="0.2">
      <c r="A503" s="280"/>
      <c r="B503" s="281"/>
      <c r="C503" s="315"/>
      <c r="D503" s="8">
        <f>D504+D505+D506</f>
        <v>10631</v>
      </c>
      <c r="E503" s="8">
        <f>E504+E505+E506</f>
        <v>10630.08</v>
      </c>
      <c r="F503" s="51" t="s">
        <v>20</v>
      </c>
      <c r="G503" s="9">
        <f>G502/G501*100</f>
        <v>99.99134606339949</v>
      </c>
      <c r="H503" s="9">
        <f>H502/H501*100</f>
        <v>99.99134606339949</v>
      </c>
      <c r="I503" s="9">
        <f>I502/I501*100</f>
        <v>99.99134606339949</v>
      </c>
      <c r="J503" s="9">
        <f>J502/J501*100</f>
        <v>99.99134606339949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</row>
    <row r="504" spans="1:21" hidden="1" x14ac:dyDescent="0.2">
      <c r="A504" s="1"/>
      <c r="B504">
        <v>411</v>
      </c>
      <c r="C504">
        <v>0</v>
      </c>
      <c r="D504" s="52">
        <v>1631</v>
      </c>
      <c r="E504" s="52">
        <v>1630.08</v>
      </c>
      <c r="F504" s="13">
        <f>H501-G501</f>
        <v>0</v>
      </c>
      <c r="G504" s="14"/>
      <c r="H504" s="15">
        <f>H502-E503</f>
        <v>0</v>
      </c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:21" hidden="1" x14ac:dyDescent="0.2">
      <c r="A505" s="1"/>
      <c r="B505">
        <v>417</v>
      </c>
      <c r="C505">
        <v>0</v>
      </c>
      <c r="D505" s="52">
        <v>9000</v>
      </c>
      <c r="E505" s="52">
        <v>9000</v>
      </c>
      <c r="F505" s="47"/>
      <c r="G505" s="47"/>
      <c r="H505" s="14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hidden="1" x14ac:dyDescent="0.2">
      <c r="A506" s="1"/>
      <c r="B506" s="45">
        <v>430</v>
      </c>
      <c r="C506" s="45">
        <v>0</v>
      </c>
      <c r="D506" s="46"/>
      <c r="E506" s="46"/>
      <c r="F506" s="13"/>
      <c r="G506" s="14"/>
      <c r="H506" s="14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hidden="1" x14ac:dyDescent="0.2">
      <c r="A507" s="1"/>
      <c r="B507" s="2"/>
      <c r="C507" s="144"/>
      <c r="D507" s="12"/>
      <c r="E507" s="12"/>
      <c r="F507" s="13"/>
      <c r="G507" s="14"/>
      <c r="H507" s="14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hidden="1" x14ac:dyDescent="0.2">
      <c r="A508" s="1"/>
      <c r="B508" s="2"/>
      <c r="C508" s="144"/>
      <c r="D508" s="12"/>
      <c r="E508" s="12"/>
      <c r="F508" s="13"/>
      <c r="G508" s="14"/>
      <c r="H508" s="14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hidden="1" x14ac:dyDescent="0.2">
      <c r="A509" s="280"/>
      <c r="B509" s="281" t="s">
        <v>153</v>
      </c>
      <c r="C509" s="282" t="s">
        <v>154</v>
      </c>
      <c r="D509" s="12"/>
      <c r="E509" s="12"/>
      <c r="F509" s="51" t="s">
        <v>18</v>
      </c>
      <c r="G509" s="9">
        <f>D511</f>
        <v>0</v>
      </c>
      <c r="H509" s="18">
        <f>I509+L509+M509+N509+O509+P509</f>
        <v>0</v>
      </c>
      <c r="I509" s="9">
        <f>J509+K509</f>
        <v>0</v>
      </c>
      <c r="J509" s="9">
        <v>0</v>
      </c>
      <c r="K509" s="9">
        <v>0</v>
      </c>
      <c r="L509" s="9">
        <v>0</v>
      </c>
      <c r="M509" s="9">
        <f>D512</f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</row>
    <row r="510" spans="1:21" hidden="1" x14ac:dyDescent="0.2">
      <c r="A510" s="280"/>
      <c r="B510" s="281"/>
      <c r="C510" s="283"/>
      <c r="D510" s="12"/>
      <c r="E510" s="12"/>
      <c r="F510" s="51" t="s">
        <v>19</v>
      </c>
      <c r="G510" s="9">
        <f>E511</f>
        <v>0</v>
      </c>
      <c r="H510" s="18">
        <f>I510+L510+M510+N510+O510+P510</f>
        <v>0</v>
      </c>
      <c r="I510" s="9">
        <f>J510+K510</f>
        <v>0</v>
      </c>
      <c r="J510" s="9">
        <v>0</v>
      </c>
      <c r="K510" s="9">
        <v>0</v>
      </c>
      <c r="L510" s="9">
        <v>0</v>
      </c>
      <c r="M510" s="9">
        <f>E512</f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</row>
    <row r="511" spans="1:21" hidden="1" x14ac:dyDescent="0.2">
      <c r="A511" s="280"/>
      <c r="B511" s="281"/>
      <c r="C511" s="283"/>
      <c r="D511" s="8">
        <f>D512</f>
        <v>0</v>
      </c>
      <c r="E511" s="8">
        <f>E512</f>
        <v>0</v>
      </c>
      <c r="F511" s="51" t="s">
        <v>20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</row>
    <row r="512" spans="1:21" hidden="1" x14ac:dyDescent="0.2">
      <c r="A512" s="1"/>
      <c r="B512" s="2"/>
      <c r="C512" s="144" t="s">
        <v>142</v>
      </c>
      <c r="D512" s="12">
        <v>0</v>
      </c>
      <c r="E512" s="12">
        <v>0</v>
      </c>
      <c r="F512" s="13">
        <f>H509-G509</f>
        <v>0</v>
      </c>
      <c r="G512" s="14"/>
      <c r="H512" s="15">
        <f>H510-E511</f>
        <v>0</v>
      </c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:21" hidden="1" x14ac:dyDescent="0.2">
      <c r="A513" s="280"/>
      <c r="B513" s="281" t="s">
        <v>155</v>
      </c>
      <c r="C513" s="282" t="s">
        <v>26</v>
      </c>
      <c r="D513" s="52">
        <v>50739</v>
      </c>
      <c r="E513" s="52">
        <v>50664.98</v>
      </c>
      <c r="F513" s="51" t="s">
        <v>18</v>
      </c>
      <c r="G513" s="9">
        <f>D515</f>
        <v>50739</v>
      </c>
      <c r="H513" s="18">
        <f>I513+L513+M513+N513+O513+P513</f>
        <v>50739</v>
      </c>
      <c r="I513" s="9">
        <f>J513+K513</f>
        <v>539</v>
      </c>
      <c r="J513" s="9">
        <f>D517+D518+D519</f>
        <v>250</v>
      </c>
      <c r="K513" s="9">
        <f>D520+D521</f>
        <v>289</v>
      </c>
      <c r="L513" s="9">
        <v>0</v>
      </c>
      <c r="M513" s="9">
        <f>D516</f>
        <v>50200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</row>
    <row r="514" spans="1:21" hidden="1" x14ac:dyDescent="0.2">
      <c r="A514" s="280"/>
      <c r="B514" s="281"/>
      <c r="C514" s="283"/>
      <c r="D514" s="12"/>
      <c r="E514" s="12"/>
      <c r="F514" s="51" t="s">
        <v>19</v>
      </c>
      <c r="G514" s="9">
        <f>E515</f>
        <v>50664.979999999996</v>
      </c>
      <c r="H514" s="18">
        <f>I514+L514+M514+N514+O514+P514</f>
        <v>50664.98</v>
      </c>
      <c r="I514" s="9">
        <f>J514+K514</f>
        <v>464.98</v>
      </c>
      <c r="J514" s="9">
        <f>E517+E518+E519</f>
        <v>248.26000000000002</v>
      </c>
      <c r="K514" s="9">
        <f>E520+E521</f>
        <v>216.72</v>
      </c>
      <c r="L514" s="9">
        <v>0</v>
      </c>
      <c r="M514" s="9">
        <f>E516</f>
        <v>50200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</row>
    <row r="515" spans="1:21" hidden="1" x14ac:dyDescent="0.2">
      <c r="A515" s="280"/>
      <c r="B515" s="281"/>
      <c r="C515" s="283"/>
      <c r="D515" s="8">
        <f>D516+D517+D518+D519+D520+D521</f>
        <v>50739</v>
      </c>
      <c r="E515" s="8">
        <f>E516+E517+E518+E519+E520+E521</f>
        <v>50664.979999999996</v>
      </c>
      <c r="F515" s="51" t="s">
        <v>20</v>
      </c>
      <c r="G515" s="9">
        <f>G514/G513*100</f>
        <v>99.854116163109239</v>
      </c>
      <c r="H515" s="9">
        <f>H514/H513*100</f>
        <v>99.854116163109254</v>
      </c>
      <c r="I515" s="9">
        <v>0</v>
      </c>
      <c r="J515" s="9">
        <v>0</v>
      </c>
      <c r="K515" s="9">
        <f>K514/K513*100</f>
        <v>74.989619377162626</v>
      </c>
      <c r="L515" s="9">
        <v>0</v>
      </c>
      <c r="M515" s="9">
        <f>M514/M513*100</f>
        <v>100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</row>
    <row r="516" spans="1:21" hidden="1" x14ac:dyDescent="0.2">
      <c r="A516" s="1"/>
      <c r="B516">
        <v>311</v>
      </c>
      <c r="C516">
        <v>0</v>
      </c>
      <c r="D516" s="52">
        <v>50200</v>
      </c>
      <c r="E516" s="52">
        <v>50200</v>
      </c>
      <c r="F516" s="13">
        <f>H513-G513</f>
        <v>0</v>
      </c>
      <c r="G516" s="9"/>
      <c r="H516" s="15">
        <f>H514-E515</f>
        <v>0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1:21" hidden="1" x14ac:dyDescent="0.2">
      <c r="A517" s="147"/>
      <c r="B517">
        <v>401</v>
      </c>
      <c r="C517">
        <v>0</v>
      </c>
      <c r="D517" s="52">
        <v>206</v>
      </c>
      <c r="E517" s="52">
        <v>206</v>
      </c>
      <c r="F517" s="46">
        <v>82323</v>
      </c>
      <c r="G517" s="46">
        <v>52309.09</v>
      </c>
      <c r="H517" s="15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hidden="1" x14ac:dyDescent="0.2">
      <c r="A518" s="147"/>
      <c r="B518">
        <v>411</v>
      </c>
      <c r="C518">
        <v>0</v>
      </c>
      <c r="D518" s="52">
        <v>38</v>
      </c>
      <c r="E518" s="52">
        <v>37.21</v>
      </c>
      <c r="F518" s="46"/>
      <c r="G518" s="46"/>
      <c r="H518" s="15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hidden="1" x14ac:dyDescent="0.2">
      <c r="A519" s="147"/>
      <c r="B519">
        <v>412</v>
      </c>
      <c r="C519">
        <v>0</v>
      </c>
      <c r="D519" s="52">
        <v>6</v>
      </c>
      <c r="E519" s="52">
        <v>5.05</v>
      </c>
      <c r="F519" s="46"/>
      <c r="G519" s="46"/>
      <c r="H519" s="15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hidden="1" x14ac:dyDescent="0.2">
      <c r="A520" s="147"/>
      <c r="B520">
        <v>421</v>
      </c>
      <c r="C520">
        <v>0</v>
      </c>
      <c r="D520" s="52">
        <v>150</v>
      </c>
      <c r="E520" s="52">
        <v>122.84</v>
      </c>
      <c r="F520" s="13"/>
      <c r="G520" s="9"/>
      <c r="H520" s="15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hidden="1" x14ac:dyDescent="0.2">
      <c r="A521" s="147"/>
      <c r="B521">
        <v>430</v>
      </c>
      <c r="C521">
        <v>0</v>
      </c>
      <c r="D521" s="52">
        <v>139</v>
      </c>
      <c r="E521" s="52">
        <v>93.88</v>
      </c>
      <c r="F521" s="13"/>
      <c r="G521" s="9"/>
      <c r="H521" s="15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hidden="1" x14ac:dyDescent="0.2">
      <c r="A522" s="316" t="s">
        <v>156</v>
      </c>
      <c r="B522" s="316"/>
      <c r="C522" s="287" t="s">
        <v>157</v>
      </c>
      <c r="D522" s="97"/>
      <c r="E522" s="97"/>
      <c r="F522" s="98" t="s">
        <v>18</v>
      </c>
      <c r="G522" s="99">
        <f>D524</f>
        <v>67505</v>
      </c>
      <c r="H522" s="99">
        <f>H525</f>
        <v>67505</v>
      </c>
      <c r="I522" s="99">
        <f t="shared" ref="I522:U523" si="38">I525</f>
        <v>0</v>
      </c>
      <c r="J522" s="99">
        <f t="shared" si="38"/>
        <v>0</v>
      </c>
      <c r="K522" s="99">
        <f t="shared" si="38"/>
        <v>0</v>
      </c>
      <c r="L522" s="99">
        <f t="shared" si="38"/>
        <v>0</v>
      </c>
      <c r="M522" s="99">
        <f t="shared" si="38"/>
        <v>0</v>
      </c>
      <c r="N522" s="99">
        <f t="shared" si="38"/>
        <v>67505</v>
      </c>
      <c r="O522" s="99">
        <f t="shared" si="38"/>
        <v>0</v>
      </c>
      <c r="P522" s="99">
        <f t="shared" si="38"/>
        <v>0</v>
      </c>
      <c r="Q522" s="99">
        <f t="shared" si="38"/>
        <v>0</v>
      </c>
      <c r="R522" s="99">
        <f t="shared" si="38"/>
        <v>0</v>
      </c>
      <c r="S522" s="99">
        <f t="shared" si="38"/>
        <v>0</v>
      </c>
      <c r="T522" s="99">
        <f t="shared" si="38"/>
        <v>0</v>
      </c>
      <c r="U522" s="99">
        <f t="shared" si="38"/>
        <v>0</v>
      </c>
    </row>
    <row r="523" spans="1:21" hidden="1" x14ac:dyDescent="0.2">
      <c r="A523" s="317"/>
      <c r="B523" s="317"/>
      <c r="C523" s="292"/>
      <c r="D523" s="97"/>
      <c r="E523" s="97"/>
      <c r="F523" s="98" t="s">
        <v>19</v>
      </c>
      <c r="G523" s="99">
        <f>E524</f>
        <v>67089.81</v>
      </c>
      <c r="H523" s="99">
        <f>H526</f>
        <v>67089.81</v>
      </c>
      <c r="I523" s="99">
        <f t="shared" si="38"/>
        <v>0</v>
      </c>
      <c r="J523" s="99">
        <f t="shared" si="38"/>
        <v>0</v>
      </c>
      <c r="K523" s="99">
        <f t="shared" si="38"/>
        <v>0</v>
      </c>
      <c r="L523" s="99">
        <f t="shared" si="38"/>
        <v>0</v>
      </c>
      <c r="M523" s="99">
        <f t="shared" si="38"/>
        <v>0</v>
      </c>
      <c r="N523" s="99">
        <f t="shared" si="38"/>
        <v>67089.81</v>
      </c>
      <c r="O523" s="99">
        <f t="shared" si="38"/>
        <v>0</v>
      </c>
      <c r="P523" s="99">
        <f t="shared" si="38"/>
        <v>0</v>
      </c>
      <c r="Q523" s="99">
        <f t="shared" si="38"/>
        <v>0</v>
      </c>
      <c r="R523" s="99">
        <f t="shared" si="38"/>
        <v>0</v>
      </c>
      <c r="S523" s="99">
        <f t="shared" si="38"/>
        <v>0</v>
      </c>
      <c r="T523" s="99">
        <f t="shared" si="38"/>
        <v>0</v>
      </c>
      <c r="U523" s="99">
        <f t="shared" si="38"/>
        <v>0</v>
      </c>
    </row>
    <row r="524" spans="1:21" hidden="1" x14ac:dyDescent="0.2">
      <c r="A524" s="318"/>
      <c r="B524" s="318"/>
      <c r="C524" s="292"/>
      <c r="D524" s="97">
        <f>D527</f>
        <v>67505</v>
      </c>
      <c r="E524" s="97">
        <f>E527</f>
        <v>67089.81</v>
      </c>
      <c r="F524" s="98" t="s">
        <v>20</v>
      </c>
      <c r="G524" s="99">
        <f>G523/G522*100</f>
        <v>99.384949263017546</v>
      </c>
      <c r="H524" s="99">
        <f>H523/H522*100</f>
        <v>99.384949263017546</v>
      </c>
      <c r="I524" s="99">
        <v>0</v>
      </c>
      <c r="J524" s="99">
        <v>0</v>
      </c>
      <c r="K524" s="99">
        <v>0</v>
      </c>
      <c r="L524" s="99">
        <v>0</v>
      </c>
      <c r="M524" s="99">
        <v>0</v>
      </c>
      <c r="N524" s="99">
        <f>N523/N522*100</f>
        <v>99.384949263017546</v>
      </c>
      <c r="O524" s="99">
        <v>0</v>
      </c>
      <c r="P524" s="99">
        <v>0</v>
      </c>
      <c r="Q524" s="99">
        <v>0</v>
      </c>
      <c r="R524" s="99">
        <v>0</v>
      </c>
      <c r="S524" s="99">
        <v>0</v>
      </c>
      <c r="T524" s="99">
        <v>0</v>
      </c>
      <c r="U524" s="99">
        <v>0</v>
      </c>
    </row>
    <row r="525" spans="1:21" hidden="1" x14ac:dyDescent="0.2">
      <c r="A525" s="297"/>
      <c r="B525" s="319" t="s">
        <v>158</v>
      </c>
      <c r="C525" s="282" t="s">
        <v>26</v>
      </c>
      <c r="D525" s="52">
        <v>67505</v>
      </c>
      <c r="E525" s="52">
        <v>67089.81</v>
      </c>
      <c r="F525" s="51" t="s">
        <v>18</v>
      </c>
      <c r="G525" s="9">
        <f>D527</f>
        <v>67505</v>
      </c>
      <c r="H525" s="18">
        <f>I525+L525+M525+N525+O525+P525</f>
        <v>67505</v>
      </c>
      <c r="I525" s="9">
        <f>J525+K525</f>
        <v>0</v>
      </c>
      <c r="J525" s="9">
        <v>0</v>
      </c>
      <c r="K525" s="9">
        <v>0</v>
      </c>
      <c r="L525" s="9">
        <v>0</v>
      </c>
      <c r="M525" s="9">
        <v>0</v>
      </c>
      <c r="N525" s="9">
        <f>D527</f>
        <v>67505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</row>
    <row r="526" spans="1:21" hidden="1" x14ac:dyDescent="0.2">
      <c r="A526" s="298"/>
      <c r="B526" s="320"/>
      <c r="C526" s="282"/>
      <c r="D526" s="8"/>
      <c r="E526" s="8"/>
      <c r="F526" s="51" t="s">
        <v>19</v>
      </c>
      <c r="G526" s="9">
        <f>E527</f>
        <v>67089.81</v>
      </c>
      <c r="H526" s="18">
        <f>I526+L526+M526+N526+O526+P526</f>
        <v>67089.81</v>
      </c>
      <c r="I526" s="9">
        <f>J526+K526</f>
        <v>0</v>
      </c>
      <c r="J526" s="9">
        <v>0</v>
      </c>
      <c r="K526" s="9">
        <v>0</v>
      </c>
      <c r="L526" s="9">
        <v>0</v>
      </c>
      <c r="M526" s="9">
        <v>0</v>
      </c>
      <c r="N526" s="9">
        <f>E527</f>
        <v>67089.81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</row>
    <row r="527" spans="1:21" hidden="1" x14ac:dyDescent="0.2">
      <c r="A527" s="299"/>
      <c r="B527" s="321"/>
      <c r="C527" s="283"/>
      <c r="D527" s="8">
        <f>D528+D529+D530+D531+D532+D533+D534+D535+D536+D537+D538+D539+D540+D541+D542+D543+D544+D545+D546</f>
        <v>67505</v>
      </c>
      <c r="E527" s="8">
        <f>E528+E529+E530+E531+E532+E533+E534+E535+E536+E537+E538+E539+E540+E541+E542+E543+E544+E545+E546</f>
        <v>67089.81</v>
      </c>
      <c r="F527" s="51" t="s">
        <v>20</v>
      </c>
      <c r="G527" s="9">
        <f>G526/G525*100</f>
        <v>99.384949263017546</v>
      </c>
      <c r="H527" s="9">
        <f>H526/H525*100</f>
        <v>99.384949263017546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f>N526/N525*100</f>
        <v>99.384949263017546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</row>
    <row r="528" spans="1:21" hidden="1" x14ac:dyDescent="0.2">
      <c r="A528" s="1"/>
      <c r="B528">
        <v>291</v>
      </c>
      <c r="C528">
        <v>7</v>
      </c>
      <c r="D528" s="52">
        <v>9710.86</v>
      </c>
      <c r="E528" s="52">
        <v>9295.67</v>
      </c>
      <c r="F528" s="13">
        <f>H525-G525</f>
        <v>0</v>
      </c>
      <c r="G528" s="14"/>
      <c r="H528" s="15">
        <f>H526-E527</f>
        <v>0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1:21" hidden="1" x14ac:dyDescent="0.2">
      <c r="A529" s="1"/>
      <c r="B529">
        <v>311</v>
      </c>
      <c r="C529">
        <v>9</v>
      </c>
      <c r="D529" s="52">
        <v>4093.69</v>
      </c>
      <c r="E529" s="52">
        <v>4093.69</v>
      </c>
      <c r="F529" s="46"/>
      <c r="G529" s="46"/>
      <c r="H529" s="14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 hidden="1" x14ac:dyDescent="0.2">
      <c r="A530" s="1"/>
      <c r="B530">
        <v>401</v>
      </c>
      <c r="C530">
        <v>7</v>
      </c>
      <c r="D530" s="52">
        <v>20330.009999999998</v>
      </c>
      <c r="E530" s="52">
        <v>20330.009999999998</v>
      </c>
      <c r="F530" s="38" t="s">
        <v>106</v>
      </c>
      <c r="G530" s="38"/>
      <c r="H530" s="14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 hidden="1" x14ac:dyDescent="0.2">
      <c r="A531" s="1"/>
      <c r="B531">
        <v>401</v>
      </c>
      <c r="C531">
        <v>9</v>
      </c>
      <c r="D531" s="52">
        <v>1076.29</v>
      </c>
      <c r="E531" s="52">
        <v>1076.29</v>
      </c>
      <c r="F531" s="38" t="s">
        <v>107</v>
      </c>
      <c r="G531" s="38"/>
      <c r="H531" s="14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hidden="1" x14ac:dyDescent="0.2">
      <c r="A532" s="1"/>
      <c r="B532">
        <v>404</v>
      </c>
      <c r="C532">
        <v>7</v>
      </c>
      <c r="D532" s="52">
        <v>2397.1799999999998</v>
      </c>
      <c r="E532" s="52">
        <v>2397.1799999999998</v>
      </c>
      <c r="F532" s="13"/>
      <c r="G532" s="14">
        <f>SUM(G530:G531)</f>
        <v>0</v>
      </c>
      <c r="H532" s="14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 hidden="1" x14ac:dyDescent="0.2">
      <c r="A533" s="1"/>
      <c r="B533">
        <v>404</v>
      </c>
      <c r="C533">
        <v>9</v>
      </c>
      <c r="D533" s="52">
        <v>126.91</v>
      </c>
      <c r="E533" s="52">
        <v>126.91</v>
      </c>
      <c r="F533" s="13"/>
      <c r="G533" s="14"/>
      <c r="H533" s="14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 hidden="1" x14ac:dyDescent="0.2">
      <c r="A534" s="1"/>
      <c r="B534">
        <v>411</v>
      </c>
      <c r="C534">
        <v>7</v>
      </c>
      <c r="D534" s="52">
        <v>4120.07</v>
      </c>
      <c r="E534" s="52">
        <v>4120.07</v>
      </c>
      <c r="F534" s="13"/>
      <c r="G534" s="14"/>
      <c r="H534" s="14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 hidden="1" x14ac:dyDescent="0.2">
      <c r="A535" s="1"/>
      <c r="B535">
        <v>411</v>
      </c>
      <c r="C535">
        <v>9</v>
      </c>
      <c r="D535" s="52">
        <v>218.12</v>
      </c>
      <c r="E535" s="52">
        <v>218.12</v>
      </c>
      <c r="F535" s="13"/>
      <c r="G535" s="14"/>
      <c r="H535" s="1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hidden="1" x14ac:dyDescent="0.2">
      <c r="A536" s="1"/>
      <c r="B536">
        <v>412</v>
      </c>
      <c r="C536">
        <v>7</v>
      </c>
      <c r="D536" s="52">
        <v>458.38</v>
      </c>
      <c r="E536" s="52">
        <v>458.38</v>
      </c>
      <c r="F536" s="13"/>
      <c r="G536" s="14"/>
      <c r="H536" s="14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 hidden="1" x14ac:dyDescent="0.2">
      <c r="A537" s="1"/>
      <c r="B537">
        <v>412</v>
      </c>
      <c r="C537">
        <v>9</v>
      </c>
      <c r="D537" s="52">
        <v>24.27</v>
      </c>
      <c r="E537" s="52">
        <v>24.27</v>
      </c>
      <c r="F537" s="13"/>
      <c r="G537" s="14"/>
      <c r="H537" s="14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 hidden="1" x14ac:dyDescent="0.2">
      <c r="A538" s="1"/>
      <c r="B538">
        <v>413</v>
      </c>
      <c r="C538">
        <v>9</v>
      </c>
      <c r="D538" s="52">
        <v>571.32000000000005</v>
      </c>
      <c r="E538" s="52">
        <v>571.32000000000005</v>
      </c>
      <c r="F538" s="13"/>
      <c r="G538" s="14"/>
      <c r="H538" s="14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 hidden="1" x14ac:dyDescent="0.2">
      <c r="A539" s="1"/>
      <c r="B539">
        <v>417</v>
      </c>
      <c r="C539">
        <v>7</v>
      </c>
      <c r="D539" s="52">
        <v>4088.55</v>
      </c>
      <c r="E539" s="52">
        <v>4088.55</v>
      </c>
      <c r="F539" s="13"/>
      <c r="G539" s="14"/>
      <c r="H539" s="14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 hidden="1" x14ac:dyDescent="0.2">
      <c r="A540" s="1"/>
      <c r="B540">
        <v>417</v>
      </c>
      <c r="C540">
        <v>9</v>
      </c>
      <c r="D540" s="52">
        <v>216.45</v>
      </c>
      <c r="E540" s="52">
        <v>216.45</v>
      </c>
      <c r="F540" s="13"/>
      <c r="G540" s="14"/>
      <c r="H540" s="14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 hidden="1" x14ac:dyDescent="0.2">
      <c r="A541" s="1"/>
      <c r="B541">
        <v>421</v>
      </c>
      <c r="C541">
        <v>7</v>
      </c>
      <c r="D541" s="52">
        <v>2299.63</v>
      </c>
      <c r="E541" s="52">
        <v>2299.63</v>
      </c>
      <c r="F541" s="13"/>
      <c r="G541" s="14"/>
      <c r="H541" s="1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 hidden="1" x14ac:dyDescent="0.2">
      <c r="A542" s="1"/>
      <c r="B542">
        <v>421</v>
      </c>
      <c r="C542">
        <v>9</v>
      </c>
      <c r="D542" s="52">
        <v>121.75</v>
      </c>
      <c r="E542" s="52">
        <v>121.75</v>
      </c>
      <c r="F542" s="13"/>
      <c r="G542" s="14"/>
      <c r="H542" s="14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 hidden="1" x14ac:dyDescent="0.2">
      <c r="A543" s="1"/>
      <c r="B543">
        <v>430</v>
      </c>
      <c r="C543">
        <v>7</v>
      </c>
      <c r="D543" s="52">
        <v>16593.060000000001</v>
      </c>
      <c r="E543" s="52">
        <v>16593.060000000001</v>
      </c>
      <c r="F543" s="13"/>
      <c r="G543" s="14"/>
      <c r="H543" s="14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 hidden="1" x14ac:dyDescent="0.2">
      <c r="A544" s="1"/>
      <c r="B544">
        <v>430</v>
      </c>
      <c r="C544">
        <v>9</v>
      </c>
      <c r="D544" s="52">
        <v>878.46</v>
      </c>
      <c r="E544" s="52">
        <v>878.46</v>
      </c>
      <c r="F544" s="13"/>
      <c r="G544" s="14"/>
      <c r="H544" s="14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 hidden="1" x14ac:dyDescent="0.2">
      <c r="A545" s="1"/>
      <c r="B545">
        <v>436</v>
      </c>
      <c r="C545">
        <v>7</v>
      </c>
      <c r="D545" s="52">
        <v>170.95</v>
      </c>
      <c r="E545" s="52">
        <v>170.95</v>
      </c>
      <c r="F545" s="13"/>
      <c r="G545" s="14"/>
      <c r="H545" s="14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 hidden="1" x14ac:dyDescent="0.2">
      <c r="A546" s="1"/>
      <c r="B546">
        <v>436</v>
      </c>
      <c r="C546">
        <v>9</v>
      </c>
      <c r="D546" s="52">
        <v>9.0500000000000007</v>
      </c>
      <c r="E546" s="52">
        <v>9.0500000000000007</v>
      </c>
      <c r="F546" s="13"/>
      <c r="G546" s="14"/>
      <c r="H546" s="14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 hidden="1" x14ac:dyDescent="0.2">
      <c r="A547" s="285" t="s">
        <v>159</v>
      </c>
      <c r="B547" s="291"/>
      <c r="C547" s="287" t="s">
        <v>160</v>
      </c>
      <c r="D547" s="171">
        <v>305979.3</v>
      </c>
      <c r="E547" s="171">
        <v>292419.34000000003</v>
      </c>
      <c r="F547" s="98" t="s">
        <v>18</v>
      </c>
      <c r="G547" s="99">
        <f>D549</f>
        <v>305979.3</v>
      </c>
      <c r="H547" s="99">
        <f t="shared" ref="H547:U548" si="39">H550+H561+H566</f>
        <v>305979.3</v>
      </c>
      <c r="I547" s="99">
        <f t="shared" si="39"/>
        <v>266176.3</v>
      </c>
      <c r="J547" s="99">
        <f t="shared" si="39"/>
        <v>233174.3</v>
      </c>
      <c r="K547" s="99">
        <f t="shared" si="39"/>
        <v>33002</v>
      </c>
      <c r="L547" s="99">
        <f t="shared" si="39"/>
        <v>0</v>
      </c>
      <c r="M547" s="99">
        <f t="shared" si="39"/>
        <v>39803</v>
      </c>
      <c r="N547" s="99">
        <f t="shared" si="39"/>
        <v>0</v>
      </c>
      <c r="O547" s="99">
        <f t="shared" si="39"/>
        <v>0</v>
      </c>
      <c r="P547" s="99">
        <f t="shared" si="39"/>
        <v>0</v>
      </c>
      <c r="Q547" s="99">
        <f t="shared" si="39"/>
        <v>0</v>
      </c>
      <c r="R547" s="99">
        <f t="shared" si="39"/>
        <v>0</v>
      </c>
      <c r="S547" s="99">
        <f t="shared" si="39"/>
        <v>0</v>
      </c>
      <c r="T547" s="99">
        <f t="shared" si="39"/>
        <v>0</v>
      </c>
      <c r="U547" s="99">
        <f t="shared" si="39"/>
        <v>0</v>
      </c>
    </row>
    <row r="548" spans="1:21" hidden="1" x14ac:dyDescent="0.2">
      <c r="A548" s="285"/>
      <c r="B548" s="291"/>
      <c r="C548" s="288"/>
      <c r="D548" s="97"/>
      <c r="E548" s="97"/>
      <c r="F548" s="98" t="s">
        <v>19</v>
      </c>
      <c r="G548" s="99">
        <f>E549</f>
        <v>292419.33999999997</v>
      </c>
      <c r="H548" s="99">
        <f>H551+H562+H567</f>
        <v>292419.33999999997</v>
      </c>
      <c r="I548" s="99">
        <f t="shared" si="39"/>
        <v>253009.54</v>
      </c>
      <c r="J548" s="99">
        <f t="shared" si="39"/>
        <v>228691.79</v>
      </c>
      <c r="K548" s="99">
        <f t="shared" si="39"/>
        <v>24317.75</v>
      </c>
      <c r="L548" s="99">
        <f t="shared" si="39"/>
        <v>0</v>
      </c>
      <c r="M548" s="99">
        <f t="shared" si="39"/>
        <v>39409.800000000003</v>
      </c>
      <c r="N548" s="99">
        <f t="shared" si="39"/>
        <v>0</v>
      </c>
      <c r="O548" s="99">
        <f t="shared" si="39"/>
        <v>0</v>
      </c>
      <c r="P548" s="99">
        <f t="shared" si="39"/>
        <v>0</v>
      </c>
      <c r="Q548" s="99">
        <f t="shared" si="39"/>
        <v>0</v>
      </c>
      <c r="R548" s="99">
        <f t="shared" si="39"/>
        <v>0</v>
      </c>
      <c r="S548" s="99">
        <f t="shared" si="39"/>
        <v>0</v>
      </c>
      <c r="T548" s="99">
        <f t="shared" si="39"/>
        <v>0</v>
      </c>
      <c r="U548" s="99">
        <f t="shared" si="39"/>
        <v>0</v>
      </c>
    </row>
    <row r="549" spans="1:21" hidden="1" x14ac:dyDescent="0.2">
      <c r="A549" s="285"/>
      <c r="B549" s="291"/>
      <c r="C549" s="288"/>
      <c r="D549" s="97">
        <f>D552+D563+D568</f>
        <v>305979.3</v>
      </c>
      <c r="E549" s="97">
        <f>E552+E563+E568</f>
        <v>292419.33999999997</v>
      </c>
      <c r="F549" s="98" t="s">
        <v>20</v>
      </c>
      <c r="G549" s="99">
        <f>G548/G547*100</f>
        <v>95.56834073416077</v>
      </c>
      <c r="H549" s="99">
        <f>H548/H547*100</f>
        <v>95.56834073416077</v>
      </c>
      <c r="I549" s="99">
        <f>I548/I547*100</f>
        <v>95.053368763484954</v>
      </c>
      <c r="J549" s="99">
        <f>J548/J547*100</f>
        <v>98.077614042370882</v>
      </c>
      <c r="K549" s="99">
        <f>K548/K547*100</f>
        <v>73.685685716017218</v>
      </c>
      <c r="L549" s="99">
        <v>0</v>
      </c>
      <c r="M549" s="99">
        <f>M548/M547*100</f>
        <v>99.012134763711288</v>
      </c>
      <c r="N549" s="99">
        <v>0</v>
      </c>
      <c r="O549" s="99">
        <v>0</v>
      </c>
      <c r="P549" s="99">
        <v>0</v>
      </c>
      <c r="Q549" s="99">
        <v>0</v>
      </c>
      <c r="R549" s="99">
        <v>0</v>
      </c>
      <c r="S549" s="99">
        <v>0</v>
      </c>
      <c r="T549" s="99">
        <v>0</v>
      </c>
      <c r="U549" s="99">
        <v>0</v>
      </c>
    </row>
    <row r="550" spans="1:21" hidden="1" x14ac:dyDescent="0.2">
      <c r="A550" s="280"/>
      <c r="B550" s="281" t="s">
        <v>161</v>
      </c>
      <c r="C550" s="282" t="s">
        <v>162</v>
      </c>
      <c r="D550" s="52">
        <v>254526.3</v>
      </c>
      <c r="E550" s="52">
        <v>249649.87</v>
      </c>
      <c r="F550" s="51" t="s">
        <v>18</v>
      </c>
      <c r="G550" s="9">
        <f>D552</f>
        <v>254526.3</v>
      </c>
      <c r="H550" s="18">
        <f>I550+L550+M550+N550+O550+P550</f>
        <v>254526.3</v>
      </c>
      <c r="I550" s="9">
        <f>J550+K550</f>
        <v>242996.3</v>
      </c>
      <c r="J550" s="9">
        <f>D554+D555+D556+D557</f>
        <v>233174.3</v>
      </c>
      <c r="K550" s="9">
        <f>D558+D559+D560</f>
        <v>9822</v>
      </c>
      <c r="L550" s="9">
        <v>0</v>
      </c>
      <c r="M550" s="9">
        <f>D553</f>
        <v>11530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</row>
    <row r="551" spans="1:21" hidden="1" x14ac:dyDescent="0.2">
      <c r="A551" s="280"/>
      <c r="B551" s="281"/>
      <c r="C551" s="282"/>
      <c r="D551" s="8"/>
      <c r="E551" s="8"/>
      <c r="F551" s="51" t="s">
        <v>19</v>
      </c>
      <c r="G551" s="9">
        <f>E552</f>
        <v>249649.87</v>
      </c>
      <c r="H551" s="18">
        <f>I551+L551+M551+N551+O551+P551</f>
        <v>249649.87</v>
      </c>
      <c r="I551" s="9">
        <f>J551+K551</f>
        <v>238513.07</v>
      </c>
      <c r="J551" s="9">
        <f>E554+E555+E556+E557</f>
        <v>228691.79</v>
      </c>
      <c r="K551" s="9">
        <f>E558+E559+E560</f>
        <v>9821.2800000000007</v>
      </c>
      <c r="L551" s="9">
        <v>0</v>
      </c>
      <c r="M551" s="9">
        <f>E553</f>
        <v>11136.8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</row>
    <row r="552" spans="1:21" hidden="1" x14ac:dyDescent="0.2">
      <c r="A552" s="280"/>
      <c r="B552" s="281"/>
      <c r="C552" s="283"/>
      <c r="D552" s="8">
        <f>D553+D554+D555+D556+D557+D558+D559+D560</f>
        <v>254526.3</v>
      </c>
      <c r="E552" s="8">
        <f>E553+E554+E555+E556+E557+E558+E559+E560</f>
        <v>249649.87</v>
      </c>
      <c r="F552" s="51" t="s">
        <v>20</v>
      </c>
      <c r="G552" s="9">
        <f>G551/G550*100</f>
        <v>98.084115472546458</v>
      </c>
      <c r="H552" s="9">
        <f>H551/H550*100</f>
        <v>98.084115472546458</v>
      </c>
      <c r="I552" s="9">
        <f>I551/I550*100</f>
        <v>98.155021290447635</v>
      </c>
      <c r="J552" s="9">
        <f>J551/J550*100</f>
        <v>98.077614042370882</v>
      </c>
      <c r="K552" s="9">
        <f>K551/K550*100</f>
        <v>99.992669517409908</v>
      </c>
      <c r="L552" s="9">
        <v>0</v>
      </c>
      <c r="M552" s="9">
        <f>M551/M550*100</f>
        <v>96.589765828274068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</row>
    <row r="553" spans="1:21" hidden="1" x14ac:dyDescent="0.2">
      <c r="A553" s="1"/>
      <c r="B553">
        <v>302</v>
      </c>
      <c r="C553">
        <v>0</v>
      </c>
      <c r="D553" s="52">
        <v>11530</v>
      </c>
      <c r="E553" s="52">
        <v>11136.8</v>
      </c>
      <c r="F553" s="52">
        <v>0</v>
      </c>
      <c r="G553" s="14"/>
      <c r="H553" s="15">
        <f>H551-E552</f>
        <v>0</v>
      </c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1:21" hidden="1" x14ac:dyDescent="0.2">
      <c r="A554" s="1"/>
      <c r="B554">
        <v>401</v>
      </c>
      <c r="C554">
        <v>0</v>
      </c>
      <c r="D554" s="52">
        <v>181361</v>
      </c>
      <c r="E554" s="52">
        <v>178546.88</v>
      </c>
      <c r="F554" s="52">
        <v>0</v>
      </c>
      <c r="G554" s="47"/>
      <c r="H554" s="14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 hidden="1" x14ac:dyDescent="0.2">
      <c r="A555" s="1"/>
      <c r="B555">
        <v>404</v>
      </c>
      <c r="C555">
        <v>0</v>
      </c>
      <c r="D555" s="52">
        <v>12598.3</v>
      </c>
      <c r="E555" s="52">
        <v>12593.62</v>
      </c>
      <c r="F555" s="52">
        <v>13802.81</v>
      </c>
      <c r="G555" s="14"/>
      <c r="H555" s="14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 hidden="1" x14ac:dyDescent="0.2">
      <c r="A556" s="1"/>
      <c r="B556">
        <v>411</v>
      </c>
      <c r="C556">
        <v>0</v>
      </c>
      <c r="D556" s="52">
        <v>35030</v>
      </c>
      <c r="E556" s="52">
        <v>34308.31</v>
      </c>
      <c r="F556" s="52">
        <v>2360.31</v>
      </c>
      <c r="G556" s="14"/>
      <c r="H556" s="14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 hidden="1" x14ac:dyDescent="0.2">
      <c r="A557" s="1"/>
      <c r="B557">
        <v>412</v>
      </c>
      <c r="C557">
        <v>0</v>
      </c>
      <c r="D557" s="52">
        <v>4185</v>
      </c>
      <c r="E557" s="52">
        <v>3242.98</v>
      </c>
      <c r="F557" s="52">
        <v>226.29</v>
      </c>
      <c r="G557" s="14"/>
      <c r="H557" s="14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 hidden="1" x14ac:dyDescent="0.2">
      <c r="A558" s="1"/>
      <c r="B558">
        <v>421</v>
      </c>
      <c r="C558">
        <v>0</v>
      </c>
      <c r="D558" s="52">
        <v>342</v>
      </c>
      <c r="E558" s="52">
        <v>341.84</v>
      </c>
      <c r="F558" s="52">
        <v>0</v>
      </c>
      <c r="G558" s="14"/>
      <c r="H558" s="14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 hidden="1" x14ac:dyDescent="0.2">
      <c r="A559" s="1"/>
      <c r="B559">
        <v>424</v>
      </c>
      <c r="C559">
        <v>0</v>
      </c>
      <c r="D559" s="52">
        <v>500</v>
      </c>
      <c r="E559" s="52">
        <v>500</v>
      </c>
      <c r="F559" s="52">
        <v>0</v>
      </c>
      <c r="G559" s="14"/>
      <c r="H559" s="1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 hidden="1" x14ac:dyDescent="0.2">
      <c r="A560" s="1"/>
      <c r="B560">
        <v>444</v>
      </c>
      <c r="C560">
        <v>0</v>
      </c>
      <c r="D560" s="52">
        <v>8980</v>
      </c>
      <c r="E560" s="52">
        <v>8979.44</v>
      </c>
      <c r="F560" s="52">
        <v>0</v>
      </c>
      <c r="G560" s="14"/>
      <c r="H560" s="14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 hidden="1" x14ac:dyDescent="0.2">
      <c r="A561" s="280"/>
      <c r="B561" s="281" t="s">
        <v>163</v>
      </c>
      <c r="C561" s="282" t="s">
        <v>164</v>
      </c>
      <c r="D561" s="52">
        <v>28273</v>
      </c>
      <c r="E561" s="52">
        <v>28273</v>
      </c>
      <c r="F561" s="51" t="s">
        <v>18</v>
      </c>
      <c r="G561" s="9">
        <f>D563</f>
        <v>28273</v>
      </c>
      <c r="H561" s="18">
        <f>I561+L561+M561+N561+O561+P561</f>
        <v>28273</v>
      </c>
      <c r="I561" s="9">
        <f>J561+K561</f>
        <v>0</v>
      </c>
      <c r="J561" s="9">
        <v>0</v>
      </c>
      <c r="K561" s="9">
        <v>0</v>
      </c>
      <c r="L561" s="9">
        <v>0</v>
      </c>
      <c r="M561" s="9">
        <f>D564+D565</f>
        <v>28273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</row>
    <row r="562" spans="1:21" hidden="1" x14ac:dyDescent="0.2">
      <c r="A562" s="280"/>
      <c r="B562" s="281"/>
      <c r="C562" s="283"/>
      <c r="D562" s="12"/>
      <c r="E562" s="12"/>
      <c r="F562" s="51" t="s">
        <v>19</v>
      </c>
      <c r="G562" s="9">
        <f>E563</f>
        <v>28273</v>
      </c>
      <c r="H562" s="18">
        <f>I562+L562+M562+N562+O562+P562</f>
        <v>28273</v>
      </c>
      <c r="I562" s="9">
        <f>J562+K562</f>
        <v>0</v>
      </c>
      <c r="J562" s="9">
        <v>0</v>
      </c>
      <c r="K562" s="9">
        <v>0</v>
      </c>
      <c r="L562" s="9">
        <v>0</v>
      </c>
      <c r="M562" s="9">
        <f>E564+E565</f>
        <v>28273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</row>
    <row r="563" spans="1:21" hidden="1" x14ac:dyDescent="0.2">
      <c r="A563" s="280"/>
      <c r="B563" s="281"/>
      <c r="C563" s="283"/>
      <c r="D563" s="8">
        <f>D564+D565</f>
        <v>28273</v>
      </c>
      <c r="E563" s="8">
        <f>E564+E565</f>
        <v>28273</v>
      </c>
      <c r="F563" s="51" t="s">
        <v>20</v>
      </c>
      <c r="G563" s="9">
        <f>G562/G561*100</f>
        <v>100</v>
      </c>
      <c r="H563" s="9">
        <f>H562/H561*100</f>
        <v>100</v>
      </c>
      <c r="I563" s="9">
        <v>0</v>
      </c>
      <c r="J563" s="9">
        <v>0</v>
      </c>
      <c r="K563" s="9">
        <v>0</v>
      </c>
      <c r="L563" s="9">
        <v>0</v>
      </c>
      <c r="M563" s="9">
        <f>M562/M561*100</f>
        <v>100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</row>
    <row r="564" spans="1:21" hidden="1" x14ac:dyDescent="0.2">
      <c r="A564" s="1"/>
      <c r="B564">
        <v>324</v>
      </c>
      <c r="C564">
        <v>0</v>
      </c>
      <c r="D564" s="52">
        <v>24373</v>
      </c>
      <c r="E564" s="52">
        <v>24373</v>
      </c>
      <c r="F564" s="13">
        <f>H561-G561</f>
        <v>0</v>
      </c>
      <c r="G564" s="14"/>
      <c r="H564" s="15">
        <f>H562-E563</f>
        <v>0</v>
      </c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1:21" hidden="1" x14ac:dyDescent="0.2">
      <c r="A565" s="1"/>
      <c r="B565">
        <v>326</v>
      </c>
      <c r="C565">
        <v>0</v>
      </c>
      <c r="D565" s="52">
        <v>3900</v>
      </c>
      <c r="E565" s="52">
        <v>3900</v>
      </c>
      <c r="F565" s="47"/>
      <c r="G565" s="47"/>
      <c r="H565" s="14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 hidden="1" x14ac:dyDescent="0.2">
      <c r="A566" s="280"/>
      <c r="B566" s="281" t="s">
        <v>165</v>
      </c>
      <c r="C566" s="282" t="s">
        <v>166</v>
      </c>
      <c r="D566" s="52">
        <v>23180</v>
      </c>
      <c r="E566" s="52">
        <v>14496.47</v>
      </c>
      <c r="F566" s="51" t="s">
        <v>18</v>
      </c>
      <c r="G566" s="9">
        <f>D568</f>
        <v>23180</v>
      </c>
      <c r="H566" s="18">
        <f>I566+L566+M566+N566+O566+P566</f>
        <v>23180</v>
      </c>
      <c r="I566" s="9">
        <f>J566+K566</f>
        <v>23180</v>
      </c>
      <c r="J566" s="9">
        <v>0</v>
      </c>
      <c r="K566" s="9">
        <f>D569+D570+D571+D572</f>
        <v>23180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</row>
    <row r="567" spans="1:21" hidden="1" x14ac:dyDescent="0.2">
      <c r="A567" s="280"/>
      <c r="B567" s="281"/>
      <c r="C567" s="283"/>
      <c r="D567" s="12"/>
      <c r="E567" s="12"/>
      <c r="F567" s="51" t="s">
        <v>19</v>
      </c>
      <c r="G567" s="9">
        <f>E568</f>
        <v>14496.47</v>
      </c>
      <c r="H567" s="18">
        <f>I567+L567+M567+N567+O567+P567</f>
        <v>14496.47</v>
      </c>
      <c r="I567" s="9">
        <f>J567+K567</f>
        <v>14496.47</v>
      </c>
      <c r="J567" s="9">
        <v>0</v>
      </c>
      <c r="K567" s="9">
        <f>E569+E570+E571+E572</f>
        <v>14496.47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</row>
    <row r="568" spans="1:21" hidden="1" x14ac:dyDescent="0.2">
      <c r="A568" s="280"/>
      <c r="B568" s="281"/>
      <c r="C568" s="283"/>
      <c r="D568" s="8">
        <f>D569+D570+D571+D572</f>
        <v>23180</v>
      </c>
      <c r="E568" s="8">
        <f>E569+E570+E571+E572</f>
        <v>14496.47</v>
      </c>
      <c r="F568" s="51" t="s">
        <v>20</v>
      </c>
      <c r="G568" s="9">
        <f>G567/G566*100</f>
        <v>62.538697152717859</v>
      </c>
      <c r="H568" s="9">
        <f>H567/H566*100</f>
        <v>62.538697152717859</v>
      </c>
      <c r="I568" s="9">
        <f>I567/I566*100</f>
        <v>62.538697152717859</v>
      </c>
      <c r="J568" s="9">
        <v>0</v>
      </c>
      <c r="K568" s="9">
        <f>K567/K566*100</f>
        <v>62.538697152717859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</row>
    <row r="569" spans="1:21" hidden="1" x14ac:dyDescent="0.2">
      <c r="A569" s="142"/>
      <c r="B569">
        <v>421</v>
      </c>
      <c r="C569">
        <v>0</v>
      </c>
      <c r="D569" s="52">
        <v>3000</v>
      </c>
      <c r="E569" s="52">
        <v>1427.19</v>
      </c>
      <c r="F569" s="51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1:21" hidden="1" x14ac:dyDescent="0.2">
      <c r="A570" s="1"/>
      <c r="B570">
        <v>430</v>
      </c>
      <c r="C570">
        <v>0</v>
      </c>
      <c r="D570" s="52">
        <v>7180</v>
      </c>
      <c r="E570" s="52">
        <v>4854.12</v>
      </c>
      <c r="F570" s="13">
        <f>H566-G566</f>
        <v>0</v>
      </c>
      <c r="G570" s="14"/>
      <c r="H570" s="15">
        <f>H567-E568</f>
        <v>0</v>
      </c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 hidden="1" x14ac:dyDescent="0.2">
      <c r="A571" s="1"/>
      <c r="B571">
        <v>441</v>
      </c>
      <c r="C571">
        <v>0</v>
      </c>
      <c r="D571" s="52">
        <v>4300</v>
      </c>
      <c r="E571" s="52">
        <v>1281.1600000000001</v>
      </c>
      <c r="F571" s="47"/>
      <c r="G571" s="47"/>
      <c r="H571" s="14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 hidden="1" x14ac:dyDescent="0.2">
      <c r="A572" s="1"/>
      <c r="B572">
        <v>470</v>
      </c>
      <c r="C572">
        <v>0</v>
      </c>
      <c r="D572" s="52">
        <v>8700</v>
      </c>
      <c r="E572" s="52">
        <v>6934</v>
      </c>
      <c r="F572" s="13"/>
      <c r="G572" s="14"/>
      <c r="H572" s="14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 x14ac:dyDescent="0.2">
      <c r="A573" s="285" t="s">
        <v>167</v>
      </c>
      <c r="B573" s="291"/>
      <c r="C573" s="287" t="s">
        <v>168</v>
      </c>
      <c r="D573" s="171">
        <v>1420400</v>
      </c>
      <c r="E573" s="171">
        <v>1402209.95</v>
      </c>
      <c r="F573" s="98" t="s">
        <v>18</v>
      </c>
      <c r="G573" s="99">
        <f>D575</f>
        <v>1420400</v>
      </c>
      <c r="H573" s="99">
        <f t="shared" ref="H573:U573" si="40">H576+H584+H595+H600+H606+H614+H630</f>
        <v>1187400</v>
      </c>
      <c r="I573" s="99">
        <f t="shared" si="40"/>
        <v>1185400</v>
      </c>
      <c r="J573" s="99">
        <f t="shared" si="40"/>
        <v>282820</v>
      </c>
      <c r="K573" s="99">
        <f t="shared" si="40"/>
        <v>902580</v>
      </c>
      <c r="L573" s="99">
        <f t="shared" si="40"/>
        <v>0</v>
      </c>
      <c r="M573" s="99">
        <f t="shared" si="40"/>
        <v>2000</v>
      </c>
      <c r="N573" s="99">
        <f t="shared" si="40"/>
        <v>0</v>
      </c>
      <c r="O573" s="99">
        <f t="shared" si="40"/>
        <v>0</v>
      </c>
      <c r="P573" s="99">
        <f t="shared" si="40"/>
        <v>0</v>
      </c>
      <c r="Q573" s="99">
        <f t="shared" si="40"/>
        <v>233000</v>
      </c>
      <c r="R573" s="99">
        <f t="shared" si="40"/>
        <v>233000</v>
      </c>
      <c r="S573" s="99">
        <f t="shared" si="40"/>
        <v>0</v>
      </c>
      <c r="T573" s="99">
        <f t="shared" si="40"/>
        <v>0</v>
      </c>
      <c r="U573" s="99">
        <f t="shared" si="40"/>
        <v>0</v>
      </c>
    </row>
    <row r="574" spans="1:21" x14ac:dyDescent="0.2">
      <c r="A574" s="285"/>
      <c r="B574" s="291"/>
      <c r="C574" s="292"/>
      <c r="D574" s="97"/>
      <c r="E574" s="97"/>
      <c r="F574" s="98" t="s">
        <v>19</v>
      </c>
      <c r="G574" s="99">
        <f>E575</f>
        <v>1402209.95</v>
      </c>
      <c r="H574" s="99">
        <f t="shared" ref="H574:U574" si="41">H577+H585+H596+H601+H607++H615+H631</f>
        <v>1179449.21</v>
      </c>
      <c r="I574" s="99">
        <f t="shared" si="41"/>
        <v>1177851.53</v>
      </c>
      <c r="J574" s="99">
        <f t="shared" si="41"/>
        <v>278391.40000000002</v>
      </c>
      <c r="K574" s="99">
        <f t="shared" si="41"/>
        <v>899460.13000000012</v>
      </c>
      <c r="L574" s="99">
        <f t="shared" si="41"/>
        <v>0</v>
      </c>
      <c r="M574" s="99">
        <f t="shared" si="41"/>
        <v>1597.68</v>
      </c>
      <c r="N574" s="99">
        <f t="shared" si="41"/>
        <v>0</v>
      </c>
      <c r="O574" s="99">
        <f t="shared" si="41"/>
        <v>0</v>
      </c>
      <c r="P574" s="99">
        <f t="shared" si="41"/>
        <v>0</v>
      </c>
      <c r="Q574" s="99">
        <f t="shared" si="41"/>
        <v>222760.74</v>
      </c>
      <c r="R574" s="99">
        <f t="shared" si="41"/>
        <v>222760.74</v>
      </c>
      <c r="S574" s="99">
        <f t="shared" si="41"/>
        <v>0</v>
      </c>
      <c r="T574" s="99">
        <f t="shared" si="41"/>
        <v>0</v>
      </c>
      <c r="U574" s="99">
        <f t="shared" si="41"/>
        <v>0</v>
      </c>
    </row>
    <row r="575" spans="1:21" x14ac:dyDescent="0.2">
      <c r="A575" s="285"/>
      <c r="B575" s="291"/>
      <c r="C575" s="292"/>
      <c r="D575" s="97">
        <f>D578+D586+D597+D602+D616+D608+D632</f>
        <v>1420400</v>
      </c>
      <c r="E575" s="97">
        <f>E578+E586+E597+E602+E616+E608+E632</f>
        <v>1402209.95</v>
      </c>
      <c r="F575" s="98" t="s">
        <v>20</v>
      </c>
      <c r="G575" s="99">
        <f>G574/G573*100</f>
        <v>98.719371303858054</v>
      </c>
      <c r="H575" s="99">
        <f>H574/H573*100</f>
        <v>99.330403402391781</v>
      </c>
      <c r="I575" s="99">
        <f>I574/I573*100</f>
        <v>99.363213261346388</v>
      </c>
      <c r="J575" s="99">
        <v>0</v>
      </c>
      <c r="K575" s="99">
        <f>K574/K573*100</f>
        <v>99.654338673580185</v>
      </c>
      <c r="L575" s="99">
        <v>0</v>
      </c>
      <c r="M575" s="99">
        <v>0</v>
      </c>
      <c r="N575" s="99">
        <v>0</v>
      </c>
      <c r="O575" s="99">
        <v>0</v>
      </c>
      <c r="P575" s="99">
        <v>0</v>
      </c>
      <c r="Q575" s="99">
        <f>Q574/Q573*100</f>
        <v>95.605467811158789</v>
      </c>
      <c r="R575" s="99">
        <f>R574/R573*100</f>
        <v>95.605467811158789</v>
      </c>
      <c r="S575" s="99">
        <v>0</v>
      </c>
      <c r="T575" s="99">
        <v>0</v>
      </c>
      <c r="U575" s="99">
        <v>0</v>
      </c>
    </row>
    <row r="576" spans="1:21" x14ac:dyDescent="0.2">
      <c r="A576" s="280"/>
      <c r="B576" s="281" t="s">
        <v>169</v>
      </c>
      <c r="C576" s="282" t="s">
        <v>170</v>
      </c>
      <c r="D576" s="52">
        <v>312800</v>
      </c>
      <c r="E576" s="52">
        <v>309111.55</v>
      </c>
      <c r="F576" s="51" t="s">
        <v>18</v>
      </c>
      <c r="G576" s="9">
        <f>D578</f>
        <v>312800</v>
      </c>
      <c r="H576" s="18">
        <f>I576+L576+M576+N576+O576+P576</f>
        <v>147800</v>
      </c>
      <c r="I576" s="9">
        <f>J576+K576</f>
        <v>147800</v>
      </c>
      <c r="J576" s="9">
        <v>0</v>
      </c>
      <c r="K576" s="9">
        <f>D579+D580+D581+D582</f>
        <v>147800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f>R576+T576+U576</f>
        <v>165000</v>
      </c>
      <c r="R576" s="9">
        <f>D583</f>
        <v>165000</v>
      </c>
      <c r="S576" s="9">
        <v>0</v>
      </c>
      <c r="T576" s="9">
        <v>0</v>
      </c>
      <c r="U576" s="9">
        <v>0</v>
      </c>
    </row>
    <row r="577" spans="1:21" x14ac:dyDescent="0.2">
      <c r="A577" s="280"/>
      <c r="B577" s="281"/>
      <c r="C577" s="282"/>
      <c r="D577" s="8"/>
      <c r="E577" s="8"/>
      <c r="F577" s="51" t="s">
        <v>19</v>
      </c>
      <c r="G577" s="9">
        <f>E578</f>
        <v>309111.55000000005</v>
      </c>
      <c r="H577" s="18">
        <f>I577+L577+M577+N577+O577+P577</f>
        <v>147419.96000000002</v>
      </c>
      <c r="I577" s="9">
        <f>J577+K577</f>
        <v>147419.96000000002</v>
      </c>
      <c r="J577" s="9">
        <v>0</v>
      </c>
      <c r="K577" s="9">
        <f>E579+E580+E581+E582</f>
        <v>147419.96000000002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f>R577+T577+U577</f>
        <v>161691.59</v>
      </c>
      <c r="R577" s="9">
        <f>E583</f>
        <v>161691.59</v>
      </c>
      <c r="S577" s="9">
        <v>0</v>
      </c>
      <c r="T577" s="9">
        <v>0</v>
      </c>
      <c r="U577" s="9">
        <v>0</v>
      </c>
    </row>
    <row r="578" spans="1:21" x14ac:dyDescent="0.2">
      <c r="A578" s="280"/>
      <c r="B578" s="281"/>
      <c r="C578" s="283"/>
      <c r="D578" s="8">
        <f>D579+D580+D581+D582+D583</f>
        <v>312800</v>
      </c>
      <c r="E578" s="8">
        <f>E579+E580+E581+E582+E583</f>
        <v>309111.55000000005</v>
      </c>
      <c r="F578" s="51" t="s">
        <v>20</v>
      </c>
      <c r="G578" s="9">
        <f>G577/G576*100</f>
        <v>98.820828005115104</v>
      </c>
      <c r="H578" s="9">
        <f>H577/H576*100</f>
        <v>99.742868741542637</v>
      </c>
      <c r="I578" s="9">
        <f>I577/I576*100</f>
        <v>99.742868741542637</v>
      </c>
      <c r="J578" s="9">
        <v>0</v>
      </c>
      <c r="K578" s="9">
        <f>K577/K576*100</f>
        <v>99.742868741542637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f>Q577/Q576*100</f>
        <v>97.994903030303021</v>
      </c>
      <c r="R578" s="9">
        <v>0</v>
      </c>
      <c r="S578" s="9">
        <v>0</v>
      </c>
      <c r="T578" s="9">
        <v>0</v>
      </c>
      <c r="U578" s="9">
        <v>0</v>
      </c>
    </row>
    <row r="579" spans="1:21" hidden="1" x14ac:dyDescent="0.2">
      <c r="A579" s="142"/>
      <c r="B579">
        <v>421</v>
      </c>
      <c r="C579">
        <v>0</v>
      </c>
      <c r="D579" s="52">
        <v>2850</v>
      </c>
      <c r="E579" s="52">
        <v>2848.25</v>
      </c>
      <c r="F579" s="51">
        <f>H573+Q573</f>
        <v>1420400</v>
      </c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1:21" hidden="1" x14ac:dyDescent="0.2">
      <c r="A580" s="1"/>
      <c r="B580">
        <v>426</v>
      </c>
      <c r="C580">
        <v>0</v>
      </c>
      <c r="D580" s="52">
        <v>253</v>
      </c>
      <c r="E580" s="52">
        <v>252.6</v>
      </c>
      <c r="F580" s="13">
        <f>H576-G576</f>
        <v>-165000</v>
      </c>
      <c r="G580" s="14"/>
      <c r="H580" s="15">
        <f>H577-E578</f>
        <v>-161691.59000000003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 hidden="1" x14ac:dyDescent="0.2">
      <c r="A581" s="1"/>
      <c r="B581">
        <v>430</v>
      </c>
      <c r="C581">
        <v>0</v>
      </c>
      <c r="D581" s="52">
        <v>141000</v>
      </c>
      <c r="E581" s="52">
        <v>140961.63</v>
      </c>
      <c r="F581" s="47">
        <v>207000</v>
      </c>
      <c r="G581" s="47">
        <v>41508.9</v>
      </c>
      <c r="H581" s="15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hidden="1" x14ac:dyDescent="0.2">
      <c r="A582" s="39"/>
      <c r="B582">
        <v>453</v>
      </c>
      <c r="C582">
        <v>0</v>
      </c>
      <c r="D582" s="52">
        <v>3697</v>
      </c>
      <c r="E582" s="52">
        <v>3357.48</v>
      </c>
      <c r="F582" s="54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</row>
    <row r="583" spans="1:21" hidden="1" x14ac:dyDescent="0.2">
      <c r="A583" s="39"/>
      <c r="B583">
        <v>605</v>
      </c>
      <c r="C583">
        <v>0</v>
      </c>
      <c r="D583" s="52">
        <v>165000</v>
      </c>
      <c r="E583" s="52">
        <v>161691.59</v>
      </c>
      <c r="F583" s="54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1:21" hidden="1" x14ac:dyDescent="0.2">
      <c r="A584" s="280"/>
      <c r="B584" s="281" t="s">
        <v>171</v>
      </c>
      <c r="C584" s="282" t="s">
        <v>172</v>
      </c>
      <c r="D584" s="52">
        <v>484600</v>
      </c>
      <c r="E584" s="52">
        <v>483853.64</v>
      </c>
      <c r="F584" s="51" t="s">
        <v>18</v>
      </c>
      <c r="G584" s="9">
        <f>D586</f>
        <v>484600</v>
      </c>
      <c r="H584" s="18">
        <f>I584+L584+M584+N584+O584+P584</f>
        <v>484600</v>
      </c>
      <c r="I584" s="9">
        <f>J584+K584</f>
        <v>484600</v>
      </c>
      <c r="J584" s="9">
        <f>D587+D588+D589+D590+D591</f>
        <v>28500</v>
      </c>
      <c r="K584" s="9">
        <f>D594+D593+D592</f>
        <v>456100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1:21" hidden="1" x14ac:dyDescent="0.2">
      <c r="A585" s="280"/>
      <c r="B585" s="281"/>
      <c r="C585" s="282"/>
      <c r="D585" s="8"/>
      <c r="E585" s="8"/>
      <c r="F585" s="51" t="s">
        <v>19</v>
      </c>
      <c r="G585" s="9">
        <f>E586</f>
        <v>483853.64</v>
      </c>
      <c r="H585" s="18">
        <f>I585+L585+M585+N585+O585+P585</f>
        <v>483853.64</v>
      </c>
      <c r="I585" s="9">
        <f>J585+K585</f>
        <v>483853.64</v>
      </c>
      <c r="J585" s="9">
        <f>E587+E588+E589+E590+E591</f>
        <v>28417</v>
      </c>
      <c r="K585" s="9">
        <f>E593+E594+E592</f>
        <v>455436.64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</row>
    <row r="586" spans="1:21" hidden="1" x14ac:dyDescent="0.2">
      <c r="A586" s="280"/>
      <c r="B586" s="281"/>
      <c r="C586" s="283"/>
      <c r="D586" s="20">
        <f>D587+D588+D589+D590+D591+D592+D593+D594</f>
        <v>484600</v>
      </c>
      <c r="E586" s="20">
        <f>E587+E588+E589+E590+E591+E592+E593+E594</f>
        <v>483853.64</v>
      </c>
      <c r="F586" s="51" t="s">
        <v>20</v>
      </c>
      <c r="G586" s="9">
        <f>G585/G584*100</f>
        <v>99.845984316962443</v>
      </c>
      <c r="H586" s="9">
        <f>H585/H584*100</f>
        <v>99.845984316962443</v>
      </c>
      <c r="I586" s="9">
        <f>I585/I584*100</f>
        <v>99.845984316962443</v>
      </c>
      <c r="J586" s="9">
        <v>0</v>
      </c>
      <c r="K586" s="9">
        <f>K585/K584*100</f>
        <v>99.854558210918668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</row>
    <row r="587" spans="1:21" hidden="1" x14ac:dyDescent="0.2">
      <c r="A587" s="142"/>
      <c r="B587">
        <v>401</v>
      </c>
      <c r="C587">
        <v>0</v>
      </c>
      <c r="D587" s="52">
        <v>9210</v>
      </c>
      <c r="E587" s="52">
        <v>9210</v>
      </c>
      <c r="F587" s="52"/>
      <c r="G587" s="5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1:21" hidden="1" x14ac:dyDescent="0.2">
      <c r="A588" s="142"/>
      <c r="B588">
        <v>404</v>
      </c>
      <c r="C588">
        <v>0</v>
      </c>
      <c r="D588" s="52">
        <v>770</v>
      </c>
      <c r="E588" s="52">
        <v>770</v>
      </c>
      <c r="F588" s="52"/>
      <c r="G588" s="5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hidden="1" x14ac:dyDescent="0.2">
      <c r="A589" s="142"/>
      <c r="B589">
        <v>410</v>
      </c>
      <c r="C589">
        <v>0</v>
      </c>
      <c r="D589" s="52">
        <v>16570</v>
      </c>
      <c r="E589" s="52">
        <v>16487</v>
      </c>
      <c r="F589" s="52"/>
      <c r="G589" s="5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hidden="1" x14ac:dyDescent="0.2">
      <c r="A590" s="142"/>
      <c r="B590">
        <v>411</v>
      </c>
      <c r="C590">
        <v>0</v>
      </c>
      <c r="D590" s="52">
        <v>1720</v>
      </c>
      <c r="E590" s="52">
        <v>1720</v>
      </c>
      <c r="F590" s="52"/>
      <c r="G590" s="5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 hidden="1" x14ac:dyDescent="0.2">
      <c r="A591" s="142"/>
      <c r="B591">
        <v>412</v>
      </c>
      <c r="C591">
        <v>0</v>
      </c>
      <c r="D591" s="52">
        <v>230</v>
      </c>
      <c r="E591" s="52">
        <v>230</v>
      </c>
      <c r="F591" s="52"/>
      <c r="G591" s="5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hidden="1" x14ac:dyDescent="0.2">
      <c r="A592" s="142"/>
      <c r="B592">
        <v>421</v>
      </c>
      <c r="C592">
        <v>0</v>
      </c>
      <c r="D592" s="52">
        <v>2100</v>
      </c>
      <c r="E592" s="52">
        <v>2029.5</v>
      </c>
      <c r="F592" s="52"/>
      <c r="G592" s="5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 hidden="1" x14ac:dyDescent="0.2">
      <c r="A593" s="142"/>
      <c r="B593">
        <v>430</v>
      </c>
      <c r="C593">
        <v>0</v>
      </c>
      <c r="D593" s="52">
        <v>454000</v>
      </c>
      <c r="E593" s="52">
        <v>453407.14</v>
      </c>
      <c r="F593" s="52"/>
      <c r="G593" s="47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hidden="1" x14ac:dyDescent="0.2">
      <c r="A594" s="1"/>
      <c r="B594" s="45"/>
      <c r="C594" s="45">
        <v>0</v>
      </c>
      <c r="D594" s="46"/>
      <c r="E594" s="46"/>
      <c r="F594" s="13">
        <f>H584-G584</f>
        <v>0</v>
      </c>
      <c r="G594" s="14"/>
      <c r="H594" s="15">
        <f>H585-E586</f>
        <v>0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 hidden="1" x14ac:dyDescent="0.2">
      <c r="A595" s="280"/>
      <c r="B595" s="281" t="s">
        <v>173</v>
      </c>
      <c r="C595" s="282" t="s">
        <v>174</v>
      </c>
      <c r="D595" s="12"/>
      <c r="E595" s="12"/>
      <c r="F595" s="51" t="s">
        <v>18</v>
      </c>
      <c r="G595" s="9">
        <f>D597</f>
        <v>500</v>
      </c>
      <c r="H595" s="18">
        <f>I595+L595+M595+N595+O595+P595</f>
        <v>500</v>
      </c>
      <c r="I595" s="9">
        <f>J595+K595</f>
        <v>500</v>
      </c>
      <c r="J595" s="9">
        <v>0</v>
      </c>
      <c r="K595" s="9">
        <f>D599+D598</f>
        <v>500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</row>
    <row r="596" spans="1:21" hidden="1" x14ac:dyDescent="0.2">
      <c r="A596" s="280"/>
      <c r="B596" s="281"/>
      <c r="C596" s="283"/>
      <c r="D596" s="12"/>
      <c r="E596" s="12"/>
      <c r="F596" s="51" t="s">
        <v>19</v>
      </c>
      <c r="G596" s="9">
        <f>E597</f>
        <v>495.4</v>
      </c>
      <c r="H596" s="18">
        <f>I596+L596+M596+N596+O596+P596</f>
        <v>495.4</v>
      </c>
      <c r="I596" s="9">
        <f>J596+K596</f>
        <v>495.4</v>
      </c>
      <c r="J596" s="9">
        <v>0</v>
      </c>
      <c r="K596" s="9">
        <f>E599+E598</f>
        <v>495.4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</row>
    <row r="597" spans="1:21" hidden="1" x14ac:dyDescent="0.2">
      <c r="A597" s="280"/>
      <c r="B597" s="281"/>
      <c r="C597" s="283"/>
      <c r="D597" s="8">
        <f>D599+D598</f>
        <v>500</v>
      </c>
      <c r="E597" s="8">
        <f>E599+E598</f>
        <v>495.4</v>
      </c>
      <c r="F597" s="51" t="s">
        <v>20</v>
      </c>
      <c r="G597" s="9">
        <f>G596/G595*100</f>
        <v>99.079999999999984</v>
      </c>
      <c r="H597" s="9">
        <f>H596/H595*100</f>
        <v>99.079999999999984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</row>
    <row r="598" spans="1:21" hidden="1" x14ac:dyDescent="0.2">
      <c r="A598" s="142"/>
      <c r="B598">
        <v>421</v>
      </c>
      <c r="C598">
        <v>0</v>
      </c>
      <c r="D598" s="52">
        <v>500</v>
      </c>
      <c r="E598" s="52">
        <v>495.4</v>
      </c>
      <c r="F598" s="47"/>
      <c r="G598" s="47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1:21" hidden="1" x14ac:dyDescent="0.2">
      <c r="A599" s="1"/>
      <c r="B599" s="45">
        <v>430</v>
      </c>
      <c r="C599" s="45">
        <v>0</v>
      </c>
      <c r="D599" s="46"/>
      <c r="E599" s="46">
        <v>0</v>
      </c>
      <c r="F599" s="13">
        <f>H595-G595</f>
        <v>0</v>
      </c>
      <c r="G599" s="14"/>
      <c r="H599" s="15">
        <f>H596-E597</f>
        <v>0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 hidden="1" x14ac:dyDescent="0.2">
      <c r="A600" s="280"/>
      <c r="B600" s="281"/>
      <c r="C600" s="282"/>
      <c r="D600" s="8"/>
      <c r="E600" s="8"/>
      <c r="F600" s="51"/>
      <c r="G600" s="9"/>
      <c r="H600" s="1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 hidden="1" x14ac:dyDescent="0.2">
      <c r="A601" s="280"/>
      <c r="B601" s="281"/>
      <c r="C601" s="282"/>
      <c r="D601" s="8"/>
      <c r="E601" s="8"/>
      <c r="F601" s="51"/>
      <c r="G601" s="9">
        <f>E602</f>
        <v>0</v>
      </c>
      <c r="H601" s="18">
        <f>I601+L601+M601+N601+O601+P601</f>
        <v>0</v>
      </c>
      <c r="I601" s="9">
        <f>J601+K601</f>
        <v>0</v>
      </c>
      <c r="J601" s="9">
        <v>0</v>
      </c>
      <c r="K601" s="9">
        <f>E604+E603</f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/>
    </row>
    <row r="602" spans="1:21" hidden="1" x14ac:dyDescent="0.2">
      <c r="A602" s="280"/>
      <c r="B602" s="281"/>
      <c r="C602" s="283"/>
      <c r="D602" s="8"/>
      <c r="E602" s="8"/>
      <c r="F602" s="51"/>
      <c r="G602" s="9"/>
      <c r="H602" s="9"/>
      <c r="I602" s="9"/>
      <c r="J602" s="9"/>
      <c r="K602" s="9"/>
      <c r="L602" s="9">
        <v>0</v>
      </c>
      <c r="M602" s="9"/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/>
    </row>
    <row r="603" spans="1:21" hidden="1" x14ac:dyDescent="0.2">
      <c r="A603" s="142"/>
      <c r="B603" s="143"/>
      <c r="C603" s="146"/>
      <c r="D603" s="24"/>
      <c r="E603" s="24"/>
      <c r="F603" s="51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:21" hidden="1" x14ac:dyDescent="0.2">
      <c r="A604" s="1"/>
      <c r="B604" s="2"/>
      <c r="C604" s="144"/>
      <c r="D604" s="24"/>
      <c r="E604" s="24"/>
      <c r="F604" s="13"/>
      <c r="G604" s="14"/>
      <c r="H604" s="15">
        <f>H601-E602</f>
        <v>0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 hidden="1" x14ac:dyDescent="0.2">
      <c r="A605" s="1"/>
      <c r="B605" s="2"/>
      <c r="C605" s="144"/>
      <c r="D605" s="12"/>
      <c r="E605" s="12"/>
      <c r="F605" s="13"/>
      <c r="G605" s="14"/>
      <c r="H605" s="15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 x14ac:dyDescent="0.2">
      <c r="A606" s="280"/>
      <c r="B606" s="281" t="s">
        <v>175</v>
      </c>
      <c r="C606" s="282" t="s">
        <v>176</v>
      </c>
      <c r="D606" s="52">
        <v>263700</v>
      </c>
      <c r="E606" s="52">
        <v>256699.26</v>
      </c>
      <c r="F606" s="51" t="s">
        <v>18</v>
      </c>
      <c r="G606" s="9">
        <f>D608</f>
        <v>263700</v>
      </c>
      <c r="H606" s="18">
        <f>I606+L606+M606+N606+O606+P606</f>
        <v>195700</v>
      </c>
      <c r="I606" s="9">
        <f>J606+K606</f>
        <v>195700</v>
      </c>
      <c r="J606" s="9">
        <v>0</v>
      </c>
      <c r="K606" s="9">
        <f>D609+D610+D611</f>
        <v>195700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f>R606+T606+U606</f>
        <v>68000</v>
      </c>
      <c r="R606" s="9">
        <f>D612</f>
        <v>68000</v>
      </c>
      <c r="S606" s="9">
        <v>0</v>
      </c>
      <c r="T606" s="9">
        <v>0</v>
      </c>
      <c r="U606" s="9">
        <v>0</v>
      </c>
    </row>
    <row r="607" spans="1:21" x14ac:dyDescent="0.2">
      <c r="A607" s="280"/>
      <c r="B607" s="281"/>
      <c r="C607" s="283"/>
      <c r="D607" s="12"/>
      <c r="E607" s="12"/>
      <c r="F607" s="51" t="s">
        <v>19</v>
      </c>
      <c r="G607" s="9">
        <f>E608</f>
        <v>256699.25999999998</v>
      </c>
      <c r="H607" s="18">
        <f>I607+L607+M607+N607+O607+P607</f>
        <v>195630.11</v>
      </c>
      <c r="I607" s="9">
        <f>J607+K607</f>
        <v>195630.11</v>
      </c>
      <c r="J607" s="9">
        <v>0</v>
      </c>
      <c r="K607" s="9">
        <f>E609+E610+E611</f>
        <v>195630.11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f>R607+T607+U607</f>
        <v>61069.15</v>
      </c>
      <c r="R607" s="9">
        <f>E612</f>
        <v>61069.15</v>
      </c>
      <c r="S607" s="9">
        <v>0</v>
      </c>
      <c r="T607" s="9">
        <v>0</v>
      </c>
      <c r="U607" s="9">
        <v>0</v>
      </c>
    </row>
    <row r="608" spans="1:21" x14ac:dyDescent="0.2">
      <c r="A608" s="280"/>
      <c r="B608" s="281"/>
      <c r="C608" s="283"/>
      <c r="D608" s="8">
        <f>D609+D610+D611+D612</f>
        <v>263700</v>
      </c>
      <c r="E608" s="8">
        <f>E609+E610+E611+E612</f>
        <v>256699.25999999998</v>
      </c>
      <c r="F608" s="51" t="s">
        <v>20</v>
      </c>
      <c r="G608" s="9">
        <f>G607/G606*100</f>
        <v>97.34518771331058</v>
      </c>
      <c r="H608" s="9">
        <f>H607/H606*100</f>
        <v>99.964287174246294</v>
      </c>
      <c r="I608" s="9">
        <f>I607/I606*100</f>
        <v>99.964287174246294</v>
      </c>
      <c r="J608" s="9">
        <v>0</v>
      </c>
      <c r="K608" s="9">
        <f>K607/K606*100</f>
        <v>99.964287174246294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f>Q607/Q606*100</f>
        <v>89.807573529411769</v>
      </c>
      <c r="R608" s="9">
        <f>R607/R606*100</f>
        <v>89.807573529411769</v>
      </c>
      <c r="S608" s="9">
        <v>0</v>
      </c>
      <c r="T608" s="9">
        <v>0</v>
      </c>
      <c r="U608" s="9">
        <v>0</v>
      </c>
    </row>
    <row r="609" spans="1:21" hidden="1" x14ac:dyDescent="0.2">
      <c r="A609" s="142"/>
      <c r="B609" s="143"/>
      <c r="C609" s="32" t="s">
        <v>86</v>
      </c>
      <c r="D609" s="24">
        <v>0</v>
      </c>
      <c r="E609" s="24" t="s">
        <v>57</v>
      </c>
      <c r="F609" s="51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1:21" hidden="1" x14ac:dyDescent="0.2">
      <c r="A610" s="1"/>
      <c r="B610">
        <v>426</v>
      </c>
      <c r="C610">
        <v>0</v>
      </c>
      <c r="D610" s="52">
        <v>157500</v>
      </c>
      <c r="E610" s="52">
        <v>157430.72</v>
      </c>
      <c r="F610" s="13">
        <f>H606-G606</f>
        <v>-68000</v>
      </c>
      <c r="G610" s="28">
        <f>G607-E608</f>
        <v>0</v>
      </c>
      <c r="H610" s="15">
        <f>H607-E608</f>
        <v>-61069.149999999994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 hidden="1" x14ac:dyDescent="0.2">
      <c r="A611" s="1"/>
      <c r="B611">
        <v>427</v>
      </c>
      <c r="C611">
        <v>0</v>
      </c>
      <c r="D611" s="52">
        <v>38200</v>
      </c>
      <c r="E611" s="52">
        <v>38199.39</v>
      </c>
      <c r="F611" s="47">
        <v>317000</v>
      </c>
      <c r="G611" s="47">
        <v>115630.61</v>
      </c>
      <c r="H611" s="14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 hidden="1" x14ac:dyDescent="0.2">
      <c r="A612" s="1"/>
      <c r="B612">
        <v>605</v>
      </c>
      <c r="C612">
        <v>0</v>
      </c>
      <c r="D612" s="52">
        <v>68000</v>
      </c>
      <c r="E612" s="52">
        <v>61069.15</v>
      </c>
      <c r="F612" s="13"/>
      <c r="G612" s="14"/>
      <c r="H612" s="14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 hidden="1" x14ac:dyDescent="0.2">
      <c r="A613" s="1"/>
      <c r="B613" s="45"/>
      <c r="C613" s="45"/>
      <c r="D613" s="46"/>
      <c r="E613" s="46"/>
      <c r="F613" s="13"/>
      <c r="G613" s="14"/>
      <c r="H613" s="14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 hidden="1" x14ac:dyDescent="0.2">
      <c r="A614" s="280"/>
      <c r="B614" s="281" t="s">
        <v>200</v>
      </c>
      <c r="C614" s="282" t="s">
        <v>201</v>
      </c>
      <c r="D614" s="52">
        <v>288300</v>
      </c>
      <c r="E614" s="52">
        <v>282363.15999999997</v>
      </c>
      <c r="F614" s="51" t="s">
        <v>18</v>
      </c>
      <c r="G614" s="9">
        <f>D616</f>
        <v>288300</v>
      </c>
      <c r="H614" s="18">
        <f>I614+L614+M614+N614+O614+P614</f>
        <v>288300</v>
      </c>
      <c r="I614" s="9">
        <f>J614+K614</f>
        <v>286300</v>
      </c>
      <c r="J614" s="9">
        <f>D618+D619+D620+D621+D622</f>
        <v>254320</v>
      </c>
      <c r="K614" s="9">
        <f>D623+D624+D625+D626+D627</f>
        <v>31980</v>
      </c>
      <c r="L614" s="9">
        <v>0</v>
      </c>
      <c r="M614" s="9">
        <f>D617</f>
        <v>2000</v>
      </c>
      <c r="N614" s="9">
        <v>0</v>
      </c>
      <c r="O614" s="9">
        <v>0</v>
      </c>
      <c r="P614" s="9">
        <v>0</v>
      </c>
      <c r="Q614" s="9">
        <f>R614</f>
        <v>0</v>
      </c>
      <c r="R614" s="9">
        <f>D629</f>
        <v>0</v>
      </c>
      <c r="S614" s="9">
        <v>0</v>
      </c>
      <c r="T614" s="9">
        <v>0</v>
      </c>
      <c r="U614" s="9">
        <v>0</v>
      </c>
    </row>
    <row r="615" spans="1:21" hidden="1" x14ac:dyDescent="0.2">
      <c r="A615" s="280"/>
      <c r="B615" s="281"/>
      <c r="C615" s="283"/>
      <c r="D615" s="12"/>
      <c r="E615" s="12"/>
      <c r="F615" s="51" t="s">
        <v>19</v>
      </c>
      <c r="G615" s="9">
        <f>E616</f>
        <v>282363.16000000003</v>
      </c>
      <c r="H615" s="18">
        <f>I615+L615+M615+N615+O615+P615</f>
        <v>282363.16000000003</v>
      </c>
      <c r="I615" s="9">
        <f>J615+K615</f>
        <v>280765.48000000004</v>
      </c>
      <c r="J615" s="9">
        <f>E618+E619+E620+E621+E622</f>
        <v>249974.40000000002</v>
      </c>
      <c r="K615" s="9">
        <f>E623+E624+E625+E626+E627</f>
        <v>30791.079999999998</v>
      </c>
      <c r="L615" s="9">
        <v>0</v>
      </c>
      <c r="M615" s="9">
        <f>E617</f>
        <v>1597.68</v>
      </c>
      <c r="N615" s="9">
        <v>0</v>
      </c>
      <c r="O615" s="9">
        <v>0</v>
      </c>
      <c r="P615" s="9">
        <v>0</v>
      </c>
      <c r="Q615" s="9">
        <f>R615</f>
        <v>0</v>
      </c>
      <c r="R615" s="9">
        <f>E629</f>
        <v>0</v>
      </c>
      <c r="S615" s="9">
        <v>0</v>
      </c>
      <c r="T615" s="9">
        <v>0</v>
      </c>
      <c r="U615" s="9">
        <v>0</v>
      </c>
    </row>
    <row r="616" spans="1:21" hidden="1" x14ac:dyDescent="0.2">
      <c r="A616" s="280"/>
      <c r="B616" s="281"/>
      <c r="C616" s="283"/>
      <c r="D616" s="8">
        <f>D617+D618+D619+D620+D621+D622+D623+D624+D625+D626+D627</f>
        <v>288300</v>
      </c>
      <c r="E616" s="8">
        <f>E617+E618+E619+E620+E621+E622+E623+E624+E625+E626+E627</f>
        <v>282363.16000000003</v>
      </c>
      <c r="F616" s="51" t="s">
        <v>20</v>
      </c>
      <c r="G616" s="9">
        <f>G615/G614*100</f>
        <v>97.9407422823448</v>
      </c>
      <c r="H616" s="9">
        <f>H615/H614*100</f>
        <v>97.9407422823448</v>
      </c>
      <c r="I616" s="9">
        <f>I615/I614*100</f>
        <v>98.066880894166971</v>
      </c>
      <c r="J616" s="9">
        <f>J615/J614*100</f>
        <v>98.291286568103189</v>
      </c>
      <c r="K616" s="9">
        <f>K615/K614*100</f>
        <v>96.282301438399003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</row>
    <row r="617" spans="1:21" hidden="1" x14ac:dyDescent="0.2">
      <c r="A617" s="1"/>
      <c r="B617">
        <v>302</v>
      </c>
      <c r="C617">
        <v>0</v>
      </c>
      <c r="D617" s="52">
        <v>2000</v>
      </c>
      <c r="E617" s="52">
        <v>1597.68</v>
      </c>
      <c r="F617" s="51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1:21" hidden="1" x14ac:dyDescent="0.2">
      <c r="A618" s="1"/>
      <c r="B618">
        <v>401</v>
      </c>
      <c r="C618">
        <v>0</v>
      </c>
      <c r="D618" s="52">
        <v>179700</v>
      </c>
      <c r="E618" s="52">
        <v>175811.76</v>
      </c>
      <c r="F618" s="13">
        <f>H614-G614</f>
        <v>0</v>
      </c>
      <c r="G618" s="28">
        <f>G615-E616</f>
        <v>0</v>
      </c>
      <c r="H618" s="15">
        <f>H615-E616</f>
        <v>0</v>
      </c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 hidden="1" x14ac:dyDescent="0.2">
      <c r="A619" s="1"/>
      <c r="B619">
        <v>404</v>
      </c>
      <c r="C619">
        <v>0</v>
      </c>
      <c r="D619" s="52">
        <v>14720</v>
      </c>
      <c r="E619" s="52">
        <v>14719.62</v>
      </c>
      <c r="F619" s="47">
        <v>237700</v>
      </c>
      <c r="G619" s="47">
        <v>124111.59</v>
      </c>
      <c r="H619" s="14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hidden="1" x14ac:dyDescent="0.2">
      <c r="A620" s="1"/>
      <c r="B620">
        <v>411</v>
      </c>
      <c r="C620">
        <v>0</v>
      </c>
      <c r="D620" s="52">
        <v>37300</v>
      </c>
      <c r="E620" s="52">
        <v>37027.82</v>
      </c>
      <c r="F620" s="13"/>
      <c r="G620" s="14"/>
      <c r="H620" s="14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hidden="1" x14ac:dyDescent="0.2">
      <c r="A621" s="1"/>
      <c r="B621">
        <v>412</v>
      </c>
      <c r="C621">
        <v>0</v>
      </c>
      <c r="D621" s="52">
        <v>4500</v>
      </c>
      <c r="E621" s="52">
        <v>4455.2</v>
      </c>
      <c r="F621" s="13"/>
      <c r="G621" s="14"/>
      <c r="H621" s="14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hidden="1" x14ac:dyDescent="0.2">
      <c r="A622" s="1"/>
      <c r="B622">
        <v>417</v>
      </c>
      <c r="C622">
        <v>0</v>
      </c>
      <c r="D622" s="52">
        <v>18100</v>
      </c>
      <c r="E622" s="52">
        <v>17960</v>
      </c>
      <c r="F622" s="13"/>
      <c r="G622" s="14"/>
      <c r="H622" s="14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 hidden="1" x14ac:dyDescent="0.2">
      <c r="A623" s="1"/>
      <c r="B623">
        <v>421</v>
      </c>
      <c r="C623">
        <v>0</v>
      </c>
      <c r="D623" s="52">
        <v>18900</v>
      </c>
      <c r="E623" s="52">
        <v>18475.73</v>
      </c>
      <c r="F623" s="13"/>
      <c r="G623" s="14"/>
      <c r="H623" s="14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 hidden="1" x14ac:dyDescent="0.2">
      <c r="A624" s="1"/>
      <c r="B624">
        <v>428</v>
      </c>
      <c r="C624">
        <v>0</v>
      </c>
      <c r="D624" s="52">
        <v>500</v>
      </c>
      <c r="E624" s="52">
        <v>260</v>
      </c>
      <c r="F624" s="13"/>
      <c r="G624" s="14"/>
      <c r="H624" s="14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 hidden="1" x14ac:dyDescent="0.2">
      <c r="A625" s="1"/>
      <c r="B625">
        <v>430</v>
      </c>
      <c r="C625">
        <v>0</v>
      </c>
      <c r="D625" s="52">
        <v>1680</v>
      </c>
      <c r="E625" s="52">
        <v>1340.26</v>
      </c>
      <c r="F625" s="13"/>
      <c r="G625" s="14"/>
      <c r="H625" s="14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 hidden="1" x14ac:dyDescent="0.2">
      <c r="A626" s="1"/>
      <c r="B626">
        <v>441</v>
      </c>
      <c r="C626">
        <v>0</v>
      </c>
      <c r="D626" s="52">
        <v>3700</v>
      </c>
      <c r="E626" s="52">
        <v>3517.03</v>
      </c>
      <c r="F626" s="13"/>
      <c r="G626" s="14"/>
      <c r="H626" s="14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 hidden="1" x14ac:dyDescent="0.2">
      <c r="A627" s="1"/>
      <c r="B627">
        <v>444</v>
      </c>
      <c r="C627">
        <v>0</v>
      </c>
      <c r="D627" s="52">
        <v>7200</v>
      </c>
      <c r="E627" s="52">
        <v>7198.06</v>
      </c>
      <c r="F627" s="13"/>
      <c r="G627" s="14"/>
      <c r="H627" s="14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 hidden="1" x14ac:dyDescent="0.2">
      <c r="A628" s="1"/>
      <c r="F628" s="13"/>
      <c r="G628" s="14"/>
      <c r="H628" s="14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hidden="1" x14ac:dyDescent="0.2">
      <c r="A629" s="1"/>
      <c r="B629" s="45"/>
      <c r="C629" s="45"/>
      <c r="D629" s="17"/>
      <c r="E629" s="17"/>
      <c r="F629" s="13"/>
      <c r="G629" s="14"/>
      <c r="H629" s="14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hidden="1" x14ac:dyDescent="0.2">
      <c r="A630" s="280"/>
      <c r="B630" s="281" t="s">
        <v>177</v>
      </c>
      <c r="C630" s="282" t="s">
        <v>26</v>
      </c>
      <c r="D630" s="52">
        <v>70000</v>
      </c>
      <c r="E630" s="52">
        <v>33014.89</v>
      </c>
      <c r="F630" s="51" t="s">
        <v>18</v>
      </c>
      <c r="G630" s="9">
        <f>D632</f>
        <v>70500</v>
      </c>
      <c r="H630" s="18">
        <f>I630+L630+M630+N630+O630+P630</f>
        <v>70500</v>
      </c>
      <c r="I630" s="9">
        <f>J630+K630</f>
        <v>70500</v>
      </c>
      <c r="J630" s="9">
        <v>0</v>
      </c>
      <c r="K630" s="9">
        <f>D633</f>
        <v>70500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f>R630</f>
        <v>0</v>
      </c>
      <c r="R630" s="9">
        <f>D634</f>
        <v>0</v>
      </c>
      <c r="S630" s="9">
        <v>0</v>
      </c>
      <c r="T630" s="9">
        <v>0</v>
      </c>
      <c r="U630" s="9">
        <v>0</v>
      </c>
    </row>
    <row r="631" spans="1:21" hidden="1" x14ac:dyDescent="0.2">
      <c r="A631" s="280"/>
      <c r="B631" s="281"/>
      <c r="C631" s="283"/>
      <c r="D631" s="12"/>
      <c r="E631" s="12"/>
      <c r="F631" s="51" t="s">
        <v>19</v>
      </c>
      <c r="G631" s="9">
        <f>E632</f>
        <v>69686.94</v>
      </c>
      <c r="H631" s="18">
        <f>I631+L631+M631+N631+O631+P631</f>
        <v>69686.94</v>
      </c>
      <c r="I631" s="9">
        <f>J631+K631</f>
        <v>69686.94</v>
      </c>
      <c r="J631" s="9">
        <v>0</v>
      </c>
      <c r="K631" s="9">
        <f>E633</f>
        <v>69686.94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f>R631</f>
        <v>0</v>
      </c>
      <c r="R631" s="9">
        <f>E634</f>
        <v>0</v>
      </c>
      <c r="S631" s="9">
        <v>0</v>
      </c>
      <c r="T631" s="9">
        <v>0</v>
      </c>
      <c r="U631" s="9">
        <v>0</v>
      </c>
    </row>
    <row r="632" spans="1:21" hidden="1" x14ac:dyDescent="0.2">
      <c r="A632" s="280"/>
      <c r="B632" s="281"/>
      <c r="C632" s="283"/>
      <c r="D632" s="8">
        <f>D633+D634</f>
        <v>70500</v>
      </c>
      <c r="E632" s="8">
        <f>E633+E634</f>
        <v>69686.94</v>
      </c>
      <c r="F632" s="51" t="s">
        <v>20</v>
      </c>
      <c r="G632" s="9">
        <f>G631/G630*100</f>
        <v>98.846723404255314</v>
      </c>
      <c r="H632" s="9">
        <f>H631/H630*100</f>
        <v>98.846723404255314</v>
      </c>
      <c r="I632" s="9">
        <f>I631/I630*100</f>
        <v>98.846723404255314</v>
      </c>
      <c r="J632" s="9">
        <v>0</v>
      </c>
      <c r="K632" s="9">
        <f>K631/K630*100</f>
        <v>98.846723404255314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</row>
    <row r="633" spans="1:21" hidden="1" x14ac:dyDescent="0.2">
      <c r="A633" s="1"/>
      <c r="B633">
        <v>430</v>
      </c>
      <c r="C633">
        <v>0</v>
      </c>
      <c r="D633" s="52">
        <v>70500</v>
      </c>
      <c r="E633" s="52">
        <v>69686.94</v>
      </c>
      <c r="F633" s="13"/>
      <c r="G633" s="14"/>
      <c r="H633" s="14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:21" hidden="1" x14ac:dyDescent="0.2">
      <c r="A634" s="1"/>
      <c r="B634">
        <v>606</v>
      </c>
      <c r="C634">
        <v>0</v>
      </c>
      <c r="D634" s="52">
        <v>0</v>
      </c>
      <c r="E634" s="52">
        <v>0</v>
      </c>
      <c r="F634" s="13"/>
      <c r="G634" s="14"/>
      <c r="H634" s="14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 hidden="1" x14ac:dyDescent="0.2">
      <c r="A635" s="1"/>
      <c r="B635" s="2"/>
      <c r="C635" s="144"/>
      <c r="D635" s="12"/>
      <c r="E635" s="12"/>
      <c r="F635" s="13"/>
      <c r="G635" s="14"/>
      <c r="H635" s="14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 hidden="1" x14ac:dyDescent="0.2">
      <c r="A636" s="285" t="s">
        <v>178</v>
      </c>
      <c r="B636" s="291"/>
      <c r="C636" s="287" t="s">
        <v>179</v>
      </c>
      <c r="D636" s="171">
        <v>494650</v>
      </c>
      <c r="E636" s="171">
        <v>493373.19</v>
      </c>
      <c r="F636" s="98" t="s">
        <v>18</v>
      </c>
      <c r="G636" s="99">
        <f>D638</f>
        <v>494650</v>
      </c>
      <c r="H636" s="99">
        <f t="shared" ref="H636:U637" si="42">H639+H645+H649</f>
        <v>494650</v>
      </c>
      <c r="I636" s="99">
        <f t="shared" si="42"/>
        <v>164650</v>
      </c>
      <c r="J636" s="99">
        <f t="shared" si="42"/>
        <v>68800</v>
      </c>
      <c r="K636" s="99">
        <f t="shared" si="42"/>
        <v>95850</v>
      </c>
      <c r="L636" s="99">
        <f t="shared" si="42"/>
        <v>330000</v>
      </c>
      <c r="M636" s="99">
        <f t="shared" si="42"/>
        <v>0</v>
      </c>
      <c r="N636" s="99">
        <f t="shared" si="42"/>
        <v>0</v>
      </c>
      <c r="O636" s="99">
        <f t="shared" si="42"/>
        <v>0</v>
      </c>
      <c r="P636" s="99">
        <f t="shared" si="42"/>
        <v>0</v>
      </c>
      <c r="Q636" s="99">
        <f t="shared" si="42"/>
        <v>0</v>
      </c>
      <c r="R636" s="99">
        <f t="shared" si="42"/>
        <v>0</v>
      </c>
      <c r="S636" s="99">
        <f t="shared" si="42"/>
        <v>0</v>
      </c>
      <c r="T636" s="99">
        <f t="shared" si="42"/>
        <v>0</v>
      </c>
      <c r="U636" s="99">
        <f t="shared" si="42"/>
        <v>0</v>
      </c>
    </row>
    <row r="637" spans="1:21" hidden="1" x14ac:dyDescent="0.2">
      <c r="A637" s="285"/>
      <c r="B637" s="291"/>
      <c r="C637" s="292"/>
      <c r="D637" s="97"/>
      <c r="E637" s="97"/>
      <c r="F637" s="98" t="s">
        <v>19</v>
      </c>
      <c r="G637" s="99">
        <f>E638</f>
        <v>493373.19</v>
      </c>
      <c r="H637" s="99">
        <f>H640+H646+H650</f>
        <v>493373.19</v>
      </c>
      <c r="I637" s="99">
        <f t="shared" si="42"/>
        <v>163373.19</v>
      </c>
      <c r="J637" s="99">
        <f t="shared" si="42"/>
        <v>68609.25</v>
      </c>
      <c r="K637" s="99">
        <f t="shared" si="42"/>
        <v>94763.94</v>
      </c>
      <c r="L637" s="99">
        <f t="shared" si="42"/>
        <v>330000</v>
      </c>
      <c r="M637" s="99">
        <f t="shared" si="42"/>
        <v>0</v>
      </c>
      <c r="N637" s="99">
        <f t="shared" si="42"/>
        <v>0</v>
      </c>
      <c r="O637" s="99">
        <f t="shared" si="42"/>
        <v>0</v>
      </c>
      <c r="P637" s="99">
        <f t="shared" si="42"/>
        <v>0</v>
      </c>
      <c r="Q637" s="99">
        <f t="shared" si="42"/>
        <v>0</v>
      </c>
      <c r="R637" s="99">
        <f t="shared" si="42"/>
        <v>0</v>
      </c>
      <c r="S637" s="99">
        <f t="shared" si="42"/>
        <v>0</v>
      </c>
      <c r="T637" s="99">
        <f t="shared" si="42"/>
        <v>0</v>
      </c>
      <c r="U637" s="99">
        <f t="shared" si="42"/>
        <v>0</v>
      </c>
    </row>
    <row r="638" spans="1:21" hidden="1" x14ac:dyDescent="0.2">
      <c r="A638" s="285"/>
      <c r="B638" s="291"/>
      <c r="C638" s="292"/>
      <c r="D638" s="97">
        <f>D641+D647+D651</f>
        <v>494650</v>
      </c>
      <c r="E638" s="97">
        <f>E641+E647+E651</f>
        <v>493373.19</v>
      </c>
      <c r="F638" s="98" t="s">
        <v>20</v>
      </c>
      <c r="G638" s="99">
        <f>G637/G636*100</f>
        <v>99.741876073991705</v>
      </c>
      <c r="H638" s="99">
        <f>H637/H636*100</f>
        <v>99.741876073991705</v>
      </c>
      <c r="I638" s="99">
        <f>I637/I636*100</f>
        <v>99.224530822957789</v>
      </c>
      <c r="J638" s="99">
        <v>0</v>
      </c>
      <c r="K638" s="99">
        <f>K637/K636*100</f>
        <v>98.866917057902981</v>
      </c>
      <c r="L638" s="99">
        <f>L637/L636*100</f>
        <v>100</v>
      </c>
      <c r="M638" s="99">
        <v>0</v>
      </c>
      <c r="N638" s="99">
        <v>0</v>
      </c>
      <c r="O638" s="99">
        <v>0</v>
      </c>
      <c r="P638" s="99">
        <v>0</v>
      </c>
      <c r="Q638" s="99">
        <v>0</v>
      </c>
      <c r="R638" s="99">
        <v>0</v>
      </c>
      <c r="S638" s="99">
        <v>0</v>
      </c>
      <c r="T638" s="99">
        <v>0</v>
      </c>
      <c r="U638" s="99">
        <v>0</v>
      </c>
    </row>
    <row r="639" spans="1:21" hidden="1" x14ac:dyDescent="0.2">
      <c r="A639" s="280"/>
      <c r="B639" s="281" t="s">
        <v>180</v>
      </c>
      <c r="C639" s="282" t="s">
        <v>181</v>
      </c>
      <c r="D639" s="47"/>
      <c r="E639" s="47"/>
      <c r="F639" s="51" t="s">
        <v>18</v>
      </c>
      <c r="G639" s="9">
        <f>D641</f>
        <v>0</v>
      </c>
      <c r="H639" s="18">
        <f>I639+L639+M639+N639+O639+P639</f>
        <v>0</v>
      </c>
      <c r="I639" s="9">
        <f>J639+K639</f>
        <v>0</v>
      </c>
      <c r="J639" s="9">
        <v>0</v>
      </c>
      <c r="K639" s="9">
        <f>D642+D643</f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</row>
    <row r="640" spans="1:21" hidden="1" x14ac:dyDescent="0.2">
      <c r="A640" s="280"/>
      <c r="B640" s="281"/>
      <c r="C640" s="283"/>
      <c r="D640" s="12"/>
      <c r="E640" s="12"/>
      <c r="F640" s="51" t="s">
        <v>19</v>
      </c>
      <c r="G640" s="9" t="str">
        <f>E641</f>
        <v>0,00</v>
      </c>
      <c r="H640" s="18">
        <f>I640+L640+M640+N640+O640+P640</f>
        <v>0</v>
      </c>
      <c r="I640" s="9">
        <f>J640+K640</f>
        <v>0</v>
      </c>
      <c r="J640" s="9">
        <v>0</v>
      </c>
      <c r="K640" s="9">
        <f>E642+E643</f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1:21" hidden="1" x14ac:dyDescent="0.2">
      <c r="A641" s="280"/>
      <c r="B641" s="281"/>
      <c r="C641" s="283"/>
      <c r="D641" s="8">
        <f>D642</f>
        <v>0</v>
      </c>
      <c r="E641" s="8" t="str">
        <f>E642</f>
        <v>0,00</v>
      </c>
      <c r="F641" s="51" t="s">
        <v>20</v>
      </c>
      <c r="G641" s="9" t="e">
        <f>G640/G639*100</f>
        <v>#DIV/0!</v>
      </c>
      <c r="H641" s="9" t="e">
        <f>H640/H639*100</f>
        <v>#DIV/0!</v>
      </c>
      <c r="I641" s="9" t="e">
        <f>I640/I639*100</f>
        <v>#DIV/0!</v>
      </c>
      <c r="J641" s="9">
        <v>0</v>
      </c>
      <c r="K641" s="9" t="e">
        <f>K640/K639*100</f>
        <v>#DIV/0!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</row>
    <row r="642" spans="1:21" hidden="1" x14ac:dyDescent="0.2">
      <c r="A642" s="1"/>
      <c r="B642" s="2"/>
      <c r="C642" s="144" t="s">
        <v>29</v>
      </c>
      <c r="D642" s="24">
        <v>0</v>
      </c>
      <c r="E642" s="24" t="s">
        <v>57</v>
      </c>
      <c r="F642" s="13">
        <f>H639-G639</f>
        <v>0</v>
      </c>
      <c r="G642" s="28">
        <f>G640-E641</f>
        <v>0</v>
      </c>
      <c r="H642" s="14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:21" hidden="1" x14ac:dyDescent="0.2">
      <c r="A643" s="1"/>
      <c r="B643" s="2"/>
      <c r="C643" s="144"/>
      <c r="D643" s="12"/>
      <c r="E643" s="12"/>
      <c r="F643" s="16"/>
      <c r="G643" s="16"/>
      <c r="H643" s="14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hidden="1" x14ac:dyDescent="0.2">
      <c r="A644" s="148"/>
      <c r="B644" s="149"/>
      <c r="C644" s="150"/>
      <c r="D644" s="6"/>
      <c r="E644" s="6"/>
      <c r="F644" s="5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idden="1" x14ac:dyDescent="0.2">
      <c r="A645" s="280"/>
      <c r="B645" s="281" t="s">
        <v>182</v>
      </c>
      <c r="C645" s="282" t="s">
        <v>183</v>
      </c>
      <c r="D645" s="8"/>
      <c r="E645" s="8"/>
      <c r="F645" s="51" t="s">
        <v>18</v>
      </c>
      <c r="G645" s="9">
        <f>D647</f>
        <v>330000</v>
      </c>
      <c r="H645" s="18">
        <f>I645+L645+M645+N645+O645+P645</f>
        <v>330000</v>
      </c>
      <c r="I645" s="9">
        <f>J645+K645</f>
        <v>0</v>
      </c>
      <c r="J645" s="9">
        <v>0</v>
      </c>
      <c r="K645" s="9">
        <v>0</v>
      </c>
      <c r="L645" s="9">
        <f>D648</f>
        <v>330000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</row>
    <row r="646" spans="1:21" hidden="1" x14ac:dyDescent="0.2">
      <c r="A646" s="280"/>
      <c r="B646" s="281"/>
      <c r="C646" s="282"/>
      <c r="D646" s="8"/>
      <c r="E646" s="8"/>
      <c r="F646" s="51" t="s">
        <v>19</v>
      </c>
      <c r="G646" s="9">
        <f>E647</f>
        <v>330000</v>
      </c>
      <c r="H646" s="18">
        <f>I646+L646+M646+N646+O646+P646</f>
        <v>330000</v>
      </c>
      <c r="I646" s="9">
        <f>J646+K646</f>
        <v>0</v>
      </c>
      <c r="J646" s="9">
        <v>0</v>
      </c>
      <c r="K646" s="9">
        <v>0</v>
      </c>
      <c r="L646" s="9">
        <f>E648</f>
        <v>330000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</row>
    <row r="647" spans="1:21" hidden="1" x14ac:dyDescent="0.2">
      <c r="A647" s="280"/>
      <c r="B647" s="281"/>
      <c r="C647" s="283"/>
      <c r="D647" s="8">
        <f>D648</f>
        <v>330000</v>
      </c>
      <c r="E647" s="8">
        <f>E648</f>
        <v>330000</v>
      </c>
      <c r="F647" s="51" t="s">
        <v>20</v>
      </c>
      <c r="G647" s="9">
        <f>G646/G645*100</f>
        <v>100</v>
      </c>
      <c r="H647" s="9">
        <f>H646/H645*100</f>
        <v>100</v>
      </c>
      <c r="I647" s="9">
        <v>0</v>
      </c>
      <c r="J647" s="9">
        <v>0</v>
      </c>
      <c r="K647" s="9">
        <v>0</v>
      </c>
      <c r="L647" s="9">
        <f>L646/L645*100</f>
        <v>100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</row>
    <row r="648" spans="1:21" hidden="1" x14ac:dyDescent="0.2">
      <c r="A648" s="1"/>
      <c r="B648">
        <v>248</v>
      </c>
      <c r="C648">
        <v>0</v>
      </c>
      <c r="D648" s="52">
        <v>330000</v>
      </c>
      <c r="E648" s="52">
        <v>330000</v>
      </c>
      <c r="F648" s="13">
        <f>H645-G645</f>
        <v>0</v>
      </c>
      <c r="G648" s="28">
        <f>G646-E647</f>
        <v>0</v>
      </c>
      <c r="H648" s="14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1:21" hidden="1" x14ac:dyDescent="0.2">
      <c r="A649" s="280"/>
      <c r="B649" s="281" t="s">
        <v>184</v>
      </c>
      <c r="C649" s="282" t="s">
        <v>26</v>
      </c>
      <c r="D649" s="52">
        <v>164650</v>
      </c>
      <c r="E649" s="52">
        <v>163373.19</v>
      </c>
      <c r="F649" s="51" t="s">
        <v>18</v>
      </c>
      <c r="G649" s="9">
        <f>D651</f>
        <v>164650</v>
      </c>
      <c r="H649" s="18">
        <f>I649+L649+M649+N649+O649+P649</f>
        <v>164650</v>
      </c>
      <c r="I649" s="9">
        <f>J649+K649</f>
        <v>164650</v>
      </c>
      <c r="J649" s="9">
        <f>D652+D653+D654</f>
        <v>68800</v>
      </c>
      <c r="K649" s="9">
        <f>D655+D656+D657+D658+D659</f>
        <v>95850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</row>
    <row r="650" spans="1:21" hidden="1" x14ac:dyDescent="0.2">
      <c r="A650" s="280"/>
      <c r="B650" s="281"/>
      <c r="C650" s="283"/>
      <c r="D650" s="12"/>
      <c r="E650" s="12"/>
      <c r="F650" s="51" t="s">
        <v>19</v>
      </c>
      <c r="G650" s="9">
        <f>E651</f>
        <v>163373.19</v>
      </c>
      <c r="H650" s="18">
        <f>I650+L650+M650+N650+O650+P650</f>
        <v>163373.19</v>
      </c>
      <c r="I650" s="9">
        <f>J650+K650</f>
        <v>163373.19</v>
      </c>
      <c r="J650" s="9">
        <f>E652+E653+E654</f>
        <v>68609.25</v>
      </c>
      <c r="K650" s="9">
        <f>E655+E656+E657+E658+E659</f>
        <v>94763.94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</row>
    <row r="651" spans="1:21" hidden="1" x14ac:dyDescent="0.2">
      <c r="A651" s="280"/>
      <c r="B651" s="281"/>
      <c r="C651" s="283"/>
      <c r="D651" s="8">
        <f>D652+D653+D654+D655+D656+D657+D658+D659</f>
        <v>164650</v>
      </c>
      <c r="E651" s="8">
        <f>E652+E653+E654+E655+E656+E657+E658+E659</f>
        <v>163373.19</v>
      </c>
      <c r="F651" s="51" t="s">
        <v>20</v>
      </c>
      <c r="G651" s="9">
        <f>G650/G649*100</f>
        <v>99.224530822957789</v>
      </c>
      <c r="H651" s="9">
        <f>H650/H649*100</f>
        <v>99.224530822957789</v>
      </c>
      <c r="I651" s="9">
        <f>I650/I649*100</f>
        <v>99.224530822957789</v>
      </c>
      <c r="J651" s="9">
        <v>0</v>
      </c>
      <c r="K651" s="9">
        <f>K650/K649*100</f>
        <v>98.866917057902981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</row>
    <row r="652" spans="1:21" hidden="1" x14ac:dyDescent="0.2">
      <c r="A652" s="142"/>
      <c r="B652">
        <v>411</v>
      </c>
      <c r="C652">
        <v>0</v>
      </c>
      <c r="D652" s="52">
        <v>5200</v>
      </c>
      <c r="E652" s="52">
        <v>5177.25</v>
      </c>
      <c r="F652" s="47">
        <v>143560.01999999999</v>
      </c>
      <c r="G652" s="47">
        <v>59512.94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1:21" hidden="1" x14ac:dyDescent="0.2">
      <c r="A653" s="142"/>
      <c r="B653" s="143"/>
      <c r="C653" s="32" t="s">
        <v>118</v>
      </c>
      <c r="D653" s="17">
        <v>0</v>
      </c>
      <c r="E653" s="17">
        <v>0</v>
      </c>
      <c r="F653" s="51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 hidden="1" x14ac:dyDescent="0.2">
      <c r="A654" s="142"/>
      <c r="B654">
        <v>417</v>
      </c>
      <c r="C654">
        <v>0</v>
      </c>
      <c r="D654" s="52">
        <v>63600</v>
      </c>
      <c r="E654" s="52">
        <v>63432</v>
      </c>
      <c r="F654" s="5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 hidden="1" x14ac:dyDescent="0.2">
      <c r="A655" s="142"/>
      <c r="B655">
        <v>421</v>
      </c>
      <c r="C655">
        <v>0</v>
      </c>
      <c r="D655" s="52">
        <v>29600</v>
      </c>
      <c r="E655" s="52">
        <v>28542.5</v>
      </c>
      <c r="F655" s="5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 hidden="1" x14ac:dyDescent="0.2">
      <c r="A656" s="142"/>
      <c r="B656">
        <v>426</v>
      </c>
      <c r="C656">
        <v>0</v>
      </c>
      <c r="D656" s="52">
        <v>25500</v>
      </c>
      <c r="E656" s="52">
        <v>25480</v>
      </c>
      <c r="F656" s="5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 hidden="1" x14ac:dyDescent="0.2">
      <c r="A657" s="1"/>
      <c r="B657">
        <v>427</v>
      </c>
      <c r="C657">
        <v>0</v>
      </c>
      <c r="D657" s="52">
        <v>15000</v>
      </c>
      <c r="E657" s="52">
        <v>15000</v>
      </c>
      <c r="F657" s="13">
        <f>H649-G649</f>
        <v>0</v>
      </c>
      <c r="G657" s="28">
        <f>G650-E651</f>
        <v>0</v>
      </c>
      <c r="H657" s="14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 hidden="1" x14ac:dyDescent="0.2">
      <c r="A658" s="1"/>
      <c r="B658">
        <v>430</v>
      </c>
      <c r="C658">
        <v>0</v>
      </c>
      <c r="D658" s="52">
        <v>25750</v>
      </c>
      <c r="E658" s="52">
        <v>25741.439999999999</v>
      </c>
      <c r="F658" s="13"/>
      <c r="G658" s="28"/>
      <c r="H658" s="14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 hidden="1" x14ac:dyDescent="0.2">
      <c r="A659" s="1"/>
      <c r="B659" s="45"/>
      <c r="C659" s="45"/>
      <c r="D659" s="46"/>
      <c r="E659" s="46"/>
      <c r="F659" s="13"/>
      <c r="G659" s="14"/>
      <c r="H659" s="14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 x14ac:dyDescent="0.2">
      <c r="A660" s="285" t="s">
        <v>185</v>
      </c>
      <c r="B660" s="291"/>
      <c r="C660" s="287" t="s">
        <v>186</v>
      </c>
      <c r="D660" s="171">
        <v>439700</v>
      </c>
      <c r="E660" s="171">
        <v>430234.97</v>
      </c>
      <c r="F660" s="98" t="s">
        <v>18</v>
      </c>
      <c r="G660" s="99">
        <f>D662</f>
        <v>439700</v>
      </c>
      <c r="H660" s="99">
        <f t="shared" ref="H660:U661" si="43">H663+H678+H687</f>
        <v>150700</v>
      </c>
      <c r="I660" s="99">
        <f t="shared" si="43"/>
        <v>100700</v>
      </c>
      <c r="J660" s="99">
        <f t="shared" si="43"/>
        <v>70350</v>
      </c>
      <c r="K660" s="99">
        <f t="shared" si="43"/>
        <v>30350</v>
      </c>
      <c r="L660" s="99">
        <f t="shared" si="43"/>
        <v>50000</v>
      </c>
      <c r="M660" s="99">
        <f t="shared" si="43"/>
        <v>0</v>
      </c>
      <c r="N660" s="99">
        <f t="shared" si="43"/>
        <v>0</v>
      </c>
      <c r="O660" s="99">
        <f t="shared" si="43"/>
        <v>0</v>
      </c>
      <c r="P660" s="99">
        <f t="shared" si="43"/>
        <v>0</v>
      </c>
      <c r="Q660" s="99">
        <f t="shared" si="43"/>
        <v>289000</v>
      </c>
      <c r="R660" s="99">
        <f t="shared" si="43"/>
        <v>289000</v>
      </c>
      <c r="S660" s="99">
        <f t="shared" si="43"/>
        <v>270000</v>
      </c>
      <c r="T660" s="99">
        <f t="shared" si="43"/>
        <v>0</v>
      </c>
      <c r="U660" s="99">
        <f t="shared" si="43"/>
        <v>0</v>
      </c>
    </row>
    <row r="661" spans="1:21" x14ac:dyDescent="0.2">
      <c r="A661" s="285"/>
      <c r="B661" s="291"/>
      <c r="C661" s="292"/>
      <c r="D661" s="97"/>
      <c r="E661" s="97"/>
      <c r="F661" s="98" t="s">
        <v>19</v>
      </c>
      <c r="G661" s="99">
        <f>E662</f>
        <v>430234.97</v>
      </c>
      <c r="H661" s="99">
        <f>H664+H679+H688</f>
        <v>141716.34999999998</v>
      </c>
      <c r="I661" s="99">
        <f t="shared" si="43"/>
        <v>91716.349999999991</v>
      </c>
      <c r="J661" s="99">
        <f t="shared" si="43"/>
        <v>69413.01999999999</v>
      </c>
      <c r="K661" s="99">
        <f t="shared" si="43"/>
        <v>22303.33</v>
      </c>
      <c r="L661" s="99">
        <f t="shared" si="43"/>
        <v>50000</v>
      </c>
      <c r="M661" s="99">
        <f t="shared" si="43"/>
        <v>0</v>
      </c>
      <c r="N661" s="99">
        <f t="shared" si="43"/>
        <v>0</v>
      </c>
      <c r="O661" s="99">
        <f t="shared" si="43"/>
        <v>0</v>
      </c>
      <c r="P661" s="99">
        <f t="shared" si="43"/>
        <v>0</v>
      </c>
      <c r="Q661" s="99">
        <f t="shared" si="43"/>
        <v>288518.62</v>
      </c>
      <c r="R661" s="99">
        <f t="shared" si="43"/>
        <v>288518.62</v>
      </c>
      <c r="S661" s="99">
        <f t="shared" si="43"/>
        <v>269518.62</v>
      </c>
      <c r="T661" s="99">
        <f t="shared" si="43"/>
        <v>0</v>
      </c>
      <c r="U661" s="99">
        <f t="shared" si="43"/>
        <v>0</v>
      </c>
    </row>
    <row r="662" spans="1:21" x14ac:dyDescent="0.2">
      <c r="A662" s="285"/>
      <c r="B662" s="291"/>
      <c r="C662" s="292"/>
      <c r="D662" s="97">
        <f>D665+D680+D689</f>
        <v>439700</v>
      </c>
      <c r="E662" s="97">
        <f>E665+E680+E689</f>
        <v>430234.97</v>
      </c>
      <c r="F662" s="98" t="s">
        <v>20</v>
      </c>
      <c r="G662" s="99">
        <f>G661/G660*100</f>
        <v>97.847389128951562</v>
      </c>
      <c r="H662" s="99">
        <f t="shared" ref="H662:R662" si="44">H661/H660*100</f>
        <v>94.038719309887171</v>
      </c>
      <c r="I662" s="99">
        <f t="shared" si="44"/>
        <v>91.078798411122136</v>
      </c>
      <c r="J662" s="99">
        <f t="shared" si="44"/>
        <v>98.668116560056845</v>
      </c>
      <c r="K662" s="99">
        <f t="shared" si="44"/>
        <v>73.48708401976937</v>
      </c>
      <c r="L662" s="99">
        <f t="shared" si="44"/>
        <v>100</v>
      </c>
      <c r="M662" s="99">
        <v>0</v>
      </c>
      <c r="N662" s="99">
        <v>0</v>
      </c>
      <c r="O662" s="99">
        <v>0</v>
      </c>
      <c r="P662" s="99">
        <v>0</v>
      </c>
      <c r="Q662" s="99">
        <f t="shared" si="44"/>
        <v>99.833432525951565</v>
      </c>
      <c r="R662" s="99">
        <f t="shared" si="44"/>
        <v>99.833432525951565</v>
      </c>
      <c r="S662" s="99">
        <v>0</v>
      </c>
      <c r="T662" s="99">
        <v>0</v>
      </c>
      <c r="U662" s="99">
        <v>0</v>
      </c>
    </row>
    <row r="663" spans="1:21" x14ac:dyDescent="0.2">
      <c r="A663" s="280"/>
      <c r="B663" s="281" t="s">
        <v>187</v>
      </c>
      <c r="C663" s="282" t="s">
        <v>188</v>
      </c>
      <c r="D663" s="52">
        <v>368900</v>
      </c>
      <c r="E663" s="52">
        <v>359654.47</v>
      </c>
      <c r="F663" s="51" t="s">
        <v>18</v>
      </c>
      <c r="G663" s="9">
        <f>D665</f>
        <v>368900</v>
      </c>
      <c r="H663" s="18">
        <f>I663+L663+M663+N663+O663+P663</f>
        <v>98900</v>
      </c>
      <c r="I663" s="9">
        <f>J663+K663</f>
        <v>98900</v>
      </c>
      <c r="J663" s="9">
        <f>D666+D667+D668+D669+D670</f>
        <v>70350</v>
      </c>
      <c r="K663" s="9">
        <f>D671+D672+D673+D674+D675</f>
        <v>28550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9">
        <f>R663+T663+U663</f>
        <v>270000</v>
      </c>
      <c r="R663" s="9">
        <f>D676+D677</f>
        <v>270000</v>
      </c>
      <c r="S663" s="18">
        <f>R663</f>
        <v>270000</v>
      </c>
      <c r="T663" s="18">
        <v>0</v>
      </c>
      <c r="U663" s="18">
        <v>0</v>
      </c>
    </row>
    <row r="664" spans="1:21" x14ac:dyDescent="0.2">
      <c r="A664" s="280"/>
      <c r="B664" s="281"/>
      <c r="C664" s="283"/>
      <c r="D664" s="8"/>
      <c r="E664" s="8"/>
      <c r="F664" s="51" t="s">
        <v>19</v>
      </c>
      <c r="G664" s="9">
        <f>E665</f>
        <v>359654.47</v>
      </c>
      <c r="H664" s="18">
        <f>I664+L664+M664+N664+O664+P664</f>
        <v>90135.849999999991</v>
      </c>
      <c r="I664" s="9">
        <f>J664+K664</f>
        <v>90135.849999999991</v>
      </c>
      <c r="J664" s="9">
        <f>E666+E667+E668+E669+E670</f>
        <v>69413.01999999999</v>
      </c>
      <c r="K664" s="9">
        <f>E671+E672+E673+E674+E675</f>
        <v>20722.830000000002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9">
        <f>R664+T664+U664</f>
        <v>269518.62</v>
      </c>
      <c r="R664" s="9">
        <f>E676+E677</f>
        <v>269518.62</v>
      </c>
      <c r="S664" s="18">
        <f>R664</f>
        <v>269518.62</v>
      </c>
      <c r="T664" s="18">
        <v>0</v>
      </c>
      <c r="U664" s="18">
        <v>0</v>
      </c>
    </row>
    <row r="665" spans="1:21" x14ac:dyDescent="0.2">
      <c r="A665" s="280"/>
      <c r="B665" s="281"/>
      <c r="C665" s="283"/>
      <c r="D665" s="8">
        <f>D666+D667+D668+D669+D670+D671++D672+D673+D674+D675+D676+D677</f>
        <v>368900</v>
      </c>
      <c r="E665" s="8">
        <f>E666+E667+E668+E669+E670+E671++E672+E673+E674+E675+E676+E677</f>
        <v>359654.47</v>
      </c>
      <c r="F665" s="51" t="s">
        <v>20</v>
      </c>
      <c r="G665" s="9">
        <f>G664/G663*100</f>
        <v>97.493757115749517</v>
      </c>
      <c r="H665" s="9">
        <f>H664/H663*100</f>
        <v>91.13837209302325</v>
      </c>
      <c r="I665" s="9">
        <f>I664/I663*100</f>
        <v>91.13837209302325</v>
      </c>
      <c r="J665" s="9">
        <f>J664/J663*100</f>
        <v>98.668116560056845</v>
      </c>
      <c r="K665" s="9">
        <f>K664/K663*100</f>
        <v>72.584343257443081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9">
        <f>Q664/Q663*100</f>
        <v>99.821711111111114</v>
      </c>
      <c r="R665" s="9">
        <f>R664/R663*100</f>
        <v>99.821711111111114</v>
      </c>
      <c r="S665" s="9">
        <f>S664/S663*100</f>
        <v>99.821711111111114</v>
      </c>
      <c r="T665" s="18">
        <v>0</v>
      </c>
      <c r="U665" s="18">
        <v>0</v>
      </c>
    </row>
    <row r="666" spans="1:21" hidden="1" x14ac:dyDescent="0.2">
      <c r="A666" s="1"/>
      <c r="B666">
        <v>401</v>
      </c>
      <c r="C666">
        <v>0</v>
      </c>
      <c r="D666" s="52">
        <v>44600</v>
      </c>
      <c r="E666" s="52">
        <v>44521</v>
      </c>
      <c r="F666" s="13">
        <f>H660+Q660</f>
        <v>439700</v>
      </c>
      <c r="G666" s="28">
        <f>G664-E665</f>
        <v>0</v>
      </c>
      <c r="H666" s="14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1:21" hidden="1" x14ac:dyDescent="0.2">
      <c r="A667" s="1"/>
      <c r="B667">
        <v>404</v>
      </c>
      <c r="C667">
        <v>0</v>
      </c>
      <c r="D667" s="52">
        <v>3700</v>
      </c>
      <c r="E667" s="52">
        <v>3697.84</v>
      </c>
      <c r="F667" s="13"/>
      <c r="G667" s="14"/>
      <c r="H667" s="14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hidden="1" x14ac:dyDescent="0.2">
      <c r="A668" s="1"/>
      <c r="B668">
        <v>411</v>
      </c>
      <c r="C668">
        <v>0</v>
      </c>
      <c r="D668" s="52">
        <v>8350</v>
      </c>
      <c r="E668" s="52">
        <v>8319.5</v>
      </c>
      <c r="F668" s="13"/>
      <c r="G668" s="14"/>
      <c r="H668" s="14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hidden="1" x14ac:dyDescent="0.2">
      <c r="A669" s="1"/>
      <c r="B669">
        <v>412</v>
      </c>
      <c r="C669">
        <v>0</v>
      </c>
      <c r="D669" s="52">
        <v>1200</v>
      </c>
      <c r="E669" s="52">
        <v>1181.32</v>
      </c>
      <c r="F669" s="13"/>
      <c r="G669" s="14"/>
      <c r="H669" s="14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hidden="1" x14ac:dyDescent="0.2">
      <c r="A670" s="1"/>
      <c r="B670">
        <v>417</v>
      </c>
      <c r="C670">
        <v>0</v>
      </c>
      <c r="D670" s="52">
        <v>12500</v>
      </c>
      <c r="E670" s="52">
        <v>11693.36</v>
      </c>
      <c r="F670" s="13"/>
      <c r="G670" s="14"/>
      <c r="H670" s="14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hidden="1" x14ac:dyDescent="0.2">
      <c r="A671" s="1"/>
      <c r="B671">
        <v>421</v>
      </c>
      <c r="C671">
        <v>0</v>
      </c>
      <c r="D671" s="52">
        <v>15950</v>
      </c>
      <c r="E671" s="52">
        <v>13139.09</v>
      </c>
      <c r="F671" s="13"/>
      <c r="G671" s="14"/>
      <c r="H671" s="14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 hidden="1" x14ac:dyDescent="0.2">
      <c r="A672" s="1"/>
      <c r="B672">
        <v>426</v>
      </c>
      <c r="C672">
        <v>0</v>
      </c>
      <c r="D672" s="52">
        <v>4700</v>
      </c>
      <c r="E672" s="52">
        <v>25.2</v>
      </c>
      <c r="F672" s="13"/>
      <c r="G672" s="14"/>
      <c r="H672" s="14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 hidden="1" x14ac:dyDescent="0.2">
      <c r="A673" s="1"/>
      <c r="B673">
        <v>430</v>
      </c>
      <c r="C673">
        <v>0</v>
      </c>
      <c r="D673" s="52">
        <v>3500</v>
      </c>
      <c r="E673" s="52">
        <v>3195.5</v>
      </c>
      <c r="F673" s="13"/>
      <c r="G673" s="14"/>
      <c r="H673" s="14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hidden="1" x14ac:dyDescent="0.2">
      <c r="A674" s="1"/>
      <c r="B674">
        <v>441</v>
      </c>
      <c r="C674">
        <v>0</v>
      </c>
      <c r="D674" s="52">
        <v>3300</v>
      </c>
      <c r="E674" s="52">
        <v>3269.11</v>
      </c>
      <c r="F674" s="13"/>
      <c r="G674" s="14"/>
      <c r="H674" s="14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 hidden="1" x14ac:dyDescent="0.2">
      <c r="A675" s="1"/>
      <c r="B675">
        <v>444</v>
      </c>
      <c r="C675">
        <v>0</v>
      </c>
      <c r="D675" s="52">
        <v>1100</v>
      </c>
      <c r="E675" s="52">
        <v>1093.93</v>
      </c>
      <c r="F675" s="13"/>
      <c r="G675" s="14"/>
      <c r="H675" s="14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 hidden="1" x14ac:dyDescent="0.2">
      <c r="A676" s="1"/>
      <c r="B676">
        <v>605</v>
      </c>
      <c r="C676">
        <v>7</v>
      </c>
      <c r="D676" s="52">
        <v>50000</v>
      </c>
      <c r="E676" s="52">
        <v>50000</v>
      </c>
      <c r="F676" s="13"/>
      <c r="G676" s="14"/>
      <c r="H676" s="14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 hidden="1" x14ac:dyDescent="0.2">
      <c r="A677" s="1"/>
      <c r="B677">
        <v>605</v>
      </c>
      <c r="C677">
        <v>9</v>
      </c>
      <c r="D677" s="52">
        <v>220000</v>
      </c>
      <c r="E677" s="52">
        <v>219518.62</v>
      </c>
      <c r="F677" s="13"/>
      <c r="G677" s="14"/>
      <c r="H677" s="14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 hidden="1" x14ac:dyDescent="0.2">
      <c r="A678" s="280"/>
      <c r="B678" s="281" t="s">
        <v>189</v>
      </c>
      <c r="C678" s="282" t="s">
        <v>190</v>
      </c>
      <c r="D678" s="20"/>
      <c r="E678" s="20"/>
      <c r="F678" s="51" t="s">
        <v>18</v>
      </c>
      <c r="G678" s="18">
        <f>D680</f>
        <v>50000</v>
      </c>
      <c r="H678" s="18">
        <f>I678+L678+M678+N678+O678+P678</f>
        <v>50000</v>
      </c>
      <c r="I678" s="14">
        <f>J678+K678</f>
        <v>0</v>
      </c>
      <c r="J678" s="18">
        <v>0</v>
      </c>
      <c r="K678" s="18">
        <v>0</v>
      </c>
      <c r="L678" s="18">
        <f>D681</f>
        <v>50000</v>
      </c>
      <c r="M678" s="18">
        <v>0</v>
      </c>
      <c r="N678" s="18">
        <f>D682+D683+D684+D685</f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</row>
    <row r="679" spans="1:21" hidden="1" x14ac:dyDescent="0.2">
      <c r="A679" s="280"/>
      <c r="B679" s="281"/>
      <c r="C679" s="284"/>
      <c r="D679" s="20"/>
      <c r="E679" s="20"/>
      <c r="F679" s="51" t="s">
        <v>19</v>
      </c>
      <c r="G679" s="18">
        <f>E680</f>
        <v>50000</v>
      </c>
      <c r="H679" s="18">
        <f>I679+L679+M679+N679+O679+P679</f>
        <v>50000</v>
      </c>
      <c r="I679" s="14">
        <f>J679+K679</f>
        <v>0</v>
      </c>
      <c r="J679" s="18">
        <v>0</v>
      </c>
      <c r="K679" s="18">
        <v>0</v>
      </c>
      <c r="L679" s="18">
        <f>E681</f>
        <v>50000</v>
      </c>
      <c r="M679" s="18">
        <v>0</v>
      </c>
      <c r="N679" s="18">
        <f>E682+E683+E684+E685</f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</row>
    <row r="680" spans="1:21" hidden="1" x14ac:dyDescent="0.2">
      <c r="A680" s="280"/>
      <c r="B680" s="281"/>
      <c r="C680" s="284"/>
      <c r="D680" s="20">
        <f>D681+D682+D683+D684+D685</f>
        <v>50000</v>
      </c>
      <c r="E680" s="20">
        <f>E681+E682+E683+E684+E685</f>
        <v>50000</v>
      </c>
      <c r="F680" s="51" t="s">
        <v>20</v>
      </c>
      <c r="G680" s="18">
        <f>G679/G678*100</f>
        <v>100</v>
      </c>
      <c r="H680" s="18">
        <f>H679/H678*100</f>
        <v>100</v>
      </c>
      <c r="I680" s="18">
        <v>0</v>
      </c>
      <c r="J680" s="18">
        <v>0</v>
      </c>
      <c r="K680" s="18">
        <v>0</v>
      </c>
      <c r="L680" s="18">
        <f>L679/L678*100</f>
        <v>100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</row>
    <row r="681" spans="1:21" hidden="1" x14ac:dyDescent="0.2">
      <c r="A681" s="1"/>
      <c r="B681">
        <v>282</v>
      </c>
      <c r="C681">
        <v>0</v>
      </c>
      <c r="D681" s="52">
        <v>50000</v>
      </c>
      <c r="E681" s="52">
        <v>50000</v>
      </c>
      <c r="F681" s="13" t="s">
        <v>105</v>
      </c>
      <c r="G681" s="28">
        <v>0</v>
      </c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1:21" hidden="1" x14ac:dyDescent="0.2">
      <c r="A682" s="41"/>
      <c r="B682" s="42"/>
      <c r="C682" s="32" t="s">
        <v>122</v>
      </c>
      <c r="D682" s="17">
        <v>0</v>
      </c>
      <c r="E682" s="17">
        <v>0</v>
      </c>
      <c r="F682" s="13" t="s">
        <v>106</v>
      </c>
      <c r="G682" s="28">
        <v>0</v>
      </c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idden="1" x14ac:dyDescent="0.2">
      <c r="A683" s="41"/>
      <c r="B683" s="42"/>
      <c r="C683" s="32" t="s">
        <v>124</v>
      </c>
      <c r="D683" s="17">
        <v>0</v>
      </c>
      <c r="E683" s="17">
        <v>0</v>
      </c>
      <c r="F683" s="13" t="s">
        <v>107</v>
      </c>
      <c r="G683" s="28">
        <v>0</v>
      </c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idden="1" x14ac:dyDescent="0.2">
      <c r="A684" s="41"/>
      <c r="B684" s="42"/>
      <c r="C684" s="32" t="s">
        <v>191</v>
      </c>
      <c r="D684" s="17">
        <v>0</v>
      </c>
      <c r="E684" s="17">
        <v>0</v>
      </c>
      <c r="F684" s="13"/>
      <c r="G684" s="28">
        <f>SUM(G681:G683)</f>
        <v>0</v>
      </c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idden="1" x14ac:dyDescent="0.2">
      <c r="A685" s="41"/>
      <c r="B685" s="42"/>
      <c r="C685" s="32" t="s">
        <v>192</v>
      </c>
      <c r="D685" s="17">
        <v>0</v>
      </c>
      <c r="E685" s="17">
        <v>0</v>
      </c>
      <c r="F685" s="47"/>
      <c r="G685" s="47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t="13.5" hidden="1" thickBot="1" x14ac:dyDescent="0.25">
      <c r="A686" s="41"/>
      <c r="B686" s="42"/>
      <c r="C686" s="43"/>
      <c r="D686" s="44"/>
      <c r="E686" s="44"/>
      <c r="F686" s="13"/>
      <c r="G686" s="28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x14ac:dyDescent="0.2">
      <c r="A687" s="280"/>
      <c r="B687" s="281" t="s">
        <v>193</v>
      </c>
      <c r="C687" s="282" t="s">
        <v>26</v>
      </c>
      <c r="D687" s="20"/>
      <c r="E687" s="20"/>
      <c r="F687" s="51" t="s">
        <v>18</v>
      </c>
      <c r="G687" s="18">
        <f>D689</f>
        <v>20800</v>
      </c>
      <c r="H687" s="18">
        <f>I687+L687+M687+N687+O687+P687</f>
        <v>1800</v>
      </c>
      <c r="I687" s="14">
        <f>J687+K687</f>
        <v>1800</v>
      </c>
      <c r="J687" s="18">
        <v>0</v>
      </c>
      <c r="K687" s="18">
        <f>D690</f>
        <v>1800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f>D691</f>
        <v>19000</v>
      </c>
      <c r="R687" s="18">
        <f>Q687</f>
        <v>19000</v>
      </c>
      <c r="S687" s="18">
        <v>0</v>
      </c>
      <c r="T687" s="18">
        <v>0</v>
      </c>
      <c r="U687" s="18">
        <v>0</v>
      </c>
    </row>
    <row r="688" spans="1:21" x14ac:dyDescent="0.2">
      <c r="A688" s="280"/>
      <c r="B688" s="281"/>
      <c r="C688" s="284"/>
      <c r="D688" s="20"/>
      <c r="E688" s="20"/>
      <c r="F688" s="51" t="s">
        <v>19</v>
      </c>
      <c r="G688" s="18">
        <f>E689</f>
        <v>20580.5</v>
      </c>
      <c r="H688" s="18">
        <f>I688+L688+M688+N688+O688+P688</f>
        <v>1580.5</v>
      </c>
      <c r="I688" s="14">
        <f>J688+K688</f>
        <v>1580.5</v>
      </c>
      <c r="J688" s="18">
        <v>0</v>
      </c>
      <c r="K688" s="18">
        <f>E690</f>
        <v>1580.5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f>E691</f>
        <v>19000</v>
      </c>
      <c r="R688" s="18">
        <f>Q688</f>
        <v>19000</v>
      </c>
      <c r="S688" s="18">
        <v>0</v>
      </c>
      <c r="T688" s="18">
        <v>0</v>
      </c>
      <c r="U688" s="18">
        <v>0</v>
      </c>
    </row>
    <row r="689" spans="1:21" x14ac:dyDescent="0.2">
      <c r="A689" s="280"/>
      <c r="B689" s="281"/>
      <c r="C689" s="284"/>
      <c r="D689" s="20">
        <f>D690+D691</f>
        <v>20800</v>
      </c>
      <c r="E689" s="20">
        <f>E690+E691</f>
        <v>20580.5</v>
      </c>
      <c r="F689" s="51" t="s">
        <v>20</v>
      </c>
      <c r="G689" s="18">
        <f>G688/G687*100</f>
        <v>98.944711538461533</v>
      </c>
      <c r="H689" s="18">
        <f>H688/H687*100</f>
        <v>87.805555555555557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9">
        <f>Q688/Q687*100</f>
        <v>100</v>
      </c>
      <c r="R689" s="9">
        <f>R688/R687*100</f>
        <v>100</v>
      </c>
      <c r="S689" s="18">
        <v>0</v>
      </c>
      <c r="T689" s="18">
        <v>0</v>
      </c>
      <c r="U689" s="18">
        <v>0</v>
      </c>
    </row>
    <row r="690" spans="1:21" hidden="1" x14ac:dyDescent="0.2">
      <c r="A690" s="1"/>
      <c r="B690">
        <v>421</v>
      </c>
      <c r="C690">
        <v>0</v>
      </c>
      <c r="D690" s="52">
        <v>1800</v>
      </c>
      <c r="E690" s="52">
        <v>1580.5</v>
      </c>
      <c r="F690" s="13" t="s">
        <v>105</v>
      </c>
      <c r="G690" s="28">
        <v>0</v>
      </c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hidden="1" x14ac:dyDescent="0.2">
      <c r="A691" s="41"/>
      <c r="B691">
        <v>606</v>
      </c>
      <c r="C691">
        <v>0</v>
      </c>
      <c r="D691" s="52">
        <v>19000</v>
      </c>
      <c r="E691" s="52">
        <v>19000</v>
      </c>
      <c r="F691" s="13"/>
      <c r="G691" s="47">
        <v>3000</v>
      </c>
      <c r="H691" s="47">
        <v>1115</v>
      </c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x14ac:dyDescent="0.2">
      <c r="A692" s="322" t="s">
        <v>194</v>
      </c>
      <c r="B692" s="323"/>
      <c r="C692" s="324"/>
      <c r="D692" s="165"/>
      <c r="E692" s="165"/>
      <c r="F692" s="166" t="s">
        <v>18</v>
      </c>
      <c r="G692" s="167">
        <f>D694</f>
        <v>19041566.890000001</v>
      </c>
      <c r="H692" s="168">
        <f>H5+H26+H33+H53+H75+H94+H103+H168+H210+H252+H260+H271+H412+H434+H522+H547+H573+H636+H660</f>
        <v>16246875.48</v>
      </c>
      <c r="I692" s="168">
        <f t="shared" ref="I692:U693" si="45">I5+I26+I33+I53+I75+I94+I103+I168+I210+I252+I260+I271+I412+I434+I522+I547+I573+I636+I660</f>
        <v>13689137.390000001</v>
      </c>
      <c r="J692" s="168">
        <f t="shared" si="45"/>
        <v>8619142.5599999987</v>
      </c>
      <c r="K692" s="168">
        <f t="shared" si="45"/>
        <v>5069994.83</v>
      </c>
      <c r="L692" s="168">
        <f t="shared" si="45"/>
        <v>380000</v>
      </c>
      <c r="M692" s="168">
        <f t="shared" si="45"/>
        <v>2020173.0899999999</v>
      </c>
      <c r="N692" s="168">
        <f t="shared" si="45"/>
        <v>93565</v>
      </c>
      <c r="O692" s="168">
        <f t="shared" si="45"/>
        <v>0</v>
      </c>
      <c r="P692" s="168">
        <f t="shared" si="45"/>
        <v>64000</v>
      </c>
      <c r="Q692" s="168">
        <f>Q5+Q26+Q33+Q53+Q75+Q94+Q103+Q168+Q210+Q252+Q260+Q271+Q412+Q434+Q522+Q547+Q573+Q636+Q660</f>
        <v>2794691.41</v>
      </c>
      <c r="R692" s="168">
        <f t="shared" si="45"/>
        <v>2463183</v>
      </c>
      <c r="S692" s="168">
        <f t="shared" si="45"/>
        <v>301508.41000000003</v>
      </c>
      <c r="T692" s="168">
        <f t="shared" si="45"/>
        <v>0</v>
      </c>
      <c r="U692" s="168">
        <f t="shared" si="45"/>
        <v>331508.41000000003</v>
      </c>
    </row>
    <row r="693" spans="1:21" x14ac:dyDescent="0.2">
      <c r="A693" s="325"/>
      <c r="B693" s="326"/>
      <c r="C693" s="327"/>
      <c r="D693" s="165"/>
      <c r="E693" s="165"/>
      <c r="F693" s="166" t="s">
        <v>19</v>
      </c>
      <c r="G693" s="167">
        <f>E694</f>
        <v>18688303.359999999</v>
      </c>
      <c r="H693" s="168">
        <f>H6+H34+H54+H76+H95+H104+H169+H211+H253+H261+H272+H413+H435+H523+H548+H574+H637+H661</f>
        <v>15920973.529999997</v>
      </c>
      <c r="I693" s="168">
        <f t="shared" ref="I693:P693" si="46">I6+I34+I54+I76+I95+I104+I169+I211+I253+I261+I272+I413+I435+I523+I548+I574+I637+I661</f>
        <v>13386669.129999995</v>
      </c>
      <c r="J693" s="168">
        <f t="shared" si="46"/>
        <v>8517015.5200000014</v>
      </c>
      <c r="K693" s="168">
        <f t="shared" si="46"/>
        <v>4869653.6100000003</v>
      </c>
      <c r="L693" s="168">
        <f t="shared" si="46"/>
        <v>380000</v>
      </c>
      <c r="M693" s="168">
        <f t="shared" si="46"/>
        <v>2015320.17</v>
      </c>
      <c r="N693" s="168">
        <f t="shared" si="46"/>
        <v>92619.489999999991</v>
      </c>
      <c r="O693" s="168">
        <f t="shared" si="46"/>
        <v>0</v>
      </c>
      <c r="P693" s="168">
        <f t="shared" si="46"/>
        <v>46364.74</v>
      </c>
      <c r="Q693" s="168">
        <f>Q6+Q27+Q34+Q54+Q76+Q95+Q104+Q169+Q211+Q253+Q261+Q272+Q413+Q435+Q523+Q548+Q574+Q637+Q661</f>
        <v>2767329.83</v>
      </c>
      <c r="R693" s="168">
        <f t="shared" si="45"/>
        <v>2435821.42</v>
      </c>
      <c r="S693" s="168">
        <f t="shared" si="45"/>
        <v>301027.03000000003</v>
      </c>
      <c r="T693" s="168">
        <f t="shared" si="45"/>
        <v>0</v>
      </c>
      <c r="U693" s="168">
        <f t="shared" si="45"/>
        <v>331508.41000000003</v>
      </c>
    </row>
    <row r="694" spans="1:21" x14ac:dyDescent="0.2">
      <c r="A694" s="328"/>
      <c r="B694" s="329"/>
      <c r="C694" s="330"/>
      <c r="D694" s="169">
        <f>D7+D28+D35+D55+D77+D96+D105+D170+D212+D254+D262+D273+D414+D436+D524+D549+D575+D638+D662</f>
        <v>19041566.890000001</v>
      </c>
      <c r="E694" s="169">
        <f>E7+E28+E35+E55+E77+E96+E105+E170+E212+E254+E262+E273+E414+E436+E524+E549+E575+E638+E662</f>
        <v>18688303.359999999</v>
      </c>
      <c r="F694" s="166" t="s">
        <v>20</v>
      </c>
      <c r="G694" s="167">
        <f>G693/G692*100</f>
        <v>98.144776992141729</v>
      </c>
      <c r="H694" s="167">
        <f t="shared" ref="H694:S694" si="47">H693/H692*100</f>
        <v>97.994063840760091</v>
      </c>
      <c r="I694" s="167">
        <f t="shared" si="47"/>
        <v>97.790450549346076</v>
      </c>
      <c r="J694" s="167">
        <f t="shared" si="47"/>
        <v>98.815113692701274</v>
      </c>
      <c r="K694" s="167">
        <f t="shared" si="47"/>
        <v>96.048492617496422</v>
      </c>
      <c r="L694" s="167">
        <f t="shared" si="47"/>
        <v>100</v>
      </c>
      <c r="M694" s="167">
        <f t="shared" si="47"/>
        <v>99.759777019898834</v>
      </c>
      <c r="N694" s="167">
        <f t="shared" si="47"/>
        <v>98.989461871426272</v>
      </c>
      <c r="O694" s="167">
        <v>0</v>
      </c>
      <c r="P694" s="167">
        <f t="shared" si="47"/>
        <v>72.444906250000003</v>
      </c>
      <c r="Q694" s="167">
        <f t="shared" si="47"/>
        <v>99.020944498483999</v>
      </c>
      <c r="R694" s="167">
        <f t="shared" si="47"/>
        <v>98.889177945771792</v>
      </c>
      <c r="S694" s="167">
        <f t="shared" si="47"/>
        <v>99.840342761914997</v>
      </c>
      <c r="T694" s="167">
        <v>0</v>
      </c>
      <c r="U694" s="167">
        <v>0</v>
      </c>
    </row>
    <row r="695" spans="1:21" hidden="1" x14ac:dyDescent="0.2">
      <c r="G695" s="156">
        <v>19041566.890000001</v>
      </c>
      <c r="H695" s="156">
        <v>16246875.48</v>
      </c>
      <c r="I695" s="156">
        <v>13689137.390000001</v>
      </c>
      <c r="J695" s="156">
        <v>8619142.5600000005</v>
      </c>
      <c r="K695" s="156">
        <v>5069994.83</v>
      </c>
      <c r="L695" s="156">
        <v>380000</v>
      </c>
      <c r="M695" s="156">
        <v>2020173.09</v>
      </c>
      <c r="N695" s="156">
        <v>93565</v>
      </c>
      <c r="O695" s="156">
        <v>0</v>
      </c>
      <c r="P695" s="156">
        <v>64000</v>
      </c>
      <c r="Q695" s="156">
        <v>2794691.41</v>
      </c>
      <c r="R695" s="156">
        <v>2794691.41</v>
      </c>
      <c r="S695" s="156">
        <v>301508.40999999997</v>
      </c>
      <c r="T695" s="156">
        <v>0</v>
      </c>
    </row>
    <row r="696" spans="1:21" hidden="1" x14ac:dyDescent="0.2">
      <c r="G696" s="157">
        <f>G692-G695</f>
        <v>0</v>
      </c>
      <c r="H696" s="157">
        <f t="shared" ref="H696:U696" si="48">H692-H695</f>
        <v>0</v>
      </c>
      <c r="I696" s="157">
        <f t="shared" si="48"/>
        <v>0</v>
      </c>
      <c r="J696" s="157">
        <f t="shared" si="48"/>
        <v>0</v>
      </c>
      <c r="K696" s="157">
        <f t="shared" si="48"/>
        <v>0</v>
      </c>
      <c r="L696" s="157">
        <f t="shared" si="48"/>
        <v>0</v>
      </c>
      <c r="M696" s="157">
        <f t="shared" si="48"/>
        <v>0</v>
      </c>
      <c r="N696" s="157">
        <f t="shared" si="48"/>
        <v>0</v>
      </c>
      <c r="O696" s="157">
        <f t="shared" si="48"/>
        <v>0</v>
      </c>
      <c r="P696" s="157">
        <f t="shared" si="48"/>
        <v>0</v>
      </c>
      <c r="Q696" s="157">
        <f t="shared" si="48"/>
        <v>0</v>
      </c>
      <c r="R696" s="157">
        <f t="shared" si="48"/>
        <v>-331508.41000000015</v>
      </c>
      <c r="S696" s="157">
        <f t="shared" si="48"/>
        <v>0</v>
      </c>
      <c r="T696" s="157">
        <f t="shared" si="48"/>
        <v>0</v>
      </c>
      <c r="U696" s="157">
        <f t="shared" si="48"/>
        <v>331508.41000000003</v>
      </c>
    </row>
    <row r="697" spans="1:21" hidden="1" x14ac:dyDescent="0.2">
      <c r="C697" s="59" t="s">
        <v>206</v>
      </c>
      <c r="D697" s="52">
        <v>19041566.890000001</v>
      </c>
      <c r="E697" s="52">
        <v>18688303.359999999</v>
      </c>
      <c r="G697" s="52">
        <f>H692+Q692</f>
        <v>19041566.890000001</v>
      </c>
      <c r="H697" s="52">
        <f>I692+L692+M692+N692+O692+P692</f>
        <v>16246875.48</v>
      </c>
      <c r="I697" s="52">
        <f>J692+K692</f>
        <v>13689137.389999999</v>
      </c>
      <c r="Q697" s="52">
        <f>R692+U692</f>
        <v>2794691.41</v>
      </c>
    </row>
    <row r="698" spans="1:21" hidden="1" x14ac:dyDescent="0.2">
      <c r="C698" s="59" t="s">
        <v>207</v>
      </c>
      <c r="D698" s="52">
        <f>D694-D697</f>
        <v>0</v>
      </c>
      <c r="E698" s="52">
        <f>E694-E697</f>
        <v>0</v>
      </c>
      <c r="G698" s="52">
        <f>G692-G697</f>
        <v>0</v>
      </c>
      <c r="H698" s="52">
        <f>H692-H697</f>
        <v>0</v>
      </c>
      <c r="I698" s="52">
        <f>I692-I697</f>
        <v>0</v>
      </c>
      <c r="Q698" s="52">
        <f>Q692-Q697</f>
        <v>0</v>
      </c>
    </row>
    <row r="699" spans="1:21" hidden="1" x14ac:dyDescent="0.2">
      <c r="G699" s="52">
        <f>H693+Q693</f>
        <v>18688303.359999999</v>
      </c>
      <c r="H699" s="52">
        <f>I693+L693+M693+N693+P693</f>
        <v>15920973.529999996</v>
      </c>
      <c r="I699" s="52">
        <f>J693+K693</f>
        <v>13386669.130000003</v>
      </c>
      <c r="Q699" s="52">
        <f>R693+U693</f>
        <v>2767329.83</v>
      </c>
    </row>
    <row r="700" spans="1:21" hidden="1" x14ac:dyDescent="0.2">
      <c r="G700" s="52">
        <f>G693-G699</f>
        <v>0</v>
      </c>
      <c r="H700" s="52">
        <f>H693-H699</f>
        <v>0</v>
      </c>
      <c r="I700" s="52">
        <f>I693-I699</f>
        <v>0</v>
      </c>
      <c r="Q700" s="52">
        <f>Q693-Q699</f>
        <v>0</v>
      </c>
    </row>
    <row r="701" spans="1:21" hidden="1" x14ac:dyDescent="0.2">
      <c r="C701" s="59" t="s">
        <v>389</v>
      </c>
    </row>
    <row r="702" spans="1:21" hidden="1" x14ac:dyDescent="0.2"/>
    <row r="703" spans="1:21" hidden="1" x14ac:dyDescent="0.2">
      <c r="C703" t="s">
        <v>303</v>
      </c>
      <c r="D703" t="s">
        <v>304</v>
      </c>
      <c r="E703" s="52">
        <v>19041566.890000001</v>
      </c>
      <c r="F703" s="52">
        <v>18688303.359999999</v>
      </c>
      <c r="G703" s="52">
        <f>E703-G692</f>
        <v>0</v>
      </c>
      <c r="H703" s="52">
        <f>F703-G693</f>
        <v>0</v>
      </c>
    </row>
    <row r="704" spans="1:21" hidden="1" x14ac:dyDescent="0.2">
      <c r="C704" t="s">
        <v>305</v>
      </c>
      <c r="D704" t="s">
        <v>306</v>
      </c>
      <c r="E704" s="52">
        <v>16246875.48</v>
      </c>
      <c r="F704" s="52">
        <v>15920973.529999999</v>
      </c>
      <c r="G704" s="52">
        <f>E704-H692</f>
        <v>0</v>
      </c>
      <c r="H704" s="52">
        <f>F704-H693</f>
        <v>0</v>
      </c>
    </row>
    <row r="705" spans="3:8" hidden="1" x14ac:dyDescent="0.2">
      <c r="C705" t="s">
        <v>307</v>
      </c>
      <c r="D705" t="s">
        <v>308</v>
      </c>
      <c r="E705" s="52">
        <v>2794691.41</v>
      </c>
      <c r="F705" s="52">
        <v>2767329.83</v>
      </c>
      <c r="G705" s="52">
        <f>E705-Q692</f>
        <v>0</v>
      </c>
      <c r="H705" s="52">
        <f>F705-Q693</f>
        <v>0</v>
      </c>
    </row>
    <row r="706" spans="3:8" hidden="1" x14ac:dyDescent="0.2"/>
    <row r="707" spans="3:8" hidden="1" x14ac:dyDescent="0.2"/>
    <row r="708" spans="3:8" hidden="1" x14ac:dyDescent="0.2"/>
  </sheetData>
  <mergeCells count="266">
    <mergeCell ref="A630:A632"/>
    <mergeCell ref="B630:B632"/>
    <mergeCell ref="C630:C632"/>
    <mergeCell ref="A636:A638"/>
    <mergeCell ref="B636:B638"/>
    <mergeCell ref="C636:C638"/>
    <mergeCell ref="A639:A641"/>
    <mergeCell ref="B639:B641"/>
    <mergeCell ref="C639:C641"/>
    <mergeCell ref="A561:A563"/>
    <mergeCell ref="B561:B563"/>
    <mergeCell ref="C561:C563"/>
    <mergeCell ref="A566:A568"/>
    <mergeCell ref="B566:B568"/>
    <mergeCell ref="C566:C568"/>
    <mergeCell ref="A573:A575"/>
    <mergeCell ref="B573:B575"/>
    <mergeCell ref="C573:C575"/>
    <mergeCell ref="A394:A396"/>
    <mergeCell ref="B394:B396"/>
    <mergeCell ref="C394:C396"/>
    <mergeCell ref="A522:A524"/>
    <mergeCell ref="B522:B524"/>
    <mergeCell ref="C522:C524"/>
    <mergeCell ref="A525:A527"/>
    <mergeCell ref="B525:B527"/>
    <mergeCell ref="C525:C527"/>
    <mergeCell ref="A477:A479"/>
    <mergeCell ref="B477:B479"/>
    <mergeCell ref="C477:C479"/>
    <mergeCell ref="A481:A483"/>
    <mergeCell ref="B481:B483"/>
    <mergeCell ref="C481:C483"/>
    <mergeCell ref="A437:A439"/>
    <mergeCell ref="B437:B439"/>
    <mergeCell ref="C437:C439"/>
    <mergeCell ref="A434:A436"/>
    <mergeCell ref="B434:B436"/>
    <mergeCell ref="C434:C436"/>
    <mergeCell ref="A441:A443"/>
    <mergeCell ref="B441:B443"/>
    <mergeCell ref="C441:C443"/>
    <mergeCell ref="A332:A334"/>
    <mergeCell ref="B332:B334"/>
    <mergeCell ref="C332:C334"/>
    <mergeCell ref="A359:A361"/>
    <mergeCell ref="B359:B361"/>
    <mergeCell ref="C359:C361"/>
    <mergeCell ref="A377:A379"/>
    <mergeCell ref="B377:B379"/>
    <mergeCell ref="C377:C379"/>
    <mergeCell ref="A337:A339"/>
    <mergeCell ref="B337:B339"/>
    <mergeCell ref="C337:C339"/>
    <mergeCell ref="A29:A31"/>
    <mergeCell ref="B29:B31"/>
    <mergeCell ref="C29:C31"/>
    <mergeCell ref="A267:A269"/>
    <mergeCell ref="B267:B269"/>
    <mergeCell ref="C267:C269"/>
    <mergeCell ref="A271:A273"/>
    <mergeCell ref="B271:B273"/>
    <mergeCell ref="C271:C273"/>
    <mergeCell ref="A33:A35"/>
    <mergeCell ref="B33:B35"/>
    <mergeCell ref="C33:C35"/>
    <mergeCell ref="A53:A55"/>
    <mergeCell ref="B53:B55"/>
    <mergeCell ref="C53:C55"/>
    <mergeCell ref="A56:A58"/>
    <mergeCell ref="B56:B58"/>
    <mergeCell ref="C56:C58"/>
    <mergeCell ref="A36:A38"/>
    <mergeCell ref="B36:B38"/>
    <mergeCell ref="C36:C38"/>
    <mergeCell ref="A252:A254"/>
    <mergeCell ref="B252:B254"/>
    <mergeCell ref="C252:C254"/>
    <mergeCell ref="A687:A689"/>
    <mergeCell ref="B687:B689"/>
    <mergeCell ref="C687:C689"/>
    <mergeCell ref="A692:C694"/>
    <mergeCell ref="A649:A651"/>
    <mergeCell ref="B649:B651"/>
    <mergeCell ref="C649:C651"/>
    <mergeCell ref="A645:A647"/>
    <mergeCell ref="B645:B647"/>
    <mergeCell ref="C645:C647"/>
    <mergeCell ref="A660:A662"/>
    <mergeCell ref="B660:B662"/>
    <mergeCell ref="C660:C662"/>
    <mergeCell ref="A663:A665"/>
    <mergeCell ref="B663:B665"/>
    <mergeCell ref="C663:C665"/>
    <mergeCell ref="A678:A680"/>
    <mergeCell ref="B678:B680"/>
    <mergeCell ref="C678:C680"/>
    <mergeCell ref="A614:A616"/>
    <mergeCell ref="B614:B616"/>
    <mergeCell ref="C614:C616"/>
    <mergeCell ref="A576:A578"/>
    <mergeCell ref="B576:B578"/>
    <mergeCell ref="C576:C578"/>
    <mergeCell ref="A584:A586"/>
    <mergeCell ref="B584:B586"/>
    <mergeCell ref="C584:C586"/>
    <mergeCell ref="A606:A608"/>
    <mergeCell ref="B606:B608"/>
    <mergeCell ref="C606:C608"/>
    <mergeCell ref="A595:A597"/>
    <mergeCell ref="B595:B597"/>
    <mergeCell ref="C595:C597"/>
    <mergeCell ref="A600:A602"/>
    <mergeCell ref="B600:B602"/>
    <mergeCell ref="C600:C602"/>
    <mergeCell ref="A550:A552"/>
    <mergeCell ref="B550:B552"/>
    <mergeCell ref="C550:C552"/>
    <mergeCell ref="A501:A503"/>
    <mergeCell ref="B501:B503"/>
    <mergeCell ref="C501:C503"/>
    <mergeCell ref="A509:A511"/>
    <mergeCell ref="B509:B511"/>
    <mergeCell ref="C509:C511"/>
    <mergeCell ref="A513:A515"/>
    <mergeCell ref="B513:B515"/>
    <mergeCell ref="C513:C515"/>
    <mergeCell ref="A547:A549"/>
    <mergeCell ref="B547:B549"/>
    <mergeCell ref="C547:C549"/>
    <mergeCell ref="A445:A447"/>
    <mergeCell ref="B445:B447"/>
    <mergeCell ref="C445:C447"/>
    <mergeCell ref="A454:A456"/>
    <mergeCell ref="B454:B456"/>
    <mergeCell ref="C454:C456"/>
    <mergeCell ref="A473:A475"/>
    <mergeCell ref="B473:B475"/>
    <mergeCell ref="C473:C475"/>
    <mergeCell ref="A469:A471"/>
    <mergeCell ref="B469:B471"/>
    <mergeCell ref="C469:C471"/>
    <mergeCell ref="A426:A428"/>
    <mergeCell ref="B426:B428"/>
    <mergeCell ref="C426:C428"/>
    <mergeCell ref="A412:A414"/>
    <mergeCell ref="B412:B414"/>
    <mergeCell ref="C412:C414"/>
    <mergeCell ref="A415:A417"/>
    <mergeCell ref="B415:B417"/>
    <mergeCell ref="C415:C417"/>
    <mergeCell ref="A421:A423"/>
    <mergeCell ref="B421:B423"/>
    <mergeCell ref="C421:C423"/>
    <mergeCell ref="A255:A257"/>
    <mergeCell ref="B255:B257"/>
    <mergeCell ref="C255:C257"/>
    <mergeCell ref="A260:A262"/>
    <mergeCell ref="B260:B262"/>
    <mergeCell ref="C260:C262"/>
    <mergeCell ref="A263:A265"/>
    <mergeCell ref="B263:B265"/>
    <mergeCell ref="C263:C265"/>
    <mergeCell ref="A274:A276"/>
    <mergeCell ref="B274:B276"/>
    <mergeCell ref="C274:C276"/>
    <mergeCell ref="A296:A298"/>
    <mergeCell ref="B296:B298"/>
    <mergeCell ref="C296:C298"/>
    <mergeCell ref="A313:A315"/>
    <mergeCell ref="B313:B315"/>
    <mergeCell ref="C313:C315"/>
    <mergeCell ref="A247:A249"/>
    <mergeCell ref="B247:B249"/>
    <mergeCell ref="C247:C249"/>
    <mergeCell ref="A243:A245"/>
    <mergeCell ref="B243:B245"/>
    <mergeCell ref="C243:C245"/>
    <mergeCell ref="A210:A212"/>
    <mergeCell ref="B210:B212"/>
    <mergeCell ref="C210:C212"/>
    <mergeCell ref="A213:A215"/>
    <mergeCell ref="B213:B215"/>
    <mergeCell ref="C213:C215"/>
    <mergeCell ref="A219:A221"/>
    <mergeCell ref="B219:B221"/>
    <mergeCell ref="C219:C221"/>
    <mergeCell ref="A224:A226"/>
    <mergeCell ref="B224:B226"/>
    <mergeCell ref="C224:C226"/>
    <mergeCell ref="A197:A199"/>
    <mergeCell ref="B197:B199"/>
    <mergeCell ref="C197:C199"/>
    <mergeCell ref="A187:A189"/>
    <mergeCell ref="B187:B189"/>
    <mergeCell ref="C187:C189"/>
    <mergeCell ref="A158:A160"/>
    <mergeCell ref="B158:B160"/>
    <mergeCell ref="C158:C160"/>
    <mergeCell ref="A168:A170"/>
    <mergeCell ref="B168:B170"/>
    <mergeCell ref="C168:C170"/>
    <mergeCell ref="A171:A173"/>
    <mergeCell ref="B171:B173"/>
    <mergeCell ref="C171:C173"/>
    <mergeCell ref="A177:A179"/>
    <mergeCell ref="B177:B179"/>
    <mergeCell ref="C177:C179"/>
    <mergeCell ref="A145:A147"/>
    <mergeCell ref="B145:B147"/>
    <mergeCell ref="C145:C147"/>
    <mergeCell ref="A97:A99"/>
    <mergeCell ref="B97:B99"/>
    <mergeCell ref="C97:C99"/>
    <mergeCell ref="A103:A105"/>
    <mergeCell ref="B103:B105"/>
    <mergeCell ref="C103:C105"/>
    <mergeCell ref="A123:A125"/>
    <mergeCell ref="B123:B125"/>
    <mergeCell ref="C123:C125"/>
    <mergeCell ref="A106:A108"/>
    <mergeCell ref="B106:B108"/>
    <mergeCell ref="C106:C108"/>
    <mergeCell ref="A114:A116"/>
    <mergeCell ref="B114:B116"/>
    <mergeCell ref="C114:C116"/>
    <mergeCell ref="A85:A87"/>
    <mergeCell ref="B85:B87"/>
    <mergeCell ref="C85:C87"/>
    <mergeCell ref="A94:A96"/>
    <mergeCell ref="B94:B96"/>
    <mergeCell ref="C94:C96"/>
    <mergeCell ref="A60:A62"/>
    <mergeCell ref="B60:B62"/>
    <mergeCell ref="C60:C62"/>
    <mergeCell ref="A64:A66"/>
    <mergeCell ref="B64:B66"/>
    <mergeCell ref="C64:C66"/>
    <mergeCell ref="A75:A77"/>
    <mergeCell ref="B75:B77"/>
    <mergeCell ref="C75:C77"/>
    <mergeCell ref="A78:A80"/>
    <mergeCell ref="B78:B80"/>
    <mergeCell ref="C78:C80"/>
    <mergeCell ref="A17:A19"/>
    <mergeCell ref="B17:B19"/>
    <mergeCell ref="C17:C19"/>
    <mergeCell ref="A26:A28"/>
    <mergeCell ref="B26:B28"/>
    <mergeCell ref="B5:B7"/>
    <mergeCell ref="R1:U1"/>
    <mergeCell ref="A8:A10"/>
    <mergeCell ref="B8:B10"/>
    <mergeCell ref="C8:C10"/>
    <mergeCell ref="A2:U2"/>
    <mergeCell ref="A3:B3"/>
    <mergeCell ref="C3:F4"/>
    <mergeCell ref="G3:G4"/>
    <mergeCell ref="R3:U3"/>
    <mergeCell ref="C5:C7"/>
    <mergeCell ref="A13:A15"/>
    <mergeCell ref="B13:B15"/>
    <mergeCell ref="C13:C15"/>
    <mergeCell ref="H3:Q4"/>
    <mergeCell ref="A5:A7"/>
    <mergeCell ref="C26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6" zoomScaleNormal="100" zoomScaleSheetLayoutView="100" workbookViewId="0">
      <selection activeCell="S8" sqref="S8"/>
    </sheetView>
  </sheetViews>
  <sheetFormatPr defaultRowHeight="12.75" x14ac:dyDescent="0.2"/>
  <cols>
    <col min="1" max="1" width="4.28515625" customWidth="1"/>
    <col min="2" max="2" width="3.85546875" customWidth="1"/>
    <col min="3" max="3" width="5.140625" customWidth="1"/>
    <col min="4" max="4" width="19.7109375" customWidth="1"/>
    <col min="5" max="5" width="7.85546875" customWidth="1"/>
    <col min="6" max="6" width="10.85546875" customWidth="1"/>
    <col min="7" max="8" width="0" hidden="1" customWidth="1"/>
    <col min="9" max="9" width="10.85546875" customWidth="1"/>
    <col min="10" max="10" width="10.140625" customWidth="1"/>
    <col min="11" max="11" width="7" customWidth="1"/>
    <col min="12" max="15" width="0" hidden="1" customWidth="1"/>
    <col min="16" max="16" width="9.5703125" customWidth="1"/>
  </cols>
  <sheetData>
    <row r="1" spans="1:16" x14ac:dyDescent="0.2">
      <c r="A1" s="104"/>
      <c r="B1" s="104"/>
      <c r="C1" s="104"/>
      <c r="D1" s="104"/>
      <c r="E1" s="104"/>
      <c r="F1" s="104"/>
      <c r="G1" s="395" t="s">
        <v>396</v>
      </c>
      <c r="H1" s="395"/>
      <c r="I1" s="395"/>
      <c r="J1" s="395"/>
      <c r="K1" s="395"/>
      <c r="L1" s="395"/>
      <c r="M1" s="396"/>
      <c r="N1" s="396"/>
      <c r="O1" s="396"/>
      <c r="P1" s="396"/>
    </row>
    <row r="2" spans="1:16" x14ac:dyDescent="0.2">
      <c r="A2" s="104"/>
      <c r="B2" s="104"/>
      <c r="C2" s="104"/>
      <c r="D2" s="104"/>
      <c r="E2" s="104"/>
      <c r="F2" s="104"/>
      <c r="G2" s="397"/>
      <c r="H2" s="397"/>
      <c r="I2" s="397"/>
      <c r="J2" s="397"/>
      <c r="K2" s="397"/>
      <c r="L2" s="398"/>
      <c r="M2" s="398"/>
      <c r="N2" s="398"/>
      <c r="O2" s="398"/>
      <c r="P2" s="398"/>
    </row>
    <row r="3" spans="1:16" x14ac:dyDescent="0.2">
      <c r="A3" s="401" t="s">
        <v>668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x14ac:dyDescent="0.2">
      <c r="A4" s="377" t="s">
        <v>208</v>
      </c>
      <c r="B4" s="379" t="s">
        <v>195</v>
      </c>
      <c r="C4" s="379" t="s">
        <v>209</v>
      </c>
      <c r="D4" s="381" t="s">
        <v>210</v>
      </c>
      <c r="E4" s="383" t="s">
        <v>211</v>
      </c>
      <c r="F4" s="405" t="s">
        <v>212</v>
      </c>
      <c r="G4" s="385" t="s">
        <v>666</v>
      </c>
      <c r="H4" s="386"/>
      <c r="I4" s="386"/>
      <c r="J4" s="386"/>
      <c r="K4" s="386"/>
      <c r="L4" s="387"/>
      <c r="M4" s="387"/>
      <c r="N4" s="387"/>
      <c r="O4" s="388"/>
      <c r="P4" s="375" t="s">
        <v>213</v>
      </c>
    </row>
    <row r="5" spans="1:16" x14ac:dyDescent="0.2">
      <c r="A5" s="378"/>
      <c r="B5" s="380"/>
      <c r="C5" s="380"/>
      <c r="D5" s="382"/>
      <c r="E5" s="384"/>
      <c r="F5" s="406"/>
      <c r="G5" s="352"/>
      <c r="H5" s="389"/>
      <c r="I5" s="389"/>
      <c r="J5" s="389"/>
      <c r="K5" s="389"/>
      <c r="L5" s="389"/>
      <c r="M5" s="389"/>
      <c r="N5" s="389"/>
      <c r="O5" s="390"/>
      <c r="P5" s="376"/>
    </row>
    <row r="6" spans="1:16" ht="67.5" x14ac:dyDescent="0.2">
      <c r="A6" s="378"/>
      <c r="B6" s="380"/>
      <c r="C6" s="380"/>
      <c r="D6" s="382"/>
      <c r="E6" s="384"/>
      <c r="F6" s="406"/>
      <c r="G6" s="105" t="s">
        <v>214</v>
      </c>
      <c r="H6" s="105" t="s">
        <v>215</v>
      </c>
      <c r="I6" s="105" t="s">
        <v>667</v>
      </c>
      <c r="J6" s="105" t="s">
        <v>665</v>
      </c>
      <c r="K6" s="105" t="s">
        <v>284</v>
      </c>
      <c r="L6" s="106" t="s">
        <v>216</v>
      </c>
      <c r="M6" s="106" t="s">
        <v>217</v>
      </c>
      <c r="N6" s="106" t="s">
        <v>218</v>
      </c>
      <c r="O6" s="106" t="s">
        <v>219</v>
      </c>
      <c r="P6" s="376"/>
    </row>
    <row r="7" spans="1:16" ht="34.5" customHeight="1" x14ac:dyDescent="0.2">
      <c r="A7" s="400" t="s">
        <v>220</v>
      </c>
      <c r="B7" s="400"/>
      <c r="C7" s="400"/>
      <c r="D7" s="400"/>
      <c r="E7" s="107"/>
      <c r="F7" s="109">
        <f t="shared" ref="F7:I7" si="0">F8+F9+F10+F11</f>
        <v>2596830</v>
      </c>
      <c r="G7" s="109">
        <f t="shared" si="0"/>
        <v>1945000</v>
      </c>
      <c r="H7" s="109">
        <f t="shared" si="0"/>
        <v>0</v>
      </c>
      <c r="I7" s="109">
        <f t="shared" si="0"/>
        <v>1935000</v>
      </c>
      <c r="J7" s="109">
        <f>J8+J9+J10+J11</f>
        <v>1930407.21</v>
      </c>
      <c r="K7" s="109">
        <f>J7/I7*100</f>
        <v>99.762646511627906</v>
      </c>
      <c r="L7" s="108">
        <v>395000</v>
      </c>
      <c r="M7" s="108">
        <v>1200000</v>
      </c>
      <c r="N7" s="108">
        <v>300000</v>
      </c>
      <c r="O7" s="108">
        <v>50000</v>
      </c>
      <c r="P7" s="131"/>
    </row>
    <row r="8" spans="1:16" ht="78.75" x14ac:dyDescent="0.2">
      <c r="A8" s="110" t="s">
        <v>221</v>
      </c>
      <c r="B8" s="110">
        <v>926</v>
      </c>
      <c r="C8" s="110">
        <v>92601</v>
      </c>
      <c r="D8" s="111" t="s">
        <v>222</v>
      </c>
      <c r="E8" s="112" t="s">
        <v>223</v>
      </c>
      <c r="F8" s="113">
        <v>280000</v>
      </c>
      <c r="G8" s="114">
        <v>270000</v>
      </c>
      <c r="H8" s="114">
        <v>0</v>
      </c>
      <c r="I8" s="114">
        <v>270000</v>
      </c>
      <c r="J8" s="114">
        <v>269518.62</v>
      </c>
      <c r="K8" s="114">
        <f>J8/I8*100</f>
        <v>99.821711111111114</v>
      </c>
      <c r="L8" s="113">
        <v>220000</v>
      </c>
      <c r="M8" s="113">
        <v>0</v>
      </c>
      <c r="N8" s="113">
        <v>0</v>
      </c>
      <c r="O8" s="113">
        <v>50000</v>
      </c>
      <c r="P8" s="132" t="s">
        <v>224</v>
      </c>
    </row>
    <row r="9" spans="1:16" ht="45" x14ac:dyDescent="0.2">
      <c r="A9" s="110" t="s">
        <v>225</v>
      </c>
      <c r="B9" s="110" t="s">
        <v>48</v>
      </c>
      <c r="C9" s="110" t="s">
        <v>52</v>
      </c>
      <c r="D9" s="111" t="s">
        <v>226</v>
      </c>
      <c r="E9" s="112" t="s">
        <v>227</v>
      </c>
      <c r="F9" s="113">
        <v>307500</v>
      </c>
      <c r="G9" s="114">
        <v>10000</v>
      </c>
      <c r="H9" s="114">
        <v>0</v>
      </c>
      <c r="I9" s="114">
        <v>0</v>
      </c>
      <c r="J9" s="114">
        <v>0</v>
      </c>
      <c r="K9" s="114">
        <v>0</v>
      </c>
      <c r="L9" s="113">
        <v>10000</v>
      </c>
      <c r="M9" s="113">
        <v>0</v>
      </c>
      <c r="N9" s="113">
        <v>0</v>
      </c>
      <c r="O9" s="113">
        <v>0</v>
      </c>
      <c r="P9" s="132" t="s">
        <v>224</v>
      </c>
    </row>
    <row r="10" spans="1:16" ht="45" x14ac:dyDescent="0.2">
      <c r="A10" s="110" t="s">
        <v>228</v>
      </c>
      <c r="B10" s="110" t="s">
        <v>167</v>
      </c>
      <c r="C10" s="110" t="s">
        <v>169</v>
      </c>
      <c r="D10" s="111" t="s">
        <v>229</v>
      </c>
      <c r="E10" s="112" t="s">
        <v>230</v>
      </c>
      <c r="F10" s="113">
        <v>423500</v>
      </c>
      <c r="G10" s="114">
        <v>165000</v>
      </c>
      <c r="H10" s="114">
        <v>0</v>
      </c>
      <c r="I10" s="114">
        <v>165000</v>
      </c>
      <c r="J10" s="114">
        <v>161691.59</v>
      </c>
      <c r="K10" s="114">
        <f>J10/I10*100</f>
        <v>97.994903030303021</v>
      </c>
      <c r="L10" s="113">
        <v>165000</v>
      </c>
      <c r="M10" s="113">
        <v>0</v>
      </c>
      <c r="N10" s="113">
        <v>0</v>
      </c>
      <c r="O10" s="113">
        <v>0</v>
      </c>
      <c r="P10" s="132" t="s">
        <v>224</v>
      </c>
    </row>
    <row r="11" spans="1:16" ht="22.5" x14ac:dyDescent="0.2">
      <c r="A11" s="110" t="s">
        <v>231</v>
      </c>
      <c r="B11" s="110" t="s">
        <v>16</v>
      </c>
      <c r="C11" s="110" t="s">
        <v>21</v>
      </c>
      <c r="D11" s="111" t="s">
        <v>232</v>
      </c>
      <c r="E11" s="112" t="s">
        <v>233</v>
      </c>
      <c r="F11" s="113">
        <v>1585830</v>
      </c>
      <c r="G11" s="114">
        <v>1500000</v>
      </c>
      <c r="H11" s="114">
        <v>0</v>
      </c>
      <c r="I11" s="114">
        <v>1500000</v>
      </c>
      <c r="J11" s="114">
        <v>1499197</v>
      </c>
      <c r="K11" s="114">
        <f>J11/I11*100</f>
        <v>99.946466666666666</v>
      </c>
      <c r="L11" s="113">
        <v>0</v>
      </c>
      <c r="M11" s="113">
        <v>1200000</v>
      </c>
      <c r="N11" s="113">
        <v>300000</v>
      </c>
      <c r="O11" s="113">
        <v>0</v>
      </c>
      <c r="P11" s="132" t="s">
        <v>224</v>
      </c>
    </row>
    <row r="12" spans="1:16" ht="33" customHeight="1" x14ac:dyDescent="0.2">
      <c r="A12" s="400" t="s">
        <v>234</v>
      </c>
      <c r="B12" s="400"/>
      <c r="C12" s="400"/>
      <c r="D12" s="400"/>
      <c r="E12" s="107"/>
      <c r="F12" s="109">
        <f t="shared" ref="F12:I12" si="1">F14+F15+F19+F25+F26+F27+F33+F35+F46+F48+F49+F51</f>
        <v>528183</v>
      </c>
      <c r="G12" s="109">
        <f t="shared" si="1"/>
        <v>497383</v>
      </c>
      <c r="H12" s="109">
        <f t="shared" si="1"/>
        <v>35800</v>
      </c>
      <c r="I12" s="109">
        <f t="shared" si="1"/>
        <v>528183</v>
      </c>
      <c r="J12" s="109">
        <f>J14+J15+J19+J25+J26+J27+J33+J35+J46+J48+J49+J51</f>
        <v>500219.22</v>
      </c>
      <c r="K12" s="109">
        <f t="shared" ref="K12:K58" si="2">J12/I12*100</f>
        <v>94.705664514003658</v>
      </c>
      <c r="L12" s="109">
        <v>533183</v>
      </c>
      <c r="M12" s="109">
        <v>0</v>
      </c>
      <c r="N12" s="109">
        <v>0</v>
      </c>
      <c r="O12" s="109">
        <v>0</v>
      </c>
      <c r="P12" s="131"/>
    </row>
    <row r="13" spans="1:16" ht="21" x14ac:dyDescent="0.2">
      <c r="A13" s="115"/>
      <c r="B13" s="115"/>
      <c r="C13" s="115"/>
      <c r="D13" s="245" t="s">
        <v>235</v>
      </c>
      <c r="E13" s="246"/>
      <c r="F13" s="247">
        <v>99300.349999999991</v>
      </c>
      <c r="G13" s="247">
        <v>82100.349999999991</v>
      </c>
      <c r="H13" s="247">
        <v>17200</v>
      </c>
      <c r="I13" s="247">
        <v>99300.349999999991</v>
      </c>
      <c r="J13" s="247">
        <f>J20+J28+J34+J36+J47+J50+J52</f>
        <v>92285.14</v>
      </c>
      <c r="K13" s="247">
        <f t="shared" si="2"/>
        <v>92.935362262066562</v>
      </c>
      <c r="L13" s="117">
        <v>99300.349999999991</v>
      </c>
      <c r="M13" s="117">
        <v>0</v>
      </c>
      <c r="N13" s="117">
        <v>0</v>
      </c>
      <c r="O13" s="117">
        <v>0</v>
      </c>
      <c r="P13" s="133"/>
    </row>
    <row r="14" spans="1:16" ht="22.5" x14ac:dyDescent="0.2">
      <c r="A14" s="110" t="s">
        <v>221</v>
      </c>
      <c r="B14" s="110" t="s">
        <v>16</v>
      </c>
      <c r="C14" s="110" t="s">
        <v>21</v>
      </c>
      <c r="D14" s="111" t="s">
        <v>581</v>
      </c>
      <c r="E14" s="112" t="s">
        <v>236</v>
      </c>
      <c r="F14" s="113">
        <v>30000</v>
      </c>
      <c r="G14" s="114">
        <v>30000</v>
      </c>
      <c r="H14" s="114">
        <v>0</v>
      </c>
      <c r="I14" s="114">
        <v>30000</v>
      </c>
      <c r="J14" s="114">
        <f>9195.95+10915</f>
        <v>20110.95</v>
      </c>
      <c r="K14" s="114">
        <f t="shared" si="2"/>
        <v>67.036500000000004</v>
      </c>
      <c r="L14" s="113">
        <v>30000</v>
      </c>
      <c r="M14" s="113">
        <v>0</v>
      </c>
      <c r="N14" s="113">
        <v>0</v>
      </c>
      <c r="O14" s="113">
        <v>0</v>
      </c>
      <c r="P14" s="132" t="s">
        <v>224</v>
      </c>
    </row>
    <row r="15" spans="1:16" ht="22.5" x14ac:dyDescent="0.2">
      <c r="A15" s="110" t="s">
        <v>225</v>
      </c>
      <c r="B15" s="110" t="s">
        <v>40</v>
      </c>
      <c r="C15" s="110" t="s">
        <v>46</v>
      </c>
      <c r="D15" s="111" t="s">
        <v>237</v>
      </c>
      <c r="E15" s="112" t="s">
        <v>236</v>
      </c>
      <c r="F15" s="113">
        <v>278757.94</v>
      </c>
      <c r="G15" s="114">
        <v>278757.94</v>
      </c>
      <c r="H15" s="114">
        <v>0</v>
      </c>
      <c r="I15" s="114">
        <v>278757.94</v>
      </c>
      <c r="J15" s="114">
        <f>J16+J17+J18</f>
        <v>277123.11</v>
      </c>
      <c r="K15" s="114">
        <f t="shared" si="2"/>
        <v>99.413530606518322</v>
      </c>
      <c r="L15" s="113">
        <v>278757.94</v>
      </c>
      <c r="M15" s="113">
        <v>0</v>
      </c>
      <c r="N15" s="113">
        <v>0</v>
      </c>
      <c r="O15" s="113">
        <v>0</v>
      </c>
      <c r="P15" s="393" t="s">
        <v>224</v>
      </c>
    </row>
    <row r="16" spans="1:16" x14ac:dyDescent="0.2">
      <c r="A16" s="118" t="s">
        <v>238</v>
      </c>
      <c r="B16" s="118"/>
      <c r="C16" s="118"/>
      <c r="D16" s="119" t="s">
        <v>239</v>
      </c>
      <c r="E16" s="120"/>
      <c r="F16" s="121">
        <v>90000</v>
      </c>
      <c r="G16" s="122">
        <v>90000</v>
      </c>
      <c r="H16" s="122">
        <v>0</v>
      </c>
      <c r="I16" s="122">
        <v>90000</v>
      </c>
      <c r="J16" s="122">
        <f>68191.43+20800</f>
        <v>88991.43</v>
      </c>
      <c r="K16" s="114">
        <f t="shared" si="2"/>
        <v>98.879366666666655</v>
      </c>
      <c r="L16" s="121">
        <v>90000</v>
      </c>
      <c r="M16" s="121">
        <v>0</v>
      </c>
      <c r="N16" s="121">
        <v>0</v>
      </c>
      <c r="O16" s="121">
        <v>0</v>
      </c>
      <c r="P16" s="394"/>
    </row>
    <row r="17" spans="1:16" s="59" customFormat="1" ht="22.5" x14ac:dyDescent="0.2">
      <c r="A17" s="136" t="s">
        <v>240</v>
      </c>
      <c r="B17" s="136"/>
      <c r="C17" s="136"/>
      <c r="D17" s="137" t="s">
        <v>241</v>
      </c>
      <c r="E17" s="138"/>
      <c r="F17" s="139">
        <v>85000</v>
      </c>
      <c r="G17" s="140">
        <v>85000</v>
      </c>
      <c r="H17" s="140">
        <v>0</v>
      </c>
      <c r="I17" s="140">
        <v>85000</v>
      </c>
      <c r="J17" s="140">
        <f>107133.6-22300</f>
        <v>84833.600000000006</v>
      </c>
      <c r="K17" s="243">
        <f t="shared" si="2"/>
        <v>99.804235294117646</v>
      </c>
      <c r="L17" s="139">
        <v>85000</v>
      </c>
      <c r="M17" s="139">
        <v>0</v>
      </c>
      <c r="N17" s="139">
        <v>0</v>
      </c>
      <c r="O17" s="139">
        <v>0</v>
      </c>
      <c r="P17" s="394"/>
    </row>
    <row r="18" spans="1:16" ht="22.5" x14ac:dyDescent="0.2">
      <c r="A18" s="118" t="s">
        <v>242</v>
      </c>
      <c r="B18" s="118"/>
      <c r="C18" s="118"/>
      <c r="D18" s="119" t="s">
        <v>243</v>
      </c>
      <c r="E18" s="120"/>
      <c r="F18" s="121">
        <v>103757.94</v>
      </c>
      <c r="G18" s="122">
        <v>103757.94</v>
      </c>
      <c r="H18" s="122">
        <v>0</v>
      </c>
      <c r="I18" s="122">
        <v>103757.94</v>
      </c>
      <c r="J18" s="122">
        <f>101798.08+1500</f>
        <v>103298.08</v>
      </c>
      <c r="K18" s="114">
        <f t="shared" si="2"/>
        <v>99.556795364287296</v>
      </c>
      <c r="L18" s="121">
        <v>103757.94</v>
      </c>
      <c r="M18" s="121">
        <v>0</v>
      </c>
      <c r="N18" s="121">
        <v>0</v>
      </c>
      <c r="O18" s="121">
        <v>0</v>
      </c>
      <c r="P18" s="394"/>
    </row>
    <row r="19" spans="1:16" ht="33.75" x14ac:dyDescent="0.2">
      <c r="A19" s="110" t="s">
        <v>228</v>
      </c>
      <c r="B19" s="110" t="s">
        <v>40</v>
      </c>
      <c r="C19" s="110" t="s">
        <v>46</v>
      </c>
      <c r="D19" s="111" t="s">
        <v>244</v>
      </c>
      <c r="E19" s="112" t="s">
        <v>236</v>
      </c>
      <c r="F19" s="113">
        <f>I19</f>
        <v>11742.06</v>
      </c>
      <c r="G19" s="114">
        <v>21242.06</v>
      </c>
      <c r="H19" s="114">
        <v>0</v>
      </c>
      <c r="I19" s="114">
        <f>I23</f>
        <v>11742.06</v>
      </c>
      <c r="J19" s="114">
        <v>11439.86</v>
      </c>
      <c r="K19" s="114">
        <f t="shared" si="2"/>
        <v>97.426345973364135</v>
      </c>
      <c r="L19" s="113">
        <v>21242.06</v>
      </c>
      <c r="M19" s="113">
        <v>0</v>
      </c>
      <c r="N19" s="113">
        <v>0</v>
      </c>
      <c r="O19" s="113">
        <v>0</v>
      </c>
      <c r="P19" s="393" t="s">
        <v>224</v>
      </c>
    </row>
    <row r="20" spans="1:16" ht="22.5" x14ac:dyDescent="0.2">
      <c r="A20" s="118"/>
      <c r="B20" s="118"/>
      <c r="C20" s="118"/>
      <c r="D20" s="123" t="s">
        <v>235</v>
      </c>
      <c r="E20" s="124"/>
      <c r="F20" s="125">
        <f>I20</f>
        <v>11742.06</v>
      </c>
      <c r="G20" s="125">
        <v>21242.059999999998</v>
      </c>
      <c r="H20" s="125">
        <v>0</v>
      </c>
      <c r="I20" s="125">
        <f>I24</f>
        <v>11742.06</v>
      </c>
      <c r="J20" s="125">
        <v>11439.86</v>
      </c>
      <c r="K20" s="125">
        <f t="shared" si="2"/>
        <v>97.426345973364135</v>
      </c>
      <c r="L20" s="122">
        <v>21242.059999999998</v>
      </c>
      <c r="M20" s="122">
        <v>0</v>
      </c>
      <c r="N20" s="122">
        <v>0</v>
      </c>
      <c r="O20" s="122">
        <v>0</v>
      </c>
      <c r="P20" s="394"/>
    </row>
    <row r="21" spans="1:16" ht="22.5" hidden="1" x14ac:dyDescent="0.2">
      <c r="A21" s="110" t="s">
        <v>245</v>
      </c>
      <c r="B21" s="110"/>
      <c r="C21" s="110"/>
      <c r="D21" s="111" t="s">
        <v>246</v>
      </c>
      <c r="E21" s="112"/>
      <c r="F21" s="113">
        <v>0</v>
      </c>
      <c r="G21" s="114">
        <v>9500</v>
      </c>
      <c r="H21" s="114">
        <v>0</v>
      </c>
      <c r="I21" s="114">
        <v>0</v>
      </c>
      <c r="J21" s="114">
        <v>0</v>
      </c>
      <c r="K21" s="114">
        <v>0</v>
      </c>
      <c r="L21" s="113">
        <v>9500</v>
      </c>
      <c r="M21" s="113">
        <v>0</v>
      </c>
      <c r="N21" s="113">
        <v>0</v>
      </c>
      <c r="O21" s="113">
        <v>0</v>
      </c>
      <c r="P21" s="394"/>
    </row>
    <row r="22" spans="1:16" ht="22.5" hidden="1" x14ac:dyDescent="0.2">
      <c r="A22" s="110"/>
      <c r="B22" s="110"/>
      <c r="C22" s="110"/>
      <c r="D22" s="123" t="s">
        <v>235</v>
      </c>
      <c r="E22" s="124"/>
      <c r="F22" s="125">
        <v>0</v>
      </c>
      <c r="G22" s="125">
        <v>9500</v>
      </c>
      <c r="H22" s="125">
        <v>0</v>
      </c>
      <c r="I22" s="125">
        <v>0</v>
      </c>
      <c r="J22" s="125">
        <v>0</v>
      </c>
      <c r="K22" s="244">
        <v>0</v>
      </c>
      <c r="L22" s="121">
        <v>9500</v>
      </c>
      <c r="M22" s="113">
        <v>0</v>
      </c>
      <c r="N22" s="113">
        <v>0</v>
      </c>
      <c r="O22" s="113">
        <v>0</v>
      </c>
      <c r="P22" s="394"/>
    </row>
    <row r="23" spans="1:16" x14ac:dyDescent="0.2">
      <c r="A23" s="110" t="s">
        <v>657</v>
      </c>
      <c r="B23" s="110"/>
      <c r="C23" s="110"/>
      <c r="D23" s="111" t="s">
        <v>248</v>
      </c>
      <c r="E23" s="112"/>
      <c r="F23" s="113">
        <v>11742.06</v>
      </c>
      <c r="G23" s="114">
        <v>11742.06</v>
      </c>
      <c r="H23" s="114">
        <v>0</v>
      </c>
      <c r="I23" s="114">
        <v>11742.06</v>
      </c>
      <c r="J23" s="114">
        <v>11439.86</v>
      </c>
      <c r="K23" s="114">
        <f t="shared" si="2"/>
        <v>97.426345973364135</v>
      </c>
      <c r="L23" s="113">
        <v>11742.06</v>
      </c>
      <c r="M23" s="113">
        <v>0</v>
      </c>
      <c r="N23" s="113">
        <v>0</v>
      </c>
      <c r="O23" s="113">
        <v>0</v>
      </c>
      <c r="P23" s="394"/>
    </row>
    <row r="24" spans="1:16" ht="22.5" x14ac:dyDescent="0.2">
      <c r="A24" s="110"/>
      <c r="B24" s="110"/>
      <c r="C24" s="110"/>
      <c r="D24" s="123" t="s">
        <v>235</v>
      </c>
      <c r="E24" s="124"/>
      <c r="F24" s="125">
        <v>11742.06</v>
      </c>
      <c r="G24" s="125">
        <v>11742.06</v>
      </c>
      <c r="H24" s="125">
        <v>0</v>
      </c>
      <c r="I24" s="125">
        <v>11742.06</v>
      </c>
      <c r="J24" s="125">
        <v>11439.86</v>
      </c>
      <c r="K24" s="125">
        <f t="shared" si="2"/>
        <v>97.426345973364135</v>
      </c>
      <c r="L24" s="121">
        <v>11742.06</v>
      </c>
      <c r="M24" s="113">
        <v>0</v>
      </c>
      <c r="N24" s="113">
        <v>0</v>
      </c>
      <c r="O24" s="113">
        <v>0</v>
      </c>
      <c r="P24" s="399"/>
    </row>
    <row r="25" spans="1:16" s="59" customFormat="1" ht="45" x14ac:dyDescent="0.2">
      <c r="A25" s="110" t="s">
        <v>231</v>
      </c>
      <c r="B25" s="110" t="s">
        <v>48</v>
      </c>
      <c r="C25" s="110" t="s">
        <v>50</v>
      </c>
      <c r="D25" s="111" t="s">
        <v>249</v>
      </c>
      <c r="E25" s="112" t="s">
        <v>236</v>
      </c>
      <c r="F25" s="113">
        <v>88383</v>
      </c>
      <c r="G25" s="114">
        <v>68383</v>
      </c>
      <c r="H25" s="114">
        <v>20000</v>
      </c>
      <c r="I25" s="114">
        <v>88383</v>
      </c>
      <c r="J25" s="114">
        <v>85620.92</v>
      </c>
      <c r="K25" s="114">
        <f t="shared" si="2"/>
        <v>96.874874127377424</v>
      </c>
      <c r="L25" s="113">
        <v>88383</v>
      </c>
      <c r="M25" s="113">
        <v>0</v>
      </c>
      <c r="N25" s="113">
        <v>0</v>
      </c>
      <c r="O25" s="113">
        <v>0</v>
      </c>
      <c r="P25" s="132" t="s">
        <v>224</v>
      </c>
    </row>
    <row r="26" spans="1:16" s="59" customFormat="1" ht="56.25" x14ac:dyDescent="0.2">
      <c r="A26" s="110" t="s">
        <v>250</v>
      </c>
      <c r="B26" s="110" t="s">
        <v>58</v>
      </c>
      <c r="C26" s="110" t="s">
        <v>65</v>
      </c>
      <c r="D26" s="111" t="s">
        <v>251</v>
      </c>
      <c r="E26" s="112" t="s">
        <v>236</v>
      </c>
      <c r="F26" s="113">
        <v>12000</v>
      </c>
      <c r="G26" s="114">
        <v>12000</v>
      </c>
      <c r="H26" s="114">
        <v>0</v>
      </c>
      <c r="I26" s="114">
        <v>12000</v>
      </c>
      <c r="J26" s="114">
        <v>11999.88</v>
      </c>
      <c r="K26" s="114">
        <f t="shared" si="2"/>
        <v>99.998999999999995</v>
      </c>
      <c r="L26" s="113">
        <v>12000</v>
      </c>
      <c r="M26" s="113">
        <v>0</v>
      </c>
      <c r="N26" s="113">
        <v>0</v>
      </c>
      <c r="O26" s="113">
        <v>0</v>
      </c>
      <c r="P26" s="132" t="s">
        <v>224</v>
      </c>
    </row>
    <row r="27" spans="1:16" s="59" customFormat="1" ht="56.25" x14ac:dyDescent="0.2">
      <c r="A27" s="110" t="s">
        <v>252</v>
      </c>
      <c r="B27" s="110" t="s">
        <v>74</v>
      </c>
      <c r="C27" s="110" t="s">
        <v>80</v>
      </c>
      <c r="D27" s="111" t="s">
        <v>253</v>
      </c>
      <c r="E27" s="112" t="s">
        <v>236</v>
      </c>
      <c r="F27" s="113">
        <v>15200</v>
      </c>
      <c r="G27" s="114">
        <v>8000</v>
      </c>
      <c r="H27" s="114">
        <v>7200</v>
      </c>
      <c r="I27" s="114">
        <v>15200</v>
      </c>
      <c r="J27" s="114">
        <f>J29+J31</f>
        <v>14182</v>
      </c>
      <c r="K27" s="114">
        <f t="shared" si="2"/>
        <v>93.30263157894737</v>
      </c>
      <c r="L27" s="113">
        <v>15200</v>
      </c>
      <c r="M27" s="113">
        <v>0</v>
      </c>
      <c r="N27" s="113">
        <v>0</v>
      </c>
      <c r="O27" s="113">
        <v>0</v>
      </c>
      <c r="P27" s="393" t="s">
        <v>224</v>
      </c>
    </row>
    <row r="28" spans="1:16" ht="22.5" x14ac:dyDescent="0.2">
      <c r="A28" s="118"/>
      <c r="B28" s="118"/>
      <c r="C28" s="118"/>
      <c r="D28" s="123" t="s">
        <v>235</v>
      </c>
      <c r="E28" s="124"/>
      <c r="F28" s="125">
        <v>15200</v>
      </c>
      <c r="G28" s="125">
        <v>8000</v>
      </c>
      <c r="H28" s="125">
        <v>7200</v>
      </c>
      <c r="I28" s="125">
        <v>15200</v>
      </c>
      <c r="J28" s="125">
        <v>14182</v>
      </c>
      <c r="K28" s="125">
        <f t="shared" si="2"/>
        <v>93.30263157894737</v>
      </c>
      <c r="L28" s="122">
        <v>15200</v>
      </c>
      <c r="M28" s="122">
        <v>0</v>
      </c>
      <c r="N28" s="122">
        <v>0</v>
      </c>
      <c r="O28" s="122">
        <v>0</v>
      </c>
      <c r="P28" s="394"/>
    </row>
    <row r="29" spans="1:16" ht="33.75" x14ac:dyDescent="0.2">
      <c r="A29" s="110" t="s">
        <v>254</v>
      </c>
      <c r="B29" s="110"/>
      <c r="C29" s="110"/>
      <c r="D29" s="111" t="s">
        <v>255</v>
      </c>
      <c r="E29" s="112"/>
      <c r="F29" s="113">
        <v>5000</v>
      </c>
      <c r="G29" s="114">
        <v>5000</v>
      </c>
      <c r="H29" s="114">
        <v>0</v>
      </c>
      <c r="I29" s="114">
        <v>5000</v>
      </c>
      <c r="J29" s="114">
        <v>3982</v>
      </c>
      <c r="K29" s="114">
        <f t="shared" si="2"/>
        <v>79.64</v>
      </c>
      <c r="L29" s="113">
        <v>5000</v>
      </c>
      <c r="M29" s="113">
        <v>0</v>
      </c>
      <c r="N29" s="113">
        <v>0</v>
      </c>
      <c r="O29" s="113">
        <v>0</v>
      </c>
      <c r="P29" s="394"/>
    </row>
    <row r="30" spans="1:16" ht="22.5" x14ac:dyDescent="0.2">
      <c r="A30" s="110"/>
      <c r="B30" s="110"/>
      <c r="C30" s="110"/>
      <c r="D30" s="123" t="s">
        <v>235</v>
      </c>
      <c r="E30" s="124"/>
      <c r="F30" s="125">
        <v>5000</v>
      </c>
      <c r="G30" s="125">
        <v>5000</v>
      </c>
      <c r="H30" s="125">
        <v>0</v>
      </c>
      <c r="I30" s="125">
        <v>5000</v>
      </c>
      <c r="J30" s="125">
        <v>3982</v>
      </c>
      <c r="K30" s="125">
        <f t="shared" si="2"/>
        <v>79.64</v>
      </c>
      <c r="L30" s="113">
        <v>5000</v>
      </c>
      <c r="M30" s="113">
        <v>0</v>
      </c>
      <c r="N30" s="113">
        <v>0</v>
      </c>
      <c r="O30" s="113">
        <v>0</v>
      </c>
      <c r="P30" s="394"/>
    </row>
    <row r="31" spans="1:16" ht="22.5" x14ac:dyDescent="0.2">
      <c r="A31" s="110" t="s">
        <v>256</v>
      </c>
      <c r="B31" s="110"/>
      <c r="C31" s="110"/>
      <c r="D31" s="111" t="s">
        <v>257</v>
      </c>
      <c r="E31" s="112"/>
      <c r="F31" s="113">
        <v>10200</v>
      </c>
      <c r="G31" s="114">
        <v>3000</v>
      </c>
      <c r="H31" s="114">
        <v>7200</v>
      </c>
      <c r="I31" s="114">
        <v>10200</v>
      </c>
      <c r="J31" s="114">
        <v>10200</v>
      </c>
      <c r="K31" s="114">
        <f t="shared" si="2"/>
        <v>100</v>
      </c>
      <c r="L31" s="113">
        <v>3000</v>
      </c>
      <c r="M31" s="113">
        <v>0</v>
      </c>
      <c r="N31" s="113">
        <v>0</v>
      </c>
      <c r="O31" s="113">
        <v>0</v>
      </c>
      <c r="P31" s="394"/>
    </row>
    <row r="32" spans="1:16" ht="22.5" x14ac:dyDescent="0.2">
      <c r="A32" s="118"/>
      <c r="B32" s="118"/>
      <c r="C32" s="118"/>
      <c r="D32" s="123" t="s">
        <v>235</v>
      </c>
      <c r="E32" s="124"/>
      <c r="F32" s="125">
        <v>10200</v>
      </c>
      <c r="G32" s="125">
        <v>3000</v>
      </c>
      <c r="H32" s="125">
        <v>7200</v>
      </c>
      <c r="I32" s="125">
        <v>10200</v>
      </c>
      <c r="J32" s="125">
        <v>10200</v>
      </c>
      <c r="K32" s="125">
        <f t="shared" si="2"/>
        <v>100</v>
      </c>
      <c r="L32" s="121">
        <v>3000</v>
      </c>
      <c r="M32" s="121">
        <v>0</v>
      </c>
      <c r="N32" s="121">
        <v>0</v>
      </c>
      <c r="O32" s="121">
        <v>0</v>
      </c>
      <c r="P32" s="399"/>
    </row>
    <row r="33" spans="1:16" ht="33.75" x14ac:dyDescent="0.2">
      <c r="A33" s="110" t="s">
        <v>258</v>
      </c>
      <c r="B33" s="110" t="s">
        <v>96</v>
      </c>
      <c r="C33" s="110" t="s">
        <v>98</v>
      </c>
      <c r="D33" s="111" t="s">
        <v>259</v>
      </c>
      <c r="E33" s="112" t="s">
        <v>236</v>
      </c>
      <c r="F33" s="113">
        <v>5100</v>
      </c>
      <c r="G33" s="114">
        <v>10000</v>
      </c>
      <c r="H33" s="114">
        <v>-4900</v>
      </c>
      <c r="I33" s="114">
        <v>5100</v>
      </c>
      <c r="J33" s="114">
        <v>4868.34</v>
      </c>
      <c r="K33" s="114">
        <f t="shared" si="2"/>
        <v>95.45764705882354</v>
      </c>
      <c r="L33" s="113">
        <v>5100</v>
      </c>
      <c r="M33" s="113">
        <v>0</v>
      </c>
      <c r="N33" s="113">
        <v>0</v>
      </c>
      <c r="O33" s="113">
        <v>0</v>
      </c>
      <c r="P33" s="134" t="s">
        <v>224</v>
      </c>
    </row>
    <row r="34" spans="1:16" ht="22.5" x14ac:dyDescent="0.2">
      <c r="A34" s="118"/>
      <c r="B34" s="118"/>
      <c r="C34" s="118"/>
      <c r="D34" s="123" t="s">
        <v>235</v>
      </c>
      <c r="E34" s="124"/>
      <c r="F34" s="125">
        <v>4000</v>
      </c>
      <c r="G34" s="125">
        <v>4000</v>
      </c>
      <c r="H34" s="125">
        <v>0</v>
      </c>
      <c r="I34" s="125">
        <v>4000</v>
      </c>
      <c r="J34" s="125">
        <v>4000</v>
      </c>
      <c r="K34" s="125">
        <f t="shared" si="2"/>
        <v>100</v>
      </c>
      <c r="L34" s="122">
        <v>4000</v>
      </c>
      <c r="M34" s="122">
        <v>0</v>
      </c>
      <c r="N34" s="122">
        <v>0</v>
      </c>
      <c r="O34" s="122">
        <v>0</v>
      </c>
      <c r="P34" s="134"/>
    </row>
    <row r="35" spans="1:16" ht="22.5" x14ac:dyDescent="0.2">
      <c r="A35" s="110" t="s">
        <v>260</v>
      </c>
      <c r="B35" s="110" t="s">
        <v>167</v>
      </c>
      <c r="C35" s="110" t="s">
        <v>175</v>
      </c>
      <c r="D35" s="111" t="s">
        <v>261</v>
      </c>
      <c r="E35" s="112" t="s">
        <v>236</v>
      </c>
      <c r="F35" s="114">
        <f>F37+F39+F41+F42+F44</f>
        <v>54500</v>
      </c>
      <c r="G35" s="114">
        <v>35000</v>
      </c>
      <c r="H35" s="114">
        <v>10000</v>
      </c>
      <c r="I35" s="114">
        <f>I37+I39+I41+I42+I44</f>
        <v>54500</v>
      </c>
      <c r="J35" s="114">
        <f>J37+J39+J41+J42+J44</f>
        <v>42374.159999999996</v>
      </c>
      <c r="K35" s="114">
        <f t="shared" si="2"/>
        <v>77.750752293577975</v>
      </c>
      <c r="L35" s="113">
        <v>45000</v>
      </c>
      <c r="M35" s="113">
        <v>0</v>
      </c>
      <c r="N35" s="113">
        <v>0</v>
      </c>
      <c r="O35" s="113">
        <v>0</v>
      </c>
      <c r="P35" s="393" t="s">
        <v>224</v>
      </c>
    </row>
    <row r="36" spans="1:16" ht="22.5" x14ac:dyDescent="0.2">
      <c r="A36" s="110"/>
      <c r="B36" s="110"/>
      <c r="C36" s="110"/>
      <c r="D36" s="123" t="s">
        <v>235</v>
      </c>
      <c r="E36" s="124"/>
      <c r="F36" s="125">
        <v>36109.729999999996</v>
      </c>
      <c r="G36" s="125">
        <v>26109.73</v>
      </c>
      <c r="H36" s="125">
        <v>10000</v>
      </c>
      <c r="I36" s="125">
        <f>I38+I40+I43+I45</f>
        <v>45609.729999999996</v>
      </c>
      <c r="J36" s="125">
        <f>J38+J40+J43+J45</f>
        <v>39914.720000000001</v>
      </c>
      <c r="K36" s="125">
        <f t="shared" si="2"/>
        <v>87.513607293882259</v>
      </c>
      <c r="L36" s="122">
        <v>36109.729999999996</v>
      </c>
      <c r="M36" s="122">
        <v>0</v>
      </c>
      <c r="N36" s="122">
        <v>0</v>
      </c>
      <c r="O36" s="122">
        <v>0</v>
      </c>
      <c r="P36" s="394"/>
    </row>
    <row r="37" spans="1:16" ht="22.5" x14ac:dyDescent="0.2">
      <c r="A37" s="110" t="s">
        <v>262</v>
      </c>
      <c r="B37" s="110"/>
      <c r="C37" s="110"/>
      <c r="D37" s="111" t="s">
        <v>263</v>
      </c>
      <c r="E37" s="112"/>
      <c r="F37" s="113">
        <v>12900</v>
      </c>
      <c r="G37" s="114">
        <v>12900</v>
      </c>
      <c r="H37" s="114">
        <v>0</v>
      </c>
      <c r="I37" s="114">
        <v>12900</v>
      </c>
      <c r="J37" s="114">
        <v>12900</v>
      </c>
      <c r="K37" s="114">
        <f t="shared" si="2"/>
        <v>100</v>
      </c>
      <c r="L37" s="113">
        <v>12900</v>
      </c>
      <c r="M37" s="113">
        <v>0</v>
      </c>
      <c r="N37" s="113">
        <v>0</v>
      </c>
      <c r="O37" s="113">
        <v>0</v>
      </c>
      <c r="P37" s="394"/>
    </row>
    <row r="38" spans="1:16" ht="22.5" x14ac:dyDescent="0.2">
      <c r="A38" s="118"/>
      <c r="B38" s="118"/>
      <c r="C38" s="118"/>
      <c r="D38" s="123" t="s">
        <v>235</v>
      </c>
      <c r="E38" s="124"/>
      <c r="F38" s="125">
        <v>12900</v>
      </c>
      <c r="G38" s="125">
        <v>12900</v>
      </c>
      <c r="H38" s="125">
        <v>0</v>
      </c>
      <c r="I38" s="125">
        <v>12900</v>
      </c>
      <c r="J38" s="125">
        <v>12900</v>
      </c>
      <c r="K38" s="125">
        <f t="shared" si="2"/>
        <v>100</v>
      </c>
      <c r="L38" s="121">
        <v>12900</v>
      </c>
      <c r="M38" s="121">
        <v>0</v>
      </c>
      <c r="N38" s="121">
        <v>0</v>
      </c>
      <c r="O38" s="121">
        <v>0</v>
      </c>
      <c r="P38" s="394"/>
    </row>
    <row r="39" spans="1:16" x14ac:dyDescent="0.2">
      <c r="A39" s="110" t="s">
        <v>264</v>
      </c>
      <c r="B39" s="110"/>
      <c r="C39" s="110"/>
      <c r="D39" s="111" t="s">
        <v>265</v>
      </c>
      <c r="E39" s="112"/>
      <c r="F39" s="113">
        <v>13209.73</v>
      </c>
      <c r="G39" s="114">
        <v>13209.73</v>
      </c>
      <c r="H39" s="114">
        <v>0</v>
      </c>
      <c r="I39" s="114">
        <v>13209.73</v>
      </c>
      <c r="J39" s="114">
        <v>13209.73</v>
      </c>
      <c r="K39" s="114">
        <f t="shared" si="2"/>
        <v>100</v>
      </c>
      <c r="L39" s="113">
        <v>13298.73</v>
      </c>
      <c r="M39" s="113">
        <v>0</v>
      </c>
      <c r="N39" s="113">
        <v>0</v>
      </c>
      <c r="O39" s="113">
        <v>0</v>
      </c>
      <c r="P39" s="394"/>
    </row>
    <row r="40" spans="1:16" ht="22.5" x14ac:dyDescent="0.2">
      <c r="A40" s="118"/>
      <c r="B40" s="118"/>
      <c r="C40" s="118"/>
      <c r="D40" s="123" t="s">
        <v>235</v>
      </c>
      <c r="E40" s="124"/>
      <c r="F40" s="125">
        <v>13209.73</v>
      </c>
      <c r="G40" s="125">
        <v>13209.73</v>
      </c>
      <c r="H40" s="125">
        <v>0</v>
      </c>
      <c r="I40" s="125">
        <v>13209.73</v>
      </c>
      <c r="J40" s="125">
        <v>13209.73</v>
      </c>
      <c r="K40" s="125">
        <f t="shared" si="2"/>
        <v>100</v>
      </c>
      <c r="L40" s="121">
        <v>13209.73</v>
      </c>
      <c r="M40" s="121">
        <v>0</v>
      </c>
      <c r="N40" s="121">
        <v>0</v>
      </c>
      <c r="O40" s="121">
        <v>0</v>
      </c>
      <c r="P40" s="394"/>
    </row>
    <row r="41" spans="1:16" x14ac:dyDescent="0.2">
      <c r="A41" s="110" t="s">
        <v>266</v>
      </c>
      <c r="B41" s="110"/>
      <c r="C41" s="110"/>
      <c r="D41" s="111" t="s">
        <v>267</v>
      </c>
      <c r="E41" s="112"/>
      <c r="F41" s="113">
        <v>8890.27</v>
      </c>
      <c r="G41" s="114">
        <v>8890.27</v>
      </c>
      <c r="H41" s="114">
        <v>0</v>
      </c>
      <c r="I41" s="114">
        <v>8890.27</v>
      </c>
      <c r="J41" s="114">
        <v>5218.8900000000003</v>
      </c>
      <c r="K41" s="114">
        <f t="shared" si="2"/>
        <v>58.703391460551813</v>
      </c>
      <c r="L41" s="113">
        <v>8890.27</v>
      </c>
      <c r="M41" s="113">
        <v>0</v>
      </c>
      <c r="N41" s="113">
        <v>0</v>
      </c>
      <c r="O41" s="113">
        <v>0</v>
      </c>
      <c r="P41" s="399"/>
    </row>
    <row r="42" spans="1:16" ht="22.5" x14ac:dyDescent="0.2">
      <c r="A42" s="110" t="s">
        <v>268</v>
      </c>
      <c r="B42" s="110"/>
      <c r="C42" s="110"/>
      <c r="D42" s="111" t="s">
        <v>269</v>
      </c>
      <c r="E42" s="112"/>
      <c r="F42" s="113">
        <v>10000</v>
      </c>
      <c r="G42" s="114">
        <v>0</v>
      </c>
      <c r="H42" s="114">
        <v>10000</v>
      </c>
      <c r="I42" s="114">
        <v>10000</v>
      </c>
      <c r="J42" s="114">
        <v>6740.54</v>
      </c>
      <c r="K42" s="114">
        <f t="shared" si="2"/>
        <v>67.4054</v>
      </c>
      <c r="L42" s="113">
        <v>10000</v>
      </c>
      <c r="M42" s="113"/>
      <c r="N42" s="113"/>
      <c r="O42" s="113"/>
      <c r="P42" s="134"/>
    </row>
    <row r="43" spans="1:16" ht="22.5" x14ac:dyDescent="0.2">
      <c r="A43" s="118"/>
      <c r="B43" s="118"/>
      <c r="C43" s="118"/>
      <c r="D43" s="123" t="s">
        <v>235</v>
      </c>
      <c r="E43" s="124"/>
      <c r="F43" s="125">
        <v>10000</v>
      </c>
      <c r="G43" s="125">
        <v>0</v>
      </c>
      <c r="H43" s="125">
        <v>10000</v>
      </c>
      <c r="I43" s="125">
        <v>10000</v>
      </c>
      <c r="J43" s="125">
        <f>6740.54-2435.54</f>
        <v>4305</v>
      </c>
      <c r="K43" s="125">
        <f t="shared" si="2"/>
        <v>43.05</v>
      </c>
      <c r="L43" s="113">
        <v>10000</v>
      </c>
      <c r="M43" s="113"/>
      <c r="N43" s="113"/>
      <c r="O43" s="113"/>
      <c r="P43" s="134"/>
    </row>
    <row r="44" spans="1:16" x14ac:dyDescent="0.2">
      <c r="A44" s="110" t="s">
        <v>656</v>
      </c>
      <c r="B44" s="110"/>
      <c r="C44" s="110"/>
      <c r="D44" s="111" t="s">
        <v>655</v>
      </c>
      <c r="E44" s="112"/>
      <c r="F44" s="113">
        <v>9500</v>
      </c>
      <c r="G44" s="114">
        <v>9500</v>
      </c>
      <c r="H44" s="114">
        <v>0</v>
      </c>
      <c r="I44" s="114">
        <v>9500</v>
      </c>
      <c r="J44" s="114">
        <f>J43</f>
        <v>4305</v>
      </c>
      <c r="K44" s="114">
        <f t="shared" ref="K44:K45" si="3">J44/I44*100</f>
        <v>45.315789473684212</v>
      </c>
      <c r="L44" s="113">
        <v>9500</v>
      </c>
      <c r="M44" s="113">
        <v>0</v>
      </c>
      <c r="N44" s="113">
        <v>0</v>
      </c>
      <c r="O44" s="113">
        <v>0</v>
      </c>
      <c r="P44" s="158"/>
    </row>
    <row r="45" spans="1:16" ht="22.5" x14ac:dyDescent="0.2">
      <c r="A45" s="110"/>
      <c r="B45" s="110"/>
      <c r="C45" s="110"/>
      <c r="D45" s="123" t="s">
        <v>235</v>
      </c>
      <c r="E45" s="124"/>
      <c r="F45" s="125">
        <v>9500</v>
      </c>
      <c r="G45" s="125">
        <v>9500</v>
      </c>
      <c r="H45" s="125">
        <v>0</v>
      </c>
      <c r="I45" s="125">
        <v>9500</v>
      </c>
      <c r="J45" s="125">
        <v>9499.99</v>
      </c>
      <c r="K45" s="125">
        <f t="shared" si="3"/>
        <v>99.999894736842094</v>
      </c>
      <c r="L45" s="121">
        <v>9500</v>
      </c>
      <c r="M45" s="113">
        <v>0</v>
      </c>
      <c r="N45" s="113">
        <v>0</v>
      </c>
      <c r="O45" s="113">
        <v>0</v>
      </c>
      <c r="P45" s="158"/>
    </row>
    <row r="46" spans="1:16" ht="45" x14ac:dyDescent="0.2">
      <c r="A46" s="110" t="s">
        <v>270</v>
      </c>
      <c r="B46" s="110" t="s">
        <v>167</v>
      </c>
      <c r="C46" s="110" t="s">
        <v>175</v>
      </c>
      <c r="D46" s="111" t="s">
        <v>271</v>
      </c>
      <c r="E46" s="112" t="s">
        <v>236</v>
      </c>
      <c r="F46" s="113">
        <v>13500</v>
      </c>
      <c r="G46" s="114">
        <v>10000</v>
      </c>
      <c r="H46" s="114">
        <v>3500</v>
      </c>
      <c r="I46" s="114">
        <v>13500</v>
      </c>
      <c r="J46" s="114">
        <v>13500</v>
      </c>
      <c r="K46" s="114">
        <f t="shared" si="2"/>
        <v>100</v>
      </c>
      <c r="L46" s="113">
        <v>13500</v>
      </c>
      <c r="M46" s="113">
        <v>0</v>
      </c>
      <c r="N46" s="113">
        <v>0</v>
      </c>
      <c r="O46" s="113">
        <v>0</v>
      </c>
      <c r="P46" s="393" t="s">
        <v>224</v>
      </c>
    </row>
    <row r="47" spans="1:16" ht="22.5" x14ac:dyDescent="0.2">
      <c r="A47" s="118"/>
      <c r="B47" s="118"/>
      <c r="C47" s="118"/>
      <c r="D47" s="123" t="s">
        <v>235</v>
      </c>
      <c r="E47" s="124"/>
      <c r="F47" s="125">
        <v>3748.56</v>
      </c>
      <c r="G47" s="125">
        <v>3748.56</v>
      </c>
      <c r="H47" s="125">
        <v>0</v>
      </c>
      <c r="I47" s="125">
        <v>3748.56</v>
      </c>
      <c r="J47" s="125">
        <v>3748.56</v>
      </c>
      <c r="K47" s="125">
        <f t="shared" si="2"/>
        <v>100</v>
      </c>
      <c r="L47" s="122">
        <v>3748.56</v>
      </c>
      <c r="M47" s="122">
        <v>0</v>
      </c>
      <c r="N47" s="122">
        <v>0</v>
      </c>
      <c r="O47" s="122">
        <v>0</v>
      </c>
      <c r="P47" s="399"/>
    </row>
    <row r="48" spans="1:16" ht="45" hidden="1" x14ac:dyDescent="0.2">
      <c r="A48" s="110" t="s">
        <v>272</v>
      </c>
      <c r="B48" s="110" t="s">
        <v>167</v>
      </c>
      <c r="C48" s="110" t="s">
        <v>177</v>
      </c>
      <c r="D48" s="111" t="s">
        <v>273</v>
      </c>
      <c r="E48" s="112" t="s">
        <v>236</v>
      </c>
      <c r="F48" s="113">
        <v>0</v>
      </c>
      <c r="G48" s="114">
        <v>5000</v>
      </c>
      <c r="H48" s="114">
        <v>0</v>
      </c>
      <c r="I48" s="114">
        <v>0</v>
      </c>
      <c r="J48" s="114">
        <v>0</v>
      </c>
      <c r="K48" s="109"/>
      <c r="L48" s="113">
        <v>5000</v>
      </c>
      <c r="M48" s="113">
        <v>0</v>
      </c>
      <c r="N48" s="113">
        <v>0</v>
      </c>
      <c r="O48" s="113">
        <v>0</v>
      </c>
      <c r="P48" s="132" t="s">
        <v>224</v>
      </c>
    </row>
    <row r="49" spans="1:16" ht="45" x14ac:dyDescent="0.2">
      <c r="A49" s="110" t="s">
        <v>272</v>
      </c>
      <c r="B49" s="110" t="s">
        <v>185</v>
      </c>
      <c r="C49" s="110" t="s">
        <v>193</v>
      </c>
      <c r="D49" s="111" t="s">
        <v>274</v>
      </c>
      <c r="E49" s="112" t="s">
        <v>236</v>
      </c>
      <c r="F49" s="113">
        <v>10000</v>
      </c>
      <c r="G49" s="114">
        <v>10000</v>
      </c>
      <c r="H49" s="114">
        <v>0</v>
      </c>
      <c r="I49" s="114">
        <v>10000</v>
      </c>
      <c r="J49" s="114">
        <v>10000</v>
      </c>
      <c r="K49" s="114">
        <f t="shared" si="2"/>
        <v>100</v>
      </c>
      <c r="L49" s="113">
        <v>10000</v>
      </c>
      <c r="M49" s="113">
        <v>0</v>
      </c>
      <c r="N49" s="113">
        <v>0</v>
      </c>
      <c r="O49" s="113">
        <v>0</v>
      </c>
      <c r="P49" s="393" t="s">
        <v>224</v>
      </c>
    </row>
    <row r="50" spans="1:16" ht="22.5" x14ac:dyDescent="0.2">
      <c r="A50" s="118"/>
      <c r="B50" s="118"/>
      <c r="C50" s="118"/>
      <c r="D50" s="123" t="s">
        <v>235</v>
      </c>
      <c r="E50" s="124"/>
      <c r="F50" s="125">
        <v>10000</v>
      </c>
      <c r="G50" s="125">
        <v>10000</v>
      </c>
      <c r="H50" s="125">
        <v>0</v>
      </c>
      <c r="I50" s="125">
        <v>10000</v>
      </c>
      <c r="J50" s="125">
        <v>10000</v>
      </c>
      <c r="K50" s="125">
        <f t="shared" si="2"/>
        <v>100</v>
      </c>
      <c r="L50" s="122">
        <v>10000</v>
      </c>
      <c r="M50" s="122">
        <v>0</v>
      </c>
      <c r="N50" s="122">
        <v>0</v>
      </c>
      <c r="O50" s="122">
        <v>0</v>
      </c>
      <c r="P50" s="399"/>
    </row>
    <row r="51" spans="1:16" ht="56.25" x14ac:dyDescent="0.2">
      <c r="A51" s="110" t="s">
        <v>669</v>
      </c>
      <c r="B51" s="110" t="s">
        <v>185</v>
      </c>
      <c r="C51" s="110" t="s">
        <v>193</v>
      </c>
      <c r="D51" s="111" t="s">
        <v>275</v>
      </c>
      <c r="E51" s="112" t="s">
        <v>236</v>
      </c>
      <c r="F51" s="113">
        <v>9000</v>
      </c>
      <c r="G51" s="114">
        <v>9000</v>
      </c>
      <c r="H51" s="114">
        <v>0</v>
      </c>
      <c r="I51" s="114">
        <v>9000</v>
      </c>
      <c r="J51" s="114">
        <v>9000</v>
      </c>
      <c r="K51" s="114">
        <f t="shared" si="2"/>
        <v>100</v>
      </c>
      <c r="L51" s="113">
        <v>9000</v>
      </c>
      <c r="M51" s="113">
        <v>0</v>
      </c>
      <c r="N51" s="113">
        <v>0</v>
      </c>
      <c r="O51" s="113">
        <v>0</v>
      </c>
      <c r="P51" s="393" t="s">
        <v>224</v>
      </c>
    </row>
    <row r="52" spans="1:16" ht="22.5" x14ac:dyDescent="0.2">
      <c r="A52" s="118"/>
      <c r="B52" s="118"/>
      <c r="C52" s="118"/>
      <c r="D52" s="123" t="s">
        <v>235</v>
      </c>
      <c r="E52" s="124"/>
      <c r="F52" s="125">
        <v>9000</v>
      </c>
      <c r="G52" s="125">
        <v>9000</v>
      </c>
      <c r="H52" s="125">
        <v>0</v>
      </c>
      <c r="I52" s="125">
        <v>9000</v>
      </c>
      <c r="J52" s="125">
        <v>9000</v>
      </c>
      <c r="K52" s="125">
        <f t="shared" si="2"/>
        <v>100</v>
      </c>
      <c r="L52" s="122">
        <v>9000</v>
      </c>
      <c r="M52" s="122">
        <v>0</v>
      </c>
      <c r="N52" s="122">
        <v>0</v>
      </c>
      <c r="O52" s="122">
        <v>0</v>
      </c>
      <c r="P52" s="399"/>
    </row>
    <row r="53" spans="1:16" ht="33" customHeight="1" x14ac:dyDescent="0.2">
      <c r="A53" s="407" t="s">
        <v>276</v>
      </c>
      <c r="B53" s="408"/>
      <c r="C53" s="408"/>
      <c r="D53" s="409"/>
      <c r="E53" s="107"/>
      <c r="F53" s="109">
        <f t="shared" ref="F53:I53" si="4">F54+F55+F56</f>
        <v>331508.41000000003</v>
      </c>
      <c r="G53" s="109">
        <f t="shared" si="4"/>
        <v>326912</v>
      </c>
      <c r="H53" s="109">
        <f t="shared" si="4"/>
        <v>1562</v>
      </c>
      <c r="I53" s="109">
        <f t="shared" si="4"/>
        <v>331508.41000000003</v>
      </c>
      <c r="J53" s="109">
        <f>J54+J55+J56</f>
        <v>331508.41000000003</v>
      </c>
      <c r="K53" s="109">
        <f t="shared" si="2"/>
        <v>100</v>
      </c>
      <c r="L53" s="108">
        <v>328474</v>
      </c>
      <c r="M53" s="108">
        <v>0</v>
      </c>
      <c r="N53" s="108">
        <v>0</v>
      </c>
      <c r="O53" s="108">
        <v>0</v>
      </c>
      <c r="P53" s="131"/>
    </row>
    <row r="54" spans="1:16" ht="146.25" x14ac:dyDescent="0.2">
      <c r="A54" s="126" t="s">
        <v>221</v>
      </c>
      <c r="B54" s="126">
        <v>150</v>
      </c>
      <c r="C54" s="126">
        <v>15011</v>
      </c>
      <c r="D54" s="111" t="s">
        <v>277</v>
      </c>
      <c r="E54" s="112" t="s">
        <v>236</v>
      </c>
      <c r="F54" s="113">
        <v>10703.94</v>
      </c>
      <c r="G54" s="114">
        <v>9748</v>
      </c>
      <c r="H54" s="114">
        <v>0</v>
      </c>
      <c r="I54" s="114">
        <v>10703.94</v>
      </c>
      <c r="J54" s="114">
        <v>10703.94</v>
      </c>
      <c r="K54" s="116">
        <f t="shared" si="2"/>
        <v>100</v>
      </c>
      <c r="L54" s="113">
        <v>9748</v>
      </c>
      <c r="M54" s="113">
        <v>0</v>
      </c>
      <c r="N54" s="113">
        <v>0</v>
      </c>
      <c r="O54" s="113">
        <v>0</v>
      </c>
      <c r="P54" s="132" t="s">
        <v>278</v>
      </c>
    </row>
    <row r="55" spans="1:16" ht="56.25" x14ac:dyDescent="0.2">
      <c r="A55" s="126" t="s">
        <v>225</v>
      </c>
      <c r="B55" s="126">
        <v>600</v>
      </c>
      <c r="C55" s="126">
        <v>60014</v>
      </c>
      <c r="D55" s="111" t="s">
        <v>279</v>
      </c>
      <c r="E55" s="112" t="s">
        <v>236</v>
      </c>
      <c r="F55" s="113">
        <v>300000</v>
      </c>
      <c r="G55" s="114">
        <v>300000</v>
      </c>
      <c r="H55" s="114">
        <v>0</v>
      </c>
      <c r="I55" s="114">
        <v>300000</v>
      </c>
      <c r="J55" s="114">
        <v>300000</v>
      </c>
      <c r="K55" s="116">
        <f t="shared" si="2"/>
        <v>100</v>
      </c>
      <c r="L55" s="113">
        <v>300000</v>
      </c>
      <c r="M55" s="113">
        <v>0</v>
      </c>
      <c r="N55" s="113">
        <v>0</v>
      </c>
      <c r="O55" s="113">
        <v>0</v>
      </c>
      <c r="P55" s="132" t="s">
        <v>280</v>
      </c>
    </row>
    <row r="56" spans="1:16" ht="101.25" x14ac:dyDescent="0.2">
      <c r="A56" s="126" t="s">
        <v>228</v>
      </c>
      <c r="B56" s="126">
        <v>750</v>
      </c>
      <c r="C56" s="126">
        <v>75095</v>
      </c>
      <c r="D56" s="111" t="s">
        <v>281</v>
      </c>
      <c r="E56" s="112" t="s">
        <v>236</v>
      </c>
      <c r="F56" s="113">
        <v>20804.47</v>
      </c>
      <c r="G56" s="114">
        <v>17164</v>
      </c>
      <c r="H56" s="114">
        <v>1562</v>
      </c>
      <c r="I56" s="114">
        <v>20804.47</v>
      </c>
      <c r="J56" s="114">
        <v>20804.47</v>
      </c>
      <c r="K56" s="116">
        <f t="shared" si="2"/>
        <v>100</v>
      </c>
      <c r="L56" s="113">
        <v>18726</v>
      </c>
      <c r="M56" s="113">
        <v>0</v>
      </c>
      <c r="N56" s="113">
        <v>0</v>
      </c>
      <c r="O56" s="113">
        <v>0</v>
      </c>
      <c r="P56" s="132" t="s">
        <v>278</v>
      </c>
    </row>
    <row r="57" spans="1:16" x14ac:dyDescent="0.2">
      <c r="A57" s="402" t="s">
        <v>282</v>
      </c>
      <c r="B57" s="403"/>
      <c r="C57" s="403"/>
      <c r="D57" s="404"/>
      <c r="E57" s="127"/>
      <c r="F57" s="128">
        <f>F53+F12+F7</f>
        <v>3456521.41</v>
      </c>
      <c r="G57" s="128">
        <v>2769295</v>
      </c>
      <c r="H57" s="128">
        <v>37362</v>
      </c>
      <c r="I57" s="128">
        <f>I53+I12+I7</f>
        <v>2794691.41</v>
      </c>
      <c r="J57" s="128">
        <f>J53+J12+J7</f>
        <v>2762134.84</v>
      </c>
      <c r="K57" s="128">
        <f t="shared" si="2"/>
        <v>98.835056712039616</v>
      </c>
      <c r="L57" s="128">
        <v>1256657</v>
      </c>
      <c r="M57" s="128">
        <v>1200000</v>
      </c>
      <c r="N57" s="128">
        <v>300000</v>
      </c>
      <c r="O57" s="128">
        <v>50000</v>
      </c>
      <c r="P57" s="131"/>
    </row>
    <row r="58" spans="1:16" x14ac:dyDescent="0.2">
      <c r="A58" s="391" t="s">
        <v>283</v>
      </c>
      <c r="B58" s="392"/>
      <c r="C58" s="392"/>
      <c r="D58" s="392"/>
      <c r="E58" s="129"/>
      <c r="F58" s="130">
        <v>99300.349999999991</v>
      </c>
      <c r="G58" s="130">
        <v>82100.349999999991</v>
      </c>
      <c r="H58" s="130">
        <v>17200</v>
      </c>
      <c r="I58" s="130">
        <v>99300.349999999991</v>
      </c>
      <c r="J58" s="130">
        <f>J13</f>
        <v>92285.14</v>
      </c>
      <c r="K58" s="128">
        <f t="shared" si="2"/>
        <v>92.935362262066562</v>
      </c>
      <c r="L58" s="130">
        <v>99300.349999999991</v>
      </c>
      <c r="M58" s="130">
        <v>0</v>
      </c>
      <c r="N58" s="130">
        <v>0</v>
      </c>
      <c r="O58" s="130">
        <v>0</v>
      </c>
      <c r="P58" s="133"/>
    </row>
    <row r="59" spans="1:16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</sheetData>
  <mergeCells count="23">
    <mergeCell ref="A58:D58"/>
    <mergeCell ref="P15:P18"/>
    <mergeCell ref="G1:P1"/>
    <mergeCell ref="G2:P2"/>
    <mergeCell ref="P46:P47"/>
    <mergeCell ref="P49:P50"/>
    <mergeCell ref="P51:P52"/>
    <mergeCell ref="P27:P32"/>
    <mergeCell ref="P19:P24"/>
    <mergeCell ref="A7:D7"/>
    <mergeCell ref="A3:P3"/>
    <mergeCell ref="A57:D57"/>
    <mergeCell ref="F4:F6"/>
    <mergeCell ref="P35:P41"/>
    <mergeCell ref="A12:D12"/>
    <mergeCell ref="A53:D53"/>
    <mergeCell ref="P4:P6"/>
    <mergeCell ref="A4:A6"/>
    <mergeCell ref="B4:B6"/>
    <mergeCell ref="C4:C6"/>
    <mergeCell ref="D4:D6"/>
    <mergeCell ref="E4:E6"/>
    <mergeCell ref="G4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8.42578125" style="62" customWidth="1"/>
    <col min="2" max="2" width="41.7109375" style="152" customWidth="1"/>
    <col min="3" max="3" width="14.5703125" style="160" customWidth="1"/>
    <col min="4" max="4" width="14.42578125" style="160" customWidth="1"/>
    <col min="5" max="5" width="9.140625" style="52"/>
  </cols>
  <sheetData>
    <row r="1" spans="1:5" x14ac:dyDescent="0.2">
      <c r="C1" s="410" t="s">
        <v>397</v>
      </c>
      <c r="D1" s="411"/>
    </row>
    <row r="2" spans="1:5" x14ac:dyDescent="0.2">
      <c r="A2" s="268" t="s">
        <v>597</v>
      </c>
      <c r="B2" s="268"/>
      <c r="C2" s="268"/>
      <c r="D2" s="268"/>
    </row>
    <row r="4" spans="1:5" ht="25.5" x14ac:dyDescent="0.2">
      <c r="A4" s="249" t="s">
        <v>294</v>
      </c>
      <c r="B4" s="250" t="s">
        <v>295</v>
      </c>
      <c r="C4" s="251" t="s">
        <v>296</v>
      </c>
      <c r="D4" s="251" t="s">
        <v>19</v>
      </c>
      <c r="E4" s="164" t="s">
        <v>336</v>
      </c>
    </row>
    <row r="5" spans="1:5" x14ac:dyDescent="0.2">
      <c r="A5" s="252" t="s">
        <v>297</v>
      </c>
      <c r="B5" s="253" t="s">
        <v>298</v>
      </c>
      <c r="C5" s="254">
        <v>17749067.379999999</v>
      </c>
      <c r="D5" s="254">
        <v>17500925.77</v>
      </c>
      <c r="E5" s="248">
        <f>D5/C5*100</f>
        <v>98.601945642058865</v>
      </c>
    </row>
    <row r="6" spans="1:5" x14ac:dyDescent="0.2">
      <c r="A6" s="255" t="s">
        <v>299</v>
      </c>
      <c r="B6" s="256" t="s">
        <v>300</v>
      </c>
      <c r="C6" s="257">
        <v>17334575.800000001</v>
      </c>
      <c r="D6" s="257">
        <v>17085084.190000001</v>
      </c>
      <c r="E6" s="248">
        <f t="shared" ref="E6:E23" si="0">D6/C6*100</f>
        <v>98.560728495011688</v>
      </c>
    </row>
    <row r="7" spans="1:5" x14ac:dyDescent="0.2">
      <c r="A7" s="255" t="s">
        <v>301</v>
      </c>
      <c r="B7" s="256" t="s">
        <v>302</v>
      </c>
      <c r="C7" s="257">
        <v>414491.58</v>
      </c>
      <c r="D7" s="257">
        <v>415841.58</v>
      </c>
      <c r="E7" s="248">
        <f t="shared" si="0"/>
        <v>100.32570022290923</v>
      </c>
    </row>
    <row r="8" spans="1:5" x14ac:dyDescent="0.2">
      <c r="A8" s="252" t="s">
        <v>303</v>
      </c>
      <c r="B8" s="253" t="s">
        <v>304</v>
      </c>
      <c r="C8" s="254">
        <v>19041566.890000001</v>
      </c>
      <c r="D8" s="254">
        <v>18688303.359999999</v>
      </c>
      <c r="E8" s="248">
        <f t="shared" si="0"/>
        <v>98.144776992141729</v>
      </c>
    </row>
    <row r="9" spans="1:5" x14ac:dyDescent="0.2">
      <c r="A9" s="255" t="s">
        <v>305</v>
      </c>
      <c r="B9" s="256" t="s">
        <v>306</v>
      </c>
      <c r="C9" s="257">
        <v>16246875.48</v>
      </c>
      <c r="D9" s="257">
        <v>15920973.529999999</v>
      </c>
      <c r="E9" s="248">
        <f t="shared" si="0"/>
        <v>97.994063840760106</v>
      </c>
    </row>
    <row r="10" spans="1:5" x14ac:dyDescent="0.2">
      <c r="A10" s="255" t="s">
        <v>307</v>
      </c>
      <c r="B10" s="256" t="s">
        <v>308</v>
      </c>
      <c r="C10" s="257">
        <v>2794691.41</v>
      </c>
      <c r="D10" s="257">
        <v>2767329.83</v>
      </c>
      <c r="E10" s="248">
        <f t="shared" si="0"/>
        <v>99.020944498483999</v>
      </c>
    </row>
    <row r="11" spans="1:5" s="161" customFormat="1" x14ac:dyDescent="0.2">
      <c r="A11" s="258" t="s">
        <v>309</v>
      </c>
      <c r="B11" s="259" t="s">
        <v>310</v>
      </c>
      <c r="C11" s="260">
        <v>-1292499.51</v>
      </c>
      <c r="D11" s="260">
        <v>-1187377.5900000001</v>
      </c>
      <c r="E11" s="162">
        <f t="shared" si="0"/>
        <v>91.866772932084146</v>
      </c>
    </row>
    <row r="12" spans="1:5" s="77" customFormat="1" ht="25.5" x14ac:dyDescent="0.2">
      <c r="A12" s="252" t="s">
        <v>311</v>
      </c>
      <c r="B12" s="253" t="s">
        <v>312</v>
      </c>
      <c r="C12" s="254">
        <v>2071999.51</v>
      </c>
      <c r="D12" s="254">
        <v>2066650.71</v>
      </c>
      <c r="E12" s="163">
        <f t="shared" si="0"/>
        <v>99.741853220805055</v>
      </c>
    </row>
    <row r="13" spans="1:5" ht="25.5" x14ac:dyDescent="0.2">
      <c r="A13" s="255" t="s">
        <v>313</v>
      </c>
      <c r="B13" s="256" t="s">
        <v>587</v>
      </c>
      <c r="C13" s="257">
        <v>1750000</v>
      </c>
      <c r="D13" s="257">
        <v>1750000</v>
      </c>
      <c r="E13" s="248">
        <f t="shared" si="0"/>
        <v>100</v>
      </c>
    </row>
    <row r="14" spans="1:5" ht="51" x14ac:dyDescent="0.2">
      <c r="A14" s="255" t="s">
        <v>588</v>
      </c>
      <c r="B14" s="256" t="s">
        <v>589</v>
      </c>
      <c r="C14" s="257">
        <v>0</v>
      </c>
      <c r="D14" s="257">
        <v>0</v>
      </c>
      <c r="E14" s="248"/>
    </row>
    <row r="15" spans="1:5" x14ac:dyDescent="0.2">
      <c r="A15" s="255" t="s">
        <v>314</v>
      </c>
      <c r="B15" s="256" t="s">
        <v>315</v>
      </c>
      <c r="C15" s="257">
        <v>30000</v>
      </c>
      <c r="D15" s="257">
        <v>24651.200000000001</v>
      </c>
      <c r="E15" s="248">
        <f t="shared" si="0"/>
        <v>82.170666666666676</v>
      </c>
    </row>
    <row r="16" spans="1:5" ht="25.5" x14ac:dyDescent="0.2">
      <c r="A16" s="255" t="s">
        <v>316</v>
      </c>
      <c r="B16" s="256" t="s">
        <v>590</v>
      </c>
      <c r="C16" s="257">
        <v>0</v>
      </c>
      <c r="D16" s="257">
        <v>0</v>
      </c>
      <c r="E16" s="248">
        <v>0</v>
      </c>
    </row>
    <row r="17" spans="1:5" ht="25.5" x14ac:dyDescent="0.2">
      <c r="A17" s="255" t="s">
        <v>318</v>
      </c>
      <c r="B17" s="256" t="s">
        <v>591</v>
      </c>
      <c r="C17" s="257">
        <v>0</v>
      </c>
      <c r="D17" s="257">
        <v>0</v>
      </c>
      <c r="E17" s="248">
        <v>0</v>
      </c>
    </row>
    <row r="18" spans="1:5" s="77" customFormat="1" x14ac:dyDescent="0.2">
      <c r="A18" s="255" t="s">
        <v>319</v>
      </c>
      <c r="B18" s="256" t="s">
        <v>320</v>
      </c>
      <c r="C18" s="257">
        <v>0</v>
      </c>
      <c r="D18" s="257">
        <v>0</v>
      </c>
      <c r="E18" s="248">
        <v>0</v>
      </c>
    </row>
    <row r="19" spans="1:5" ht="38.25" x14ac:dyDescent="0.2">
      <c r="A19" s="255" t="s">
        <v>321</v>
      </c>
      <c r="B19" s="256" t="s">
        <v>322</v>
      </c>
      <c r="C19" s="257">
        <v>291999.51</v>
      </c>
      <c r="D19" s="257">
        <v>291999.51</v>
      </c>
      <c r="E19" s="248">
        <f t="shared" si="0"/>
        <v>100</v>
      </c>
    </row>
    <row r="20" spans="1:5" x14ac:dyDescent="0.2">
      <c r="A20" s="255" t="s">
        <v>592</v>
      </c>
      <c r="B20" s="256" t="s">
        <v>317</v>
      </c>
      <c r="C20" s="257">
        <v>62499.51</v>
      </c>
      <c r="D20" s="257">
        <v>0</v>
      </c>
      <c r="E20" s="248">
        <f t="shared" si="0"/>
        <v>0</v>
      </c>
    </row>
    <row r="21" spans="1:5" x14ac:dyDescent="0.2">
      <c r="A21" s="255" t="s">
        <v>593</v>
      </c>
      <c r="B21" s="256" t="s">
        <v>594</v>
      </c>
      <c r="C21" s="257">
        <v>0</v>
      </c>
      <c r="D21" s="257">
        <v>0</v>
      </c>
      <c r="E21" s="248">
        <v>0</v>
      </c>
    </row>
    <row r="22" spans="1:5" s="77" customFormat="1" ht="25.5" x14ac:dyDescent="0.2">
      <c r="A22" s="252" t="s">
        <v>323</v>
      </c>
      <c r="B22" s="253" t="s">
        <v>324</v>
      </c>
      <c r="C22" s="254">
        <v>779500</v>
      </c>
      <c r="D22" s="254">
        <v>779500</v>
      </c>
      <c r="E22" s="163">
        <f t="shared" si="0"/>
        <v>100</v>
      </c>
    </row>
    <row r="23" spans="1:5" ht="25.5" x14ac:dyDescent="0.2">
      <c r="A23" s="255" t="s">
        <v>325</v>
      </c>
      <c r="B23" s="256" t="s">
        <v>326</v>
      </c>
      <c r="C23" s="257">
        <v>779500</v>
      </c>
      <c r="D23" s="257">
        <v>779500</v>
      </c>
      <c r="E23" s="248">
        <f t="shared" si="0"/>
        <v>100</v>
      </c>
    </row>
    <row r="24" spans="1:5" ht="51" x14ac:dyDescent="0.2">
      <c r="A24" s="255" t="s">
        <v>595</v>
      </c>
      <c r="B24" s="256" t="s">
        <v>589</v>
      </c>
      <c r="C24" s="257">
        <v>0</v>
      </c>
      <c r="D24" s="257">
        <v>0</v>
      </c>
      <c r="E24" s="248">
        <v>0</v>
      </c>
    </row>
    <row r="25" spans="1:5" x14ac:dyDescent="0.2">
      <c r="A25" s="255" t="s">
        <v>327</v>
      </c>
      <c r="B25" s="256" t="s">
        <v>328</v>
      </c>
      <c r="C25" s="257">
        <v>0</v>
      </c>
      <c r="D25" s="257">
        <v>0</v>
      </c>
      <c r="E25" s="248">
        <v>0</v>
      </c>
    </row>
    <row r="26" spans="1:5" ht="25.5" x14ac:dyDescent="0.2">
      <c r="A26" s="255" t="s">
        <v>329</v>
      </c>
      <c r="B26" s="256" t="s">
        <v>596</v>
      </c>
      <c r="C26" s="257">
        <v>0</v>
      </c>
      <c r="D26" s="257">
        <v>0</v>
      </c>
      <c r="E26" s="248">
        <v>0</v>
      </c>
    </row>
    <row r="27" spans="1:5" x14ac:dyDescent="0.2">
      <c r="A27" s="255" t="s">
        <v>330</v>
      </c>
      <c r="B27" s="256" t="s">
        <v>331</v>
      </c>
      <c r="C27" s="257">
        <v>0</v>
      </c>
      <c r="D27" s="257">
        <v>0</v>
      </c>
      <c r="E27" s="248">
        <v>0</v>
      </c>
    </row>
    <row r="28" spans="1:5" x14ac:dyDescent="0.2">
      <c r="A28" s="78"/>
      <c r="B28" s="78"/>
      <c r="C28" s="159"/>
      <c r="D28" s="159"/>
    </row>
    <row r="29" spans="1:5" x14ac:dyDescent="0.2">
      <c r="A29" s="78"/>
      <c r="B29" s="78"/>
      <c r="C29" s="159"/>
      <c r="D29" s="159"/>
    </row>
  </sheetData>
  <mergeCells count="2">
    <mergeCell ref="C1:D1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zoomScaleNormal="100" zoomScaleSheetLayoutView="100" workbookViewId="0">
      <selection activeCell="K90" sqref="K90"/>
    </sheetView>
  </sheetViews>
  <sheetFormatPr defaultRowHeight="12.75" x14ac:dyDescent="0.2"/>
  <cols>
    <col min="4" max="4" width="27.42578125" customWidth="1"/>
    <col min="5" max="6" width="14" style="52" customWidth="1"/>
    <col min="7" max="7" width="11.28515625" style="52" customWidth="1"/>
    <col min="8" max="8" width="13.28515625" style="52" customWidth="1"/>
    <col min="9" max="9" width="13" style="52" customWidth="1"/>
    <col min="10" max="10" width="9.140625" style="52"/>
  </cols>
  <sheetData>
    <row r="1" spans="1:11" x14ac:dyDescent="0.2">
      <c r="E1" s="92"/>
      <c r="F1" s="92"/>
      <c r="G1" s="92"/>
      <c r="H1" s="289" t="s">
        <v>398</v>
      </c>
      <c r="I1" s="290"/>
      <c r="J1" s="290"/>
    </row>
    <row r="2" spans="1:11" ht="36.75" customHeight="1" x14ac:dyDescent="0.25">
      <c r="A2" s="412" t="s">
        <v>652</v>
      </c>
      <c r="B2" s="413"/>
      <c r="C2" s="413"/>
      <c r="D2" s="413"/>
      <c r="E2" s="413"/>
      <c r="F2" s="413"/>
      <c r="G2" s="413"/>
      <c r="H2" s="413"/>
      <c r="I2" s="413"/>
      <c r="J2" s="413"/>
    </row>
    <row r="5" spans="1:11" x14ac:dyDescent="0.2">
      <c r="A5" s="415" t="s">
        <v>195</v>
      </c>
      <c r="B5" s="415" t="s">
        <v>209</v>
      </c>
      <c r="C5" s="415" t="s">
        <v>387</v>
      </c>
      <c r="D5" s="415" t="s">
        <v>1</v>
      </c>
      <c r="E5" s="417" t="s">
        <v>385</v>
      </c>
      <c r="F5" s="417"/>
      <c r="G5" s="417"/>
      <c r="H5" s="417" t="s">
        <v>386</v>
      </c>
      <c r="I5" s="417"/>
      <c r="J5" s="417"/>
    </row>
    <row r="6" spans="1:11" ht="36" x14ac:dyDescent="0.2">
      <c r="A6" s="416"/>
      <c r="B6" s="416"/>
      <c r="C6" s="416"/>
      <c r="D6" s="416"/>
      <c r="E6" s="189" t="s">
        <v>18</v>
      </c>
      <c r="F6" s="189" t="s">
        <v>650</v>
      </c>
      <c r="G6" s="189" t="s">
        <v>332</v>
      </c>
      <c r="H6" s="189" t="s">
        <v>18</v>
      </c>
      <c r="I6" s="189" t="s">
        <v>651</v>
      </c>
      <c r="J6" s="189" t="s">
        <v>332</v>
      </c>
    </row>
    <row r="7" spans="1:11" s="77" customFormat="1" x14ac:dyDescent="0.2">
      <c r="A7" s="190" t="s">
        <v>16</v>
      </c>
      <c r="B7" s="190"/>
      <c r="C7" s="190"/>
      <c r="D7" s="191" t="s">
        <v>338</v>
      </c>
      <c r="E7" s="192" t="s">
        <v>601</v>
      </c>
      <c r="F7" s="192" t="s">
        <v>601</v>
      </c>
      <c r="G7" s="192">
        <f>F7/E7*100</f>
        <v>100</v>
      </c>
      <c r="H7" s="192" t="s">
        <v>601</v>
      </c>
      <c r="I7" s="192">
        <f>I8</f>
        <v>259436.12000000002</v>
      </c>
      <c r="J7" s="196">
        <f t="shared" ref="J7:J8" si="0">I7/H7*100</f>
        <v>100.00000000000003</v>
      </c>
      <c r="K7" s="151"/>
    </row>
    <row r="8" spans="1:11" s="93" customFormat="1" x14ac:dyDescent="0.2">
      <c r="A8" s="182"/>
      <c r="B8" s="182" t="s">
        <v>25</v>
      </c>
      <c r="C8" s="182"/>
      <c r="D8" s="183" t="s">
        <v>26</v>
      </c>
      <c r="E8" s="184" t="s">
        <v>601</v>
      </c>
      <c r="F8" s="184" t="s">
        <v>601</v>
      </c>
      <c r="G8" s="184">
        <f t="shared" ref="G8:G9" si="1">F8/E8*100</f>
        <v>100</v>
      </c>
      <c r="H8" s="184" t="s">
        <v>601</v>
      </c>
      <c r="I8" s="184">
        <f>SUM(I9:I14)</f>
        <v>259436.12000000002</v>
      </c>
      <c r="J8" s="94">
        <f t="shared" si="0"/>
        <v>100.00000000000003</v>
      </c>
      <c r="K8" s="193"/>
    </row>
    <row r="9" spans="1:11" ht="72" x14ac:dyDescent="0.2">
      <c r="A9" s="185"/>
      <c r="B9" s="185"/>
      <c r="C9" s="180" t="s">
        <v>383</v>
      </c>
      <c r="D9" s="135" t="s">
        <v>384</v>
      </c>
      <c r="E9" s="186" t="s">
        <v>601</v>
      </c>
      <c r="F9" s="186" t="s">
        <v>601</v>
      </c>
      <c r="G9" s="181">
        <f t="shared" si="1"/>
        <v>100</v>
      </c>
      <c r="H9" s="186"/>
      <c r="I9" s="186"/>
      <c r="J9" s="197"/>
      <c r="K9" s="153"/>
    </row>
    <row r="10" spans="1:11" ht="24" x14ac:dyDescent="0.2">
      <c r="A10" s="185"/>
      <c r="B10" s="185"/>
      <c r="C10" s="185" t="s">
        <v>117</v>
      </c>
      <c r="D10" s="187" t="s">
        <v>339</v>
      </c>
      <c r="E10" s="186"/>
      <c r="F10" s="186"/>
      <c r="G10" s="186"/>
      <c r="H10" s="186" t="s">
        <v>602</v>
      </c>
      <c r="I10" s="198">
        <v>712.17</v>
      </c>
      <c r="J10" s="197">
        <f>I10/H10*100</f>
        <v>100</v>
      </c>
      <c r="K10" s="153"/>
    </row>
    <row r="11" spans="1:11" x14ac:dyDescent="0.2">
      <c r="A11" s="185"/>
      <c r="B11" s="185"/>
      <c r="C11" s="185" t="s">
        <v>118</v>
      </c>
      <c r="D11" s="187" t="s">
        <v>340</v>
      </c>
      <c r="E11" s="186"/>
      <c r="F11" s="186"/>
      <c r="G11" s="186"/>
      <c r="H11" s="186" t="s">
        <v>603</v>
      </c>
      <c r="I11" s="198">
        <v>101.37</v>
      </c>
      <c r="J11" s="197">
        <f t="shared" ref="J11:J73" si="2">I11/H11*100</f>
        <v>100</v>
      </c>
      <c r="K11" s="153"/>
    </row>
    <row r="12" spans="1:11" x14ac:dyDescent="0.2">
      <c r="A12" s="185"/>
      <c r="B12" s="185"/>
      <c r="C12" s="185" t="s">
        <v>121</v>
      </c>
      <c r="D12" s="187" t="s">
        <v>341</v>
      </c>
      <c r="E12" s="186"/>
      <c r="F12" s="186"/>
      <c r="G12" s="186"/>
      <c r="H12" s="186" t="s">
        <v>604</v>
      </c>
      <c r="I12" s="198">
        <v>4137.55</v>
      </c>
      <c r="J12" s="197">
        <f t="shared" si="2"/>
        <v>100</v>
      </c>
      <c r="K12" s="153"/>
    </row>
    <row r="13" spans="1:11" x14ac:dyDescent="0.2">
      <c r="A13" s="185"/>
      <c r="B13" s="185"/>
      <c r="C13" s="185" t="s">
        <v>86</v>
      </c>
      <c r="D13" s="187" t="s">
        <v>342</v>
      </c>
      <c r="E13" s="186"/>
      <c r="F13" s="186"/>
      <c r="G13" s="186"/>
      <c r="H13" s="186" t="s">
        <v>343</v>
      </c>
      <c r="I13" s="198">
        <v>135.88999999999999</v>
      </c>
      <c r="J13" s="197">
        <f t="shared" si="2"/>
        <v>100</v>
      </c>
      <c r="K13" s="153"/>
    </row>
    <row r="14" spans="1:11" x14ac:dyDescent="0.2">
      <c r="A14" s="185"/>
      <c r="B14" s="185"/>
      <c r="C14" s="185" t="s">
        <v>344</v>
      </c>
      <c r="D14" s="187" t="s">
        <v>345</v>
      </c>
      <c r="E14" s="186"/>
      <c r="F14" s="186"/>
      <c r="G14" s="186"/>
      <c r="H14" s="186" t="s">
        <v>605</v>
      </c>
      <c r="I14" s="198">
        <v>254349.14</v>
      </c>
      <c r="J14" s="197">
        <f t="shared" si="2"/>
        <v>100</v>
      </c>
      <c r="K14" s="153"/>
    </row>
    <row r="15" spans="1:11" s="77" customFormat="1" x14ac:dyDescent="0.2">
      <c r="A15" s="190" t="s">
        <v>58</v>
      </c>
      <c r="B15" s="190"/>
      <c r="C15" s="190"/>
      <c r="D15" s="191" t="s">
        <v>59</v>
      </c>
      <c r="E15" s="192" t="s">
        <v>606</v>
      </c>
      <c r="F15" s="192" t="s">
        <v>606</v>
      </c>
      <c r="G15" s="192">
        <f t="shared" ref="G15:G16" si="3">F15/E15*100</f>
        <v>100</v>
      </c>
      <c r="H15" s="192" t="s">
        <v>606</v>
      </c>
      <c r="I15" s="192">
        <f>I16</f>
        <v>43117</v>
      </c>
      <c r="J15" s="196">
        <f t="shared" si="2"/>
        <v>100</v>
      </c>
      <c r="K15" s="151"/>
    </row>
    <row r="16" spans="1:11" s="93" customFormat="1" x14ac:dyDescent="0.2">
      <c r="A16" s="182"/>
      <c r="B16" s="182" t="s">
        <v>60</v>
      </c>
      <c r="C16" s="182"/>
      <c r="D16" s="183" t="s">
        <v>61</v>
      </c>
      <c r="E16" s="181" t="s">
        <v>606</v>
      </c>
      <c r="F16" s="181" t="s">
        <v>606</v>
      </c>
      <c r="G16" s="184">
        <f t="shared" si="3"/>
        <v>100</v>
      </c>
      <c r="H16" s="181" t="s">
        <v>606</v>
      </c>
      <c r="I16" s="181">
        <f>SUM(I17:I21)</f>
        <v>43117</v>
      </c>
      <c r="J16" s="94">
        <f t="shared" si="2"/>
        <v>100</v>
      </c>
      <c r="K16" s="193"/>
    </row>
    <row r="17" spans="1:11" ht="72" x14ac:dyDescent="0.2">
      <c r="A17" s="185"/>
      <c r="B17" s="185"/>
      <c r="C17" s="180" t="s">
        <v>383</v>
      </c>
      <c r="D17" s="135" t="s">
        <v>384</v>
      </c>
      <c r="E17" s="186" t="s">
        <v>606</v>
      </c>
      <c r="F17" s="186" t="s">
        <v>606</v>
      </c>
      <c r="G17" s="186">
        <f>F17/E17*100</f>
        <v>100</v>
      </c>
      <c r="H17" s="186"/>
      <c r="I17" s="186"/>
      <c r="J17" s="197"/>
      <c r="K17" s="153"/>
    </row>
    <row r="18" spans="1:11" ht="24" x14ac:dyDescent="0.2">
      <c r="A18" s="185"/>
      <c r="B18" s="185"/>
      <c r="C18" s="185" t="s">
        <v>115</v>
      </c>
      <c r="D18" s="187" t="s">
        <v>346</v>
      </c>
      <c r="E18" s="186"/>
      <c r="F18" s="186"/>
      <c r="G18" s="186"/>
      <c r="H18" s="186" t="s">
        <v>607</v>
      </c>
      <c r="I18" s="198">
        <v>34557</v>
      </c>
      <c r="J18" s="197">
        <f t="shared" si="2"/>
        <v>100</v>
      </c>
      <c r="K18" s="153"/>
    </row>
    <row r="19" spans="1:11" ht="24" x14ac:dyDescent="0.2">
      <c r="A19" s="185"/>
      <c r="B19" s="185"/>
      <c r="C19" s="185" t="s">
        <v>116</v>
      </c>
      <c r="D19" s="187" t="s">
        <v>347</v>
      </c>
      <c r="E19" s="186"/>
      <c r="F19" s="186"/>
      <c r="G19" s="186"/>
      <c r="H19" s="186" t="s">
        <v>348</v>
      </c>
      <c r="I19" s="198">
        <v>2500</v>
      </c>
      <c r="J19" s="197">
        <f t="shared" si="2"/>
        <v>100</v>
      </c>
      <c r="K19" s="153"/>
    </row>
    <row r="20" spans="1:11" ht="24" x14ac:dyDescent="0.2">
      <c r="A20" s="185"/>
      <c r="B20" s="185"/>
      <c r="C20" s="185" t="s">
        <v>117</v>
      </c>
      <c r="D20" s="187" t="s">
        <v>339</v>
      </c>
      <c r="E20" s="186"/>
      <c r="F20" s="186"/>
      <c r="G20" s="186"/>
      <c r="H20" s="186" t="s">
        <v>608</v>
      </c>
      <c r="I20" s="198">
        <v>5510</v>
      </c>
      <c r="J20" s="197">
        <f t="shared" si="2"/>
        <v>100</v>
      </c>
      <c r="K20" s="153"/>
    </row>
    <row r="21" spans="1:11" ht="24" x14ac:dyDescent="0.2">
      <c r="A21" s="185"/>
      <c r="B21" s="185"/>
      <c r="C21" s="185" t="s">
        <v>119</v>
      </c>
      <c r="D21" s="187" t="s">
        <v>349</v>
      </c>
      <c r="E21" s="186"/>
      <c r="F21" s="186"/>
      <c r="G21" s="186"/>
      <c r="H21" s="186" t="s">
        <v>350</v>
      </c>
      <c r="I21" s="198">
        <v>550</v>
      </c>
      <c r="J21" s="197">
        <f t="shared" si="2"/>
        <v>100</v>
      </c>
      <c r="K21" s="153"/>
    </row>
    <row r="22" spans="1:11" s="77" customFormat="1" ht="48" x14ac:dyDescent="0.2">
      <c r="A22" s="190" t="s">
        <v>70</v>
      </c>
      <c r="B22" s="190"/>
      <c r="C22" s="190"/>
      <c r="D22" s="191" t="s">
        <v>351</v>
      </c>
      <c r="E22" s="192" t="s">
        <v>609</v>
      </c>
      <c r="F22" s="192">
        <f>F23+F27+F35+F44</f>
        <v>51585.8</v>
      </c>
      <c r="G22" s="192">
        <f t="shared" ref="G22:G24" si="4">F22/E22*100</f>
        <v>97.185003767897513</v>
      </c>
      <c r="H22" s="192" t="s">
        <v>609</v>
      </c>
      <c r="I22" s="192">
        <f>I23+I27+I35+I44</f>
        <v>51585.799999999996</v>
      </c>
      <c r="J22" s="196">
        <f t="shared" si="2"/>
        <v>97.185003767897499</v>
      </c>
      <c r="K22" s="151"/>
    </row>
    <row r="23" spans="1:11" s="93" customFormat="1" ht="36" x14ac:dyDescent="0.2">
      <c r="A23" s="182"/>
      <c r="B23" s="182" t="s">
        <v>72</v>
      </c>
      <c r="C23" s="182"/>
      <c r="D23" s="183" t="s">
        <v>73</v>
      </c>
      <c r="E23" s="184" t="s">
        <v>352</v>
      </c>
      <c r="F23" s="184" t="s">
        <v>352</v>
      </c>
      <c r="G23" s="184">
        <f t="shared" si="4"/>
        <v>100</v>
      </c>
      <c r="H23" s="184" t="s">
        <v>352</v>
      </c>
      <c r="I23" s="184">
        <f>I25+I26</f>
        <v>888</v>
      </c>
      <c r="J23" s="94">
        <f t="shared" si="2"/>
        <v>100</v>
      </c>
      <c r="K23" s="193"/>
    </row>
    <row r="24" spans="1:11" ht="72" x14ac:dyDescent="0.2">
      <c r="A24" s="185"/>
      <c r="B24" s="185"/>
      <c r="C24" s="180" t="s">
        <v>383</v>
      </c>
      <c r="D24" s="135" t="s">
        <v>384</v>
      </c>
      <c r="E24" s="186" t="s">
        <v>352</v>
      </c>
      <c r="F24" s="186" t="s">
        <v>352</v>
      </c>
      <c r="G24" s="181">
        <f t="shared" si="4"/>
        <v>100</v>
      </c>
      <c r="H24" s="186"/>
      <c r="I24" s="186"/>
      <c r="J24" s="197"/>
      <c r="K24" s="153"/>
    </row>
    <row r="25" spans="1:11" ht="24" x14ac:dyDescent="0.2">
      <c r="A25" s="185"/>
      <c r="B25" s="185"/>
      <c r="C25" s="185" t="s">
        <v>117</v>
      </c>
      <c r="D25" s="187" t="s">
        <v>339</v>
      </c>
      <c r="E25" s="186"/>
      <c r="F25" s="186"/>
      <c r="G25" s="186"/>
      <c r="H25" s="186" t="s">
        <v>353</v>
      </c>
      <c r="I25" s="186" t="s">
        <v>353</v>
      </c>
      <c r="J25" s="197">
        <f t="shared" si="2"/>
        <v>100</v>
      </c>
      <c r="K25" s="153"/>
    </row>
    <row r="26" spans="1:11" x14ac:dyDescent="0.2">
      <c r="A26" s="185"/>
      <c r="B26" s="185"/>
      <c r="C26" s="185" t="s">
        <v>121</v>
      </c>
      <c r="D26" s="187" t="s">
        <v>341</v>
      </c>
      <c r="E26" s="186"/>
      <c r="F26" s="186"/>
      <c r="G26" s="186"/>
      <c r="H26" s="186" t="s">
        <v>354</v>
      </c>
      <c r="I26" s="186" t="s">
        <v>354</v>
      </c>
      <c r="J26" s="197">
        <f t="shared" si="2"/>
        <v>100</v>
      </c>
      <c r="K26" s="153"/>
    </row>
    <row r="27" spans="1:11" s="93" customFormat="1" ht="24" x14ac:dyDescent="0.2">
      <c r="A27" s="182"/>
      <c r="B27" s="182" t="s">
        <v>355</v>
      </c>
      <c r="C27" s="182"/>
      <c r="D27" s="183" t="s">
        <v>356</v>
      </c>
      <c r="E27" s="184" t="s">
        <v>610</v>
      </c>
      <c r="F27" s="184">
        <f>SUM(F28:F34)</f>
        <v>25842.28</v>
      </c>
      <c r="G27" s="184">
        <f t="shared" ref="G27:G28" si="5">F27/E27*100</f>
        <v>99.997213945749337</v>
      </c>
      <c r="H27" s="184" t="s">
        <v>610</v>
      </c>
      <c r="I27" s="184">
        <f>SUM(I28:I34)</f>
        <v>25842.279999999995</v>
      </c>
      <c r="J27" s="94">
        <f t="shared" si="2"/>
        <v>99.997213945749323</v>
      </c>
      <c r="K27" s="193"/>
    </row>
    <row r="28" spans="1:11" ht="72" x14ac:dyDescent="0.2">
      <c r="A28" s="185"/>
      <c r="B28" s="185"/>
      <c r="C28" s="180" t="s">
        <v>383</v>
      </c>
      <c r="D28" s="135" t="s">
        <v>384</v>
      </c>
      <c r="E28" s="186">
        <v>25843</v>
      </c>
      <c r="F28" s="186">
        <v>25842.28</v>
      </c>
      <c r="G28" s="181">
        <f t="shared" si="5"/>
        <v>99.997213945749337</v>
      </c>
      <c r="H28" s="186"/>
      <c r="I28" s="186"/>
      <c r="J28" s="197"/>
      <c r="K28" s="153"/>
    </row>
    <row r="29" spans="1:11" ht="24" x14ac:dyDescent="0.2">
      <c r="A29" s="185"/>
      <c r="B29" s="185"/>
      <c r="C29" s="185" t="s">
        <v>357</v>
      </c>
      <c r="D29" s="187" t="s">
        <v>358</v>
      </c>
      <c r="E29" s="186"/>
      <c r="F29" s="186"/>
      <c r="G29" s="186"/>
      <c r="H29" s="186" t="s">
        <v>611</v>
      </c>
      <c r="I29" s="240">
        <v>15440</v>
      </c>
      <c r="J29" s="197">
        <f t="shared" si="2"/>
        <v>100</v>
      </c>
      <c r="K29" s="153"/>
    </row>
    <row r="30" spans="1:11" ht="24" x14ac:dyDescent="0.2">
      <c r="A30" s="185"/>
      <c r="B30" s="185"/>
      <c r="C30" s="185" t="s">
        <v>117</v>
      </c>
      <c r="D30" s="187" t="s">
        <v>339</v>
      </c>
      <c r="E30" s="186"/>
      <c r="F30" s="186"/>
      <c r="G30" s="186"/>
      <c r="H30" s="186" t="s">
        <v>359</v>
      </c>
      <c r="I30" s="240">
        <v>318.06</v>
      </c>
      <c r="J30" s="197">
        <f t="shared" si="2"/>
        <v>100</v>
      </c>
      <c r="K30" s="153"/>
    </row>
    <row r="31" spans="1:11" x14ac:dyDescent="0.2">
      <c r="A31" s="185"/>
      <c r="B31" s="185"/>
      <c r="C31" s="185" t="s">
        <v>118</v>
      </c>
      <c r="D31" s="187" t="s">
        <v>340</v>
      </c>
      <c r="E31" s="186"/>
      <c r="F31" s="186"/>
      <c r="G31" s="186"/>
      <c r="H31" s="186" t="s">
        <v>360</v>
      </c>
      <c r="I31" s="240">
        <v>13.83</v>
      </c>
      <c r="J31" s="197">
        <f t="shared" si="2"/>
        <v>100</v>
      </c>
      <c r="K31" s="153"/>
    </row>
    <row r="32" spans="1:11" x14ac:dyDescent="0.2">
      <c r="A32" s="185"/>
      <c r="B32" s="185"/>
      <c r="C32" s="185" t="s">
        <v>121</v>
      </c>
      <c r="D32" s="187" t="s">
        <v>341</v>
      </c>
      <c r="E32" s="186"/>
      <c r="F32" s="186"/>
      <c r="G32" s="186"/>
      <c r="H32" s="186" t="s">
        <v>361</v>
      </c>
      <c r="I32" s="240">
        <v>5510.24</v>
      </c>
      <c r="J32" s="197">
        <f t="shared" si="2"/>
        <v>100</v>
      </c>
      <c r="K32" s="153"/>
    </row>
    <row r="33" spans="1:11" x14ac:dyDescent="0.2">
      <c r="A33" s="185"/>
      <c r="B33" s="185"/>
      <c r="C33" s="185" t="s">
        <v>86</v>
      </c>
      <c r="D33" s="187" t="s">
        <v>342</v>
      </c>
      <c r="E33" s="186"/>
      <c r="F33" s="186"/>
      <c r="G33" s="186"/>
      <c r="H33" s="186" t="s">
        <v>362</v>
      </c>
      <c r="I33" s="240">
        <v>4149.6000000000004</v>
      </c>
      <c r="J33" s="197">
        <f t="shared" si="2"/>
        <v>99.990361445783137</v>
      </c>
      <c r="K33" s="153"/>
    </row>
    <row r="34" spans="1:11" x14ac:dyDescent="0.2">
      <c r="A34" s="185"/>
      <c r="B34" s="185"/>
      <c r="C34" s="185" t="s">
        <v>64</v>
      </c>
      <c r="D34" s="187" t="s">
        <v>364</v>
      </c>
      <c r="E34" s="186"/>
      <c r="F34" s="186"/>
      <c r="G34" s="186"/>
      <c r="H34" s="186" t="s">
        <v>612</v>
      </c>
      <c r="I34" s="240">
        <v>410.55</v>
      </c>
      <c r="J34" s="197">
        <f t="shared" si="2"/>
        <v>99.922116484532822</v>
      </c>
      <c r="K34" s="153"/>
    </row>
    <row r="35" spans="1:11" s="93" customFormat="1" x14ac:dyDescent="0.2">
      <c r="A35" s="182"/>
      <c r="B35" s="182" t="s">
        <v>583</v>
      </c>
      <c r="C35" s="182"/>
      <c r="D35" s="183" t="s">
        <v>586</v>
      </c>
      <c r="E35" s="184" t="s">
        <v>613</v>
      </c>
      <c r="F35" s="184">
        <f t="shared" ref="F35" si="6">SUM(F36:F43)</f>
        <v>14772.33</v>
      </c>
      <c r="G35" s="184">
        <f t="shared" ref="G35:G36" si="7">F35/E35*100</f>
        <v>96.899508035421448</v>
      </c>
      <c r="H35" s="184" t="s">
        <v>613</v>
      </c>
      <c r="I35" s="184">
        <f>SUM(I36:I43)</f>
        <v>14772.33</v>
      </c>
      <c r="J35" s="94">
        <f t="shared" si="2"/>
        <v>96.899508035421448</v>
      </c>
      <c r="K35" s="193"/>
    </row>
    <row r="36" spans="1:11" ht="72" x14ac:dyDescent="0.2">
      <c r="A36" s="185"/>
      <c r="B36" s="185"/>
      <c r="C36" s="180" t="s">
        <v>383</v>
      </c>
      <c r="D36" s="135" t="s">
        <v>384</v>
      </c>
      <c r="E36" s="186" t="s">
        <v>613</v>
      </c>
      <c r="F36" s="186">
        <v>14772.33</v>
      </c>
      <c r="G36" s="181">
        <f t="shared" si="7"/>
        <v>96.899508035421448</v>
      </c>
      <c r="H36" s="186"/>
      <c r="I36" s="186"/>
      <c r="J36" s="197"/>
      <c r="K36" s="153"/>
    </row>
    <row r="37" spans="1:11" ht="24" x14ac:dyDescent="0.2">
      <c r="A37" s="185"/>
      <c r="B37" s="185"/>
      <c r="C37" s="185" t="s">
        <v>357</v>
      </c>
      <c r="D37" s="187" t="s">
        <v>358</v>
      </c>
      <c r="E37" s="186"/>
      <c r="F37" s="186"/>
      <c r="G37" s="186"/>
      <c r="H37" s="186" t="s">
        <v>614</v>
      </c>
      <c r="I37" s="240">
        <v>7080</v>
      </c>
      <c r="J37" s="197">
        <f t="shared" si="2"/>
        <v>100</v>
      </c>
      <c r="K37" s="153"/>
    </row>
    <row r="38" spans="1:11" ht="24" x14ac:dyDescent="0.2">
      <c r="A38" s="185"/>
      <c r="B38" s="185"/>
      <c r="C38" s="185" t="s">
        <v>117</v>
      </c>
      <c r="D38" s="187" t="s">
        <v>339</v>
      </c>
      <c r="E38" s="186"/>
      <c r="F38" s="186"/>
      <c r="G38" s="186"/>
      <c r="H38" s="186" t="s">
        <v>615</v>
      </c>
      <c r="I38" s="240">
        <v>273.57</v>
      </c>
      <c r="J38" s="197">
        <f t="shared" si="2"/>
        <v>100</v>
      </c>
      <c r="K38" s="153"/>
    </row>
    <row r="39" spans="1:11" x14ac:dyDescent="0.2">
      <c r="A39" s="185"/>
      <c r="B39" s="185"/>
      <c r="C39" s="185" t="s">
        <v>118</v>
      </c>
      <c r="D39" s="187" t="s">
        <v>340</v>
      </c>
      <c r="E39" s="186"/>
      <c r="F39" s="186"/>
      <c r="G39" s="186"/>
      <c r="H39" s="186" t="s">
        <v>616</v>
      </c>
      <c r="I39" s="240">
        <v>17.8</v>
      </c>
      <c r="J39" s="197">
        <f t="shared" si="2"/>
        <v>100</v>
      </c>
      <c r="K39" s="153"/>
    </row>
    <row r="40" spans="1:11" x14ac:dyDescent="0.2">
      <c r="A40" s="185"/>
      <c r="B40" s="185"/>
      <c r="C40" s="185" t="s">
        <v>121</v>
      </c>
      <c r="D40" s="187" t="s">
        <v>341</v>
      </c>
      <c r="E40" s="186"/>
      <c r="F40" s="186"/>
      <c r="G40" s="186"/>
      <c r="H40" s="186" t="s">
        <v>617</v>
      </c>
      <c r="I40" s="240">
        <v>3733.13</v>
      </c>
      <c r="J40" s="197">
        <f t="shared" si="2"/>
        <v>100</v>
      </c>
      <c r="K40" s="153"/>
    </row>
    <row r="41" spans="1:11" x14ac:dyDescent="0.2">
      <c r="A41" s="185"/>
      <c r="B41" s="185"/>
      <c r="C41" s="185" t="s">
        <v>86</v>
      </c>
      <c r="D41" s="187" t="s">
        <v>342</v>
      </c>
      <c r="E41" s="186"/>
      <c r="F41" s="186"/>
      <c r="G41" s="186"/>
      <c r="H41" s="186" t="s">
        <v>618</v>
      </c>
      <c r="I41" s="240">
        <v>3417.94</v>
      </c>
      <c r="J41" s="197">
        <f t="shared" si="2"/>
        <v>97.045428733674058</v>
      </c>
      <c r="K41" s="153"/>
    </row>
    <row r="42" spans="1:11" x14ac:dyDescent="0.2">
      <c r="A42" s="185"/>
      <c r="B42" s="185"/>
      <c r="C42" s="185" t="s">
        <v>87</v>
      </c>
      <c r="D42" s="187" t="s">
        <v>363</v>
      </c>
      <c r="E42" s="186"/>
      <c r="F42" s="186"/>
      <c r="G42" s="186"/>
      <c r="H42" s="186" t="s">
        <v>619</v>
      </c>
      <c r="I42" s="240">
        <v>0</v>
      </c>
      <c r="J42" s="197">
        <f t="shared" si="2"/>
        <v>0</v>
      </c>
      <c r="K42" s="153"/>
    </row>
    <row r="43" spans="1:11" x14ac:dyDescent="0.2">
      <c r="A43" s="185"/>
      <c r="B43" s="185"/>
      <c r="C43" s="185" t="s">
        <v>64</v>
      </c>
      <c r="D43" s="187" t="s">
        <v>364</v>
      </c>
      <c r="E43" s="186"/>
      <c r="F43" s="186"/>
      <c r="G43" s="186"/>
      <c r="H43" s="186" t="s">
        <v>375</v>
      </c>
      <c r="I43" s="240">
        <v>249.89</v>
      </c>
      <c r="J43" s="197">
        <f t="shared" si="2"/>
        <v>83.296666666666667</v>
      </c>
      <c r="K43" s="153"/>
    </row>
    <row r="44" spans="1:11" s="93" customFormat="1" ht="24" x14ac:dyDescent="0.2">
      <c r="A44" s="182"/>
      <c r="B44" s="182" t="s">
        <v>584</v>
      </c>
      <c r="C44" s="182"/>
      <c r="D44" s="183" t="s">
        <v>585</v>
      </c>
      <c r="E44" s="184" t="s">
        <v>620</v>
      </c>
      <c r="F44" s="184">
        <f>F45</f>
        <v>10083.19</v>
      </c>
      <c r="G44" s="184">
        <f t="shared" ref="G44:G45" si="8">F44/E44*100</f>
        <v>90.806826368876088</v>
      </c>
      <c r="H44" s="184" t="s">
        <v>620</v>
      </c>
      <c r="I44" s="184">
        <f>SUM(I45:I52)</f>
        <v>10083.19</v>
      </c>
      <c r="J44" s="94">
        <f t="shared" si="2"/>
        <v>90.806826368876088</v>
      </c>
      <c r="K44" s="193"/>
    </row>
    <row r="45" spans="1:11" ht="72" x14ac:dyDescent="0.2">
      <c r="A45" s="185"/>
      <c r="B45" s="185"/>
      <c r="C45" s="180" t="s">
        <v>383</v>
      </c>
      <c r="D45" s="135" t="s">
        <v>384</v>
      </c>
      <c r="E45" s="186" t="s">
        <v>620</v>
      </c>
      <c r="F45" s="186">
        <v>10083.19</v>
      </c>
      <c r="G45" s="181">
        <f t="shared" si="8"/>
        <v>90.806826368876088</v>
      </c>
      <c r="H45" s="186"/>
      <c r="I45" s="186"/>
      <c r="J45" s="197"/>
      <c r="K45" s="153"/>
    </row>
    <row r="46" spans="1:11" ht="24" x14ac:dyDescent="0.2">
      <c r="A46" s="185"/>
      <c r="B46" s="185"/>
      <c r="C46" s="185" t="s">
        <v>357</v>
      </c>
      <c r="D46" s="187" t="s">
        <v>358</v>
      </c>
      <c r="E46" s="186"/>
      <c r="F46" s="186"/>
      <c r="G46" s="186"/>
      <c r="H46" s="186" t="s">
        <v>621</v>
      </c>
      <c r="I46" s="240">
        <v>4560</v>
      </c>
      <c r="J46" s="197">
        <f t="shared" si="2"/>
        <v>100</v>
      </c>
      <c r="K46" s="153"/>
    </row>
    <row r="47" spans="1:11" ht="24" x14ac:dyDescent="0.2">
      <c r="A47" s="185"/>
      <c r="B47" s="185"/>
      <c r="C47" s="185" t="s">
        <v>117</v>
      </c>
      <c r="D47" s="187" t="s">
        <v>339</v>
      </c>
      <c r="E47" s="186"/>
      <c r="F47" s="186"/>
      <c r="G47" s="186"/>
      <c r="H47" s="186" t="s">
        <v>622</v>
      </c>
      <c r="I47" s="240">
        <v>295.55</v>
      </c>
      <c r="J47" s="197">
        <f t="shared" si="2"/>
        <v>100</v>
      </c>
      <c r="K47" s="153"/>
    </row>
    <row r="48" spans="1:11" x14ac:dyDescent="0.2">
      <c r="A48" s="185"/>
      <c r="B48" s="185"/>
      <c r="C48" s="185" t="s">
        <v>118</v>
      </c>
      <c r="D48" s="187" t="s">
        <v>340</v>
      </c>
      <c r="E48" s="186"/>
      <c r="F48" s="186"/>
      <c r="G48" s="186"/>
      <c r="H48" s="186" t="s">
        <v>623</v>
      </c>
      <c r="I48" s="240">
        <v>20.97</v>
      </c>
      <c r="J48" s="197">
        <f t="shared" si="2"/>
        <v>100</v>
      </c>
      <c r="K48" s="153"/>
    </row>
    <row r="49" spans="1:11" x14ac:dyDescent="0.2">
      <c r="A49" s="185"/>
      <c r="B49" s="185"/>
      <c r="C49" s="185" t="s">
        <v>121</v>
      </c>
      <c r="D49" s="187" t="s">
        <v>341</v>
      </c>
      <c r="E49" s="186"/>
      <c r="F49" s="186"/>
      <c r="G49" s="186"/>
      <c r="H49" s="186" t="s">
        <v>624</v>
      </c>
      <c r="I49" s="240">
        <v>3370.36</v>
      </c>
      <c r="J49" s="197">
        <f t="shared" si="2"/>
        <v>100</v>
      </c>
      <c r="K49" s="153"/>
    </row>
    <row r="50" spans="1:11" x14ac:dyDescent="0.2">
      <c r="A50" s="185"/>
      <c r="B50" s="185"/>
      <c r="C50" s="185" t="s">
        <v>86</v>
      </c>
      <c r="D50" s="187" t="s">
        <v>342</v>
      </c>
      <c r="E50" s="186"/>
      <c r="F50" s="186"/>
      <c r="G50" s="186"/>
      <c r="H50" s="186" t="s">
        <v>625</v>
      </c>
      <c r="I50" s="240">
        <v>1686.71</v>
      </c>
      <c r="J50" s="197">
        <f t="shared" si="2"/>
        <v>69.987966804979251</v>
      </c>
      <c r="K50" s="153"/>
    </row>
    <row r="51" spans="1:11" x14ac:dyDescent="0.2">
      <c r="A51" s="185"/>
      <c r="B51" s="185"/>
      <c r="C51" s="185" t="s">
        <v>87</v>
      </c>
      <c r="D51" s="187" t="s">
        <v>363</v>
      </c>
      <c r="E51" s="186"/>
      <c r="F51" s="186"/>
      <c r="G51" s="186"/>
      <c r="H51" s="186" t="s">
        <v>626</v>
      </c>
      <c r="I51" s="240">
        <v>0</v>
      </c>
      <c r="J51" s="197">
        <f t="shared" si="2"/>
        <v>0</v>
      </c>
      <c r="K51" s="153"/>
    </row>
    <row r="52" spans="1:11" x14ac:dyDescent="0.2">
      <c r="A52" s="185"/>
      <c r="B52" s="185"/>
      <c r="C52" s="185" t="s">
        <v>64</v>
      </c>
      <c r="D52" s="187" t="s">
        <v>364</v>
      </c>
      <c r="E52" s="186"/>
      <c r="F52" s="186"/>
      <c r="G52" s="186"/>
      <c r="H52" s="186" t="s">
        <v>627</v>
      </c>
      <c r="I52" s="240">
        <v>149.6</v>
      </c>
      <c r="J52" s="197">
        <f t="shared" si="2"/>
        <v>51.586206896551722</v>
      </c>
      <c r="K52" s="153"/>
    </row>
    <row r="53" spans="1:11" s="77" customFormat="1" x14ac:dyDescent="0.2">
      <c r="A53" s="190" t="s">
        <v>96</v>
      </c>
      <c r="B53" s="190"/>
      <c r="C53" s="190"/>
      <c r="D53" s="191" t="s">
        <v>97</v>
      </c>
      <c r="E53" s="192" t="s">
        <v>628</v>
      </c>
      <c r="F53" s="192">
        <f>F54+F58</f>
        <v>43726.130000000005</v>
      </c>
      <c r="G53" s="192">
        <f t="shared" ref="G53:G55" si="9">F53/E53*100</f>
        <v>93.208837824010928</v>
      </c>
      <c r="H53" s="192" t="s">
        <v>628</v>
      </c>
      <c r="I53" s="192">
        <f>I54+I58</f>
        <v>43726.13</v>
      </c>
      <c r="J53" s="196">
        <f t="shared" si="2"/>
        <v>93.208837824010899</v>
      </c>
      <c r="K53" s="151"/>
    </row>
    <row r="54" spans="1:11" s="93" customFormat="1" x14ac:dyDescent="0.2">
      <c r="A54" s="182"/>
      <c r="B54" s="182" t="s">
        <v>98</v>
      </c>
      <c r="C54" s="182"/>
      <c r="D54" s="183" t="s">
        <v>365</v>
      </c>
      <c r="E54" s="184" t="s">
        <v>629</v>
      </c>
      <c r="F54" s="184">
        <f>F55</f>
        <v>20869.3</v>
      </c>
      <c r="G54" s="184">
        <f t="shared" si="9"/>
        <v>88.290815247281813</v>
      </c>
      <c r="H54" s="184" t="s">
        <v>629</v>
      </c>
      <c r="I54" s="184">
        <f>SUM(I55:I57)</f>
        <v>20869.3</v>
      </c>
      <c r="J54" s="94">
        <f t="shared" si="2"/>
        <v>88.290815247281813</v>
      </c>
      <c r="K54" s="193"/>
    </row>
    <row r="55" spans="1:11" ht="72" x14ac:dyDescent="0.2">
      <c r="A55" s="185"/>
      <c r="B55" s="185"/>
      <c r="C55" s="180" t="s">
        <v>383</v>
      </c>
      <c r="D55" s="135" t="s">
        <v>384</v>
      </c>
      <c r="E55" s="186">
        <v>23637</v>
      </c>
      <c r="F55" s="186">
        <v>20869.3</v>
      </c>
      <c r="G55" s="186">
        <f t="shared" si="9"/>
        <v>88.290815247281813</v>
      </c>
      <c r="H55" s="186"/>
      <c r="I55" s="186"/>
      <c r="J55" s="197"/>
      <c r="K55" s="153"/>
    </row>
    <row r="56" spans="1:11" x14ac:dyDescent="0.2">
      <c r="A56" s="185"/>
      <c r="B56" s="185"/>
      <c r="C56" s="185" t="s">
        <v>86</v>
      </c>
      <c r="D56" s="187" t="s">
        <v>342</v>
      </c>
      <c r="E56" s="186"/>
      <c r="F56" s="186"/>
      <c r="G56" s="186"/>
      <c r="H56" s="186" t="s">
        <v>630</v>
      </c>
      <c r="I56" s="198">
        <v>211.42</v>
      </c>
      <c r="J56" s="197">
        <f t="shared" si="2"/>
        <v>90.338845447164886</v>
      </c>
      <c r="K56" s="153"/>
    </row>
    <row r="57" spans="1:11" ht="24" x14ac:dyDescent="0.2">
      <c r="A57" s="185"/>
      <c r="B57" s="185"/>
      <c r="C57" s="185" t="s">
        <v>366</v>
      </c>
      <c r="D57" s="187" t="s">
        <v>367</v>
      </c>
      <c r="E57" s="186"/>
      <c r="F57" s="186"/>
      <c r="G57" s="186"/>
      <c r="H57" s="186" t="s">
        <v>631</v>
      </c>
      <c r="I57" s="198">
        <v>20657.88</v>
      </c>
      <c r="J57" s="197">
        <f t="shared" si="2"/>
        <v>88.270334919029509</v>
      </c>
      <c r="K57" s="153"/>
    </row>
    <row r="58" spans="1:11" s="93" customFormat="1" x14ac:dyDescent="0.2">
      <c r="A58" s="182"/>
      <c r="B58" s="182" t="s">
        <v>111</v>
      </c>
      <c r="C58" s="182"/>
      <c r="D58" s="183" t="s">
        <v>112</v>
      </c>
      <c r="E58" s="184" t="s">
        <v>632</v>
      </c>
      <c r="F58" s="184">
        <f>F59</f>
        <v>22856.83</v>
      </c>
      <c r="G58" s="184">
        <f t="shared" ref="G58:G59" si="10">F58/E58*100</f>
        <v>98.20335123523094</v>
      </c>
      <c r="H58" s="184" t="s">
        <v>632</v>
      </c>
      <c r="I58" s="184">
        <f>SUM(I59:I61)</f>
        <v>22856.829999999998</v>
      </c>
      <c r="J58" s="94">
        <f t="shared" si="2"/>
        <v>98.203351235230926</v>
      </c>
      <c r="K58" s="193"/>
    </row>
    <row r="59" spans="1:11" ht="72" x14ac:dyDescent="0.2">
      <c r="A59" s="185"/>
      <c r="B59" s="185"/>
      <c r="C59" s="180" t="s">
        <v>383</v>
      </c>
      <c r="D59" s="135" t="s">
        <v>384</v>
      </c>
      <c r="E59" s="186" t="s">
        <v>632</v>
      </c>
      <c r="F59" s="186">
        <v>22856.83</v>
      </c>
      <c r="G59" s="181">
        <f t="shared" si="10"/>
        <v>98.20335123523094</v>
      </c>
      <c r="H59" s="186"/>
      <c r="I59" s="186"/>
      <c r="J59" s="197"/>
      <c r="K59" s="153"/>
    </row>
    <row r="60" spans="1:11" x14ac:dyDescent="0.2">
      <c r="A60" s="185"/>
      <c r="B60" s="185"/>
      <c r="C60" s="185" t="s">
        <v>86</v>
      </c>
      <c r="D60" s="187" t="s">
        <v>342</v>
      </c>
      <c r="E60" s="186"/>
      <c r="F60" s="186"/>
      <c r="G60" s="186"/>
      <c r="H60" s="186" t="s">
        <v>633</v>
      </c>
      <c r="I60" s="198">
        <v>230.42</v>
      </c>
      <c r="J60" s="197">
        <f t="shared" si="2"/>
        <v>99.727331746375242</v>
      </c>
      <c r="K60" s="153"/>
    </row>
    <row r="61" spans="1:11" ht="24" x14ac:dyDescent="0.2">
      <c r="A61" s="185"/>
      <c r="B61" s="185"/>
      <c r="C61" s="185" t="s">
        <v>366</v>
      </c>
      <c r="D61" s="187" t="s">
        <v>367</v>
      </c>
      <c r="E61" s="186"/>
      <c r="F61" s="186"/>
      <c r="G61" s="186"/>
      <c r="H61" s="186" t="s">
        <v>634</v>
      </c>
      <c r="I61" s="198">
        <v>22626.41</v>
      </c>
      <c r="J61" s="197">
        <f t="shared" si="2"/>
        <v>98.188071055526507</v>
      </c>
      <c r="K61" s="153"/>
    </row>
    <row r="62" spans="1:11" s="77" customFormat="1" x14ac:dyDescent="0.2">
      <c r="A62" s="190" t="s">
        <v>132</v>
      </c>
      <c r="B62" s="190"/>
      <c r="C62" s="190"/>
      <c r="D62" s="191" t="s">
        <v>368</v>
      </c>
      <c r="E62" s="192" t="s">
        <v>635</v>
      </c>
      <c r="F62" s="192">
        <f>F63+F75+F78</f>
        <v>1384571.58</v>
      </c>
      <c r="G62" s="192">
        <f t="shared" ref="G62:G64" si="11">F62/E62*100</f>
        <v>99.976718795806761</v>
      </c>
      <c r="H62" s="192" t="s">
        <v>635</v>
      </c>
      <c r="I62" s="192">
        <f>I63+I75+I78</f>
        <v>1384571.5799999998</v>
      </c>
      <c r="J62" s="196">
        <f t="shared" si="2"/>
        <v>99.976718795806747</v>
      </c>
      <c r="K62" s="151"/>
    </row>
    <row r="63" spans="1:11" s="93" customFormat="1" ht="72" x14ac:dyDescent="0.2">
      <c r="A63" s="182"/>
      <c r="B63" s="182" t="s">
        <v>140</v>
      </c>
      <c r="C63" s="182"/>
      <c r="D63" s="183" t="s">
        <v>369</v>
      </c>
      <c r="E63" s="184" t="s">
        <v>636</v>
      </c>
      <c r="F63" s="184">
        <f t="shared" ref="F63" si="12">SUM(F64:F74)</f>
        <v>1372923</v>
      </c>
      <c r="G63" s="184">
        <f t="shared" si="11"/>
        <v>100</v>
      </c>
      <c r="H63" s="184" t="s">
        <v>636</v>
      </c>
      <c r="I63" s="184">
        <f>SUM(I64:I74)</f>
        <v>1372922.9999999998</v>
      </c>
      <c r="J63" s="94">
        <f t="shared" si="2"/>
        <v>99.999999999999972</v>
      </c>
      <c r="K63" s="193"/>
    </row>
    <row r="64" spans="1:11" ht="72" x14ac:dyDescent="0.2">
      <c r="A64" s="185"/>
      <c r="B64" s="185"/>
      <c r="C64" s="180" t="s">
        <v>383</v>
      </c>
      <c r="D64" s="135" t="s">
        <v>384</v>
      </c>
      <c r="E64" s="184" t="s">
        <v>636</v>
      </c>
      <c r="F64" s="184">
        <v>1372923</v>
      </c>
      <c r="G64" s="181">
        <f t="shared" si="11"/>
        <v>100</v>
      </c>
      <c r="H64" s="186"/>
      <c r="I64" s="186"/>
      <c r="J64" s="197"/>
      <c r="K64" s="153"/>
    </row>
    <row r="65" spans="1:11" x14ac:dyDescent="0.2">
      <c r="A65" s="185"/>
      <c r="B65" s="185"/>
      <c r="C65" s="185" t="s">
        <v>370</v>
      </c>
      <c r="D65" s="187" t="s">
        <v>371</v>
      </c>
      <c r="E65" s="186"/>
      <c r="F65" s="186"/>
      <c r="G65" s="186"/>
      <c r="H65" s="186" t="s">
        <v>637</v>
      </c>
      <c r="I65" s="198">
        <v>1253576.98</v>
      </c>
      <c r="J65" s="197">
        <f t="shared" si="2"/>
        <v>100</v>
      </c>
      <c r="K65" s="153"/>
    </row>
    <row r="66" spans="1:11" ht="24" x14ac:dyDescent="0.2">
      <c r="A66" s="185"/>
      <c r="B66" s="185"/>
      <c r="C66" s="185" t="s">
        <v>115</v>
      </c>
      <c r="D66" s="187" t="s">
        <v>346</v>
      </c>
      <c r="E66" s="186"/>
      <c r="F66" s="186"/>
      <c r="G66" s="186"/>
      <c r="H66" s="186" t="s">
        <v>638</v>
      </c>
      <c r="I66" s="198">
        <v>21842</v>
      </c>
      <c r="J66" s="197">
        <f t="shared" si="2"/>
        <v>100</v>
      </c>
      <c r="K66" s="153"/>
    </row>
    <row r="67" spans="1:11" ht="24" x14ac:dyDescent="0.2">
      <c r="A67" s="185"/>
      <c r="B67" s="185"/>
      <c r="C67" s="185" t="s">
        <v>116</v>
      </c>
      <c r="D67" s="187" t="s">
        <v>347</v>
      </c>
      <c r="E67" s="186"/>
      <c r="F67" s="186"/>
      <c r="G67" s="186"/>
      <c r="H67" s="186" t="s">
        <v>372</v>
      </c>
      <c r="I67" s="198">
        <v>2000</v>
      </c>
      <c r="J67" s="197">
        <f t="shared" si="2"/>
        <v>100</v>
      </c>
      <c r="K67" s="153"/>
    </row>
    <row r="68" spans="1:11" ht="24" x14ac:dyDescent="0.2">
      <c r="A68" s="185"/>
      <c r="B68" s="185"/>
      <c r="C68" s="185" t="s">
        <v>117</v>
      </c>
      <c r="D68" s="187" t="s">
        <v>339</v>
      </c>
      <c r="E68" s="186"/>
      <c r="F68" s="186"/>
      <c r="G68" s="186"/>
      <c r="H68" s="186" t="s">
        <v>639</v>
      </c>
      <c r="I68" s="198">
        <v>82503.14</v>
      </c>
      <c r="J68" s="197">
        <f t="shared" si="2"/>
        <v>100</v>
      </c>
      <c r="K68" s="153"/>
    </row>
    <row r="69" spans="1:11" x14ac:dyDescent="0.2">
      <c r="A69" s="185"/>
      <c r="B69" s="185"/>
      <c r="C69" s="185" t="s">
        <v>118</v>
      </c>
      <c r="D69" s="187" t="s">
        <v>340</v>
      </c>
      <c r="E69" s="186"/>
      <c r="F69" s="186"/>
      <c r="G69" s="186"/>
      <c r="H69" s="186" t="s">
        <v>640</v>
      </c>
      <c r="I69" s="198">
        <v>584.13</v>
      </c>
      <c r="J69" s="197">
        <f t="shared" si="2"/>
        <v>100</v>
      </c>
      <c r="K69" s="153"/>
    </row>
    <row r="70" spans="1:11" x14ac:dyDescent="0.2">
      <c r="A70" s="185"/>
      <c r="B70" s="185"/>
      <c r="C70" s="185" t="s">
        <v>86</v>
      </c>
      <c r="D70" s="187" t="s">
        <v>342</v>
      </c>
      <c r="E70" s="186"/>
      <c r="F70" s="186"/>
      <c r="G70" s="186"/>
      <c r="H70" s="186" t="s">
        <v>641</v>
      </c>
      <c r="I70" s="198">
        <v>1428.47</v>
      </c>
      <c r="J70" s="197">
        <f t="shared" si="2"/>
        <v>100</v>
      </c>
      <c r="K70" s="153"/>
    </row>
    <row r="71" spans="1:11" x14ac:dyDescent="0.2">
      <c r="A71" s="185"/>
      <c r="B71" s="185"/>
      <c r="C71" s="185" t="s">
        <v>87</v>
      </c>
      <c r="D71" s="187" t="s">
        <v>363</v>
      </c>
      <c r="E71" s="186"/>
      <c r="F71" s="186"/>
      <c r="G71" s="186"/>
      <c r="H71" s="186" t="s">
        <v>642</v>
      </c>
      <c r="I71" s="198">
        <v>9520.51</v>
      </c>
      <c r="J71" s="197">
        <f t="shared" si="2"/>
        <v>100</v>
      </c>
      <c r="K71" s="153"/>
    </row>
    <row r="72" spans="1:11" x14ac:dyDescent="0.2">
      <c r="A72" s="185"/>
      <c r="B72" s="185"/>
      <c r="C72" s="185" t="s">
        <v>64</v>
      </c>
      <c r="D72" s="187" t="s">
        <v>364</v>
      </c>
      <c r="E72" s="186"/>
      <c r="F72" s="186"/>
      <c r="G72" s="186"/>
      <c r="H72" s="186" t="s">
        <v>643</v>
      </c>
      <c r="I72" s="198">
        <v>117.77</v>
      </c>
      <c r="J72" s="197">
        <f t="shared" si="2"/>
        <v>100</v>
      </c>
      <c r="K72" s="153"/>
    </row>
    <row r="73" spans="1:11" ht="24" x14ac:dyDescent="0.2">
      <c r="A73" s="185"/>
      <c r="B73" s="185"/>
      <c r="C73" s="185" t="s">
        <v>119</v>
      </c>
      <c r="D73" s="187" t="s">
        <v>349</v>
      </c>
      <c r="E73" s="186"/>
      <c r="F73" s="186"/>
      <c r="G73" s="186"/>
      <c r="H73" s="186" t="s">
        <v>373</v>
      </c>
      <c r="I73" s="198">
        <v>200</v>
      </c>
      <c r="J73" s="197">
        <f t="shared" si="2"/>
        <v>100</v>
      </c>
      <c r="K73" s="153"/>
    </row>
    <row r="74" spans="1:11" ht="36" x14ac:dyDescent="0.2">
      <c r="A74" s="185"/>
      <c r="B74" s="185"/>
      <c r="C74" s="185" t="s">
        <v>108</v>
      </c>
      <c r="D74" s="187" t="s">
        <v>374</v>
      </c>
      <c r="E74" s="186"/>
      <c r="F74" s="186"/>
      <c r="G74" s="186"/>
      <c r="H74" s="186" t="s">
        <v>644</v>
      </c>
      <c r="I74" s="198">
        <v>1150</v>
      </c>
      <c r="J74" s="197">
        <f t="shared" ref="J74:J86" si="13">I74/H74*100</f>
        <v>100</v>
      </c>
      <c r="K74" s="153"/>
    </row>
    <row r="75" spans="1:11" s="93" customFormat="1" ht="108" x14ac:dyDescent="0.2">
      <c r="A75" s="182"/>
      <c r="B75" s="182" t="s">
        <v>143</v>
      </c>
      <c r="C75" s="182"/>
      <c r="D75" s="183" t="s">
        <v>376</v>
      </c>
      <c r="E75" s="184" t="s">
        <v>645</v>
      </c>
      <c r="F75" s="184">
        <f>F76</f>
        <v>10983.6</v>
      </c>
      <c r="G75" s="184">
        <f t="shared" ref="G75:G76" si="14">F75/E75*100</f>
        <v>97.788461538461547</v>
      </c>
      <c r="H75" s="184" t="s">
        <v>645</v>
      </c>
      <c r="I75" s="184">
        <f>SUM(I76:I77)</f>
        <v>10983.6</v>
      </c>
      <c r="J75" s="94">
        <f t="shared" si="13"/>
        <v>97.788461538461547</v>
      </c>
      <c r="K75" s="193"/>
    </row>
    <row r="76" spans="1:11" ht="72" x14ac:dyDescent="0.2">
      <c r="A76" s="185"/>
      <c r="B76" s="185"/>
      <c r="C76" s="180" t="s">
        <v>383</v>
      </c>
      <c r="D76" s="135" t="s">
        <v>384</v>
      </c>
      <c r="E76" s="186" t="s">
        <v>645</v>
      </c>
      <c r="F76" s="186">
        <v>10983.6</v>
      </c>
      <c r="G76" s="181">
        <f t="shared" si="14"/>
        <v>97.788461538461547</v>
      </c>
      <c r="H76" s="186"/>
      <c r="I76" s="186"/>
      <c r="J76" s="197"/>
      <c r="K76" s="153"/>
    </row>
    <row r="77" spans="1:11" ht="24" x14ac:dyDescent="0.2">
      <c r="A77" s="185"/>
      <c r="B77" s="185"/>
      <c r="C77" s="185" t="s">
        <v>377</v>
      </c>
      <c r="D77" s="187" t="s">
        <v>378</v>
      </c>
      <c r="E77" s="186"/>
      <c r="F77" s="186"/>
      <c r="G77" s="186"/>
      <c r="H77" s="186" t="s">
        <v>645</v>
      </c>
      <c r="I77" s="198">
        <v>10983.6</v>
      </c>
      <c r="J77" s="197">
        <f t="shared" si="13"/>
        <v>97.788461538461547</v>
      </c>
      <c r="K77" s="153"/>
    </row>
    <row r="78" spans="1:11" s="93" customFormat="1" x14ac:dyDescent="0.2">
      <c r="A78" s="182"/>
      <c r="B78" s="182" t="s">
        <v>155</v>
      </c>
      <c r="C78" s="182"/>
      <c r="D78" s="183" t="s">
        <v>26</v>
      </c>
      <c r="E78" s="184" t="s">
        <v>646</v>
      </c>
      <c r="F78" s="184">
        <f>F79</f>
        <v>664.98</v>
      </c>
      <c r="G78" s="184">
        <f t="shared" ref="G78:G79" si="15">F78/E78*100</f>
        <v>89.98376184032476</v>
      </c>
      <c r="H78" s="184" t="s">
        <v>646</v>
      </c>
      <c r="I78" s="184">
        <f>SUM(I79:I85)</f>
        <v>664.98</v>
      </c>
      <c r="J78" s="94">
        <f t="shared" si="13"/>
        <v>89.98376184032476</v>
      </c>
      <c r="K78" s="193"/>
    </row>
    <row r="79" spans="1:11" ht="72" x14ac:dyDescent="0.2">
      <c r="A79" s="185"/>
      <c r="B79" s="185"/>
      <c r="C79" s="180" t="s">
        <v>383</v>
      </c>
      <c r="D79" s="135" t="s">
        <v>384</v>
      </c>
      <c r="E79" s="186" t="s">
        <v>646</v>
      </c>
      <c r="F79" s="186">
        <v>664.98</v>
      </c>
      <c r="G79" s="181">
        <f t="shared" si="15"/>
        <v>89.98376184032476</v>
      </c>
      <c r="H79" s="186"/>
      <c r="I79" s="186"/>
      <c r="J79" s="197"/>
      <c r="K79" s="153"/>
    </row>
    <row r="80" spans="1:11" x14ac:dyDescent="0.2">
      <c r="A80" s="185"/>
      <c r="B80" s="185"/>
      <c r="C80" s="185" t="s">
        <v>370</v>
      </c>
      <c r="D80" s="187" t="s">
        <v>371</v>
      </c>
      <c r="E80" s="186"/>
      <c r="F80" s="186"/>
      <c r="G80" s="186"/>
      <c r="H80" s="186" t="s">
        <v>373</v>
      </c>
      <c r="I80" s="198">
        <v>200</v>
      </c>
      <c r="J80" s="197">
        <f t="shared" si="13"/>
        <v>100</v>
      </c>
      <c r="K80" s="153"/>
    </row>
    <row r="81" spans="1:11" ht="24" x14ac:dyDescent="0.2">
      <c r="A81" s="185"/>
      <c r="B81" s="185"/>
      <c r="C81" s="185" t="s">
        <v>115</v>
      </c>
      <c r="D81" s="187" t="s">
        <v>346</v>
      </c>
      <c r="E81" s="186"/>
      <c r="F81" s="186"/>
      <c r="G81" s="186"/>
      <c r="H81" s="186" t="s">
        <v>379</v>
      </c>
      <c r="I81" s="198">
        <v>206</v>
      </c>
      <c r="J81" s="197">
        <f t="shared" si="13"/>
        <v>100</v>
      </c>
      <c r="K81" s="153"/>
    </row>
    <row r="82" spans="1:11" ht="24" x14ac:dyDescent="0.2">
      <c r="A82" s="185"/>
      <c r="B82" s="185"/>
      <c r="C82" s="185" t="s">
        <v>117</v>
      </c>
      <c r="D82" s="187" t="s">
        <v>339</v>
      </c>
      <c r="E82" s="186"/>
      <c r="F82" s="186"/>
      <c r="G82" s="186"/>
      <c r="H82" s="186" t="s">
        <v>380</v>
      </c>
      <c r="I82" s="198">
        <v>37.21</v>
      </c>
      <c r="J82" s="197">
        <f t="shared" si="13"/>
        <v>97.921052631578959</v>
      </c>
      <c r="K82" s="153"/>
    </row>
    <row r="83" spans="1:11" x14ac:dyDescent="0.2">
      <c r="A83" s="185"/>
      <c r="B83" s="185"/>
      <c r="C83" s="185" t="s">
        <v>118</v>
      </c>
      <c r="D83" s="187" t="s">
        <v>340</v>
      </c>
      <c r="E83" s="186"/>
      <c r="F83" s="186"/>
      <c r="G83" s="186"/>
      <c r="H83" s="186" t="s">
        <v>381</v>
      </c>
      <c r="I83" s="198">
        <v>5.05</v>
      </c>
      <c r="J83" s="197">
        <f t="shared" si="13"/>
        <v>84.166666666666671</v>
      </c>
      <c r="K83" s="153"/>
    </row>
    <row r="84" spans="1:11" x14ac:dyDescent="0.2">
      <c r="A84" s="185"/>
      <c r="B84" s="185"/>
      <c r="C84" s="185" t="s">
        <v>86</v>
      </c>
      <c r="D84" s="187" t="s">
        <v>342</v>
      </c>
      <c r="E84" s="186"/>
      <c r="F84" s="186"/>
      <c r="G84" s="186"/>
      <c r="H84" s="186" t="s">
        <v>647</v>
      </c>
      <c r="I84" s="198">
        <v>122.84</v>
      </c>
      <c r="J84" s="197">
        <f t="shared" si="13"/>
        <v>81.893333333333345</v>
      </c>
      <c r="K84" s="153"/>
    </row>
    <row r="85" spans="1:11" x14ac:dyDescent="0.2">
      <c r="A85" s="185"/>
      <c r="B85" s="185"/>
      <c r="C85" s="185" t="s">
        <v>87</v>
      </c>
      <c r="D85" s="187" t="s">
        <v>363</v>
      </c>
      <c r="E85" s="186"/>
      <c r="F85" s="186"/>
      <c r="G85" s="186"/>
      <c r="H85" s="186" t="s">
        <v>648</v>
      </c>
      <c r="I85" s="198">
        <v>93.88</v>
      </c>
      <c r="J85" s="197">
        <f t="shared" si="13"/>
        <v>67.539568345323744</v>
      </c>
      <c r="K85" s="153"/>
    </row>
    <row r="86" spans="1:11" s="77" customFormat="1" x14ac:dyDescent="0.2">
      <c r="A86" s="414" t="s">
        <v>382</v>
      </c>
      <c r="B86" s="414"/>
      <c r="C86" s="414"/>
      <c r="D86" s="414"/>
      <c r="E86" s="188" t="s">
        <v>649</v>
      </c>
      <c r="F86" s="188">
        <f>F7+F15+F22+F53+F62</f>
        <v>1782436.6300000001</v>
      </c>
      <c r="G86" s="188">
        <f>F86/E86*100</f>
        <v>99.720130887590727</v>
      </c>
      <c r="H86" s="199">
        <f>H7+H15+H22+H53+H62</f>
        <v>1787439.12</v>
      </c>
      <c r="I86" s="199">
        <f>I7+I15+I22+I53+I62</f>
        <v>1782436.63</v>
      </c>
      <c r="J86" s="200">
        <f t="shared" si="13"/>
        <v>99.720130887590713</v>
      </c>
      <c r="K86" s="151"/>
    </row>
    <row r="87" spans="1:11" x14ac:dyDescent="0.2">
      <c r="E87" s="195"/>
      <c r="F87" s="195"/>
      <c r="G87" s="195"/>
      <c r="H87" s="195"/>
      <c r="I87" s="195"/>
      <c r="J87" s="195"/>
      <c r="K87" s="153"/>
    </row>
    <row r="88" spans="1:11" x14ac:dyDescent="0.2">
      <c r="E88" s="195"/>
      <c r="F88" s="195"/>
      <c r="G88" s="195"/>
      <c r="H88" s="195"/>
      <c r="I88" s="195"/>
      <c r="J88" s="195"/>
      <c r="K88" s="153"/>
    </row>
    <row r="89" spans="1:11" x14ac:dyDescent="0.2">
      <c r="D89" s="201" t="s">
        <v>671</v>
      </c>
      <c r="E89" s="195"/>
      <c r="F89" s="195"/>
      <c r="G89" s="195"/>
      <c r="H89" s="242" t="s">
        <v>18</v>
      </c>
      <c r="I89" s="242" t="s">
        <v>19</v>
      </c>
      <c r="J89" s="195"/>
      <c r="K89" s="153"/>
    </row>
    <row r="90" spans="1:11" x14ac:dyDescent="0.2">
      <c r="D90" t="s">
        <v>653</v>
      </c>
      <c r="E90" s="195"/>
      <c r="F90" s="195"/>
      <c r="G90" s="195"/>
      <c r="H90" s="194">
        <v>1734359.12</v>
      </c>
      <c r="I90" s="194">
        <v>1730850.83</v>
      </c>
      <c r="J90" s="195"/>
      <c r="K90" s="153"/>
    </row>
    <row r="91" spans="1:11" x14ac:dyDescent="0.2">
      <c r="D91" t="s">
        <v>654</v>
      </c>
      <c r="E91" s="195"/>
      <c r="F91" s="195"/>
      <c r="G91" s="195"/>
      <c r="H91" s="195">
        <v>53080</v>
      </c>
      <c r="I91" s="195">
        <v>51585.8</v>
      </c>
      <c r="J91" s="195"/>
      <c r="K91" s="153"/>
    </row>
    <row r="92" spans="1:11" x14ac:dyDescent="0.2">
      <c r="D92" s="77" t="s">
        <v>580</v>
      </c>
      <c r="E92" s="241"/>
      <c r="F92" s="241"/>
      <c r="G92" s="241"/>
      <c r="H92" s="241">
        <f>SUM(H90:H91)</f>
        <v>1787439.12</v>
      </c>
      <c r="I92" s="241">
        <f>SUM(I90:I91)</f>
        <v>1782436.6300000001</v>
      </c>
      <c r="J92" s="195"/>
      <c r="K92" s="153"/>
    </row>
    <row r="93" spans="1:11" x14ac:dyDescent="0.2">
      <c r="E93" s="195"/>
      <c r="F93" s="195"/>
      <c r="G93" s="195"/>
      <c r="H93" s="195"/>
      <c r="I93" s="195"/>
      <c r="J93" s="195"/>
      <c r="K93" s="153"/>
    </row>
    <row r="94" spans="1:11" x14ac:dyDescent="0.2">
      <c r="E94" s="195"/>
      <c r="F94" s="195"/>
      <c r="G94" s="195"/>
      <c r="H94" s="195"/>
      <c r="I94" s="195"/>
      <c r="J94" s="195"/>
      <c r="K94" s="153"/>
    </row>
    <row r="95" spans="1:11" x14ac:dyDescent="0.2">
      <c r="E95" s="195"/>
      <c r="F95" s="195"/>
      <c r="G95" s="195"/>
      <c r="H95" s="195"/>
      <c r="I95" s="195"/>
      <c r="J95" s="195"/>
      <c r="K95" s="153"/>
    </row>
  </sheetData>
  <mergeCells count="9">
    <mergeCell ref="H1:J1"/>
    <mergeCell ref="A2:J2"/>
    <mergeCell ref="A86:D86"/>
    <mergeCell ref="A5:A6"/>
    <mergeCell ref="B5:B6"/>
    <mergeCell ref="C5:C6"/>
    <mergeCell ref="D5:D6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>
      <selection activeCell="F5" sqref="F5"/>
    </sheetView>
  </sheetViews>
  <sheetFormatPr defaultRowHeight="12.75" x14ac:dyDescent="0.2"/>
  <cols>
    <col min="4" max="4" width="22.140625" customWidth="1"/>
    <col min="5" max="5" width="15.85546875" customWidth="1"/>
    <col min="6" max="6" width="13.5703125" customWidth="1"/>
  </cols>
  <sheetData>
    <row r="1" spans="1:7" x14ac:dyDescent="0.2">
      <c r="E1" s="289" t="s">
        <v>399</v>
      </c>
      <c r="F1" s="290"/>
      <c r="G1" s="290"/>
    </row>
    <row r="3" spans="1:7" ht="15" x14ac:dyDescent="0.2">
      <c r="A3" s="421" t="s">
        <v>663</v>
      </c>
      <c r="B3" s="422"/>
      <c r="C3" s="422"/>
      <c r="D3" s="422"/>
      <c r="E3" s="422"/>
      <c r="F3" s="290"/>
      <c r="G3" s="290"/>
    </row>
    <row r="4" spans="1:7" x14ac:dyDescent="0.2">
      <c r="A4" s="59"/>
      <c r="B4" s="59"/>
      <c r="C4" s="59"/>
      <c r="D4" s="79"/>
      <c r="E4" s="80"/>
    </row>
    <row r="5" spans="1:7" ht="38.25" x14ac:dyDescent="0.2">
      <c r="A5" s="81" t="s">
        <v>285</v>
      </c>
      <c r="B5" s="81" t="s">
        <v>195</v>
      </c>
      <c r="C5" s="81" t="s">
        <v>196</v>
      </c>
      <c r="D5" s="82" t="s">
        <v>333</v>
      </c>
      <c r="E5" s="83" t="s">
        <v>337</v>
      </c>
      <c r="F5" s="83" t="s">
        <v>673</v>
      </c>
      <c r="G5" s="83" t="s">
        <v>336</v>
      </c>
    </row>
    <row r="6" spans="1:7" x14ac:dyDescent="0.2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</row>
    <row r="7" spans="1:7" s="87" customFormat="1" ht="48.6" customHeight="1" x14ac:dyDescent="0.2">
      <c r="A7" s="89">
        <v>1</v>
      </c>
      <c r="B7" s="89">
        <v>921</v>
      </c>
      <c r="C7" s="89">
        <v>92116</v>
      </c>
      <c r="D7" s="89" t="s">
        <v>334</v>
      </c>
      <c r="E7" s="90">
        <v>330000</v>
      </c>
      <c r="F7" s="90">
        <f>F8</f>
        <v>330000</v>
      </c>
      <c r="G7" s="90">
        <f>F7/E7*100</f>
        <v>100</v>
      </c>
    </row>
    <row r="8" spans="1:7" s="87" customFormat="1" ht="61.7" customHeight="1" x14ac:dyDescent="0.2">
      <c r="A8" s="89"/>
      <c r="B8" s="89"/>
      <c r="C8" s="89"/>
      <c r="D8" s="85" t="s">
        <v>335</v>
      </c>
      <c r="E8" s="88">
        <v>330000</v>
      </c>
      <c r="F8" s="91">
        <v>330000</v>
      </c>
      <c r="G8" s="90">
        <f>F8/E8*100</f>
        <v>100</v>
      </c>
    </row>
    <row r="9" spans="1:7" ht="14.25" x14ac:dyDescent="0.2">
      <c r="A9" s="418" t="s">
        <v>291</v>
      </c>
      <c r="B9" s="419"/>
      <c r="C9" s="419"/>
      <c r="D9" s="420"/>
      <c r="E9" s="86">
        <f>E7</f>
        <v>330000</v>
      </c>
      <c r="F9" s="86">
        <f>F7</f>
        <v>330000</v>
      </c>
      <c r="G9" s="86">
        <f>F9/E9*100</f>
        <v>100</v>
      </c>
    </row>
  </sheetData>
  <mergeCells count="3">
    <mergeCell ref="A9:D9"/>
    <mergeCell ref="A3:G3"/>
    <mergeCell ref="E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3" zoomScaleNormal="100" zoomScaleSheetLayoutView="100" workbookViewId="0">
      <selection activeCell="E15" sqref="E15"/>
    </sheetView>
  </sheetViews>
  <sheetFormatPr defaultRowHeight="12.75" x14ac:dyDescent="0.2"/>
  <cols>
    <col min="1" max="3" width="9" bestFit="1" customWidth="1"/>
    <col min="4" max="4" width="23.42578125" customWidth="1"/>
    <col min="5" max="5" width="16.5703125" customWidth="1"/>
    <col min="6" max="6" width="11.140625" bestFit="1" customWidth="1"/>
    <col min="7" max="7" width="9.42578125" customWidth="1"/>
  </cols>
  <sheetData>
    <row r="1" spans="1:7" x14ac:dyDescent="0.2">
      <c r="E1" s="289" t="s">
        <v>400</v>
      </c>
      <c r="F1" s="290"/>
      <c r="G1" s="290"/>
    </row>
    <row r="3" spans="1:7" ht="42" customHeight="1" x14ac:dyDescent="0.25">
      <c r="A3" s="424" t="s">
        <v>600</v>
      </c>
      <c r="B3" s="424"/>
      <c r="C3" s="424"/>
      <c r="D3" s="424"/>
      <c r="E3" s="425"/>
      <c r="F3" s="290"/>
      <c r="G3" s="290"/>
    </row>
    <row r="4" spans="1:7" ht="15.75" x14ac:dyDescent="0.3">
      <c r="A4" s="66"/>
      <c r="B4" s="66"/>
      <c r="C4" s="66"/>
      <c r="D4" s="64"/>
      <c r="E4" s="63"/>
    </row>
    <row r="5" spans="1:7" ht="13.35" customHeight="1" x14ac:dyDescent="0.2">
      <c r="A5" s="426" t="s">
        <v>285</v>
      </c>
      <c r="B5" s="426" t="s">
        <v>195</v>
      </c>
      <c r="C5" s="426" t="s">
        <v>196</v>
      </c>
      <c r="D5" s="423" t="s">
        <v>1</v>
      </c>
      <c r="E5" s="423" t="s">
        <v>292</v>
      </c>
      <c r="F5" s="423" t="s">
        <v>599</v>
      </c>
      <c r="G5" s="423" t="s">
        <v>293</v>
      </c>
    </row>
    <row r="6" spans="1:7" x14ac:dyDescent="0.2">
      <c r="A6" s="426"/>
      <c r="B6" s="426"/>
      <c r="C6" s="426"/>
      <c r="D6" s="423"/>
      <c r="E6" s="423"/>
      <c r="F6" s="423"/>
      <c r="G6" s="423"/>
    </row>
    <row r="7" spans="1:7" x14ac:dyDescent="0.2">
      <c r="A7" s="426"/>
      <c r="B7" s="426"/>
      <c r="C7" s="426"/>
      <c r="D7" s="423"/>
      <c r="E7" s="423"/>
      <c r="F7" s="423"/>
      <c r="G7" s="423"/>
    </row>
    <row r="8" spans="1:7" x14ac:dyDescent="0.2">
      <c r="A8" s="68">
        <v>1</v>
      </c>
      <c r="B8" s="68">
        <v>2</v>
      </c>
      <c r="C8" s="68">
        <v>3</v>
      </c>
      <c r="D8" s="65">
        <v>4</v>
      </c>
      <c r="E8" s="68">
        <v>5</v>
      </c>
      <c r="F8" s="68">
        <v>6</v>
      </c>
      <c r="G8" s="68">
        <v>7</v>
      </c>
    </row>
    <row r="9" spans="1:7" ht="36.6" customHeight="1" x14ac:dyDescent="0.2">
      <c r="A9" s="423" t="s">
        <v>286</v>
      </c>
      <c r="B9" s="423"/>
      <c r="C9" s="423"/>
      <c r="D9" s="65" t="s">
        <v>287</v>
      </c>
      <c r="E9" s="67">
        <f>E10+E11+E12</f>
        <v>331508.41000000003</v>
      </c>
      <c r="F9" s="67">
        <f>F10+F11+F12</f>
        <v>331508.41000000003</v>
      </c>
      <c r="G9" s="67">
        <f>F9/E9*100</f>
        <v>100</v>
      </c>
    </row>
    <row r="10" spans="1:7" s="59" customFormat="1" ht="39.6" customHeight="1" x14ac:dyDescent="0.2">
      <c r="A10" s="69" t="s">
        <v>221</v>
      </c>
      <c r="B10" s="69">
        <v>150</v>
      </c>
      <c r="C10" s="69">
        <v>15011</v>
      </c>
      <c r="D10" s="70" t="s">
        <v>288</v>
      </c>
      <c r="E10" s="71">
        <v>10703.94</v>
      </c>
      <c r="F10" s="72">
        <v>10703.94</v>
      </c>
      <c r="G10" s="75">
        <f t="shared" ref="G10:G15" si="0">F10/E10*100</f>
        <v>100</v>
      </c>
    </row>
    <row r="11" spans="1:7" s="59" customFormat="1" ht="33.950000000000003" customHeight="1" x14ac:dyDescent="0.2">
      <c r="A11" s="74" t="s">
        <v>289</v>
      </c>
      <c r="B11" s="74">
        <v>600</v>
      </c>
      <c r="C11" s="74">
        <v>60014</v>
      </c>
      <c r="D11" s="70" t="s">
        <v>280</v>
      </c>
      <c r="E11" s="75">
        <v>300000</v>
      </c>
      <c r="F11" s="75">
        <v>300000</v>
      </c>
      <c r="G11" s="75">
        <f t="shared" si="0"/>
        <v>100</v>
      </c>
    </row>
    <row r="12" spans="1:7" s="59" customFormat="1" ht="47.45" customHeight="1" x14ac:dyDescent="0.2">
      <c r="A12" s="69" t="s">
        <v>228</v>
      </c>
      <c r="B12" s="69">
        <v>750</v>
      </c>
      <c r="C12" s="69">
        <v>75095</v>
      </c>
      <c r="D12" s="70" t="s">
        <v>288</v>
      </c>
      <c r="E12" s="71">
        <v>20804.47</v>
      </c>
      <c r="F12" s="72">
        <v>20804.47</v>
      </c>
      <c r="G12" s="75">
        <f t="shared" si="0"/>
        <v>100</v>
      </c>
    </row>
    <row r="13" spans="1:7" ht="45" customHeight="1" x14ac:dyDescent="0.2">
      <c r="A13" s="423" t="s">
        <v>290</v>
      </c>
      <c r="B13" s="423"/>
      <c r="C13" s="423"/>
      <c r="D13" s="65" t="s">
        <v>210</v>
      </c>
      <c r="E13" s="67">
        <v>50000</v>
      </c>
      <c r="F13" s="67">
        <f>F14</f>
        <v>50000</v>
      </c>
      <c r="G13" s="67">
        <f t="shared" si="0"/>
        <v>100</v>
      </c>
    </row>
    <row r="14" spans="1:7" s="59" customFormat="1" ht="63.75" x14ac:dyDescent="0.2">
      <c r="A14" s="74" t="s">
        <v>221</v>
      </c>
      <c r="B14" s="74">
        <v>926</v>
      </c>
      <c r="C14" s="74">
        <v>92605</v>
      </c>
      <c r="D14" s="70" t="s">
        <v>401</v>
      </c>
      <c r="E14" s="75">
        <v>50000</v>
      </c>
      <c r="F14" s="76">
        <v>50000</v>
      </c>
      <c r="G14" s="75">
        <f t="shared" si="0"/>
        <v>100</v>
      </c>
    </row>
    <row r="15" spans="1:7" x14ac:dyDescent="0.2">
      <c r="A15" s="426" t="s">
        <v>291</v>
      </c>
      <c r="B15" s="426"/>
      <c r="C15" s="426"/>
      <c r="D15" s="426"/>
      <c r="E15" s="67">
        <f>E9+E13</f>
        <v>381508.41000000003</v>
      </c>
      <c r="F15" s="67">
        <f>F9+F13</f>
        <v>381508.41000000003</v>
      </c>
      <c r="G15" s="67">
        <f t="shared" si="0"/>
        <v>100</v>
      </c>
    </row>
    <row r="16" spans="1:7" x14ac:dyDescent="0.2">
      <c r="A16" s="73"/>
      <c r="B16" s="73"/>
      <c r="C16" s="73"/>
      <c r="D16" s="73"/>
      <c r="E16" s="73"/>
      <c r="F16" s="73"/>
      <c r="G16" s="73"/>
    </row>
  </sheetData>
  <mergeCells count="12">
    <mergeCell ref="A15:D15"/>
    <mergeCell ref="A5:A7"/>
    <mergeCell ref="B5:B7"/>
    <mergeCell ref="C5:C7"/>
    <mergeCell ref="D5:D7"/>
    <mergeCell ref="A13:C13"/>
    <mergeCell ref="E1:G1"/>
    <mergeCell ref="F5:F7"/>
    <mergeCell ref="E5:E7"/>
    <mergeCell ref="A9:C9"/>
    <mergeCell ref="G5:G7"/>
    <mergeCell ref="A3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view="pageBreakPreview" topLeftCell="A113" zoomScaleNormal="100" zoomScaleSheetLayoutView="100" workbookViewId="0">
      <selection activeCell="B142" sqref="B142"/>
    </sheetView>
  </sheetViews>
  <sheetFormatPr defaultRowHeight="12.75" x14ac:dyDescent="0.2"/>
  <cols>
    <col min="2" max="2" width="26.28515625" customWidth="1"/>
    <col min="3" max="4" width="0" hidden="1" customWidth="1"/>
    <col min="5" max="5" width="12" customWidth="1"/>
    <col min="6" max="6" width="10.28515625" customWidth="1"/>
    <col min="8" max="8" width="12" customWidth="1"/>
  </cols>
  <sheetData>
    <row r="1" spans="1:9" ht="15" x14ac:dyDescent="0.25">
      <c r="A1" s="203"/>
      <c r="B1" s="427" t="s">
        <v>402</v>
      </c>
      <c r="C1" s="428"/>
      <c r="D1" s="428"/>
      <c r="E1" s="428"/>
      <c r="F1" s="428"/>
      <c r="G1" s="428"/>
      <c r="H1" s="204"/>
    </row>
    <row r="2" spans="1:9" x14ac:dyDescent="0.2">
      <c r="A2" s="203"/>
      <c r="B2" s="429"/>
      <c r="C2" s="430"/>
      <c r="D2" s="430"/>
      <c r="E2" s="430"/>
      <c r="F2" s="430"/>
      <c r="G2" s="430"/>
      <c r="H2" s="204"/>
    </row>
    <row r="3" spans="1:9" ht="33" customHeight="1" x14ac:dyDescent="0.2">
      <c r="A3" s="433" t="s">
        <v>662</v>
      </c>
      <c r="B3" s="434"/>
      <c r="C3" s="434"/>
      <c r="D3" s="434"/>
      <c r="E3" s="434"/>
      <c r="F3" s="434"/>
      <c r="G3" s="434"/>
      <c r="H3" s="434"/>
      <c r="I3" s="435"/>
    </row>
    <row r="4" spans="1:9" ht="33.75" customHeight="1" x14ac:dyDescent="0.2">
      <c r="A4" s="205" t="s">
        <v>285</v>
      </c>
      <c r="B4" s="237" t="s">
        <v>403</v>
      </c>
      <c r="C4" s="431" t="s">
        <v>404</v>
      </c>
      <c r="D4" s="432"/>
      <c r="E4" s="432"/>
      <c r="F4" s="206" t="s">
        <v>658</v>
      </c>
      <c r="G4" s="207" t="s">
        <v>332</v>
      </c>
      <c r="H4" s="206" t="s">
        <v>392</v>
      </c>
      <c r="I4" s="206" t="s">
        <v>391</v>
      </c>
    </row>
    <row r="5" spans="1:9" x14ac:dyDescent="0.2">
      <c r="A5" s="208">
        <v>1</v>
      </c>
      <c r="B5" s="209" t="s">
        <v>405</v>
      </c>
      <c r="C5" s="210">
        <f>SUM(C6:C9)</f>
        <v>22248.559999999998</v>
      </c>
      <c r="D5" s="210">
        <f>SUM(D6:D9)</f>
        <v>0</v>
      </c>
      <c r="E5" s="210">
        <f>SUM(E6:E10)</f>
        <v>22248.559999999998</v>
      </c>
      <c r="F5" s="210">
        <f t="shared" ref="F5:I5" si="0">SUM(F6:F10)</f>
        <v>19430.559999999998</v>
      </c>
      <c r="G5" s="210">
        <f t="shared" ref="G5:G17" si="1">F5/E5*100</f>
        <v>87.334011729298439</v>
      </c>
      <c r="H5" s="210">
        <f t="shared" si="0"/>
        <v>2200</v>
      </c>
      <c r="I5" s="210">
        <f t="shared" si="0"/>
        <v>17230.559999999998</v>
      </c>
    </row>
    <row r="6" spans="1:9" ht="38.25" x14ac:dyDescent="0.2">
      <c r="A6" s="211" t="s">
        <v>406</v>
      </c>
      <c r="B6" s="212" t="s">
        <v>407</v>
      </c>
      <c r="C6" s="213">
        <v>3248.56</v>
      </c>
      <c r="D6" s="213">
        <v>0</v>
      </c>
      <c r="E6" s="213">
        <v>3248.56</v>
      </c>
      <c r="F6" s="213">
        <v>3248.56</v>
      </c>
      <c r="G6" s="213">
        <f t="shared" si="1"/>
        <v>100</v>
      </c>
      <c r="H6" s="213">
        <v>0</v>
      </c>
      <c r="I6" s="213">
        <f>F6</f>
        <v>3248.56</v>
      </c>
    </row>
    <row r="7" spans="1:9" ht="51" x14ac:dyDescent="0.2">
      <c r="A7" s="211" t="s">
        <v>408</v>
      </c>
      <c r="B7" s="212" t="s">
        <v>409</v>
      </c>
      <c r="C7" s="213">
        <v>4000</v>
      </c>
      <c r="D7" s="213">
        <v>0</v>
      </c>
      <c r="E7" s="213">
        <v>1000</v>
      </c>
      <c r="F7" s="213">
        <v>1000</v>
      </c>
      <c r="G7" s="213">
        <f t="shared" si="1"/>
        <v>100</v>
      </c>
      <c r="H7" s="213">
        <v>1000</v>
      </c>
      <c r="I7" s="213">
        <v>0</v>
      </c>
    </row>
    <row r="8" spans="1:9" ht="25.5" x14ac:dyDescent="0.2">
      <c r="A8" s="211" t="s">
        <v>410</v>
      </c>
      <c r="B8" s="212" t="s">
        <v>411</v>
      </c>
      <c r="C8" s="213">
        <v>5000</v>
      </c>
      <c r="D8" s="213">
        <v>0</v>
      </c>
      <c r="E8" s="213">
        <v>5000</v>
      </c>
      <c r="F8" s="213">
        <v>3982</v>
      </c>
      <c r="G8" s="213">
        <f t="shared" si="1"/>
        <v>79.64</v>
      </c>
      <c r="H8" s="213">
        <v>0</v>
      </c>
      <c r="I8" s="213">
        <v>3982</v>
      </c>
    </row>
    <row r="9" spans="1:9" ht="38.25" x14ac:dyDescent="0.2">
      <c r="A9" s="211" t="s">
        <v>412</v>
      </c>
      <c r="B9" s="212" t="s">
        <v>413</v>
      </c>
      <c r="C9" s="213">
        <v>10000</v>
      </c>
      <c r="D9" s="213">
        <v>0</v>
      </c>
      <c r="E9" s="213">
        <v>10000</v>
      </c>
      <c r="F9" s="213">
        <v>10000</v>
      </c>
      <c r="G9" s="213">
        <f t="shared" si="1"/>
        <v>100</v>
      </c>
      <c r="H9" s="213">
        <v>0</v>
      </c>
      <c r="I9" s="213">
        <v>10000</v>
      </c>
    </row>
    <row r="10" spans="1:9" ht="63.75" x14ac:dyDescent="0.2">
      <c r="A10" s="211" t="s">
        <v>660</v>
      </c>
      <c r="B10" s="239" t="s">
        <v>661</v>
      </c>
      <c r="C10" s="213"/>
      <c r="D10" s="213"/>
      <c r="E10" s="213">
        <v>3000</v>
      </c>
      <c r="F10" s="213">
        <v>1200</v>
      </c>
      <c r="G10" s="213">
        <f t="shared" si="1"/>
        <v>40</v>
      </c>
      <c r="H10" s="213">
        <v>1200</v>
      </c>
      <c r="I10" s="213">
        <v>0</v>
      </c>
    </row>
    <row r="11" spans="1:9" x14ac:dyDescent="0.2">
      <c r="A11" s="208">
        <v>2</v>
      </c>
      <c r="B11" s="209" t="s">
        <v>414</v>
      </c>
      <c r="C11" s="210">
        <f>SUM(C12:C17)</f>
        <v>9973.49</v>
      </c>
      <c r="D11" s="210">
        <f>SUM(D12:D17)</f>
        <v>0</v>
      </c>
      <c r="E11" s="210">
        <f>SUM(E12:E17)</f>
        <v>9973.49</v>
      </c>
      <c r="F11" s="210">
        <f>SUM(F12:F17)</f>
        <v>8747.369999999999</v>
      </c>
      <c r="G11" s="210">
        <f t="shared" si="1"/>
        <v>87.706209160484434</v>
      </c>
      <c r="H11" s="210">
        <f>SUM(H12:H17)</f>
        <v>8747.369999999999</v>
      </c>
      <c r="I11" s="210">
        <f>SUM(I12:I17)</f>
        <v>0</v>
      </c>
    </row>
    <row r="12" spans="1:9" ht="51" x14ac:dyDescent="0.2">
      <c r="A12" s="211" t="s">
        <v>415</v>
      </c>
      <c r="B12" s="212" t="s">
        <v>416</v>
      </c>
      <c r="C12" s="213">
        <v>2200</v>
      </c>
      <c r="D12" s="213">
        <v>0</v>
      </c>
      <c r="E12" s="213">
        <v>2200</v>
      </c>
      <c r="F12" s="213">
        <v>2200</v>
      </c>
      <c r="G12" s="213">
        <f t="shared" si="1"/>
        <v>100</v>
      </c>
      <c r="H12" s="213">
        <v>2200</v>
      </c>
      <c r="I12" s="213">
        <v>0</v>
      </c>
    </row>
    <row r="13" spans="1:9" ht="38.25" x14ac:dyDescent="0.2">
      <c r="A13" s="211" t="s">
        <v>417</v>
      </c>
      <c r="B13" s="212" t="s">
        <v>418</v>
      </c>
      <c r="C13" s="213">
        <v>2700</v>
      </c>
      <c r="D13" s="213">
        <v>0</v>
      </c>
      <c r="E13" s="213">
        <v>2700</v>
      </c>
      <c r="F13" s="213">
        <v>2658.22</v>
      </c>
      <c r="G13" s="213">
        <f t="shared" si="1"/>
        <v>98.45259259259258</v>
      </c>
      <c r="H13" s="213">
        <v>2658.22</v>
      </c>
      <c r="I13" s="213">
        <v>0</v>
      </c>
    </row>
    <row r="14" spans="1:9" x14ac:dyDescent="0.2">
      <c r="A14" s="211" t="s">
        <v>419</v>
      </c>
      <c r="B14" s="212" t="s">
        <v>420</v>
      </c>
      <c r="C14" s="213">
        <v>400</v>
      </c>
      <c r="D14" s="213">
        <v>0</v>
      </c>
      <c r="E14" s="213">
        <v>400</v>
      </c>
      <c r="F14" s="213">
        <v>166.99</v>
      </c>
      <c r="G14" s="213">
        <f t="shared" si="1"/>
        <v>41.747500000000002</v>
      </c>
      <c r="H14" s="213">
        <v>166.99</v>
      </c>
      <c r="I14" s="213">
        <v>0</v>
      </c>
    </row>
    <row r="15" spans="1:9" ht="38.25" x14ac:dyDescent="0.2">
      <c r="A15" s="211" t="s">
        <v>421</v>
      </c>
      <c r="B15" s="212" t="s">
        <v>422</v>
      </c>
      <c r="C15" s="213">
        <v>400</v>
      </c>
      <c r="D15" s="213">
        <v>0</v>
      </c>
      <c r="E15" s="213">
        <v>400</v>
      </c>
      <c r="F15" s="213">
        <v>0</v>
      </c>
      <c r="G15" s="213">
        <f t="shared" si="1"/>
        <v>0</v>
      </c>
      <c r="H15" s="213">
        <v>0</v>
      </c>
      <c r="I15" s="213">
        <v>0</v>
      </c>
    </row>
    <row r="16" spans="1:9" ht="51" x14ac:dyDescent="0.2">
      <c r="A16" s="211" t="s">
        <v>423</v>
      </c>
      <c r="B16" s="212" t="s">
        <v>424</v>
      </c>
      <c r="C16" s="213">
        <v>1800</v>
      </c>
      <c r="D16" s="213">
        <v>0</v>
      </c>
      <c r="E16" s="213">
        <v>1800</v>
      </c>
      <c r="F16" s="213">
        <v>1687.56</v>
      </c>
      <c r="G16" s="213">
        <f t="shared" si="1"/>
        <v>93.75333333333333</v>
      </c>
      <c r="H16" s="213">
        <v>1687.56</v>
      </c>
      <c r="I16" s="213">
        <v>0</v>
      </c>
    </row>
    <row r="17" spans="1:9" ht="25.5" x14ac:dyDescent="0.2">
      <c r="A17" s="211" t="s">
        <v>425</v>
      </c>
      <c r="B17" s="212" t="s">
        <v>426</v>
      </c>
      <c r="C17" s="213">
        <v>2473.4899999999998</v>
      </c>
      <c r="D17" s="213">
        <v>0</v>
      </c>
      <c r="E17" s="213">
        <v>2473.4899999999998</v>
      </c>
      <c r="F17" s="213">
        <v>2034.6</v>
      </c>
      <c r="G17" s="213">
        <f t="shared" si="1"/>
        <v>82.256245224359105</v>
      </c>
      <c r="H17" s="213">
        <v>2034.6</v>
      </c>
      <c r="I17" s="213">
        <v>0</v>
      </c>
    </row>
    <row r="18" spans="1:9" x14ac:dyDescent="0.2">
      <c r="A18" s="208">
        <v>3</v>
      </c>
      <c r="B18" s="209" t="s">
        <v>427</v>
      </c>
      <c r="C18" s="210">
        <f>SUM(C19:C23)</f>
        <v>30287.4</v>
      </c>
      <c r="D18" s="210">
        <f>SUM(D19:D24)</f>
        <v>0</v>
      </c>
      <c r="E18" s="210">
        <f>SUM(E19:E24)</f>
        <v>30287.4</v>
      </c>
      <c r="F18" s="210">
        <f>SUM(F19:F24)</f>
        <v>24592.400000000001</v>
      </c>
      <c r="G18" s="210">
        <f>F18/E18*100</f>
        <v>81.19680131011576</v>
      </c>
      <c r="H18" s="210">
        <f>SUM(H19:H24)</f>
        <v>7387.4</v>
      </c>
      <c r="I18" s="210">
        <f>SUM(I19:I24)</f>
        <v>17205</v>
      </c>
    </row>
    <row r="19" spans="1:9" ht="25.5" x14ac:dyDescent="0.2">
      <c r="A19" s="211" t="s">
        <v>245</v>
      </c>
      <c r="B19" s="212" t="s">
        <v>428</v>
      </c>
      <c r="C19" s="213">
        <v>12900</v>
      </c>
      <c r="D19" s="213">
        <v>0</v>
      </c>
      <c r="E19" s="213">
        <v>12900</v>
      </c>
      <c r="F19" s="213">
        <v>12900</v>
      </c>
      <c r="G19" s="213">
        <f t="shared" ref="G19:G67" si="2">F19/E19*100</f>
        <v>100</v>
      </c>
      <c r="H19" s="213">
        <v>0</v>
      </c>
      <c r="I19" s="213">
        <v>12900</v>
      </c>
    </row>
    <row r="20" spans="1:9" ht="38.25" x14ac:dyDescent="0.2">
      <c r="A20" s="211" t="s">
        <v>247</v>
      </c>
      <c r="B20" s="212" t="s">
        <v>429</v>
      </c>
      <c r="C20" s="213">
        <v>10000</v>
      </c>
      <c r="D20" s="213">
        <v>-10000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</row>
    <row r="21" spans="1:9" ht="25.5" x14ac:dyDescent="0.2">
      <c r="A21" s="211" t="s">
        <v>430</v>
      </c>
      <c r="B21" s="212" t="s">
        <v>431</v>
      </c>
      <c r="C21" s="213">
        <v>5000</v>
      </c>
      <c r="D21" s="213">
        <v>0</v>
      </c>
      <c r="E21" s="213">
        <v>5000</v>
      </c>
      <c r="F21" s="213">
        <v>5000</v>
      </c>
      <c r="G21" s="213">
        <f t="shared" si="2"/>
        <v>100</v>
      </c>
      <c r="H21" s="213">
        <v>5000</v>
      </c>
      <c r="I21" s="213">
        <v>0</v>
      </c>
    </row>
    <row r="22" spans="1:9" ht="25.5" x14ac:dyDescent="0.2">
      <c r="A22" s="211" t="s">
        <v>432</v>
      </c>
      <c r="B22" s="212" t="s">
        <v>433</v>
      </c>
      <c r="C22" s="213">
        <v>2000</v>
      </c>
      <c r="D22" s="213">
        <v>0</v>
      </c>
      <c r="E22" s="213">
        <v>2000</v>
      </c>
      <c r="F22" s="213">
        <v>2000</v>
      </c>
      <c r="G22" s="213">
        <f t="shared" si="2"/>
        <v>100</v>
      </c>
      <c r="H22" s="213">
        <v>2000</v>
      </c>
      <c r="I22" s="213">
        <v>0</v>
      </c>
    </row>
    <row r="23" spans="1:9" ht="25.5" x14ac:dyDescent="0.2">
      <c r="A23" s="211" t="s">
        <v>434</v>
      </c>
      <c r="B23" s="212" t="s">
        <v>435</v>
      </c>
      <c r="C23" s="213">
        <v>387.4</v>
      </c>
      <c r="D23" s="213">
        <v>0</v>
      </c>
      <c r="E23" s="213">
        <v>387.4</v>
      </c>
      <c r="F23" s="213">
        <v>387.4</v>
      </c>
      <c r="G23" s="213">
        <f t="shared" si="2"/>
        <v>100</v>
      </c>
      <c r="H23" s="213">
        <v>387.4</v>
      </c>
      <c r="I23" s="213">
        <v>0</v>
      </c>
    </row>
    <row r="24" spans="1:9" ht="25.5" x14ac:dyDescent="0.2">
      <c r="A24" s="211" t="s">
        <v>436</v>
      </c>
      <c r="B24" s="212" t="s">
        <v>437</v>
      </c>
      <c r="C24" s="213">
        <v>0</v>
      </c>
      <c r="D24" s="213">
        <v>10000</v>
      </c>
      <c r="E24" s="213">
        <v>10000</v>
      </c>
      <c r="F24" s="213">
        <v>4305</v>
      </c>
      <c r="G24" s="213">
        <f t="shared" si="2"/>
        <v>43.05</v>
      </c>
      <c r="H24" s="213">
        <v>0</v>
      </c>
      <c r="I24" s="213">
        <v>4305</v>
      </c>
    </row>
    <row r="25" spans="1:9" x14ac:dyDescent="0.2">
      <c r="A25" s="208">
        <v>4</v>
      </c>
      <c r="B25" s="209" t="s">
        <v>438</v>
      </c>
      <c r="C25" s="210">
        <f>C26+C27</f>
        <v>11207.67</v>
      </c>
      <c r="D25" s="210">
        <f>D26+D27</f>
        <v>0</v>
      </c>
      <c r="E25" s="210">
        <f>E26+E27</f>
        <v>11207.67</v>
      </c>
      <c r="F25" s="210">
        <f>F26+F27</f>
        <v>10867.96</v>
      </c>
      <c r="G25" s="210">
        <f t="shared" si="2"/>
        <v>96.968950727492867</v>
      </c>
      <c r="H25" s="210">
        <f>H26+H27</f>
        <v>1367.97</v>
      </c>
      <c r="I25" s="210">
        <f>I26+I27</f>
        <v>9499.99</v>
      </c>
    </row>
    <row r="26" spans="1:9" ht="51" x14ac:dyDescent="0.2">
      <c r="A26" s="211" t="s">
        <v>439</v>
      </c>
      <c r="B26" s="212" t="s">
        <v>659</v>
      </c>
      <c r="C26" s="213">
        <v>9500</v>
      </c>
      <c r="D26" s="213">
        <v>0</v>
      </c>
      <c r="E26" s="213">
        <v>9500</v>
      </c>
      <c r="F26" s="213">
        <v>9499.99</v>
      </c>
      <c r="G26" s="213">
        <f t="shared" si="2"/>
        <v>99.999894736842094</v>
      </c>
      <c r="H26" s="213">
        <v>0</v>
      </c>
      <c r="I26" s="213">
        <v>9499.99</v>
      </c>
    </row>
    <row r="27" spans="1:9" ht="38.25" x14ac:dyDescent="0.2">
      <c r="A27" s="211" t="s">
        <v>440</v>
      </c>
      <c r="B27" s="212" t="s">
        <v>418</v>
      </c>
      <c r="C27" s="213">
        <v>1707.67</v>
      </c>
      <c r="D27" s="213">
        <v>0</v>
      </c>
      <c r="E27" s="213">
        <v>1707.67</v>
      </c>
      <c r="F27" s="213">
        <v>1367.97</v>
      </c>
      <c r="G27" s="213">
        <f t="shared" si="2"/>
        <v>80.107397799340617</v>
      </c>
      <c r="H27" s="213">
        <v>1367.97</v>
      </c>
      <c r="I27" s="213">
        <v>0</v>
      </c>
    </row>
    <row r="28" spans="1:9" x14ac:dyDescent="0.2">
      <c r="A28" s="208">
        <v>5</v>
      </c>
      <c r="B28" s="209" t="s">
        <v>441</v>
      </c>
      <c r="C28" s="210">
        <f>SUM(C29:C31)</f>
        <v>11174.32</v>
      </c>
      <c r="D28" s="210">
        <f>SUM(D29:D31)</f>
        <v>0</v>
      </c>
      <c r="E28" s="210">
        <f>SUM(E29:E31)</f>
        <v>11174.32</v>
      </c>
      <c r="F28" s="210">
        <f>SUM(F29:F31)</f>
        <v>11018.099999999999</v>
      </c>
      <c r="G28" s="210">
        <f t="shared" si="2"/>
        <v>98.601973095454568</v>
      </c>
      <c r="H28" s="210">
        <f>SUM(H29:H31)</f>
        <v>9018.1</v>
      </c>
      <c r="I28" s="210">
        <f>SUM(I29:I31)</f>
        <v>2000</v>
      </c>
    </row>
    <row r="29" spans="1:9" ht="25.5" x14ac:dyDescent="0.2">
      <c r="A29" s="211" t="s">
        <v>442</v>
      </c>
      <c r="B29" s="212" t="s">
        <v>443</v>
      </c>
      <c r="C29" s="213">
        <v>2000</v>
      </c>
      <c r="D29" s="213">
        <v>0</v>
      </c>
      <c r="E29" s="213">
        <v>2000</v>
      </c>
      <c r="F29" s="213">
        <v>2000</v>
      </c>
      <c r="G29" s="213">
        <f t="shared" si="2"/>
        <v>100</v>
      </c>
      <c r="H29" s="213">
        <v>0</v>
      </c>
      <c r="I29" s="213">
        <v>2000</v>
      </c>
    </row>
    <row r="30" spans="1:9" ht="25.5" x14ac:dyDescent="0.2">
      <c r="A30" s="211" t="s">
        <v>444</v>
      </c>
      <c r="B30" s="212" t="s">
        <v>445</v>
      </c>
      <c r="C30" s="213">
        <v>1000</v>
      </c>
      <c r="D30" s="213">
        <v>0</v>
      </c>
      <c r="E30" s="213">
        <v>1000</v>
      </c>
      <c r="F30" s="213">
        <v>843.78</v>
      </c>
      <c r="G30" s="213">
        <f t="shared" si="2"/>
        <v>84.378</v>
      </c>
      <c r="H30" s="213">
        <v>843.78</v>
      </c>
      <c r="I30" s="213">
        <v>0</v>
      </c>
    </row>
    <row r="31" spans="1:9" ht="38.25" x14ac:dyDescent="0.2">
      <c r="A31" s="211" t="s">
        <v>446</v>
      </c>
      <c r="B31" s="212" t="s">
        <v>447</v>
      </c>
      <c r="C31" s="213">
        <v>8174.32</v>
      </c>
      <c r="D31" s="213">
        <v>0</v>
      </c>
      <c r="E31" s="213">
        <v>8174.32</v>
      </c>
      <c r="F31" s="213">
        <v>8174.32</v>
      </c>
      <c r="G31" s="213">
        <f t="shared" si="2"/>
        <v>100</v>
      </c>
      <c r="H31" s="213">
        <v>8174.32</v>
      </c>
      <c r="I31" s="213">
        <v>0</v>
      </c>
    </row>
    <row r="32" spans="1:9" x14ac:dyDescent="0.2">
      <c r="A32" s="208">
        <v>6</v>
      </c>
      <c r="B32" s="209" t="s">
        <v>448</v>
      </c>
      <c r="C32" s="210">
        <f>SUM(C33:C36)</f>
        <v>15977.6</v>
      </c>
      <c r="D32" s="210">
        <f>SUM(D33:D36)</f>
        <v>0</v>
      </c>
      <c r="E32" s="210">
        <f>SUM(E33:E36)</f>
        <v>15977.6</v>
      </c>
      <c r="F32" s="210">
        <f>SUM(F33:F36)</f>
        <v>13152.150000000001</v>
      </c>
      <c r="G32" s="210">
        <f t="shared" si="2"/>
        <v>82.316180152213107</v>
      </c>
      <c r="H32" s="210">
        <f>SUM(H33:H36)</f>
        <v>12152.150000000001</v>
      </c>
      <c r="I32" s="210">
        <f>SUM(I33:I36)</f>
        <v>1000</v>
      </c>
    </row>
    <row r="33" spans="1:9" ht="25.5" x14ac:dyDescent="0.2">
      <c r="A33" s="211" t="s">
        <v>254</v>
      </c>
      <c r="B33" s="212" t="s">
        <v>449</v>
      </c>
      <c r="C33" s="213">
        <v>2700</v>
      </c>
      <c r="D33" s="213">
        <v>0</v>
      </c>
      <c r="E33" s="213">
        <v>2700</v>
      </c>
      <c r="F33" s="213">
        <v>0</v>
      </c>
      <c r="G33" s="213">
        <f t="shared" si="2"/>
        <v>0</v>
      </c>
      <c r="H33" s="213">
        <v>0</v>
      </c>
      <c r="I33" s="213">
        <v>0</v>
      </c>
    </row>
    <row r="34" spans="1:9" ht="63.75" x14ac:dyDescent="0.2">
      <c r="A34" s="211" t="s">
        <v>256</v>
      </c>
      <c r="B34" s="212" t="s">
        <v>450</v>
      </c>
      <c r="C34" s="213">
        <v>3000</v>
      </c>
      <c r="D34" s="213">
        <v>0</v>
      </c>
      <c r="E34" s="213">
        <v>3000</v>
      </c>
      <c r="F34" s="213">
        <v>2874.55</v>
      </c>
      <c r="G34" s="213">
        <f t="shared" si="2"/>
        <v>95.818333333333342</v>
      </c>
      <c r="H34" s="213">
        <v>2874.55</v>
      </c>
      <c r="I34" s="213">
        <v>0</v>
      </c>
    </row>
    <row r="35" spans="1:9" ht="25.5" x14ac:dyDescent="0.2">
      <c r="A35" s="211" t="s">
        <v>451</v>
      </c>
      <c r="B35" s="212" t="s">
        <v>443</v>
      </c>
      <c r="C35" s="213">
        <v>1000</v>
      </c>
      <c r="D35" s="213">
        <v>0</v>
      </c>
      <c r="E35" s="213">
        <v>1000</v>
      </c>
      <c r="F35" s="213">
        <v>1000</v>
      </c>
      <c r="G35" s="213">
        <f t="shared" si="2"/>
        <v>100</v>
      </c>
      <c r="H35" s="213">
        <v>0</v>
      </c>
      <c r="I35" s="213">
        <v>1000</v>
      </c>
    </row>
    <row r="36" spans="1:9" ht="25.5" x14ac:dyDescent="0.2">
      <c r="A36" s="211" t="s">
        <v>452</v>
      </c>
      <c r="B36" s="212" t="s">
        <v>453</v>
      </c>
      <c r="C36" s="213">
        <v>9277.6</v>
      </c>
      <c r="D36" s="213">
        <v>0</v>
      </c>
      <c r="E36" s="213">
        <v>9277.6</v>
      </c>
      <c r="F36" s="213">
        <v>9277.6</v>
      </c>
      <c r="G36" s="213">
        <f t="shared" si="2"/>
        <v>100</v>
      </c>
      <c r="H36" s="213">
        <v>9277.6</v>
      </c>
      <c r="I36" s="213">
        <v>0</v>
      </c>
    </row>
    <row r="37" spans="1:9" x14ac:dyDescent="0.2">
      <c r="A37" s="208">
        <v>7</v>
      </c>
      <c r="B37" s="209" t="s">
        <v>454</v>
      </c>
      <c r="C37" s="210">
        <f>SUM(C38:C43)</f>
        <v>13075.619999999999</v>
      </c>
      <c r="D37" s="210">
        <f>SUM(D38:D43)</f>
        <v>0</v>
      </c>
      <c r="E37" s="210">
        <f>SUM(E38:E43)</f>
        <v>13075.619999999999</v>
      </c>
      <c r="F37" s="210">
        <f>SUM(F38:F43)</f>
        <v>7508</v>
      </c>
      <c r="G37" s="210">
        <f t="shared" si="2"/>
        <v>57.419839365169686</v>
      </c>
      <c r="H37" s="210">
        <f>SUM(H38:H43)</f>
        <v>7508</v>
      </c>
      <c r="I37" s="210">
        <f>SUM(I38:I43)</f>
        <v>0</v>
      </c>
    </row>
    <row r="38" spans="1:9" ht="25.5" x14ac:dyDescent="0.2">
      <c r="A38" s="211" t="s">
        <v>455</v>
      </c>
      <c r="B38" s="212" t="s">
        <v>456</v>
      </c>
      <c r="C38" s="213">
        <v>1500</v>
      </c>
      <c r="D38" s="213">
        <v>0</v>
      </c>
      <c r="E38" s="213">
        <v>1500</v>
      </c>
      <c r="F38" s="213">
        <v>1500</v>
      </c>
      <c r="G38" s="213">
        <f t="shared" si="2"/>
        <v>100</v>
      </c>
      <c r="H38" s="213">
        <v>1500</v>
      </c>
      <c r="I38" s="213">
        <v>0</v>
      </c>
    </row>
    <row r="39" spans="1:9" ht="38.25" x14ac:dyDescent="0.2">
      <c r="A39" s="211" t="s">
        <v>457</v>
      </c>
      <c r="B39" s="212" t="s">
        <v>458</v>
      </c>
      <c r="C39" s="213">
        <v>2000</v>
      </c>
      <c r="D39" s="213">
        <v>0</v>
      </c>
      <c r="E39" s="213">
        <v>2000</v>
      </c>
      <c r="F39" s="213">
        <v>0</v>
      </c>
      <c r="G39" s="213">
        <f t="shared" si="2"/>
        <v>0</v>
      </c>
      <c r="H39" s="213">
        <v>0</v>
      </c>
      <c r="I39" s="213">
        <v>0</v>
      </c>
    </row>
    <row r="40" spans="1:9" ht="38.25" x14ac:dyDescent="0.2">
      <c r="A40" s="211" t="s">
        <v>459</v>
      </c>
      <c r="B40" s="212" t="s">
        <v>460</v>
      </c>
      <c r="C40" s="213">
        <v>1000</v>
      </c>
      <c r="D40" s="213">
        <v>0</v>
      </c>
      <c r="E40" s="213">
        <v>1000</v>
      </c>
      <c r="F40" s="213">
        <v>79.67</v>
      </c>
      <c r="G40" s="213">
        <f t="shared" si="2"/>
        <v>7.9670000000000005</v>
      </c>
      <c r="H40" s="213">
        <v>79.67</v>
      </c>
      <c r="I40" s="213">
        <v>0</v>
      </c>
    </row>
    <row r="41" spans="1:9" ht="38.25" x14ac:dyDescent="0.2">
      <c r="A41" s="211" t="s">
        <v>461</v>
      </c>
      <c r="B41" s="212" t="s">
        <v>418</v>
      </c>
      <c r="C41" s="213">
        <v>1500</v>
      </c>
      <c r="D41" s="213">
        <v>0</v>
      </c>
      <c r="E41" s="213">
        <v>1500</v>
      </c>
      <c r="F41" s="213">
        <v>0</v>
      </c>
      <c r="G41" s="213">
        <f t="shared" si="2"/>
        <v>0</v>
      </c>
      <c r="H41" s="213">
        <v>0</v>
      </c>
      <c r="I41" s="213">
        <v>0</v>
      </c>
    </row>
    <row r="42" spans="1:9" ht="25.5" x14ac:dyDescent="0.2">
      <c r="A42" s="211" t="s">
        <v>462</v>
      </c>
      <c r="B42" s="212" t="s">
        <v>463</v>
      </c>
      <c r="C42" s="213">
        <v>1500</v>
      </c>
      <c r="D42" s="213">
        <v>0</v>
      </c>
      <c r="E42" s="213">
        <v>1500</v>
      </c>
      <c r="F42" s="213">
        <v>1490</v>
      </c>
      <c r="G42" s="213">
        <f t="shared" si="2"/>
        <v>99.333333333333329</v>
      </c>
      <c r="H42" s="213">
        <v>1490</v>
      </c>
      <c r="I42" s="213">
        <v>0</v>
      </c>
    </row>
    <row r="43" spans="1:9" ht="25.5" x14ac:dyDescent="0.2">
      <c r="A43" s="211" t="s">
        <v>464</v>
      </c>
      <c r="B43" s="212" t="s">
        <v>465</v>
      </c>
      <c r="C43" s="213">
        <v>5575.62</v>
      </c>
      <c r="D43" s="213">
        <v>0</v>
      </c>
      <c r="E43" s="213">
        <v>5575.62</v>
      </c>
      <c r="F43" s="213">
        <v>4438.33</v>
      </c>
      <c r="G43" s="213">
        <f t="shared" si="2"/>
        <v>79.602447799527226</v>
      </c>
      <c r="H43" s="213">
        <v>4438.33</v>
      </c>
      <c r="I43" s="213">
        <v>0</v>
      </c>
    </row>
    <row r="44" spans="1:9" x14ac:dyDescent="0.2">
      <c r="A44" s="208">
        <v>8</v>
      </c>
      <c r="B44" s="209" t="s">
        <v>466</v>
      </c>
      <c r="C44" s="210">
        <f>C45+C46</f>
        <v>12742.06</v>
      </c>
      <c r="D44" s="210">
        <f>D45+D46</f>
        <v>0</v>
      </c>
      <c r="E44" s="210">
        <f>E45+E46</f>
        <v>12742.06</v>
      </c>
      <c r="F44" s="210">
        <f>F45+F46</f>
        <v>12439.86</v>
      </c>
      <c r="G44" s="210">
        <f t="shared" si="2"/>
        <v>97.628326973817423</v>
      </c>
      <c r="H44" s="210">
        <f>H45+H46</f>
        <v>1000</v>
      </c>
      <c r="I44" s="210">
        <f>I45+I46</f>
        <v>11439.86</v>
      </c>
    </row>
    <row r="45" spans="1:9" ht="38.25" x14ac:dyDescent="0.2">
      <c r="A45" s="211" t="s">
        <v>262</v>
      </c>
      <c r="B45" s="212" t="s">
        <v>418</v>
      </c>
      <c r="C45" s="213">
        <v>1000</v>
      </c>
      <c r="D45" s="213">
        <v>0</v>
      </c>
      <c r="E45" s="213">
        <v>1000</v>
      </c>
      <c r="F45" s="213">
        <v>1000</v>
      </c>
      <c r="G45" s="213">
        <f t="shared" si="2"/>
        <v>100</v>
      </c>
      <c r="H45" s="213">
        <v>1000</v>
      </c>
      <c r="I45" s="213">
        <v>0</v>
      </c>
    </row>
    <row r="46" spans="1:9" ht="25.5" x14ac:dyDescent="0.2">
      <c r="A46" s="211" t="s">
        <v>467</v>
      </c>
      <c r="B46" s="212" t="s">
        <v>468</v>
      </c>
      <c r="C46" s="213">
        <v>11742.06</v>
      </c>
      <c r="D46" s="213">
        <v>0</v>
      </c>
      <c r="E46" s="213">
        <v>11742.06</v>
      </c>
      <c r="F46" s="213">
        <v>11439.86</v>
      </c>
      <c r="G46" s="213">
        <f t="shared" si="2"/>
        <v>97.426345973364135</v>
      </c>
      <c r="H46" s="213">
        <v>0</v>
      </c>
      <c r="I46" s="213">
        <v>11439.86</v>
      </c>
    </row>
    <row r="47" spans="1:9" x14ac:dyDescent="0.2">
      <c r="A47" s="208">
        <v>9</v>
      </c>
      <c r="B47" s="209" t="s">
        <v>469</v>
      </c>
      <c r="C47" s="210">
        <f>SUM(C48:C51)</f>
        <v>13742.74</v>
      </c>
      <c r="D47" s="210">
        <f>SUM(D48:D51)</f>
        <v>0</v>
      </c>
      <c r="E47" s="210">
        <f>SUM(E48:E51)</f>
        <v>13742.74</v>
      </c>
      <c r="F47" s="210">
        <f>SUM(F48:F51)</f>
        <v>13742.74</v>
      </c>
      <c r="G47" s="210">
        <f t="shared" si="2"/>
        <v>100</v>
      </c>
      <c r="H47" s="210">
        <f>SUM(H48:H51)</f>
        <v>13242.74</v>
      </c>
      <c r="I47" s="210">
        <f>SUM(I48:I51)</f>
        <v>500</v>
      </c>
    </row>
    <row r="48" spans="1:9" ht="38.25" x14ac:dyDescent="0.2">
      <c r="A48" s="211" t="s">
        <v>470</v>
      </c>
      <c r="B48" s="212" t="s">
        <v>471</v>
      </c>
      <c r="C48" s="213">
        <v>11242.74</v>
      </c>
      <c r="D48" s="213">
        <v>0</v>
      </c>
      <c r="E48" s="213">
        <v>11242.74</v>
      </c>
      <c r="F48" s="213">
        <v>11242.74</v>
      </c>
      <c r="G48" s="213">
        <f t="shared" si="2"/>
        <v>100</v>
      </c>
      <c r="H48" s="213">
        <v>11242.74</v>
      </c>
      <c r="I48" s="213">
        <v>0</v>
      </c>
    </row>
    <row r="49" spans="1:9" ht="25.5" x14ac:dyDescent="0.2">
      <c r="A49" s="211" t="s">
        <v>472</v>
      </c>
      <c r="B49" s="212" t="s">
        <v>473</v>
      </c>
      <c r="C49" s="213">
        <v>1000</v>
      </c>
      <c r="D49" s="213">
        <v>0</v>
      </c>
      <c r="E49" s="213">
        <v>1000</v>
      </c>
      <c r="F49" s="213">
        <v>1000</v>
      </c>
      <c r="G49" s="213">
        <f t="shared" si="2"/>
        <v>100</v>
      </c>
      <c r="H49" s="213">
        <v>1000</v>
      </c>
      <c r="I49" s="213">
        <v>0</v>
      </c>
    </row>
    <row r="50" spans="1:9" ht="38.25" x14ac:dyDescent="0.2">
      <c r="A50" s="211" t="s">
        <v>474</v>
      </c>
      <c r="B50" s="212" t="s">
        <v>475</v>
      </c>
      <c r="C50" s="213">
        <v>1000</v>
      </c>
      <c r="D50" s="213">
        <v>0</v>
      </c>
      <c r="E50" s="213">
        <v>1000</v>
      </c>
      <c r="F50" s="213">
        <v>1000</v>
      </c>
      <c r="G50" s="213">
        <f t="shared" si="2"/>
        <v>100</v>
      </c>
      <c r="H50" s="213">
        <v>1000</v>
      </c>
      <c r="I50" s="213">
        <v>0</v>
      </c>
    </row>
    <row r="51" spans="1:9" ht="38.25" x14ac:dyDescent="0.2">
      <c r="A51" s="211" t="s">
        <v>476</v>
      </c>
      <c r="B51" s="212" t="s">
        <v>407</v>
      </c>
      <c r="C51" s="213">
        <v>500</v>
      </c>
      <c r="D51" s="213">
        <v>0</v>
      </c>
      <c r="E51" s="213">
        <v>500</v>
      </c>
      <c r="F51" s="213">
        <v>500</v>
      </c>
      <c r="G51" s="213">
        <f t="shared" si="2"/>
        <v>100</v>
      </c>
      <c r="H51" s="213">
        <v>0</v>
      </c>
      <c r="I51" s="213">
        <v>500</v>
      </c>
    </row>
    <row r="52" spans="1:9" x14ac:dyDescent="0.2">
      <c r="A52" s="208">
        <v>10</v>
      </c>
      <c r="B52" s="209" t="s">
        <v>477</v>
      </c>
      <c r="C52" s="210">
        <f>C53+C54</f>
        <v>12441.85</v>
      </c>
      <c r="D52" s="210">
        <v>0</v>
      </c>
      <c r="E52" s="210">
        <f>E53+E54</f>
        <v>12441.85</v>
      </c>
      <c r="F52" s="210">
        <f>F53+F54</f>
        <v>12441.85</v>
      </c>
      <c r="G52" s="210">
        <f t="shared" si="2"/>
        <v>100</v>
      </c>
      <c r="H52" s="210">
        <f>H53+H54</f>
        <v>12441.85</v>
      </c>
      <c r="I52" s="210">
        <f>I53+I54</f>
        <v>0</v>
      </c>
    </row>
    <row r="53" spans="1:9" ht="25.5" x14ac:dyDescent="0.2">
      <c r="A53" s="211" t="s">
        <v>478</v>
      </c>
      <c r="B53" s="212" t="s">
        <v>479</v>
      </c>
      <c r="C53" s="213">
        <v>11000</v>
      </c>
      <c r="D53" s="213">
        <v>0</v>
      </c>
      <c r="E53" s="213">
        <v>11000</v>
      </c>
      <c r="F53" s="213">
        <v>11000</v>
      </c>
      <c r="G53" s="213">
        <f t="shared" si="2"/>
        <v>100</v>
      </c>
      <c r="H53" s="213">
        <v>11000</v>
      </c>
      <c r="I53" s="213">
        <v>0</v>
      </c>
    </row>
    <row r="54" spans="1:9" ht="51" x14ac:dyDescent="0.2">
      <c r="A54" s="211" t="s">
        <v>480</v>
      </c>
      <c r="B54" s="212" t="s">
        <v>481</v>
      </c>
      <c r="C54" s="213">
        <v>1441.85</v>
      </c>
      <c r="D54" s="213">
        <v>0</v>
      </c>
      <c r="E54" s="213">
        <v>1441.85</v>
      </c>
      <c r="F54" s="213">
        <v>1441.85</v>
      </c>
      <c r="G54" s="213">
        <f t="shared" si="2"/>
        <v>100</v>
      </c>
      <c r="H54" s="213">
        <v>1441.85</v>
      </c>
      <c r="I54" s="213">
        <v>0</v>
      </c>
    </row>
    <row r="55" spans="1:9" x14ac:dyDescent="0.2">
      <c r="A55" s="208">
        <v>11</v>
      </c>
      <c r="B55" s="209" t="s">
        <v>482</v>
      </c>
      <c r="C55" s="210">
        <f>C56+C57</f>
        <v>10340.41</v>
      </c>
      <c r="D55" s="210">
        <f>D56+D57</f>
        <v>0</v>
      </c>
      <c r="E55" s="210">
        <f>E56+E57</f>
        <v>10340.41</v>
      </c>
      <c r="F55" s="210">
        <f>F56+F57</f>
        <v>9397.64</v>
      </c>
      <c r="G55" s="210">
        <f t="shared" si="2"/>
        <v>90.882663259967444</v>
      </c>
      <c r="H55" s="210">
        <f>H56+H57</f>
        <v>9397.64</v>
      </c>
      <c r="I55" s="210">
        <f>I56+I57</f>
        <v>0</v>
      </c>
    </row>
    <row r="56" spans="1:9" ht="38.25" x14ac:dyDescent="0.2">
      <c r="A56" s="211" t="s">
        <v>483</v>
      </c>
      <c r="B56" s="212" t="s">
        <v>484</v>
      </c>
      <c r="C56" s="213">
        <v>340.41</v>
      </c>
      <c r="D56" s="213">
        <v>0</v>
      </c>
      <c r="E56" s="213">
        <v>340.41</v>
      </c>
      <c r="F56" s="213">
        <v>340.41</v>
      </c>
      <c r="G56" s="213">
        <f t="shared" si="2"/>
        <v>100</v>
      </c>
      <c r="H56" s="213">
        <v>340.41</v>
      </c>
      <c r="I56" s="213">
        <v>0</v>
      </c>
    </row>
    <row r="57" spans="1:9" ht="38.25" x14ac:dyDescent="0.2">
      <c r="A57" s="211" t="s">
        <v>485</v>
      </c>
      <c r="B57" s="214" t="s">
        <v>486</v>
      </c>
      <c r="C57" s="213">
        <v>10000</v>
      </c>
      <c r="D57" s="213">
        <v>0</v>
      </c>
      <c r="E57" s="213">
        <v>10000</v>
      </c>
      <c r="F57" s="213">
        <v>9057.23</v>
      </c>
      <c r="G57" s="213">
        <f t="shared" si="2"/>
        <v>90.572299999999998</v>
      </c>
      <c r="H57" s="213">
        <v>9057.23</v>
      </c>
      <c r="I57" s="213">
        <v>0</v>
      </c>
    </row>
    <row r="58" spans="1:9" x14ac:dyDescent="0.2">
      <c r="A58" s="208">
        <v>12</v>
      </c>
      <c r="B58" s="209" t="s">
        <v>487</v>
      </c>
      <c r="C58" s="210">
        <f>SUM(C59:C67)</f>
        <v>22381.99</v>
      </c>
      <c r="D58" s="210">
        <f>SUM(D59:D67)</f>
        <v>-2000</v>
      </c>
      <c r="E58" s="210">
        <f>SUM(E59:E67)</f>
        <v>22381.99</v>
      </c>
      <c r="F58" s="210">
        <f>SUM(F59:F67)</f>
        <v>19834.84</v>
      </c>
      <c r="G58" s="210">
        <f t="shared" si="2"/>
        <v>88.619644633922178</v>
      </c>
      <c r="H58" s="210">
        <f>SUM(H59:H67)</f>
        <v>5834.84</v>
      </c>
      <c r="I58" s="210">
        <f>SUM(I59:I67)</f>
        <v>14000</v>
      </c>
    </row>
    <row r="59" spans="1:9" ht="25.5" x14ac:dyDescent="0.2">
      <c r="A59" s="211" t="s">
        <v>488</v>
      </c>
      <c r="B59" s="212" t="s">
        <v>489</v>
      </c>
      <c r="C59" s="213">
        <v>500</v>
      </c>
      <c r="D59" s="213">
        <v>0</v>
      </c>
      <c r="E59" s="213">
        <v>500</v>
      </c>
      <c r="F59" s="213">
        <v>495.4</v>
      </c>
      <c r="G59" s="213">
        <f t="shared" si="2"/>
        <v>99.079999999999984</v>
      </c>
      <c r="H59" s="213">
        <v>495.4</v>
      </c>
      <c r="I59" s="213">
        <v>0</v>
      </c>
    </row>
    <row r="60" spans="1:9" ht="25.5" x14ac:dyDescent="0.2">
      <c r="A60" s="211" t="s">
        <v>490</v>
      </c>
      <c r="B60" s="212" t="s">
        <v>491</v>
      </c>
      <c r="C60" s="213">
        <v>2000</v>
      </c>
      <c r="D60" s="213">
        <v>0</v>
      </c>
      <c r="E60" s="213">
        <v>2000</v>
      </c>
      <c r="F60" s="213">
        <v>1964.03</v>
      </c>
      <c r="G60" s="213">
        <f t="shared" si="2"/>
        <v>98.201499999999996</v>
      </c>
      <c r="H60" s="213">
        <v>1964.03</v>
      </c>
      <c r="I60" s="213">
        <v>0</v>
      </c>
    </row>
    <row r="61" spans="1:9" ht="25.5" x14ac:dyDescent="0.2">
      <c r="A61" s="211" t="s">
        <v>492</v>
      </c>
      <c r="B61" s="212" t="s">
        <v>443</v>
      </c>
      <c r="C61" s="213">
        <v>2000</v>
      </c>
      <c r="D61" s="213">
        <v>-2000</v>
      </c>
      <c r="E61" s="213">
        <v>2000</v>
      </c>
      <c r="F61" s="213">
        <v>2000</v>
      </c>
      <c r="G61" s="213">
        <v>0</v>
      </c>
      <c r="H61" s="213">
        <v>0</v>
      </c>
      <c r="I61" s="213">
        <v>2000</v>
      </c>
    </row>
    <row r="62" spans="1:9" ht="38.25" x14ac:dyDescent="0.2">
      <c r="A62" s="211" t="s">
        <v>494</v>
      </c>
      <c r="B62" s="212" t="s">
        <v>495</v>
      </c>
      <c r="C62" s="213">
        <v>1000</v>
      </c>
      <c r="D62" s="213">
        <v>0</v>
      </c>
      <c r="E62" s="213">
        <v>1000</v>
      </c>
      <c r="F62" s="213">
        <v>784.95</v>
      </c>
      <c r="G62" s="213">
        <f t="shared" si="2"/>
        <v>78.495000000000005</v>
      </c>
      <c r="H62" s="213">
        <v>784.95</v>
      </c>
      <c r="I62" s="213">
        <v>0</v>
      </c>
    </row>
    <row r="63" spans="1:9" ht="25.5" x14ac:dyDescent="0.2">
      <c r="A63" s="211" t="s">
        <v>496</v>
      </c>
      <c r="B63" s="212" t="s">
        <v>497</v>
      </c>
      <c r="C63" s="213">
        <v>3000</v>
      </c>
      <c r="D63" s="213">
        <v>0</v>
      </c>
      <c r="E63" s="213">
        <v>3000</v>
      </c>
      <c r="F63" s="213">
        <v>3000</v>
      </c>
      <c r="G63" s="213">
        <f t="shared" si="2"/>
        <v>100</v>
      </c>
      <c r="H63" s="213">
        <v>0</v>
      </c>
      <c r="I63" s="213">
        <v>3000</v>
      </c>
    </row>
    <row r="64" spans="1:9" ht="51" x14ac:dyDescent="0.2">
      <c r="A64" s="211" t="s">
        <v>498</v>
      </c>
      <c r="B64" s="215" t="s">
        <v>275</v>
      </c>
      <c r="C64" s="213">
        <v>9000</v>
      </c>
      <c r="D64" s="213">
        <v>0</v>
      </c>
      <c r="E64" s="213">
        <v>9000</v>
      </c>
      <c r="F64" s="213">
        <v>9000</v>
      </c>
      <c r="G64" s="213">
        <f t="shared" si="2"/>
        <v>100</v>
      </c>
      <c r="H64" s="213">
        <v>0</v>
      </c>
      <c r="I64" s="213">
        <v>9000</v>
      </c>
    </row>
    <row r="65" spans="1:9" ht="38.25" x14ac:dyDescent="0.2">
      <c r="A65" s="211" t="s">
        <v>499</v>
      </c>
      <c r="B65" s="212" t="s">
        <v>484</v>
      </c>
      <c r="C65" s="213">
        <v>2000</v>
      </c>
      <c r="D65" s="213">
        <v>0</v>
      </c>
      <c r="E65" s="213">
        <v>2000</v>
      </c>
      <c r="F65" s="213">
        <v>1996.71</v>
      </c>
      <c r="G65" s="213">
        <f t="shared" si="2"/>
        <v>99.835499999999996</v>
      </c>
      <c r="H65" s="213">
        <v>1996.71</v>
      </c>
      <c r="I65" s="213">
        <v>0</v>
      </c>
    </row>
    <row r="66" spans="1:9" ht="38.25" x14ac:dyDescent="0.2">
      <c r="A66" s="211" t="s">
        <v>500</v>
      </c>
      <c r="B66" s="212" t="s">
        <v>501</v>
      </c>
      <c r="C66" s="213">
        <v>2000</v>
      </c>
      <c r="D66" s="213">
        <v>0</v>
      </c>
      <c r="E66" s="213">
        <v>2000</v>
      </c>
      <c r="F66" s="213">
        <v>0</v>
      </c>
      <c r="G66" s="213">
        <f t="shared" si="2"/>
        <v>0</v>
      </c>
      <c r="H66" s="213">
        <v>0</v>
      </c>
      <c r="I66" s="213">
        <v>0</v>
      </c>
    </row>
    <row r="67" spans="1:9" ht="38.25" x14ac:dyDescent="0.2">
      <c r="A67" s="211" t="s">
        <v>502</v>
      </c>
      <c r="B67" s="212" t="s">
        <v>503</v>
      </c>
      <c r="C67" s="213">
        <v>881.99</v>
      </c>
      <c r="D67" s="213">
        <v>0</v>
      </c>
      <c r="E67" s="213">
        <v>881.99</v>
      </c>
      <c r="F67" s="213">
        <v>593.75</v>
      </c>
      <c r="G67" s="213">
        <f t="shared" si="2"/>
        <v>67.319357362328375</v>
      </c>
      <c r="H67" s="213">
        <v>593.75</v>
      </c>
      <c r="I67" s="213">
        <v>0</v>
      </c>
    </row>
    <row r="68" spans="1:9" x14ac:dyDescent="0.2">
      <c r="A68" s="208">
        <v>13</v>
      </c>
      <c r="B68" s="209" t="s">
        <v>504</v>
      </c>
      <c r="C68" s="210">
        <f>SUM(C69:C74)</f>
        <v>19913</v>
      </c>
      <c r="D68" s="210">
        <f>SUM(D69:D75)</f>
        <v>0</v>
      </c>
      <c r="E68" s="210">
        <f>SUM(E69:E75)</f>
        <v>19913</v>
      </c>
      <c r="F68" s="210">
        <f>SUM(F69:F75)</f>
        <v>19905.010000000002</v>
      </c>
      <c r="G68" s="210">
        <f>F68/E68*100</f>
        <v>99.95987545824336</v>
      </c>
      <c r="H68" s="210">
        <f>SUM(H69:H75)</f>
        <v>16905.009999999998</v>
      </c>
      <c r="I68" s="210">
        <f>SUM(I69:I75)</f>
        <v>3000</v>
      </c>
    </row>
    <row r="69" spans="1:9" ht="38.25" x14ac:dyDescent="0.2">
      <c r="A69" s="211" t="s">
        <v>505</v>
      </c>
      <c r="B69" s="212" t="s">
        <v>418</v>
      </c>
      <c r="C69" s="213">
        <v>1500</v>
      </c>
      <c r="D69" s="213">
        <v>0</v>
      </c>
      <c r="E69" s="213">
        <v>1500</v>
      </c>
      <c r="F69" s="213">
        <v>1500</v>
      </c>
      <c r="G69" s="213">
        <f t="shared" ref="G69:G75" si="3">F69/E69*100</f>
        <v>100</v>
      </c>
      <c r="H69" s="213">
        <v>1500</v>
      </c>
      <c r="I69" s="213">
        <v>0</v>
      </c>
    </row>
    <row r="70" spans="1:9" ht="25.5" x14ac:dyDescent="0.2">
      <c r="A70" s="211" t="s">
        <v>506</v>
      </c>
      <c r="B70" s="212" t="s">
        <v>491</v>
      </c>
      <c r="C70" s="213">
        <v>1000</v>
      </c>
      <c r="D70" s="213">
        <v>0</v>
      </c>
      <c r="E70" s="213">
        <v>1000</v>
      </c>
      <c r="F70" s="213">
        <v>996.74</v>
      </c>
      <c r="G70" s="213">
        <f t="shared" si="3"/>
        <v>99.673999999999992</v>
      </c>
      <c r="H70" s="213">
        <v>996.74</v>
      </c>
      <c r="I70" s="213">
        <v>0</v>
      </c>
    </row>
    <row r="71" spans="1:9" ht="51" x14ac:dyDescent="0.2">
      <c r="A71" s="211" t="s">
        <v>507</v>
      </c>
      <c r="B71" s="212" t="s">
        <v>508</v>
      </c>
      <c r="C71" s="213">
        <v>1000</v>
      </c>
      <c r="D71" s="213">
        <v>0</v>
      </c>
      <c r="E71" s="213">
        <v>1000</v>
      </c>
      <c r="F71" s="213">
        <v>995.27</v>
      </c>
      <c r="G71" s="213">
        <f t="shared" si="3"/>
        <v>99.527000000000001</v>
      </c>
      <c r="H71" s="213">
        <v>995.27</v>
      </c>
      <c r="I71" s="213">
        <v>0</v>
      </c>
    </row>
    <row r="72" spans="1:9" ht="25.5" x14ac:dyDescent="0.2">
      <c r="A72" s="211" t="s">
        <v>509</v>
      </c>
      <c r="B72" s="212" t="s">
        <v>493</v>
      </c>
      <c r="C72" s="213">
        <v>2000</v>
      </c>
      <c r="D72" s="213">
        <v>-2000</v>
      </c>
      <c r="E72" s="213">
        <v>0</v>
      </c>
      <c r="F72" s="213">
        <v>0</v>
      </c>
      <c r="G72" s="213">
        <v>0</v>
      </c>
      <c r="H72" s="213">
        <v>0</v>
      </c>
      <c r="I72" s="213">
        <v>0</v>
      </c>
    </row>
    <row r="73" spans="1:9" ht="25.5" x14ac:dyDescent="0.2">
      <c r="A73" s="211" t="s">
        <v>510</v>
      </c>
      <c r="B73" s="212" t="s">
        <v>511</v>
      </c>
      <c r="C73" s="213">
        <v>1000</v>
      </c>
      <c r="D73" s="213">
        <v>0</v>
      </c>
      <c r="E73" s="213">
        <v>1000</v>
      </c>
      <c r="F73" s="213">
        <v>1000</v>
      </c>
      <c r="G73" s="213">
        <f t="shared" si="3"/>
        <v>100</v>
      </c>
      <c r="H73" s="213">
        <v>0</v>
      </c>
      <c r="I73" s="213">
        <v>1000</v>
      </c>
    </row>
    <row r="74" spans="1:9" ht="25.5" x14ac:dyDescent="0.2">
      <c r="A74" s="211" t="s">
        <v>512</v>
      </c>
      <c r="B74" s="212" t="s">
        <v>513</v>
      </c>
      <c r="C74" s="213">
        <v>13413</v>
      </c>
      <c r="D74" s="213">
        <v>0</v>
      </c>
      <c r="E74" s="213">
        <v>13413</v>
      </c>
      <c r="F74" s="213">
        <v>13413</v>
      </c>
      <c r="G74" s="213">
        <f t="shared" si="3"/>
        <v>100</v>
      </c>
      <c r="H74" s="213">
        <v>13413</v>
      </c>
      <c r="I74" s="213">
        <v>0</v>
      </c>
    </row>
    <row r="75" spans="1:9" ht="25.5" x14ac:dyDescent="0.2">
      <c r="A75" s="211" t="s">
        <v>514</v>
      </c>
      <c r="B75" s="212" t="s">
        <v>443</v>
      </c>
      <c r="C75" s="213">
        <v>0</v>
      </c>
      <c r="D75" s="213">
        <v>2000</v>
      </c>
      <c r="E75" s="213">
        <v>2000</v>
      </c>
      <c r="F75" s="213">
        <v>2000</v>
      </c>
      <c r="G75" s="213">
        <f t="shared" si="3"/>
        <v>100</v>
      </c>
      <c r="H75" s="213">
        <v>0</v>
      </c>
      <c r="I75" s="213">
        <v>2000</v>
      </c>
    </row>
    <row r="76" spans="1:9" x14ac:dyDescent="0.2">
      <c r="A76" s="208">
        <v>14</v>
      </c>
      <c r="B76" s="209" t="s">
        <v>515</v>
      </c>
      <c r="C76" s="210">
        <f>C77+C78</f>
        <v>14209.73</v>
      </c>
      <c r="D76" s="210">
        <f>D77+D78</f>
        <v>0</v>
      </c>
      <c r="E76" s="210">
        <f>E77+E78</f>
        <v>14209.73</v>
      </c>
      <c r="F76" s="210">
        <f>F77+F78</f>
        <v>14209.73</v>
      </c>
      <c r="G76" s="210">
        <f>F76/E76*100</f>
        <v>100</v>
      </c>
      <c r="H76" s="210">
        <f>H77+H78</f>
        <v>1000</v>
      </c>
      <c r="I76" s="210">
        <f>I77+I78</f>
        <v>13209.73</v>
      </c>
    </row>
    <row r="77" spans="1:9" ht="38.25" x14ac:dyDescent="0.2">
      <c r="A77" s="211" t="s">
        <v>516</v>
      </c>
      <c r="B77" s="212" t="s">
        <v>517</v>
      </c>
      <c r="C77" s="213">
        <v>1000</v>
      </c>
      <c r="D77" s="213">
        <v>0</v>
      </c>
      <c r="E77" s="213">
        <v>1000</v>
      </c>
      <c r="F77" s="213">
        <v>1000</v>
      </c>
      <c r="G77" s="213">
        <f>F77/E77*100</f>
        <v>100</v>
      </c>
      <c r="H77" s="213">
        <v>1000</v>
      </c>
      <c r="I77" s="213">
        <v>0</v>
      </c>
    </row>
    <row r="78" spans="1:9" ht="25.5" x14ac:dyDescent="0.2">
      <c r="A78" s="211" t="s">
        <v>518</v>
      </c>
      <c r="B78" s="212" t="s">
        <v>519</v>
      </c>
      <c r="C78" s="213">
        <v>13209.73</v>
      </c>
      <c r="D78" s="213">
        <v>0</v>
      </c>
      <c r="E78" s="213">
        <v>13209.73</v>
      </c>
      <c r="F78" s="213">
        <v>13209.73</v>
      </c>
      <c r="G78" s="213">
        <f>F78/E78*100</f>
        <v>100</v>
      </c>
      <c r="H78" s="213">
        <v>0</v>
      </c>
      <c r="I78" s="213">
        <v>13209.73</v>
      </c>
    </row>
    <row r="79" spans="1:9" ht="25.5" x14ac:dyDescent="0.2">
      <c r="A79" s="208">
        <v>15</v>
      </c>
      <c r="B79" s="209" t="s">
        <v>520</v>
      </c>
      <c r="C79" s="210">
        <f>SUM(C80:C86)</f>
        <v>12208.36</v>
      </c>
      <c r="D79" s="210">
        <f>SUM(D80:D87)</f>
        <v>0</v>
      </c>
      <c r="E79" s="210">
        <f>SUM(E80:E87)</f>
        <v>12208.36</v>
      </c>
      <c r="F79" s="210">
        <f>SUM(F80:F87)</f>
        <v>10914.84</v>
      </c>
      <c r="G79" s="210">
        <f>F79/E79*100</f>
        <v>89.404637477924965</v>
      </c>
      <c r="H79" s="210">
        <f>SUM(H80:H87)</f>
        <v>8914.84</v>
      </c>
      <c r="I79" s="210">
        <f>SUM(I80:I87)</f>
        <v>2000</v>
      </c>
    </row>
    <row r="80" spans="1:9" ht="38.25" x14ac:dyDescent="0.2">
      <c r="A80" s="211" t="s">
        <v>521</v>
      </c>
      <c r="B80" s="212" t="s">
        <v>522</v>
      </c>
      <c r="C80" s="213">
        <v>3500</v>
      </c>
      <c r="D80" s="213">
        <v>0</v>
      </c>
      <c r="E80" s="213">
        <v>3500</v>
      </c>
      <c r="F80" s="213">
        <v>3347.94</v>
      </c>
      <c r="G80" s="213">
        <f t="shared" ref="G80:G96" si="4">F80/E80*100</f>
        <v>95.655428571428573</v>
      </c>
      <c r="H80" s="213">
        <v>3347.94</v>
      </c>
      <c r="I80" s="213">
        <v>0</v>
      </c>
    </row>
    <row r="81" spans="1:9" x14ac:dyDescent="0.2">
      <c r="A81" s="211" t="s">
        <v>523</v>
      </c>
      <c r="B81" s="212" t="s">
        <v>524</v>
      </c>
      <c r="C81" s="213">
        <v>1408.36</v>
      </c>
      <c r="D81" s="213">
        <v>0</v>
      </c>
      <c r="E81" s="213">
        <v>1408.36</v>
      </c>
      <c r="F81" s="213">
        <v>1266.9000000000001</v>
      </c>
      <c r="G81" s="213">
        <f t="shared" si="4"/>
        <v>89.955693146638666</v>
      </c>
      <c r="H81" s="213">
        <v>1266.9000000000001</v>
      </c>
      <c r="I81" s="213">
        <v>0</v>
      </c>
    </row>
    <row r="82" spans="1:9" x14ac:dyDescent="0.2">
      <c r="A82" s="211" t="s">
        <v>525</v>
      </c>
      <c r="B82" s="212" t="s">
        <v>526</v>
      </c>
      <c r="C82" s="213">
        <v>2000</v>
      </c>
      <c r="D82" s="213">
        <v>0</v>
      </c>
      <c r="E82" s="213">
        <v>2000</v>
      </c>
      <c r="F82" s="213">
        <v>2000</v>
      </c>
      <c r="G82" s="213">
        <f t="shared" si="4"/>
        <v>100</v>
      </c>
      <c r="H82" s="213">
        <v>2000</v>
      </c>
      <c r="I82" s="213">
        <v>0</v>
      </c>
    </row>
    <row r="83" spans="1:9" ht="25.5" x14ac:dyDescent="0.2">
      <c r="A83" s="211" t="s">
        <v>527</v>
      </c>
      <c r="B83" s="212" t="s">
        <v>528</v>
      </c>
      <c r="C83" s="213">
        <v>2000</v>
      </c>
      <c r="D83" s="213">
        <v>-2000</v>
      </c>
      <c r="E83" s="213">
        <v>0</v>
      </c>
      <c r="F83" s="213">
        <v>0</v>
      </c>
      <c r="G83" s="213">
        <v>0</v>
      </c>
      <c r="H83" s="213">
        <v>0</v>
      </c>
      <c r="I83" s="213">
        <v>0</v>
      </c>
    </row>
    <row r="84" spans="1:9" ht="25.5" x14ac:dyDescent="0.2">
      <c r="A84" s="211" t="s">
        <v>529</v>
      </c>
      <c r="B84" s="212" t="s">
        <v>530</v>
      </c>
      <c r="C84" s="213">
        <v>1500</v>
      </c>
      <c r="D84" s="213">
        <v>0</v>
      </c>
      <c r="E84" s="213">
        <v>1500</v>
      </c>
      <c r="F84" s="213">
        <v>1500</v>
      </c>
      <c r="G84" s="213">
        <f t="shared" si="4"/>
        <v>100</v>
      </c>
      <c r="H84" s="213">
        <v>1500</v>
      </c>
      <c r="I84" s="213">
        <v>0</v>
      </c>
    </row>
    <row r="85" spans="1:9" ht="38.25" x14ac:dyDescent="0.2">
      <c r="A85" s="211" t="s">
        <v>531</v>
      </c>
      <c r="B85" s="212" t="s">
        <v>484</v>
      </c>
      <c r="C85" s="213">
        <v>800</v>
      </c>
      <c r="D85" s="213">
        <v>0</v>
      </c>
      <c r="E85" s="213">
        <v>800</v>
      </c>
      <c r="F85" s="213">
        <v>800</v>
      </c>
      <c r="G85" s="213">
        <f t="shared" si="4"/>
        <v>100</v>
      </c>
      <c r="H85" s="213">
        <v>800</v>
      </c>
      <c r="I85" s="213">
        <v>0</v>
      </c>
    </row>
    <row r="86" spans="1:9" ht="25.5" x14ac:dyDescent="0.2">
      <c r="A86" s="211" t="s">
        <v>532</v>
      </c>
      <c r="B86" s="212" t="s">
        <v>533</v>
      </c>
      <c r="C86" s="213">
        <v>1000</v>
      </c>
      <c r="D86" s="213">
        <v>0</v>
      </c>
      <c r="E86" s="213">
        <v>1000</v>
      </c>
      <c r="F86" s="213"/>
      <c r="G86" s="213">
        <f t="shared" si="4"/>
        <v>0</v>
      </c>
      <c r="H86" s="213"/>
      <c r="I86" s="213"/>
    </row>
    <row r="87" spans="1:9" ht="25.5" x14ac:dyDescent="0.2">
      <c r="A87" s="211" t="s">
        <v>534</v>
      </c>
      <c r="B87" s="212" t="s">
        <v>443</v>
      </c>
      <c r="C87" s="213">
        <v>0</v>
      </c>
      <c r="D87" s="213">
        <v>2000</v>
      </c>
      <c r="E87" s="213">
        <v>2000</v>
      </c>
      <c r="F87" s="213">
        <v>2000</v>
      </c>
      <c r="G87" s="213">
        <f t="shared" si="4"/>
        <v>100</v>
      </c>
      <c r="H87" s="213">
        <v>0</v>
      </c>
      <c r="I87" s="213">
        <v>2000</v>
      </c>
    </row>
    <row r="88" spans="1:9" x14ac:dyDescent="0.2">
      <c r="A88" s="208">
        <v>16</v>
      </c>
      <c r="B88" s="209" t="s">
        <v>535</v>
      </c>
      <c r="C88" s="210">
        <f>SUM(C89:C93)</f>
        <v>11641.3</v>
      </c>
      <c r="D88" s="210">
        <f>SUM(D89:D93)</f>
        <v>0</v>
      </c>
      <c r="E88" s="210">
        <f>SUM(E89:E93)</f>
        <v>11641.3</v>
      </c>
      <c r="F88" s="210">
        <f>SUM(F89:F93)</f>
        <v>11555.130000000001</v>
      </c>
      <c r="G88" s="210">
        <f t="shared" si="4"/>
        <v>99.259790573217785</v>
      </c>
      <c r="H88" s="210">
        <f>SUM(H89:H93)</f>
        <v>11555.130000000001</v>
      </c>
      <c r="I88" s="210">
        <f>SUM(I89:I93)</f>
        <v>0</v>
      </c>
    </row>
    <row r="89" spans="1:9" ht="25.5" x14ac:dyDescent="0.2">
      <c r="A89" s="211" t="s">
        <v>536</v>
      </c>
      <c r="B89" s="212" t="s">
        <v>537</v>
      </c>
      <c r="C89" s="213">
        <v>2500</v>
      </c>
      <c r="D89" s="213">
        <v>0</v>
      </c>
      <c r="E89" s="213">
        <v>2500</v>
      </c>
      <c r="F89" s="213">
        <v>2492</v>
      </c>
      <c r="G89" s="213">
        <f t="shared" si="4"/>
        <v>99.68</v>
      </c>
      <c r="H89" s="213">
        <v>2492</v>
      </c>
      <c r="I89" s="213">
        <v>0</v>
      </c>
    </row>
    <row r="90" spans="1:9" x14ac:dyDescent="0.2">
      <c r="A90" s="211" t="s">
        <v>538</v>
      </c>
      <c r="B90" s="212" t="s">
        <v>539</v>
      </c>
      <c r="C90" s="213">
        <v>1500</v>
      </c>
      <c r="D90" s="213">
        <v>0</v>
      </c>
      <c r="E90" s="213">
        <v>1500</v>
      </c>
      <c r="F90" s="213">
        <v>1498.77</v>
      </c>
      <c r="G90" s="213">
        <f t="shared" si="4"/>
        <v>99.917999999999992</v>
      </c>
      <c r="H90" s="213">
        <v>1498.77</v>
      </c>
      <c r="I90" s="213">
        <v>0</v>
      </c>
    </row>
    <row r="91" spans="1:9" ht="38.25" x14ac:dyDescent="0.2">
      <c r="A91" s="211" t="s">
        <v>540</v>
      </c>
      <c r="B91" s="212" t="s">
        <v>484</v>
      </c>
      <c r="C91" s="213">
        <v>300</v>
      </c>
      <c r="D91" s="213">
        <v>0</v>
      </c>
      <c r="E91" s="213">
        <v>300</v>
      </c>
      <c r="F91" s="213">
        <v>300</v>
      </c>
      <c r="G91" s="213">
        <f t="shared" si="4"/>
        <v>100</v>
      </c>
      <c r="H91" s="213">
        <v>300</v>
      </c>
      <c r="I91" s="213">
        <v>0</v>
      </c>
    </row>
    <row r="92" spans="1:9" ht="25.5" x14ac:dyDescent="0.2">
      <c r="A92" s="211" t="s">
        <v>541</v>
      </c>
      <c r="B92" s="212" t="s">
        <v>542</v>
      </c>
      <c r="C92" s="213">
        <v>2841.3</v>
      </c>
      <c r="D92" s="213">
        <v>0</v>
      </c>
      <c r="E92" s="213">
        <v>2841.3</v>
      </c>
      <c r="F92" s="213">
        <v>2764.36</v>
      </c>
      <c r="G92" s="213">
        <f t="shared" si="4"/>
        <v>97.292084609157783</v>
      </c>
      <c r="H92" s="213">
        <v>2764.36</v>
      </c>
      <c r="I92" s="213">
        <v>0</v>
      </c>
    </row>
    <row r="93" spans="1:9" ht="25.5" x14ac:dyDescent="0.2">
      <c r="A93" s="211" t="s">
        <v>543</v>
      </c>
      <c r="B93" s="212" t="s">
        <v>544</v>
      </c>
      <c r="C93" s="213">
        <v>4500</v>
      </c>
      <c r="D93" s="213">
        <v>0</v>
      </c>
      <c r="E93" s="213">
        <v>4500</v>
      </c>
      <c r="F93" s="213">
        <v>4500</v>
      </c>
      <c r="G93" s="213">
        <f t="shared" si="4"/>
        <v>100</v>
      </c>
      <c r="H93" s="213">
        <v>4500</v>
      </c>
      <c r="I93" s="213">
        <v>0</v>
      </c>
    </row>
    <row r="94" spans="1:9" x14ac:dyDescent="0.2">
      <c r="A94" s="208">
        <v>17</v>
      </c>
      <c r="B94" s="209" t="s">
        <v>545</v>
      </c>
      <c r="C94" s="210">
        <f>SUM(C95:C98)</f>
        <v>19713.489999999998</v>
      </c>
      <c r="D94" s="210">
        <f>SUM(D95:D99)</f>
        <v>0</v>
      </c>
      <c r="E94" s="210">
        <f>SUM(E95:E99)</f>
        <v>19713.489999999998</v>
      </c>
      <c r="F94" s="210">
        <f>SUM(F95:F99)</f>
        <v>19486.43</v>
      </c>
      <c r="G94" s="210">
        <f t="shared" si="4"/>
        <v>98.848199887488221</v>
      </c>
      <c r="H94" s="210">
        <f>SUM(H95:H99)</f>
        <v>18286.43</v>
      </c>
      <c r="I94" s="210">
        <f>SUM(I95:I99)</f>
        <v>1200</v>
      </c>
    </row>
    <row r="95" spans="1:9" ht="38.25" x14ac:dyDescent="0.2">
      <c r="A95" s="211" t="s">
        <v>546</v>
      </c>
      <c r="B95" s="212" t="s">
        <v>484</v>
      </c>
      <c r="C95" s="213">
        <v>1000</v>
      </c>
      <c r="D95" s="213">
        <v>0</v>
      </c>
      <c r="E95" s="213">
        <v>1000</v>
      </c>
      <c r="F95" s="213">
        <v>1000</v>
      </c>
      <c r="G95" s="213">
        <f t="shared" si="4"/>
        <v>100</v>
      </c>
      <c r="H95" s="213">
        <v>1000</v>
      </c>
      <c r="I95" s="213">
        <v>0</v>
      </c>
    </row>
    <row r="96" spans="1:9" ht="38.25" x14ac:dyDescent="0.2">
      <c r="A96" s="211" t="s">
        <v>547</v>
      </c>
      <c r="B96" s="212" t="s">
        <v>418</v>
      </c>
      <c r="C96" s="213">
        <v>2500</v>
      </c>
      <c r="D96" s="213">
        <v>0</v>
      </c>
      <c r="E96" s="213">
        <v>2500</v>
      </c>
      <c r="F96" s="213">
        <v>2272.94</v>
      </c>
      <c r="G96" s="213">
        <f t="shared" si="4"/>
        <v>90.917599999999993</v>
      </c>
      <c r="H96" s="213">
        <v>2272.94</v>
      </c>
      <c r="I96" s="213">
        <v>0</v>
      </c>
    </row>
    <row r="97" spans="1:9" ht="38.25" x14ac:dyDescent="0.2">
      <c r="A97" s="211" t="s">
        <v>548</v>
      </c>
      <c r="B97" s="212" t="s">
        <v>549</v>
      </c>
      <c r="C97" s="213">
        <v>1200</v>
      </c>
      <c r="D97" s="213">
        <v>-1200</v>
      </c>
      <c r="E97" s="213">
        <v>0</v>
      </c>
      <c r="F97" s="213">
        <v>0</v>
      </c>
      <c r="G97" s="213">
        <v>0</v>
      </c>
      <c r="H97" s="213">
        <v>0</v>
      </c>
      <c r="I97" s="213">
        <v>0</v>
      </c>
    </row>
    <row r="98" spans="1:9" ht="51" x14ac:dyDescent="0.2">
      <c r="A98" s="211" t="s">
        <v>550</v>
      </c>
      <c r="B98" s="212" t="s">
        <v>551</v>
      </c>
      <c r="C98" s="213">
        <v>15013.49</v>
      </c>
      <c r="D98" s="213">
        <v>0</v>
      </c>
      <c r="E98" s="213">
        <v>15013.49</v>
      </c>
      <c r="F98" s="213">
        <v>15013.49</v>
      </c>
      <c r="G98" s="213">
        <f t="shared" ref="G98:G116" si="5">F98/E98*100</f>
        <v>100</v>
      </c>
      <c r="H98" s="213">
        <v>15013.49</v>
      </c>
      <c r="I98" s="213">
        <v>0</v>
      </c>
    </row>
    <row r="99" spans="1:9" ht="25.5" x14ac:dyDescent="0.2">
      <c r="A99" s="211" t="s">
        <v>552</v>
      </c>
      <c r="B99" s="212" t="s">
        <v>443</v>
      </c>
      <c r="C99" s="213">
        <v>0</v>
      </c>
      <c r="D99" s="213">
        <v>1200</v>
      </c>
      <c r="E99" s="213">
        <v>1200</v>
      </c>
      <c r="F99" s="213">
        <v>1200</v>
      </c>
      <c r="G99" s="213">
        <f t="shared" si="5"/>
        <v>100</v>
      </c>
      <c r="H99" s="213">
        <v>0</v>
      </c>
      <c r="I99" s="213">
        <v>1200</v>
      </c>
    </row>
    <row r="100" spans="1:9" x14ac:dyDescent="0.2">
      <c r="A100" s="208">
        <v>18</v>
      </c>
      <c r="B100" s="209" t="s">
        <v>553</v>
      </c>
      <c r="C100" s="210">
        <f>SUM(C101:C103)</f>
        <v>11207.67</v>
      </c>
      <c r="D100" s="210">
        <f>SUM(D101:D103)</f>
        <v>0</v>
      </c>
      <c r="E100" s="210">
        <f>SUM(E101:E103)</f>
        <v>11207.67</v>
      </c>
      <c r="F100" s="210">
        <f>SUM(F101:F103)</f>
        <v>10339.86</v>
      </c>
      <c r="G100" s="210">
        <f t="shared" si="5"/>
        <v>92.256999001576602</v>
      </c>
      <c r="H100" s="210">
        <f>SUM(H101:H103)</f>
        <v>10339.86</v>
      </c>
      <c r="I100" s="210">
        <f>SUM(I101:I103)</f>
        <v>0</v>
      </c>
    </row>
    <row r="101" spans="1:9" ht="25.5" x14ac:dyDescent="0.2">
      <c r="A101" s="211" t="s">
        <v>554</v>
      </c>
      <c r="B101" s="212" t="s">
        <v>555</v>
      </c>
      <c r="C101" s="213">
        <v>7007.67</v>
      </c>
      <c r="D101" s="213">
        <v>0</v>
      </c>
      <c r="E101" s="213">
        <v>7007.67</v>
      </c>
      <c r="F101" s="213">
        <v>6839.86</v>
      </c>
      <c r="G101" s="213">
        <f t="shared" si="5"/>
        <v>97.605338150911777</v>
      </c>
      <c r="H101" s="213">
        <v>6839.86</v>
      </c>
      <c r="I101" s="213">
        <v>0</v>
      </c>
    </row>
    <row r="102" spans="1:9" ht="38.25" x14ac:dyDescent="0.2">
      <c r="A102" s="211" t="s">
        <v>556</v>
      </c>
      <c r="B102" s="212" t="s">
        <v>557</v>
      </c>
      <c r="C102" s="213">
        <v>700</v>
      </c>
      <c r="D102" s="213">
        <v>0</v>
      </c>
      <c r="E102" s="213">
        <v>700</v>
      </c>
      <c r="F102" s="213">
        <v>0</v>
      </c>
      <c r="G102" s="213">
        <f t="shared" si="5"/>
        <v>0</v>
      </c>
      <c r="H102" s="213">
        <v>0</v>
      </c>
      <c r="I102" s="213">
        <v>0</v>
      </c>
    </row>
    <row r="103" spans="1:9" ht="38.25" x14ac:dyDescent="0.2">
      <c r="A103" s="211" t="s">
        <v>558</v>
      </c>
      <c r="B103" s="212" t="s">
        <v>559</v>
      </c>
      <c r="C103" s="213">
        <v>3500</v>
      </c>
      <c r="D103" s="213">
        <v>0</v>
      </c>
      <c r="E103" s="213">
        <v>3500</v>
      </c>
      <c r="F103" s="213">
        <v>3500</v>
      </c>
      <c r="G103" s="213">
        <f t="shared" si="5"/>
        <v>100</v>
      </c>
      <c r="H103" s="213">
        <v>3500</v>
      </c>
      <c r="I103" s="213">
        <v>0</v>
      </c>
    </row>
    <row r="104" spans="1:9" x14ac:dyDescent="0.2">
      <c r="A104" s="208">
        <v>19</v>
      </c>
      <c r="B104" s="209" t="s">
        <v>560</v>
      </c>
      <c r="C104" s="210">
        <f>SUM(C105:C108)</f>
        <v>10440.48</v>
      </c>
      <c r="D104" s="210">
        <f>SUM(D105:D108)</f>
        <v>0</v>
      </c>
      <c r="E104" s="210">
        <f>SUM(E105:E108)</f>
        <v>10440.48</v>
      </c>
      <c r="F104" s="210">
        <f>SUM(F105:F108)</f>
        <v>10308.1</v>
      </c>
      <c r="G104" s="210">
        <f t="shared" si="5"/>
        <v>98.732050633687351</v>
      </c>
      <c r="H104" s="210">
        <f>SUM(H105:H108)</f>
        <v>10308.1</v>
      </c>
      <c r="I104" s="210">
        <f>SUM(I105:I108)</f>
        <v>0</v>
      </c>
    </row>
    <row r="105" spans="1:9" x14ac:dyDescent="0.2">
      <c r="A105" s="211" t="s">
        <v>561</v>
      </c>
      <c r="B105" s="212" t="s">
        <v>562</v>
      </c>
      <c r="C105" s="213">
        <v>7940.48</v>
      </c>
      <c r="D105" s="213">
        <v>0</v>
      </c>
      <c r="E105" s="213">
        <v>7940.48</v>
      </c>
      <c r="F105" s="213">
        <v>7940.47</v>
      </c>
      <c r="G105" s="213">
        <f t="shared" si="5"/>
        <v>99.999874063028955</v>
      </c>
      <c r="H105" s="213">
        <v>7940.47</v>
      </c>
      <c r="I105" s="213">
        <v>0</v>
      </c>
    </row>
    <row r="106" spans="1:9" ht="25.5" x14ac:dyDescent="0.2">
      <c r="A106" s="211" t="s">
        <v>563</v>
      </c>
      <c r="B106" s="212" t="s">
        <v>463</v>
      </c>
      <c r="C106" s="213">
        <v>1500</v>
      </c>
      <c r="D106" s="213">
        <v>0</v>
      </c>
      <c r="E106" s="213">
        <v>1500</v>
      </c>
      <c r="F106" s="213">
        <v>1377.6</v>
      </c>
      <c r="G106" s="213">
        <f t="shared" si="5"/>
        <v>91.84</v>
      </c>
      <c r="H106" s="213">
        <v>1377.6</v>
      </c>
      <c r="I106" s="213">
        <v>0</v>
      </c>
    </row>
    <row r="107" spans="1:9" ht="25.5" x14ac:dyDescent="0.2">
      <c r="A107" s="211" t="s">
        <v>564</v>
      </c>
      <c r="B107" s="212" t="s">
        <v>565</v>
      </c>
      <c r="C107" s="213">
        <v>500</v>
      </c>
      <c r="D107" s="213">
        <v>0</v>
      </c>
      <c r="E107" s="213">
        <v>500</v>
      </c>
      <c r="F107" s="213">
        <v>500</v>
      </c>
      <c r="G107" s="213">
        <f t="shared" si="5"/>
        <v>100</v>
      </c>
      <c r="H107" s="213">
        <v>500</v>
      </c>
      <c r="I107" s="213">
        <v>0</v>
      </c>
    </row>
    <row r="108" spans="1:9" ht="25.5" x14ac:dyDescent="0.2">
      <c r="A108" s="211" t="s">
        <v>566</v>
      </c>
      <c r="B108" s="212" t="s">
        <v>567</v>
      </c>
      <c r="C108" s="213">
        <v>500</v>
      </c>
      <c r="D108" s="213">
        <v>0</v>
      </c>
      <c r="E108" s="213">
        <v>500</v>
      </c>
      <c r="F108" s="213">
        <v>490.03</v>
      </c>
      <c r="G108" s="213">
        <f t="shared" si="5"/>
        <v>98.006</v>
      </c>
      <c r="H108" s="213">
        <v>490.03</v>
      </c>
      <c r="I108" s="213">
        <v>0</v>
      </c>
    </row>
    <row r="109" spans="1:9" x14ac:dyDescent="0.2">
      <c r="A109" s="208">
        <v>20</v>
      </c>
      <c r="B109" s="209" t="s">
        <v>568</v>
      </c>
      <c r="C109" s="210">
        <v>8972.81</v>
      </c>
      <c r="D109" s="210">
        <v>0</v>
      </c>
      <c r="E109" s="210">
        <v>8972.81</v>
      </c>
      <c r="F109" s="210">
        <f>F110</f>
        <v>0</v>
      </c>
      <c r="G109" s="210">
        <f t="shared" si="5"/>
        <v>0</v>
      </c>
      <c r="H109" s="210">
        <f>H110</f>
        <v>0</v>
      </c>
      <c r="I109" s="210">
        <f>I110</f>
        <v>0</v>
      </c>
    </row>
    <row r="110" spans="1:9" ht="25.5" x14ac:dyDescent="0.2">
      <c r="A110" s="211" t="s">
        <v>569</v>
      </c>
      <c r="B110" s="212" t="s">
        <v>570</v>
      </c>
      <c r="C110" s="213">
        <v>8972.81</v>
      </c>
      <c r="D110" s="213">
        <v>0</v>
      </c>
      <c r="E110" s="213">
        <v>8972.81</v>
      </c>
      <c r="F110" s="213">
        <v>0</v>
      </c>
      <c r="G110" s="213">
        <f t="shared" si="5"/>
        <v>0</v>
      </c>
      <c r="H110" s="213">
        <v>0</v>
      </c>
      <c r="I110" s="213">
        <v>0</v>
      </c>
    </row>
    <row r="111" spans="1:9" x14ac:dyDescent="0.2">
      <c r="A111" s="208">
        <v>21</v>
      </c>
      <c r="B111" s="209" t="s">
        <v>571</v>
      </c>
      <c r="C111" s="210">
        <f>SUM(C112:C115)</f>
        <v>14776.78</v>
      </c>
      <c r="D111" s="210">
        <v>0</v>
      </c>
      <c r="E111" s="210">
        <f>SUM(E112:E115)</f>
        <v>14776.78</v>
      </c>
      <c r="F111" s="210">
        <f>SUM(F112:F115)</f>
        <v>14774.95</v>
      </c>
      <c r="G111" s="210">
        <f t="shared" si="5"/>
        <v>99.987615705180701</v>
      </c>
      <c r="H111" s="210">
        <f>SUM(H112:H115)</f>
        <v>14774.95</v>
      </c>
      <c r="I111" s="210">
        <f>SUM(I112:I115)</f>
        <v>0</v>
      </c>
    </row>
    <row r="112" spans="1:9" ht="25.5" x14ac:dyDescent="0.2">
      <c r="A112" s="211" t="s">
        <v>572</v>
      </c>
      <c r="B112" s="212" t="s">
        <v>573</v>
      </c>
      <c r="C112" s="213">
        <v>12000</v>
      </c>
      <c r="D112" s="213">
        <v>0</v>
      </c>
      <c r="E112" s="213">
        <v>12000</v>
      </c>
      <c r="F112" s="213">
        <v>12000</v>
      </c>
      <c r="G112" s="213">
        <f t="shared" si="5"/>
        <v>100</v>
      </c>
      <c r="H112" s="213">
        <v>12000</v>
      </c>
      <c r="I112" s="213">
        <v>0</v>
      </c>
    </row>
    <row r="113" spans="1:9" ht="38.25" x14ac:dyDescent="0.2">
      <c r="A113" s="211" t="s">
        <v>574</v>
      </c>
      <c r="B113" s="212" t="s">
        <v>575</v>
      </c>
      <c r="C113" s="213">
        <v>1500</v>
      </c>
      <c r="D113" s="213">
        <v>0</v>
      </c>
      <c r="E113" s="213">
        <v>1500</v>
      </c>
      <c r="F113" s="213">
        <v>1500</v>
      </c>
      <c r="G113" s="213">
        <f t="shared" si="5"/>
        <v>100</v>
      </c>
      <c r="H113" s="213">
        <v>1500</v>
      </c>
      <c r="I113" s="213">
        <v>0</v>
      </c>
    </row>
    <row r="114" spans="1:9" ht="25.5" x14ac:dyDescent="0.2">
      <c r="A114" s="211" t="s">
        <v>576</v>
      </c>
      <c r="B114" s="212" t="s">
        <v>577</v>
      </c>
      <c r="C114" s="213">
        <v>1000</v>
      </c>
      <c r="D114" s="213">
        <v>0</v>
      </c>
      <c r="E114" s="213">
        <v>1000</v>
      </c>
      <c r="F114" s="213">
        <v>999.95</v>
      </c>
      <c r="G114" s="213">
        <f t="shared" si="5"/>
        <v>99.995000000000005</v>
      </c>
      <c r="H114" s="213">
        <v>999.95</v>
      </c>
      <c r="I114" s="213">
        <v>0</v>
      </c>
    </row>
    <row r="115" spans="1:9" ht="38.25" x14ac:dyDescent="0.2">
      <c r="A115" s="211" t="s">
        <v>578</v>
      </c>
      <c r="B115" s="212" t="s">
        <v>579</v>
      </c>
      <c r="C115" s="213">
        <v>276.77999999999997</v>
      </c>
      <c r="D115" s="213">
        <v>0</v>
      </c>
      <c r="E115" s="213">
        <v>276.77999999999997</v>
      </c>
      <c r="F115" s="213">
        <v>275</v>
      </c>
      <c r="G115" s="213">
        <f t="shared" si="5"/>
        <v>99.356889948695724</v>
      </c>
      <c r="H115" s="213">
        <v>275</v>
      </c>
      <c r="I115" s="213">
        <v>0</v>
      </c>
    </row>
    <row r="116" spans="1:9" x14ac:dyDescent="0.2">
      <c r="A116" s="216"/>
      <c r="B116" s="217" t="s">
        <v>580</v>
      </c>
      <c r="C116" s="218">
        <f>C5+C11+C18+C25+C28+C32+C37+C44+C47+C52+C55+C58+C68+C76+C79+C88+C94+C100+C104+C109+C111</f>
        <v>308677.32999999996</v>
      </c>
      <c r="D116" s="218">
        <f>D5+D11+D18+D25+D28+D32+D37+D44+D47+D52+D55+D58+D68+D76+D79+D88+D94+D100+D104+D109+D111</f>
        <v>-2000</v>
      </c>
      <c r="E116" s="218">
        <f>E5+E11+E18+E25+E28+E32+E37+E44+E47+E52+E55+E58+E68+E76+E79+E88+E94+E100+E104+E109+E111</f>
        <v>308677.32999999996</v>
      </c>
      <c r="F116" s="218">
        <f>F5+F11+F18+F25+F28+F32+F37+F44+F47+F52+F55+F58+F68+F76+F79+F88+F94+F100+F104+F109+F111</f>
        <v>274667.52000000002</v>
      </c>
      <c r="G116" s="218">
        <f t="shared" si="5"/>
        <v>88.982083653503167</v>
      </c>
      <c r="H116" s="218">
        <f>H5+H11+H18+H25+H28+H32+H37+H44+H47+H52+H55+H58+H68+H76+H79+H88+H94+H100+H104+H109+H111</f>
        <v>182382.38000000003</v>
      </c>
      <c r="I116" s="218">
        <f>I5+I11+I18+I25+I28+I32+I37+I44+I47+I52+I55+I58+I68+I76+I79+I88+I94+I100+I104+I109+I111</f>
        <v>92285.14</v>
      </c>
    </row>
    <row r="117" spans="1:9" hidden="1" x14ac:dyDescent="0.2">
      <c r="A117" s="219"/>
      <c r="B117" s="219"/>
      <c r="C117" s="221">
        <f>C57</f>
        <v>10000</v>
      </c>
      <c r="D117" s="221"/>
      <c r="E117" s="221"/>
      <c r="F117" s="221">
        <f>H116+I116</f>
        <v>274667.52000000002</v>
      </c>
      <c r="G117" s="221"/>
      <c r="H117" s="222"/>
      <c r="I117" s="238">
        <v>94720.68</v>
      </c>
    </row>
    <row r="118" spans="1:9" hidden="1" x14ac:dyDescent="0.2">
      <c r="A118" s="219"/>
      <c r="B118" s="219"/>
      <c r="C118" s="221">
        <f>C112+C110+C105+C101+C98+C86+C74+C66+C53+C48+C43+C36+C31+C20+C17</f>
        <v>125091.22000000002</v>
      </c>
      <c r="D118" s="221"/>
      <c r="E118" s="221"/>
      <c r="F118" s="221"/>
      <c r="G118" s="221"/>
      <c r="H118" s="222"/>
      <c r="I118" s="52">
        <f>I116-I117</f>
        <v>-2435.5399999999936</v>
      </c>
    </row>
    <row r="119" spans="1:9" hidden="1" x14ac:dyDescent="0.2">
      <c r="A119" s="219"/>
      <c r="B119" s="219"/>
      <c r="C119" s="221">
        <f>C46+C26</f>
        <v>21242.059999999998</v>
      </c>
      <c r="D119" s="221"/>
      <c r="E119" s="221"/>
      <c r="F119" s="221"/>
      <c r="G119" s="221"/>
      <c r="H119" s="222"/>
    </row>
    <row r="120" spans="1:9" hidden="1" x14ac:dyDescent="0.2">
      <c r="A120" s="219"/>
      <c r="B120" s="219"/>
      <c r="C120" s="223">
        <f>C115+C106+C102+C96+C93+C90+C89+C80+C81+C69+C67+C45+C42+C41+C34+C27+C23+C12+C13+C14+C15+C7+C62</f>
        <v>40562.200000000004</v>
      </c>
      <c r="D120" s="223"/>
      <c r="E120" s="223"/>
      <c r="F120" s="52">
        <v>274667.52000000002</v>
      </c>
      <c r="G120" s="223"/>
      <c r="H120" s="224"/>
    </row>
    <row r="121" spans="1:9" hidden="1" x14ac:dyDescent="0.2">
      <c r="A121" s="219"/>
      <c r="B121" s="219"/>
      <c r="C121" s="225">
        <f>C113+C107+C97+C92+C72+C83+C61</f>
        <v>12041.3</v>
      </c>
      <c r="D121" s="225"/>
      <c r="E121" s="225"/>
      <c r="F121" s="225">
        <f>F116-F120</f>
        <v>0</v>
      </c>
      <c r="G121" s="225"/>
      <c r="H121" s="226"/>
    </row>
    <row r="122" spans="1:9" hidden="1" x14ac:dyDescent="0.2">
      <c r="A122" s="219"/>
      <c r="B122" s="219"/>
      <c r="C122" s="225">
        <f>C21</f>
        <v>5000</v>
      </c>
      <c r="D122" s="225"/>
      <c r="E122" s="225"/>
      <c r="F122" s="225"/>
      <c r="G122" s="225"/>
      <c r="H122" s="226"/>
    </row>
    <row r="123" spans="1:9" hidden="1" x14ac:dyDescent="0.2">
      <c r="A123" s="219"/>
      <c r="B123" s="219"/>
      <c r="C123" s="225">
        <f>C8+C29+C35</f>
        <v>8000</v>
      </c>
      <c r="D123" s="225"/>
      <c r="E123" s="225"/>
      <c r="F123" s="225"/>
      <c r="G123" s="225"/>
      <c r="H123" s="226"/>
    </row>
    <row r="124" spans="1:9" hidden="1" x14ac:dyDescent="0.2">
      <c r="A124" s="219"/>
      <c r="B124" s="219"/>
      <c r="C124" s="227">
        <f>C22+C49+C54+C77+C108+C114</f>
        <v>6941.85</v>
      </c>
      <c r="D124" s="227"/>
      <c r="E124" s="227"/>
      <c r="F124" s="227"/>
      <c r="G124" s="227"/>
      <c r="H124" s="228"/>
    </row>
    <row r="125" spans="1:9" hidden="1" x14ac:dyDescent="0.2">
      <c r="A125" s="219"/>
      <c r="B125" s="219"/>
      <c r="C125" s="227">
        <f>C82</f>
        <v>2000</v>
      </c>
      <c r="D125" s="227"/>
      <c r="E125" s="227"/>
      <c r="F125" s="227"/>
      <c r="G125" s="227"/>
      <c r="H125" s="228"/>
    </row>
    <row r="126" spans="1:9" hidden="1" x14ac:dyDescent="0.2">
      <c r="A126" s="219"/>
      <c r="B126" s="219"/>
      <c r="C126" s="227">
        <f>C63+C73</f>
        <v>4000</v>
      </c>
      <c r="D126" s="227"/>
      <c r="E126" s="227"/>
      <c r="F126" s="227"/>
      <c r="G126" s="227"/>
      <c r="H126" s="228"/>
    </row>
    <row r="127" spans="1:9" hidden="1" x14ac:dyDescent="0.2">
      <c r="A127" s="219"/>
      <c r="B127" s="219"/>
      <c r="C127" s="229">
        <f>C59</f>
        <v>500</v>
      </c>
      <c r="D127" s="229"/>
      <c r="E127" s="229"/>
      <c r="F127" s="229"/>
      <c r="G127" s="229"/>
      <c r="H127" s="230"/>
    </row>
    <row r="128" spans="1:9" hidden="1" x14ac:dyDescent="0.2">
      <c r="A128" s="219"/>
      <c r="B128" s="219"/>
      <c r="C128" s="229">
        <f>C16+C30+C103</f>
        <v>6300</v>
      </c>
      <c r="D128" s="229"/>
      <c r="E128" s="229"/>
      <c r="F128" s="229"/>
      <c r="G128" s="229"/>
      <c r="H128" s="230"/>
    </row>
    <row r="129" spans="1:8" hidden="1" x14ac:dyDescent="0.2">
      <c r="A129" s="219"/>
      <c r="B129" s="219"/>
      <c r="C129" s="229">
        <f>C6+C19+C51+C78</f>
        <v>29858.289999999997</v>
      </c>
      <c r="D129" s="229"/>
      <c r="E129" s="229"/>
      <c r="F129" s="229"/>
      <c r="G129" s="229"/>
      <c r="H129" s="230"/>
    </row>
    <row r="130" spans="1:8" hidden="1" x14ac:dyDescent="0.2">
      <c r="A130" s="219"/>
      <c r="B130" s="219"/>
      <c r="C130" s="231">
        <f>C60+C70+C84</f>
        <v>4500</v>
      </c>
      <c r="D130" s="231"/>
      <c r="E130" s="231"/>
      <c r="F130" s="231"/>
      <c r="G130" s="231"/>
      <c r="H130" s="232"/>
    </row>
    <row r="131" spans="1:8" hidden="1" x14ac:dyDescent="0.2">
      <c r="A131" s="219"/>
      <c r="B131" s="219"/>
      <c r="C131" s="231">
        <f>C56+C65+C71+C85+C91+C95</f>
        <v>5440.41</v>
      </c>
      <c r="D131" s="231"/>
      <c r="E131" s="231"/>
      <c r="F131" s="231"/>
      <c r="G131" s="231"/>
      <c r="H131" s="232"/>
    </row>
    <row r="132" spans="1:8" hidden="1" x14ac:dyDescent="0.2">
      <c r="A132" s="219"/>
      <c r="B132" s="219"/>
      <c r="C132" s="233">
        <f>C33+C38+C39+C40+C50</f>
        <v>8200</v>
      </c>
      <c r="D132" s="233"/>
      <c r="E132" s="233"/>
      <c r="F132" s="233"/>
      <c r="G132" s="233"/>
      <c r="H132" s="234"/>
    </row>
    <row r="133" spans="1:8" hidden="1" x14ac:dyDescent="0.2">
      <c r="A133" s="219"/>
      <c r="B133" s="219"/>
      <c r="C133" s="233">
        <f>C9+C64</f>
        <v>19000</v>
      </c>
      <c r="D133" s="233"/>
      <c r="E133" s="233"/>
      <c r="F133" s="233"/>
      <c r="G133" s="233"/>
      <c r="H133" s="234"/>
    </row>
    <row r="134" spans="1:8" hidden="1" x14ac:dyDescent="0.2">
      <c r="A134" s="219"/>
      <c r="B134" s="219"/>
      <c r="C134" s="220">
        <f>SUM(C117:C133)</f>
        <v>308677.33</v>
      </c>
      <c r="D134" s="220"/>
      <c r="E134" s="220"/>
      <c r="F134" s="220"/>
      <c r="G134" s="220"/>
      <c r="H134" s="52"/>
    </row>
    <row r="135" spans="1:8" x14ac:dyDescent="0.2">
      <c r="A135" s="219"/>
      <c r="B135" s="219"/>
      <c r="C135" s="220">
        <f>C116-C134</f>
        <v>0</v>
      </c>
      <c r="D135" s="220"/>
      <c r="E135" s="220"/>
      <c r="F135" s="220"/>
      <c r="G135" s="220"/>
      <c r="H135" s="52"/>
    </row>
    <row r="136" spans="1:8" x14ac:dyDescent="0.2">
      <c r="A136" s="203"/>
      <c r="B136" s="203"/>
      <c r="C136" s="235"/>
      <c r="D136" s="235"/>
      <c r="E136" s="235"/>
      <c r="F136" s="235"/>
      <c r="G136" s="235"/>
      <c r="H136" s="52"/>
    </row>
    <row r="137" spans="1:8" x14ac:dyDescent="0.2">
      <c r="A137" s="203"/>
      <c r="B137" s="203"/>
      <c r="C137" s="235"/>
      <c r="D137" s="235"/>
      <c r="E137" s="235"/>
      <c r="F137" s="235"/>
      <c r="G137" s="235"/>
      <c r="H137" s="52"/>
    </row>
    <row r="138" spans="1:8" x14ac:dyDescent="0.2">
      <c r="A138" s="203"/>
      <c r="B138" s="203"/>
      <c r="C138" s="235"/>
      <c r="D138" s="235"/>
      <c r="E138" s="235"/>
      <c r="F138" s="235"/>
      <c r="G138" s="235"/>
      <c r="H138" s="52"/>
    </row>
    <row r="139" spans="1:8" x14ac:dyDescent="0.2">
      <c r="A139" s="203"/>
      <c r="B139" s="203"/>
      <c r="C139" s="235"/>
      <c r="D139" s="235"/>
      <c r="E139" s="235"/>
      <c r="F139" s="235"/>
      <c r="G139" s="235"/>
      <c r="H139" s="52"/>
    </row>
    <row r="140" spans="1:8" x14ac:dyDescent="0.2">
      <c r="A140" s="203"/>
      <c r="B140" s="203"/>
      <c r="C140" s="235"/>
      <c r="D140" s="235"/>
      <c r="E140" s="235"/>
      <c r="F140" s="235"/>
      <c r="G140" s="235"/>
      <c r="H140" s="52"/>
    </row>
    <row r="141" spans="1:8" x14ac:dyDescent="0.2">
      <c r="A141" s="203"/>
      <c r="B141" s="203"/>
      <c r="C141" s="235"/>
      <c r="D141" s="235"/>
      <c r="E141" s="235"/>
      <c r="F141" s="235"/>
      <c r="G141" s="235"/>
      <c r="H141" s="52"/>
    </row>
    <row r="142" spans="1:8" x14ac:dyDescent="0.2">
      <c r="A142" s="203"/>
      <c r="B142" s="203"/>
      <c r="C142" s="235"/>
      <c r="D142" s="235"/>
      <c r="E142" s="235"/>
      <c r="F142" s="235"/>
      <c r="G142" s="235"/>
      <c r="H142" s="52"/>
    </row>
    <row r="143" spans="1:8" x14ac:dyDescent="0.2">
      <c r="A143" s="203"/>
      <c r="B143" s="203"/>
      <c r="C143" s="235"/>
      <c r="D143" s="235"/>
      <c r="E143" s="235"/>
      <c r="F143" s="235"/>
      <c r="G143" s="235"/>
      <c r="H143" s="52"/>
    </row>
    <row r="144" spans="1:8" x14ac:dyDescent="0.2">
      <c r="A144" s="203"/>
      <c r="B144" s="203"/>
      <c r="C144" s="235"/>
      <c r="D144" s="235"/>
      <c r="E144" s="235"/>
      <c r="F144" s="235"/>
      <c r="G144" s="235"/>
      <c r="H144" s="52"/>
    </row>
    <row r="145" spans="1:8" x14ac:dyDescent="0.2">
      <c r="A145" s="202"/>
      <c r="B145" s="202"/>
      <c r="C145" s="236"/>
      <c r="D145" s="236"/>
      <c r="E145" s="236"/>
      <c r="F145" s="236"/>
      <c r="G145" s="236"/>
      <c r="H145" s="52"/>
    </row>
    <row r="146" spans="1:8" x14ac:dyDescent="0.2">
      <c r="A146" s="202"/>
      <c r="B146" s="202"/>
      <c r="C146" s="236"/>
      <c r="D146" s="236"/>
      <c r="E146" s="236"/>
      <c r="F146" s="236"/>
      <c r="G146" s="236"/>
      <c r="H146" s="52"/>
    </row>
  </sheetData>
  <mergeCells count="4">
    <mergeCell ref="B1:G1"/>
    <mergeCell ref="B2:G2"/>
    <mergeCell ref="C4:E4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zał2-wydatki</vt:lpstr>
      <vt:lpstr>zał2a-bież.</vt:lpstr>
      <vt:lpstr>zał2b.majątk.</vt:lpstr>
      <vt:lpstr>zał2c-zad inwest</vt:lpstr>
      <vt:lpstr>zał3- NDS</vt:lpstr>
      <vt:lpstr>zał4 - z. zlec</vt:lpstr>
      <vt:lpstr>zał5-Biblioteka</vt:lpstr>
      <vt:lpstr>zał6-dotacje</vt:lpstr>
      <vt:lpstr>Zał7 - f.sołeckie</vt:lpstr>
    </vt:vector>
  </TitlesOfParts>
  <Company>URZĄD GMINY BARANÓW - FINANSE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Karolina Kruk</cp:lastModifiedBy>
  <cp:lastPrinted>2016-04-01T07:17:00Z</cp:lastPrinted>
  <dcterms:created xsi:type="dcterms:W3CDTF">2014-08-09T13:31:06Z</dcterms:created>
  <dcterms:modified xsi:type="dcterms:W3CDTF">2016-04-07T13:33:16Z</dcterms:modified>
</cp:coreProperties>
</file>