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784" activeTab="5"/>
  </bookViews>
  <sheets>
    <sheet name="Baza" sheetId="1" r:id="rId1"/>
    <sheet name="Sektor Komunalny" sheetId="6" r:id="rId2"/>
    <sheet name="Budynki Usługowe" sheetId="10" r:id="rId3"/>
    <sheet name="Budynki Mieszkalne" sheetId="4" r:id="rId4"/>
    <sheet name="Przemysł" sheetId="7" r:id="rId5"/>
    <sheet name="Transport" sheetId="3" r:id="rId6"/>
  </sheets>
  <definedNames>
    <definedName name="_xlnm.Print_Area" localSheetId="3">'Budynki Mieszkalne'!$A$1:$I$35</definedName>
    <definedName name="_xlnm.Print_Area" localSheetId="2">'Budynki Usługowe'!$A$1:$I$35</definedName>
    <definedName name="_xlnm.Print_Area" localSheetId="4">Przemysł!$A$1:$I$33</definedName>
    <definedName name="_xlnm.Print_Area" localSheetId="1">'Sektor Komunalny'!$A$1:$P$37</definedName>
    <definedName name="_xlnm.Print_Area" localSheetId="5">Transport!$A$1:$AV$69</definedName>
  </definedNames>
  <calcPr calcId="162913"/>
</workbook>
</file>

<file path=xl/calcChain.xml><?xml version="1.0" encoding="utf-8"?>
<calcChain xmlns="http://schemas.openxmlformats.org/spreadsheetml/2006/main">
  <c r="J35" i="1" l="1"/>
  <c r="J32" i="1"/>
  <c r="J29" i="1"/>
  <c r="J26" i="1"/>
  <c r="J23" i="1"/>
  <c r="AQ398" i="3"/>
  <c r="AS398" i="3" s="1"/>
  <c r="AU398" i="3" s="1"/>
  <c r="AC398" i="3"/>
  <c r="AE398" i="3" s="1"/>
  <c r="AG398" i="3" s="1"/>
  <c r="O398" i="3"/>
  <c r="Q398" i="3" s="1"/>
  <c r="S398" i="3" s="1"/>
  <c r="AS395" i="3"/>
  <c r="AU395" i="3" s="1"/>
  <c r="AQ395" i="3"/>
  <c r="AC395" i="3"/>
  <c r="AE395" i="3" s="1"/>
  <c r="AG395" i="3" s="1"/>
  <c r="O395" i="3"/>
  <c r="Q395" i="3" s="1"/>
  <c r="S395" i="3" s="1"/>
  <c r="AQ392" i="3"/>
  <c r="AS392" i="3" s="1"/>
  <c r="AU392" i="3" s="1"/>
  <c r="AC392" i="3"/>
  <c r="AE392" i="3" s="1"/>
  <c r="AG392" i="3" s="1"/>
  <c r="O392" i="3"/>
  <c r="Q392" i="3" s="1"/>
  <c r="S392" i="3" s="1"/>
  <c r="AQ389" i="3"/>
  <c r="AS389" i="3" s="1"/>
  <c r="AU389" i="3" s="1"/>
  <c r="AC389" i="3"/>
  <c r="AE389" i="3" s="1"/>
  <c r="AG389" i="3" s="1"/>
  <c r="O389" i="3"/>
  <c r="Q389" i="3" s="1"/>
  <c r="S389" i="3" s="1"/>
  <c r="AQ388" i="3"/>
  <c r="AS388" i="3" s="1"/>
  <c r="AU388" i="3" s="1"/>
  <c r="AE388" i="3"/>
  <c r="AG388" i="3" s="1"/>
  <c r="AC388" i="3"/>
  <c r="O388" i="3"/>
  <c r="Q388" i="3" s="1"/>
  <c r="S388" i="3" s="1"/>
  <c r="AQ387" i="3"/>
  <c r="AS387" i="3" s="1"/>
  <c r="AU387" i="3" s="1"/>
  <c r="AE387" i="3"/>
  <c r="AG387" i="3" s="1"/>
  <c r="AC387" i="3"/>
  <c r="O387" i="3"/>
  <c r="Q387" i="3" s="1"/>
  <c r="S387" i="3" s="1"/>
  <c r="D387" i="3"/>
  <c r="AQ386" i="3"/>
  <c r="AS386" i="3" s="1"/>
  <c r="AU386" i="3" s="1"/>
  <c r="AC386" i="3"/>
  <c r="AE386" i="3" s="1"/>
  <c r="AG386" i="3" s="1"/>
  <c r="O386" i="3"/>
  <c r="Q386" i="3" s="1"/>
  <c r="S386" i="3" s="1"/>
  <c r="AQ385" i="3"/>
  <c r="AS385" i="3" s="1"/>
  <c r="AU385" i="3" s="1"/>
  <c r="AC385" i="3"/>
  <c r="AE385" i="3" s="1"/>
  <c r="AG385" i="3" s="1"/>
  <c r="O385" i="3"/>
  <c r="Q385" i="3" s="1"/>
  <c r="S385" i="3" s="1"/>
  <c r="AQ384" i="3"/>
  <c r="AS384" i="3" s="1"/>
  <c r="AU384" i="3" s="1"/>
  <c r="AE384" i="3"/>
  <c r="AG384" i="3" s="1"/>
  <c r="AC384" i="3"/>
  <c r="O384" i="3"/>
  <c r="Q384" i="3" s="1"/>
  <c r="S384" i="3" s="1"/>
  <c r="F382" i="3"/>
  <c r="F387" i="3" s="1"/>
  <c r="E382" i="3"/>
  <c r="E387" i="3" s="1"/>
  <c r="D382" i="3"/>
  <c r="C382" i="3"/>
  <c r="C387" i="3" s="1"/>
  <c r="B382" i="3"/>
  <c r="AQ381" i="3"/>
  <c r="AS381" i="3" s="1"/>
  <c r="AU381" i="3" s="1"/>
  <c r="AC381" i="3"/>
  <c r="AE381" i="3" s="1"/>
  <c r="AG381" i="3" s="1"/>
  <c r="O381" i="3"/>
  <c r="Q381" i="3" s="1"/>
  <c r="S381" i="3" s="1"/>
  <c r="F381" i="3"/>
  <c r="F386" i="3" s="1"/>
  <c r="E381" i="3"/>
  <c r="E386" i="3" s="1"/>
  <c r="D381" i="3"/>
  <c r="D386" i="3" s="1"/>
  <c r="C381" i="3"/>
  <c r="C386" i="3" s="1"/>
  <c r="B381" i="3"/>
  <c r="F380" i="3"/>
  <c r="F385" i="3" s="1"/>
  <c r="E380" i="3"/>
  <c r="E385" i="3" s="1"/>
  <c r="D380" i="3"/>
  <c r="D385" i="3" s="1"/>
  <c r="C380" i="3"/>
  <c r="C385" i="3" s="1"/>
  <c r="B380" i="3"/>
  <c r="F377" i="3"/>
  <c r="E377" i="3"/>
  <c r="D377" i="3"/>
  <c r="C377" i="3"/>
  <c r="B377" i="3"/>
  <c r="F376" i="3"/>
  <c r="E376" i="3"/>
  <c r="D376" i="3"/>
  <c r="C376" i="3"/>
  <c r="B376" i="3"/>
  <c r="AQ375" i="3"/>
  <c r="AS375" i="3" s="1"/>
  <c r="AU375" i="3" s="1"/>
  <c r="AC375" i="3"/>
  <c r="AE375" i="3" s="1"/>
  <c r="AG375" i="3" s="1"/>
  <c r="O375" i="3"/>
  <c r="Q375" i="3" s="1"/>
  <c r="S375" i="3" s="1"/>
  <c r="F375" i="3"/>
  <c r="E375" i="3"/>
  <c r="D375" i="3"/>
  <c r="C375" i="3"/>
  <c r="B375" i="3"/>
  <c r="F373" i="3"/>
  <c r="E373" i="3"/>
  <c r="D373" i="3"/>
  <c r="C373" i="3"/>
  <c r="B373" i="3"/>
  <c r="AQ372" i="3"/>
  <c r="AS372" i="3" s="1"/>
  <c r="AU372" i="3" s="1"/>
  <c r="AC372" i="3"/>
  <c r="AE372" i="3" s="1"/>
  <c r="AG372" i="3" s="1"/>
  <c r="O372" i="3"/>
  <c r="Q372" i="3" s="1"/>
  <c r="S372" i="3" s="1"/>
  <c r="AQ369" i="3"/>
  <c r="AS369" i="3" s="1"/>
  <c r="AU369" i="3" s="1"/>
  <c r="AC369" i="3"/>
  <c r="AE369" i="3" s="1"/>
  <c r="AG369" i="3" s="1"/>
  <c r="O369" i="3"/>
  <c r="Q369" i="3" s="1"/>
  <c r="S369" i="3" s="1"/>
  <c r="AQ366" i="3"/>
  <c r="AS366" i="3" s="1"/>
  <c r="AU366" i="3" s="1"/>
  <c r="AC366" i="3"/>
  <c r="AE366" i="3" s="1"/>
  <c r="AG366" i="3" s="1"/>
  <c r="O366" i="3"/>
  <c r="Q366" i="3" s="1"/>
  <c r="S366" i="3" s="1"/>
  <c r="AQ365" i="3"/>
  <c r="AS365" i="3" s="1"/>
  <c r="AU365" i="3" s="1"/>
  <c r="AC365" i="3"/>
  <c r="AE365" i="3" s="1"/>
  <c r="AG365" i="3" s="1"/>
  <c r="O365" i="3"/>
  <c r="Q365" i="3" s="1"/>
  <c r="S365" i="3" s="1"/>
  <c r="F365" i="3"/>
  <c r="E365" i="3"/>
  <c r="D365" i="3"/>
  <c r="C365" i="3"/>
  <c r="B365" i="3"/>
  <c r="AQ364" i="3"/>
  <c r="AS364" i="3" s="1"/>
  <c r="AU364" i="3" s="1"/>
  <c r="AC364" i="3"/>
  <c r="AE364" i="3" s="1"/>
  <c r="AG364" i="3" s="1"/>
  <c r="Q364" i="3"/>
  <c r="S364" i="3" s="1"/>
  <c r="O364" i="3"/>
  <c r="AQ363" i="3"/>
  <c r="AS363" i="3" s="1"/>
  <c r="AU363" i="3" s="1"/>
  <c r="AC363" i="3"/>
  <c r="AE363" i="3" s="1"/>
  <c r="AG363" i="3" s="1"/>
  <c r="O363" i="3"/>
  <c r="Q363" i="3" s="1"/>
  <c r="AQ362" i="3"/>
  <c r="AS362" i="3" s="1"/>
  <c r="AU362" i="3" s="1"/>
  <c r="AC362" i="3"/>
  <c r="AE362" i="3" s="1"/>
  <c r="AG362" i="3" s="1"/>
  <c r="O362" i="3"/>
  <c r="Q362" i="3" s="1"/>
  <c r="AQ361" i="3"/>
  <c r="AS361" i="3" s="1"/>
  <c r="AU361" i="3" s="1"/>
  <c r="AC361" i="3"/>
  <c r="AE361" i="3" s="1"/>
  <c r="AG361" i="3" s="1"/>
  <c r="O361" i="3"/>
  <c r="Q361" i="3" s="1"/>
  <c r="S361" i="3" s="1"/>
  <c r="AQ358" i="3"/>
  <c r="AS358" i="3" s="1"/>
  <c r="AU358" i="3" s="1"/>
  <c r="AC358" i="3"/>
  <c r="AE358" i="3" s="1"/>
  <c r="AG358" i="3" s="1"/>
  <c r="O358" i="3"/>
  <c r="Q358" i="3" s="1"/>
  <c r="F357" i="3"/>
  <c r="E357" i="3"/>
  <c r="D357" i="3"/>
  <c r="C357" i="3"/>
  <c r="B357" i="3"/>
  <c r="H351" i="3"/>
  <c r="AQ328" i="3"/>
  <c r="AS328" i="3" s="1"/>
  <c r="AU328" i="3" s="1"/>
  <c r="AC328" i="3"/>
  <c r="AE328" i="3" s="1"/>
  <c r="AG328" i="3" s="1"/>
  <c r="O328" i="3"/>
  <c r="Q328" i="3" s="1"/>
  <c r="S328" i="3" s="1"/>
  <c r="AQ325" i="3"/>
  <c r="AS325" i="3" s="1"/>
  <c r="AU325" i="3" s="1"/>
  <c r="AC325" i="3"/>
  <c r="AE325" i="3" s="1"/>
  <c r="AG325" i="3" s="1"/>
  <c r="O325" i="3"/>
  <c r="Q325" i="3" s="1"/>
  <c r="S325" i="3" s="1"/>
  <c r="AQ322" i="3"/>
  <c r="AS322" i="3" s="1"/>
  <c r="AU322" i="3" s="1"/>
  <c r="AC322" i="3"/>
  <c r="AE322" i="3" s="1"/>
  <c r="AG322" i="3" s="1"/>
  <c r="O322" i="3"/>
  <c r="Q322" i="3" s="1"/>
  <c r="S322" i="3" s="1"/>
  <c r="AQ319" i="3"/>
  <c r="AS319" i="3" s="1"/>
  <c r="AU319" i="3" s="1"/>
  <c r="AC319" i="3"/>
  <c r="AE319" i="3" s="1"/>
  <c r="AG319" i="3" s="1"/>
  <c r="O319" i="3"/>
  <c r="Q319" i="3" s="1"/>
  <c r="S319" i="3" s="1"/>
  <c r="AQ318" i="3"/>
  <c r="AS318" i="3" s="1"/>
  <c r="AU318" i="3" s="1"/>
  <c r="AC318" i="3"/>
  <c r="AE318" i="3" s="1"/>
  <c r="AG318" i="3" s="1"/>
  <c r="O318" i="3"/>
  <c r="Q318" i="3" s="1"/>
  <c r="S318" i="3" s="1"/>
  <c r="AQ317" i="3"/>
  <c r="AS317" i="3" s="1"/>
  <c r="AU317" i="3" s="1"/>
  <c r="AC317" i="3"/>
  <c r="AE317" i="3" s="1"/>
  <c r="AG317" i="3" s="1"/>
  <c r="O317" i="3"/>
  <c r="Q317" i="3" s="1"/>
  <c r="S317" i="3" s="1"/>
  <c r="AQ316" i="3"/>
  <c r="AS316" i="3" s="1"/>
  <c r="AU316" i="3" s="1"/>
  <c r="AC316" i="3"/>
  <c r="AE316" i="3" s="1"/>
  <c r="AG316" i="3" s="1"/>
  <c r="O316" i="3"/>
  <c r="Q316" i="3" s="1"/>
  <c r="S316" i="3" s="1"/>
  <c r="AQ315" i="3"/>
  <c r="AS315" i="3" s="1"/>
  <c r="AU315" i="3" s="1"/>
  <c r="AC315" i="3"/>
  <c r="AE315" i="3" s="1"/>
  <c r="AG315" i="3" s="1"/>
  <c r="O315" i="3"/>
  <c r="Q315" i="3" s="1"/>
  <c r="S315" i="3" s="1"/>
  <c r="AQ314" i="3"/>
  <c r="AS314" i="3" s="1"/>
  <c r="AU314" i="3" s="1"/>
  <c r="AC314" i="3"/>
  <c r="AE314" i="3" s="1"/>
  <c r="AG314" i="3" s="1"/>
  <c r="O314" i="3"/>
  <c r="Q314" i="3" s="1"/>
  <c r="S314" i="3" s="1"/>
  <c r="F312" i="3"/>
  <c r="F317" i="3" s="1"/>
  <c r="E312" i="3"/>
  <c r="E317" i="3" s="1"/>
  <c r="D312" i="3"/>
  <c r="D317" i="3" s="1"/>
  <c r="C312" i="3"/>
  <c r="C317" i="3" s="1"/>
  <c r="B312" i="3"/>
  <c r="AQ311" i="3"/>
  <c r="AS311" i="3" s="1"/>
  <c r="AU311" i="3" s="1"/>
  <c r="AC311" i="3"/>
  <c r="AE311" i="3" s="1"/>
  <c r="AG311" i="3" s="1"/>
  <c r="O311" i="3"/>
  <c r="Q311" i="3" s="1"/>
  <c r="S311" i="3" s="1"/>
  <c r="F311" i="3"/>
  <c r="F316" i="3" s="1"/>
  <c r="E311" i="3"/>
  <c r="E316" i="3" s="1"/>
  <c r="D311" i="3"/>
  <c r="D316" i="3" s="1"/>
  <c r="C311" i="3"/>
  <c r="C316" i="3" s="1"/>
  <c r="B311" i="3"/>
  <c r="B316" i="3" s="1"/>
  <c r="F310" i="3"/>
  <c r="F315" i="3" s="1"/>
  <c r="E310" i="3"/>
  <c r="E315" i="3" s="1"/>
  <c r="D310" i="3"/>
  <c r="D315" i="3" s="1"/>
  <c r="C310" i="3"/>
  <c r="C315" i="3" s="1"/>
  <c r="B310" i="3"/>
  <c r="F307" i="3"/>
  <c r="E307" i="3"/>
  <c r="D307" i="3"/>
  <c r="C307" i="3"/>
  <c r="B307" i="3"/>
  <c r="F306" i="3"/>
  <c r="E306" i="3"/>
  <c r="D306" i="3"/>
  <c r="C306" i="3"/>
  <c r="B306" i="3"/>
  <c r="AQ305" i="3"/>
  <c r="AS305" i="3" s="1"/>
  <c r="AU305" i="3" s="1"/>
  <c r="AC305" i="3"/>
  <c r="AE305" i="3" s="1"/>
  <c r="AG305" i="3" s="1"/>
  <c r="O305" i="3"/>
  <c r="Q305" i="3" s="1"/>
  <c r="S305" i="3" s="1"/>
  <c r="F305" i="3"/>
  <c r="E305" i="3"/>
  <c r="D305" i="3"/>
  <c r="C305" i="3"/>
  <c r="B305" i="3"/>
  <c r="F303" i="3"/>
  <c r="E303" i="3"/>
  <c r="D303" i="3"/>
  <c r="C303" i="3"/>
  <c r="B303" i="3"/>
  <c r="AQ302" i="3"/>
  <c r="AS302" i="3" s="1"/>
  <c r="AU302" i="3" s="1"/>
  <c r="AC302" i="3"/>
  <c r="AE302" i="3" s="1"/>
  <c r="AG302" i="3" s="1"/>
  <c r="O302" i="3"/>
  <c r="Q302" i="3" s="1"/>
  <c r="S302" i="3" s="1"/>
  <c r="AQ299" i="3"/>
  <c r="AS299" i="3" s="1"/>
  <c r="AU299" i="3" s="1"/>
  <c r="AC299" i="3"/>
  <c r="AE299" i="3" s="1"/>
  <c r="AG299" i="3" s="1"/>
  <c r="O299" i="3"/>
  <c r="Q299" i="3" s="1"/>
  <c r="S299" i="3" s="1"/>
  <c r="AQ296" i="3"/>
  <c r="AS296" i="3" s="1"/>
  <c r="AU296" i="3" s="1"/>
  <c r="AC296" i="3"/>
  <c r="AE296" i="3" s="1"/>
  <c r="AG296" i="3" s="1"/>
  <c r="O296" i="3"/>
  <c r="Q296" i="3" s="1"/>
  <c r="S296" i="3" s="1"/>
  <c r="AQ295" i="3"/>
  <c r="AS295" i="3" s="1"/>
  <c r="AU295" i="3" s="1"/>
  <c r="AC295" i="3"/>
  <c r="AE295" i="3" s="1"/>
  <c r="AG295" i="3" s="1"/>
  <c r="O295" i="3"/>
  <c r="Q295" i="3" s="1"/>
  <c r="S295" i="3" s="1"/>
  <c r="F295" i="3"/>
  <c r="E295" i="3"/>
  <c r="D295" i="3"/>
  <c r="C295" i="3"/>
  <c r="B295" i="3"/>
  <c r="AQ294" i="3"/>
  <c r="AS294" i="3" s="1"/>
  <c r="AU294" i="3" s="1"/>
  <c r="AC294" i="3"/>
  <c r="AE294" i="3" s="1"/>
  <c r="AG294" i="3" s="1"/>
  <c r="O294" i="3"/>
  <c r="Q294" i="3" s="1"/>
  <c r="S294" i="3" s="1"/>
  <c r="AQ293" i="3"/>
  <c r="AS293" i="3" s="1"/>
  <c r="AU293" i="3" s="1"/>
  <c r="AC293" i="3"/>
  <c r="AE293" i="3" s="1"/>
  <c r="AG293" i="3" s="1"/>
  <c r="O293" i="3"/>
  <c r="Q293" i="3" s="1"/>
  <c r="AQ292" i="3"/>
  <c r="AS292" i="3" s="1"/>
  <c r="AU292" i="3" s="1"/>
  <c r="AC292" i="3"/>
  <c r="AE292" i="3" s="1"/>
  <c r="AG292" i="3" s="1"/>
  <c r="O292" i="3"/>
  <c r="Q292" i="3" s="1"/>
  <c r="AS291" i="3"/>
  <c r="AU291" i="3" s="1"/>
  <c r="AQ291" i="3"/>
  <c r="AC291" i="3"/>
  <c r="AE291" i="3" s="1"/>
  <c r="AG291" i="3" s="1"/>
  <c r="O291" i="3"/>
  <c r="Q291" i="3" s="1"/>
  <c r="S291" i="3" s="1"/>
  <c r="AQ288" i="3"/>
  <c r="AS288" i="3" s="1"/>
  <c r="AU288" i="3" s="1"/>
  <c r="AC288" i="3"/>
  <c r="AE288" i="3" s="1"/>
  <c r="AG288" i="3" s="1"/>
  <c r="O288" i="3"/>
  <c r="Q288" i="3" s="1"/>
  <c r="F287" i="3"/>
  <c r="E287" i="3"/>
  <c r="D287" i="3"/>
  <c r="C287" i="3"/>
  <c r="B287" i="3"/>
  <c r="H281" i="3"/>
  <c r="AQ258" i="3"/>
  <c r="AS258" i="3" s="1"/>
  <c r="AU258" i="3" s="1"/>
  <c r="AC258" i="3"/>
  <c r="AE258" i="3" s="1"/>
  <c r="AG258" i="3" s="1"/>
  <c r="O258" i="3"/>
  <c r="Q258" i="3" s="1"/>
  <c r="S258" i="3" s="1"/>
  <c r="AQ255" i="3"/>
  <c r="AS255" i="3" s="1"/>
  <c r="AU255" i="3" s="1"/>
  <c r="AC255" i="3"/>
  <c r="AE255" i="3" s="1"/>
  <c r="AG255" i="3" s="1"/>
  <c r="O255" i="3"/>
  <c r="Q255" i="3" s="1"/>
  <c r="S255" i="3" s="1"/>
  <c r="AQ252" i="3"/>
  <c r="AS252" i="3" s="1"/>
  <c r="AU252" i="3" s="1"/>
  <c r="AC252" i="3"/>
  <c r="AE252" i="3" s="1"/>
  <c r="AG252" i="3" s="1"/>
  <c r="O252" i="3"/>
  <c r="Q252" i="3" s="1"/>
  <c r="S252" i="3" s="1"/>
  <c r="AQ249" i="3"/>
  <c r="AS249" i="3" s="1"/>
  <c r="AU249" i="3" s="1"/>
  <c r="AC249" i="3"/>
  <c r="AE249" i="3" s="1"/>
  <c r="AG249" i="3" s="1"/>
  <c r="O249" i="3"/>
  <c r="Q249" i="3" s="1"/>
  <c r="S249" i="3" s="1"/>
  <c r="AQ248" i="3"/>
  <c r="AS248" i="3" s="1"/>
  <c r="AU248" i="3" s="1"/>
  <c r="AC248" i="3"/>
  <c r="AE248" i="3" s="1"/>
  <c r="AG248" i="3" s="1"/>
  <c r="O248" i="3"/>
  <c r="Q248" i="3" s="1"/>
  <c r="S248" i="3" s="1"/>
  <c r="AQ247" i="3"/>
  <c r="AS247" i="3" s="1"/>
  <c r="AU247" i="3" s="1"/>
  <c r="AC247" i="3"/>
  <c r="AE247" i="3" s="1"/>
  <c r="AG247" i="3" s="1"/>
  <c r="O247" i="3"/>
  <c r="Q247" i="3" s="1"/>
  <c r="S247" i="3" s="1"/>
  <c r="AQ246" i="3"/>
  <c r="AS246" i="3" s="1"/>
  <c r="AU246" i="3" s="1"/>
  <c r="AC246" i="3"/>
  <c r="AE246" i="3" s="1"/>
  <c r="AG246" i="3" s="1"/>
  <c r="O246" i="3"/>
  <c r="Q246" i="3" s="1"/>
  <c r="S246" i="3" s="1"/>
  <c r="AQ245" i="3"/>
  <c r="AS245" i="3" s="1"/>
  <c r="AU245" i="3" s="1"/>
  <c r="AC245" i="3"/>
  <c r="AE245" i="3" s="1"/>
  <c r="AG245" i="3" s="1"/>
  <c r="O245" i="3"/>
  <c r="Q245" i="3" s="1"/>
  <c r="S245" i="3" s="1"/>
  <c r="AQ244" i="3"/>
  <c r="AS244" i="3" s="1"/>
  <c r="AU244" i="3" s="1"/>
  <c r="AC244" i="3"/>
  <c r="AE244" i="3" s="1"/>
  <c r="AG244" i="3" s="1"/>
  <c r="O244" i="3"/>
  <c r="Q244" i="3" s="1"/>
  <c r="S244" i="3" s="1"/>
  <c r="F242" i="3"/>
  <c r="F247" i="3" s="1"/>
  <c r="E242" i="3"/>
  <c r="E247" i="3" s="1"/>
  <c r="D242" i="3"/>
  <c r="D247" i="3" s="1"/>
  <c r="C242" i="3"/>
  <c r="C247" i="3" s="1"/>
  <c r="B242" i="3"/>
  <c r="AQ241" i="3"/>
  <c r="AS241" i="3" s="1"/>
  <c r="AU241" i="3" s="1"/>
  <c r="AC241" i="3"/>
  <c r="AE241" i="3" s="1"/>
  <c r="AG241" i="3" s="1"/>
  <c r="O241" i="3"/>
  <c r="Q241" i="3" s="1"/>
  <c r="S241" i="3" s="1"/>
  <c r="F241" i="3"/>
  <c r="F246" i="3" s="1"/>
  <c r="E241" i="3"/>
  <c r="E246" i="3" s="1"/>
  <c r="D241" i="3"/>
  <c r="D246" i="3" s="1"/>
  <c r="C241" i="3"/>
  <c r="C246" i="3" s="1"/>
  <c r="B241" i="3"/>
  <c r="F240" i="3"/>
  <c r="F245" i="3" s="1"/>
  <c r="E240" i="3"/>
  <c r="E245" i="3" s="1"/>
  <c r="D240" i="3"/>
  <c r="D245" i="3" s="1"/>
  <c r="C240" i="3"/>
  <c r="C245" i="3" s="1"/>
  <c r="B240" i="3"/>
  <c r="F237" i="3"/>
  <c r="E237" i="3"/>
  <c r="D237" i="3"/>
  <c r="C237" i="3"/>
  <c r="B237" i="3"/>
  <c r="F236" i="3"/>
  <c r="E236" i="3"/>
  <c r="D236" i="3"/>
  <c r="C236" i="3"/>
  <c r="B236" i="3"/>
  <c r="AQ235" i="3"/>
  <c r="AS235" i="3" s="1"/>
  <c r="AU235" i="3" s="1"/>
  <c r="AC235" i="3"/>
  <c r="AE235" i="3" s="1"/>
  <c r="AG235" i="3" s="1"/>
  <c r="O235" i="3"/>
  <c r="Q235" i="3" s="1"/>
  <c r="S235" i="3" s="1"/>
  <c r="F235" i="3"/>
  <c r="E235" i="3"/>
  <c r="D235" i="3"/>
  <c r="C235" i="3"/>
  <c r="B235" i="3"/>
  <c r="F233" i="3"/>
  <c r="E233" i="3"/>
  <c r="D233" i="3"/>
  <c r="C233" i="3"/>
  <c r="B233" i="3"/>
  <c r="AQ232" i="3"/>
  <c r="AS232" i="3" s="1"/>
  <c r="AU232" i="3" s="1"/>
  <c r="AC232" i="3"/>
  <c r="AE232" i="3" s="1"/>
  <c r="AG232" i="3" s="1"/>
  <c r="O232" i="3"/>
  <c r="Q232" i="3" s="1"/>
  <c r="S232" i="3" s="1"/>
  <c r="AQ229" i="3"/>
  <c r="AS229" i="3" s="1"/>
  <c r="AU229" i="3" s="1"/>
  <c r="AC229" i="3"/>
  <c r="AE229" i="3" s="1"/>
  <c r="AG229" i="3" s="1"/>
  <c r="Q229" i="3"/>
  <c r="S229" i="3" s="1"/>
  <c r="O229" i="3"/>
  <c r="AQ226" i="3"/>
  <c r="AS226" i="3" s="1"/>
  <c r="AU226" i="3" s="1"/>
  <c r="AC226" i="3"/>
  <c r="AE226" i="3" s="1"/>
  <c r="AG226" i="3" s="1"/>
  <c r="O226" i="3"/>
  <c r="Q226" i="3" s="1"/>
  <c r="S226" i="3" s="1"/>
  <c r="AQ225" i="3"/>
  <c r="AS225" i="3" s="1"/>
  <c r="AU225" i="3" s="1"/>
  <c r="AC225" i="3"/>
  <c r="AE225" i="3" s="1"/>
  <c r="AG225" i="3" s="1"/>
  <c r="O225" i="3"/>
  <c r="Q225" i="3" s="1"/>
  <c r="S225" i="3" s="1"/>
  <c r="F225" i="3"/>
  <c r="E225" i="3"/>
  <c r="D225" i="3"/>
  <c r="C225" i="3"/>
  <c r="B225" i="3"/>
  <c r="AQ224" i="3"/>
  <c r="AS224" i="3" s="1"/>
  <c r="AU224" i="3" s="1"/>
  <c r="AC224" i="3"/>
  <c r="AE224" i="3" s="1"/>
  <c r="AG224" i="3" s="1"/>
  <c r="O224" i="3"/>
  <c r="Q224" i="3" s="1"/>
  <c r="S224" i="3" s="1"/>
  <c r="AQ223" i="3"/>
  <c r="AS223" i="3" s="1"/>
  <c r="AU223" i="3" s="1"/>
  <c r="AC223" i="3"/>
  <c r="AE223" i="3" s="1"/>
  <c r="AG223" i="3" s="1"/>
  <c r="O223" i="3"/>
  <c r="Q223" i="3" s="1"/>
  <c r="AQ222" i="3"/>
  <c r="AS222" i="3" s="1"/>
  <c r="AU222" i="3" s="1"/>
  <c r="AC222" i="3"/>
  <c r="AE222" i="3" s="1"/>
  <c r="AG222" i="3" s="1"/>
  <c r="O222" i="3"/>
  <c r="Q222" i="3" s="1"/>
  <c r="AQ221" i="3"/>
  <c r="AS221" i="3" s="1"/>
  <c r="AU221" i="3" s="1"/>
  <c r="AC221" i="3"/>
  <c r="AE221" i="3" s="1"/>
  <c r="AG221" i="3" s="1"/>
  <c r="O221" i="3"/>
  <c r="Q221" i="3" s="1"/>
  <c r="S221" i="3" s="1"/>
  <c r="AQ218" i="3"/>
  <c r="AS218" i="3" s="1"/>
  <c r="AU218" i="3" s="1"/>
  <c r="AC218" i="3"/>
  <c r="AE218" i="3" s="1"/>
  <c r="AG218" i="3" s="1"/>
  <c r="Q218" i="3"/>
  <c r="O218" i="3"/>
  <c r="F217" i="3"/>
  <c r="E217" i="3"/>
  <c r="D217" i="3"/>
  <c r="C217" i="3"/>
  <c r="B217" i="3"/>
  <c r="H211" i="3"/>
  <c r="AQ188" i="3"/>
  <c r="AS188" i="3" s="1"/>
  <c r="AU188" i="3" s="1"/>
  <c r="AC188" i="3"/>
  <c r="AE188" i="3" s="1"/>
  <c r="AG188" i="3" s="1"/>
  <c r="O188" i="3"/>
  <c r="Q188" i="3" s="1"/>
  <c r="S188" i="3" s="1"/>
  <c r="AQ185" i="3"/>
  <c r="AS185" i="3" s="1"/>
  <c r="AU185" i="3" s="1"/>
  <c r="AC185" i="3"/>
  <c r="AE185" i="3" s="1"/>
  <c r="AG185" i="3" s="1"/>
  <c r="O185" i="3"/>
  <c r="Q185" i="3" s="1"/>
  <c r="S185" i="3" s="1"/>
  <c r="AQ182" i="3"/>
  <c r="AS182" i="3" s="1"/>
  <c r="AU182" i="3" s="1"/>
  <c r="AC182" i="3"/>
  <c r="AE182" i="3" s="1"/>
  <c r="AG182" i="3" s="1"/>
  <c r="O182" i="3"/>
  <c r="Q182" i="3" s="1"/>
  <c r="S182" i="3" s="1"/>
  <c r="AQ179" i="3"/>
  <c r="AS179" i="3" s="1"/>
  <c r="AU179" i="3" s="1"/>
  <c r="AC179" i="3"/>
  <c r="AE179" i="3" s="1"/>
  <c r="AG179" i="3" s="1"/>
  <c r="O179" i="3"/>
  <c r="Q179" i="3" s="1"/>
  <c r="S179" i="3" s="1"/>
  <c r="AQ178" i="3"/>
  <c r="AS178" i="3" s="1"/>
  <c r="AU178" i="3" s="1"/>
  <c r="AC178" i="3"/>
  <c r="AE178" i="3" s="1"/>
  <c r="AG178" i="3" s="1"/>
  <c r="O178" i="3"/>
  <c r="Q178" i="3" s="1"/>
  <c r="S178" i="3" s="1"/>
  <c r="AQ177" i="3"/>
  <c r="AS177" i="3" s="1"/>
  <c r="AU177" i="3" s="1"/>
  <c r="AC177" i="3"/>
  <c r="AE177" i="3" s="1"/>
  <c r="AG177" i="3" s="1"/>
  <c r="O177" i="3"/>
  <c r="Q177" i="3" s="1"/>
  <c r="S177" i="3" s="1"/>
  <c r="AQ176" i="3"/>
  <c r="AS176" i="3" s="1"/>
  <c r="AU176" i="3" s="1"/>
  <c r="AC176" i="3"/>
  <c r="AE176" i="3" s="1"/>
  <c r="AG176" i="3" s="1"/>
  <c r="O176" i="3"/>
  <c r="Q176" i="3" s="1"/>
  <c r="S176" i="3" s="1"/>
  <c r="AQ175" i="3"/>
  <c r="AS175" i="3" s="1"/>
  <c r="AU175" i="3" s="1"/>
  <c r="AC175" i="3"/>
  <c r="AE175" i="3" s="1"/>
  <c r="AG175" i="3" s="1"/>
  <c r="O175" i="3"/>
  <c r="Q175" i="3" s="1"/>
  <c r="S175" i="3" s="1"/>
  <c r="AQ174" i="3"/>
  <c r="AS174" i="3" s="1"/>
  <c r="AU174" i="3" s="1"/>
  <c r="AE174" i="3"/>
  <c r="AG174" i="3" s="1"/>
  <c r="AC174" i="3"/>
  <c r="O174" i="3"/>
  <c r="Q174" i="3" s="1"/>
  <c r="S174" i="3" s="1"/>
  <c r="F172" i="3"/>
  <c r="F177" i="3" s="1"/>
  <c r="E172" i="3"/>
  <c r="E177" i="3" s="1"/>
  <c r="D172" i="3"/>
  <c r="D177" i="3" s="1"/>
  <c r="C172" i="3"/>
  <c r="C177" i="3" s="1"/>
  <c r="B172" i="3"/>
  <c r="AS171" i="3"/>
  <c r="AU171" i="3" s="1"/>
  <c r="AQ171" i="3"/>
  <c r="AC171" i="3"/>
  <c r="AE171" i="3" s="1"/>
  <c r="AG171" i="3" s="1"/>
  <c r="O171" i="3"/>
  <c r="Q171" i="3" s="1"/>
  <c r="S171" i="3" s="1"/>
  <c r="F171" i="3"/>
  <c r="F176" i="3" s="1"/>
  <c r="E171" i="3"/>
  <c r="E176" i="3" s="1"/>
  <c r="D171" i="3"/>
  <c r="D176" i="3" s="1"/>
  <c r="C171" i="3"/>
  <c r="B171" i="3"/>
  <c r="B176" i="3" s="1"/>
  <c r="F170" i="3"/>
  <c r="F175" i="3" s="1"/>
  <c r="E170" i="3"/>
  <c r="E175" i="3" s="1"/>
  <c r="D170" i="3"/>
  <c r="D175" i="3" s="1"/>
  <c r="C170" i="3"/>
  <c r="C175" i="3" s="1"/>
  <c r="B170" i="3"/>
  <c r="F167" i="3"/>
  <c r="E167" i="3"/>
  <c r="D167" i="3"/>
  <c r="C167" i="3"/>
  <c r="B167" i="3"/>
  <c r="F166" i="3"/>
  <c r="E166" i="3"/>
  <c r="D166" i="3"/>
  <c r="C166" i="3"/>
  <c r="B166" i="3"/>
  <c r="AQ165" i="3"/>
  <c r="AS165" i="3" s="1"/>
  <c r="AU165" i="3" s="1"/>
  <c r="AC165" i="3"/>
  <c r="AE165" i="3" s="1"/>
  <c r="AG165" i="3" s="1"/>
  <c r="O165" i="3"/>
  <c r="Q165" i="3" s="1"/>
  <c r="S165" i="3" s="1"/>
  <c r="F165" i="3"/>
  <c r="E165" i="3"/>
  <c r="D165" i="3"/>
  <c r="C165" i="3"/>
  <c r="B165" i="3"/>
  <c r="F163" i="3"/>
  <c r="E163" i="3"/>
  <c r="D163" i="3"/>
  <c r="C163" i="3"/>
  <c r="B163" i="3"/>
  <c r="AQ162" i="3"/>
  <c r="AS162" i="3" s="1"/>
  <c r="AU162" i="3" s="1"/>
  <c r="AC162" i="3"/>
  <c r="AE162" i="3" s="1"/>
  <c r="AG162" i="3" s="1"/>
  <c r="O162" i="3"/>
  <c r="Q162" i="3" s="1"/>
  <c r="S162" i="3" s="1"/>
  <c r="AQ159" i="3"/>
  <c r="AS159" i="3" s="1"/>
  <c r="AU159" i="3" s="1"/>
  <c r="AC159" i="3"/>
  <c r="AE159" i="3" s="1"/>
  <c r="AG159" i="3" s="1"/>
  <c r="O159" i="3"/>
  <c r="Q159" i="3" s="1"/>
  <c r="AQ156" i="3"/>
  <c r="AS156" i="3" s="1"/>
  <c r="AU156" i="3" s="1"/>
  <c r="AC156" i="3"/>
  <c r="AE156" i="3" s="1"/>
  <c r="AG156" i="3" s="1"/>
  <c r="O156" i="3"/>
  <c r="Q156" i="3" s="1"/>
  <c r="S156" i="3" s="1"/>
  <c r="AS155" i="3"/>
  <c r="AU155" i="3" s="1"/>
  <c r="AQ155" i="3"/>
  <c r="AC155" i="3"/>
  <c r="AE155" i="3" s="1"/>
  <c r="AG155" i="3" s="1"/>
  <c r="O155" i="3"/>
  <c r="Q155" i="3" s="1"/>
  <c r="S155" i="3" s="1"/>
  <c r="F155" i="3"/>
  <c r="E155" i="3"/>
  <c r="D155" i="3"/>
  <c r="C155" i="3"/>
  <c r="B155" i="3"/>
  <c r="AQ154" i="3"/>
  <c r="AS154" i="3" s="1"/>
  <c r="AU154" i="3" s="1"/>
  <c r="AC154" i="3"/>
  <c r="AE154" i="3" s="1"/>
  <c r="AG154" i="3" s="1"/>
  <c r="O154" i="3"/>
  <c r="Q154" i="3" s="1"/>
  <c r="S154" i="3" s="1"/>
  <c r="AQ153" i="3"/>
  <c r="AS153" i="3" s="1"/>
  <c r="AU153" i="3" s="1"/>
  <c r="AC153" i="3"/>
  <c r="AE153" i="3" s="1"/>
  <c r="AG153" i="3" s="1"/>
  <c r="O153" i="3"/>
  <c r="Q153" i="3" s="1"/>
  <c r="S153" i="3" s="1"/>
  <c r="AQ152" i="3"/>
  <c r="AS152" i="3" s="1"/>
  <c r="AU152" i="3" s="1"/>
  <c r="AC152" i="3"/>
  <c r="AE152" i="3" s="1"/>
  <c r="AG152" i="3" s="1"/>
  <c r="O152" i="3"/>
  <c r="Q152" i="3" s="1"/>
  <c r="AQ151" i="3"/>
  <c r="AS151" i="3" s="1"/>
  <c r="AU151" i="3" s="1"/>
  <c r="AC151" i="3"/>
  <c r="AE151" i="3" s="1"/>
  <c r="AG151" i="3" s="1"/>
  <c r="O151" i="3"/>
  <c r="Q151" i="3" s="1"/>
  <c r="S151" i="3" s="1"/>
  <c r="AQ148" i="3"/>
  <c r="AS148" i="3" s="1"/>
  <c r="AU148" i="3" s="1"/>
  <c r="AC148" i="3"/>
  <c r="AE148" i="3" s="1"/>
  <c r="AG148" i="3" s="1"/>
  <c r="O148" i="3"/>
  <c r="Q148" i="3" s="1"/>
  <c r="F147" i="3"/>
  <c r="E147" i="3"/>
  <c r="D147" i="3"/>
  <c r="C147" i="3"/>
  <c r="B147" i="3"/>
  <c r="H141" i="3"/>
  <c r="AQ118" i="3"/>
  <c r="AS118" i="3" s="1"/>
  <c r="AU118" i="3" s="1"/>
  <c r="AC118" i="3"/>
  <c r="AE118" i="3" s="1"/>
  <c r="AG118" i="3" s="1"/>
  <c r="O118" i="3"/>
  <c r="Q118" i="3" s="1"/>
  <c r="S118" i="3" s="1"/>
  <c r="AQ115" i="3"/>
  <c r="AS115" i="3" s="1"/>
  <c r="AU115" i="3" s="1"/>
  <c r="AC115" i="3"/>
  <c r="AE115" i="3" s="1"/>
  <c r="AG115" i="3" s="1"/>
  <c r="O115" i="3"/>
  <c r="Q115" i="3" s="1"/>
  <c r="S115" i="3" s="1"/>
  <c r="AC112" i="3"/>
  <c r="AE112" i="3" s="1"/>
  <c r="AG112" i="3" s="1"/>
  <c r="O112" i="3"/>
  <c r="Q112" i="3" s="1"/>
  <c r="S112" i="3" s="1"/>
  <c r="AQ112" i="3"/>
  <c r="AS112" i="3" s="1"/>
  <c r="AU112" i="3" s="1"/>
  <c r="AQ109" i="3"/>
  <c r="AS109" i="3" s="1"/>
  <c r="AU109" i="3" s="1"/>
  <c r="AC109" i="3"/>
  <c r="AE109" i="3" s="1"/>
  <c r="AG109" i="3" s="1"/>
  <c r="O109" i="3"/>
  <c r="Q109" i="3" s="1"/>
  <c r="S109" i="3" s="1"/>
  <c r="AQ108" i="3"/>
  <c r="AS108" i="3" s="1"/>
  <c r="AU108" i="3" s="1"/>
  <c r="AC108" i="3"/>
  <c r="AE108" i="3" s="1"/>
  <c r="AG108" i="3" s="1"/>
  <c r="O108" i="3"/>
  <c r="Q108" i="3" s="1"/>
  <c r="S108" i="3" s="1"/>
  <c r="AQ107" i="3"/>
  <c r="AS107" i="3" s="1"/>
  <c r="AU107" i="3" s="1"/>
  <c r="AC107" i="3"/>
  <c r="AE107" i="3" s="1"/>
  <c r="AG107" i="3" s="1"/>
  <c r="O107" i="3"/>
  <c r="Q107" i="3" s="1"/>
  <c r="S107" i="3" s="1"/>
  <c r="AQ106" i="3"/>
  <c r="AS106" i="3" s="1"/>
  <c r="AU106" i="3" s="1"/>
  <c r="AC106" i="3"/>
  <c r="AE106" i="3" s="1"/>
  <c r="AG106" i="3" s="1"/>
  <c r="O106" i="3"/>
  <c r="Q106" i="3" s="1"/>
  <c r="S106" i="3" s="1"/>
  <c r="AQ105" i="3"/>
  <c r="AS105" i="3" s="1"/>
  <c r="AU105" i="3" s="1"/>
  <c r="AC105" i="3"/>
  <c r="AE105" i="3" s="1"/>
  <c r="AG105" i="3" s="1"/>
  <c r="O105" i="3"/>
  <c r="Q105" i="3" s="1"/>
  <c r="S105" i="3" s="1"/>
  <c r="AQ104" i="3"/>
  <c r="AS104" i="3" s="1"/>
  <c r="AU104" i="3" s="1"/>
  <c r="AC104" i="3"/>
  <c r="AE104" i="3" s="1"/>
  <c r="AG104" i="3" s="1"/>
  <c r="O104" i="3"/>
  <c r="Q104" i="3" s="1"/>
  <c r="S104" i="3" s="1"/>
  <c r="F102" i="3"/>
  <c r="F107" i="3" s="1"/>
  <c r="E102" i="3"/>
  <c r="E107" i="3" s="1"/>
  <c r="D102" i="3"/>
  <c r="D107" i="3" s="1"/>
  <c r="C102" i="3"/>
  <c r="C107" i="3" s="1"/>
  <c r="B102" i="3"/>
  <c r="B107" i="3" s="1"/>
  <c r="AQ101" i="3"/>
  <c r="AS101" i="3" s="1"/>
  <c r="AU101" i="3" s="1"/>
  <c r="AC101" i="3"/>
  <c r="AE101" i="3" s="1"/>
  <c r="AG101" i="3" s="1"/>
  <c r="O101" i="3"/>
  <c r="Q101" i="3" s="1"/>
  <c r="S101" i="3" s="1"/>
  <c r="F101" i="3"/>
  <c r="F106" i="3" s="1"/>
  <c r="E101" i="3"/>
  <c r="E106" i="3" s="1"/>
  <c r="D101" i="3"/>
  <c r="D106" i="3" s="1"/>
  <c r="C101" i="3"/>
  <c r="C106" i="3" s="1"/>
  <c r="B101" i="3"/>
  <c r="B106" i="3" s="1"/>
  <c r="F100" i="3"/>
  <c r="F105" i="3" s="1"/>
  <c r="E100" i="3"/>
  <c r="E105" i="3" s="1"/>
  <c r="D100" i="3"/>
  <c r="D105" i="3" s="1"/>
  <c r="C100" i="3"/>
  <c r="C105" i="3" s="1"/>
  <c r="B100" i="3"/>
  <c r="C97" i="3"/>
  <c r="B97" i="3"/>
  <c r="F96" i="3"/>
  <c r="E96" i="3"/>
  <c r="D96" i="3"/>
  <c r="B96" i="3"/>
  <c r="AQ95" i="3"/>
  <c r="AS95" i="3" s="1"/>
  <c r="AU95" i="3" s="1"/>
  <c r="AC95" i="3"/>
  <c r="AE95" i="3" s="1"/>
  <c r="AG95" i="3" s="1"/>
  <c r="O95" i="3"/>
  <c r="Q95" i="3" s="1"/>
  <c r="S95" i="3" s="1"/>
  <c r="F95" i="3"/>
  <c r="E95" i="3"/>
  <c r="B95" i="3"/>
  <c r="AQ92" i="3"/>
  <c r="AS92" i="3" s="1"/>
  <c r="AU92" i="3" s="1"/>
  <c r="AC92" i="3"/>
  <c r="AE92" i="3" s="1"/>
  <c r="AG92" i="3" s="1"/>
  <c r="O92" i="3"/>
  <c r="Q92" i="3" s="1"/>
  <c r="S92" i="3" s="1"/>
  <c r="AC89" i="3"/>
  <c r="AE89" i="3" s="1"/>
  <c r="AG89" i="3" s="1"/>
  <c r="AQ89" i="3"/>
  <c r="AS89" i="3" s="1"/>
  <c r="AU89" i="3" s="1"/>
  <c r="O89" i="3"/>
  <c r="Q89" i="3" s="1"/>
  <c r="S89" i="3" s="1"/>
  <c r="AQ86" i="3"/>
  <c r="AS86" i="3" s="1"/>
  <c r="AU86" i="3" s="1"/>
  <c r="AC86" i="3"/>
  <c r="AE86" i="3" s="1"/>
  <c r="AG86" i="3" s="1"/>
  <c r="Q86" i="3"/>
  <c r="S86" i="3" s="1"/>
  <c r="O86" i="3"/>
  <c r="AQ85" i="3"/>
  <c r="AS85" i="3" s="1"/>
  <c r="AU85" i="3" s="1"/>
  <c r="AC85" i="3"/>
  <c r="AE85" i="3" s="1"/>
  <c r="AG85" i="3" s="1"/>
  <c r="O85" i="3"/>
  <c r="Q85" i="3" s="1"/>
  <c r="S85" i="3" s="1"/>
  <c r="F85" i="3"/>
  <c r="E85" i="3"/>
  <c r="D85" i="3"/>
  <c r="C85" i="3"/>
  <c r="B85" i="3"/>
  <c r="AQ84" i="3"/>
  <c r="AS84" i="3" s="1"/>
  <c r="AU84" i="3" s="1"/>
  <c r="AC84" i="3"/>
  <c r="AE84" i="3" s="1"/>
  <c r="AG84" i="3" s="1"/>
  <c r="O84" i="3"/>
  <c r="Q84" i="3" s="1"/>
  <c r="S84" i="3" s="1"/>
  <c r="AQ83" i="3"/>
  <c r="AS83" i="3" s="1"/>
  <c r="AU83" i="3" s="1"/>
  <c r="AC83" i="3"/>
  <c r="AE83" i="3" s="1"/>
  <c r="AG83" i="3" s="1"/>
  <c r="O83" i="3"/>
  <c r="Q83" i="3" s="1"/>
  <c r="S83" i="3" s="1"/>
  <c r="AQ82" i="3"/>
  <c r="AS82" i="3" s="1"/>
  <c r="AU82" i="3" s="1"/>
  <c r="AC82" i="3"/>
  <c r="AE82" i="3" s="1"/>
  <c r="AG82" i="3" s="1"/>
  <c r="O82" i="3"/>
  <c r="Q82" i="3" s="1"/>
  <c r="AQ81" i="3"/>
  <c r="AS81" i="3" s="1"/>
  <c r="AU81" i="3" s="1"/>
  <c r="AC81" i="3"/>
  <c r="AE81" i="3" s="1"/>
  <c r="AG81" i="3" s="1"/>
  <c r="O81" i="3"/>
  <c r="Q81" i="3" s="1"/>
  <c r="S81" i="3" s="1"/>
  <c r="AQ78" i="3"/>
  <c r="AS78" i="3" s="1"/>
  <c r="AU78" i="3" s="1"/>
  <c r="AC78" i="3"/>
  <c r="AE78" i="3" s="1"/>
  <c r="AG78" i="3" s="1"/>
  <c r="O78" i="3"/>
  <c r="Q78" i="3" s="1"/>
  <c r="S78" i="3" s="1"/>
  <c r="F77" i="3"/>
  <c r="F97" i="3" s="1"/>
  <c r="E77" i="3"/>
  <c r="E97" i="3" s="1"/>
  <c r="D77" i="3"/>
  <c r="D97" i="3" s="1"/>
  <c r="C77" i="3"/>
  <c r="C96" i="3" s="1"/>
  <c r="B77" i="3"/>
  <c r="E93" i="3" s="1"/>
  <c r="H71" i="3"/>
  <c r="P227" i="6"/>
  <c r="P228" i="6" s="1"/>
  <c r="O227" i="6"/>
  <c r="O228" i="6" s="1"/>
  <c r="P222" i="6"/>
  <c r="P223" i="6" s="1"/>
  <c r="O222" i="6"/>
  <c r="O223" i="6" s="1"/>
  <c r="P217" i="6"/>
  <c r="P218" i="6" s="1"/>
  <c r="O217" i="6"/>
  <c r="O218" i="6" s="1"/>
  <c r="O212" i="6"/>
  <c r="O213" i="6" s="1"/>
  <c r="D209" i="6"/>
  <c r="F209" i="6" s="1"/>
  <c r="D208" i="6"/>
  <c r="F208" i="6" s="1"/>
  <c r="O207" i="6"/>
  <c r="P207" i="6" s="1"/>
  <c r="D207" i="6"/>
  <c r="F207" i="6" s="1"/>
  <c r="F210" i="6" s="1"/>
  <c r="O206" i="6"/>
  <c r="P206" i="6" s="1"/>
  <c r="O205" i="6"/>
  <c r="P205" i="6" s="1"/>
  <c r="O204" i="6"/>
  <c r="P204" i="6" s="1"/>
  <c r="F204" i="6"/>
  <c r="D204" i="6"/>
  <c r="O203" i="6"/>
  <c r="P203" i="6" s="1"/>
  <c r="D203" i="6"/>
  <c r="F203" i="6" s="1"/>
  <c r="P202" i="6"/>
  <c r="O202" i="6"/>
  <c r="D202" i="6"/>
  <c r="F202" i="6" s="1"/>
  <c r="P189" i="6"/>
  <c r="P188" i="6"/>
  <c r="O188" i="6"/>
  <c r="O189" i="6" s="1"/>
  <c r="P183" i="6"/>
  <c r="P184" i="6" s="1"/>
  <c r="O183" i="6"/>
  <c r="O184" i="6" s="1"/>
  <c r="O178" i="6"/>
  <c r="O179" i="6" s="1"/>
  <c r="O174" i="6"/>
  <c r="P173" i="6"/>
  <c r="P174" i="6" s="1"/>
  <c r="O173" i="6"/>
  <c r="D170" i="6"/>
  <c r="F170" i="6" s="1"/>
  <c r="D169" i="6"/>
  <c r="F169" i="6" s="1"/>
  <c r="P168" i="6"/>
  <c r="O168" i="6"/>
  <c r="D168" i="6"/>
  <c r="D171" i="6" s="1"/>
  <c r="O167" i="6"/>
  <c r="P167" i="6" s="1"/>
  <c r="O166" i="6"/>
  <c r="P166" i="6" s="1"/>
  <c r="O165" i="6"/>
  <c r="P165" i="6" s="1"/>
  <c r="D165" i="6"/>
  <c r="F165" i="6" s="1"/>
  <c r="P164" i="6"/>
  <c r="O164" i="6"/>
  <c r="F164" i="6"/>
  <c r="D164" i="6"/>
  <c r="O163" i="6"/>
  <c r="P163" i="6" s="1"/>
  <c r="D163" i="6"/>
  <c r="P149" i="6"/>
  <c r="P150" i="6" s="1"/>
  <c r="O149" i="6"/>
  <c r="O150" i="6" s="1"/>
  <c r="P144" i="6"/>
  <c r="P145" i="6" s="1"/>
  <c r="O144" i="6"/>
  <c r="O145" i="6" s="1"/>
  <c r="P139" i="6"/>
  <c r="P140" i="6" s="1"/>
  <c r="O139" i="6"/>
  <c r="O140" i="6" s="1"/>
  <c r="O134" i="6"/>
  <c r="O135" i="6" s="1"/>
  <c r="F131" i="6"/>
  <c r="D131" i="6"/>
  <c r="D130" i="6"/>
  <c r="F130" i="6" s="1"/>
  <c r="O129" i="6"/>
  <c r="P129" i="6" s="1"/>
  <c r="D129" i="6"/>
  <c r="F129" i="6" s="1"/>
  <c r="F132" i="6" s="1"/>
  <c r="O128" i="6"/>
  <c r="P128" i="6" s="1"/>
  <c r="O127" i="6"/>
  <c r="P127" i="6" s="1"/>
  <c r="O126" i="6"/>
  <c r="P126" i="6" s="1"/>
  <c r="F126" i="6"/>
  <c r="D126" i="6"/>
  <c r="O125" i="6"/>
  <c r="P125" i="6" s="1"/>
  <c r="D125" i="6"/>
  <c r="F125" i="6" s="1"/>
  <c r="O124" i="6"/>
  <c r="D124" i="6"/>
  <c r="F124" i="6" s="1"/>
  <c r="P111" i="6"/>
  <c r="P110" i="6"/>
  <c r="O110" i="6"/>
  <c r="O111" i="6" s="1"/>
  <c r="P105" i="6"/>
  <c r="P106" i="6" s="1"/>
  <c r="O105" i="6"/>
  <c r="O106" i="6" s="1"/>
  <c r="O100" i="6"/>
  <c r="O101" i="6" s="1"/>
  <c r="O96" i="6"/>
  <c r="P95" i="6"/>
  <c r="P96" i="6" s="1"/>
  <c r="O95" i="6"/>
  <c r="D92" i="6"/>
  <c r="F92" i="6" s="1"/>
  <c r="D91" i="6"/>
  <c r="F91" i="6" s="1"/>
  <c r="P90" i="6"/>
  <c r="O90" i="6"/>
  <c r="D90" i="6"/>
  <c r="D93" i="6" s="1"/>
  <c r="O89" i="6"/>
  <c r="P89" i="6" s="1"/>
  <c r="O88" i="6"/>
  <c r="P88" i="6" s="1"/>
  <c r="O87" i="6"/>
  <c r="P87" i="6" s="1"/>
  <c r="D87" i="6"/>
  <c r="F87" i="6" s="1"/>
  <c r="P86" i="6"/>
  <c r="O86" i="6"/>
  <c r="F86" i="6"/>
  <c r="D86" i="6"/>
  <c r="O85" i="6"/>
  <c r="P85" i="6" s="1"/>
  <c r="D85" i="6"/>
  <c r="P71" i="6"/>
  <c r="P72" i="6" s="1"/>
  <c r="O71" i="6"/>
  <c r="O72" i="6" s="1"/>
  <c r="P66" i="6"/>
  <c r="P67" i="6" s="1"/>
  <c r="O66" i="6"/>
  <c r="O67" i="6" s="1"/>
  <c r="P61" i="6"/>
  <c r="P62" i="6" s="1"/>
  <c r="O61" i="6"/>
  <c r="O62" i="6" s="1"/>
  <c r="O56" i="6"/>
  <c r="O57" i="6" s="1"/>
  <c r="F53" i="6"/>
  <c r="D53" i="6"/>
  <c r="D52" i="6"/>
  <c r="E74" i="6" s="1"/>
  <c r="O51" i="6"/>
  <c r="P51" i="6" s="1"/>
  <c r="D51" i="6"/>
  <c r="F51" i="6" s="1"/>
  <c r="O50" i="6"/>
  <c r="P50" i="6" s="1"/>
  <c r="O49" i="6"/>
  <c r="P49" i="6" s="1"/>
  <c r="O48" i="6"/>
  <c r="P48" i="6" s="1"/>
  <c r="F48" i="6"/>
  <c r="D48" i="6"/>
  <c r="O47" i="6"/>
  <c r="P47" i="6" s="1"/>
  <c r="D47" i="6"/>
  <c r="F47" i="6" s="1"/>
  <c r="O46" i="6"/>
  <c r="D46" i="6"/>
  <c r="F46" i="6" s="1"/>
  <c r="I211" i="10"/>
  <c r="I209" i="10"/>
  <c r="H209" i="10"/>
  <c r="H211" i="10" s="1"/>
  <c r="H201" i="10"/>
  <c r="I201" i="10" s="1"/>
  <c r="H200" i="10"/>
  <c r="H203" i="10" s="1"/>
  <c r="I192" i="10"/>
  <c r="H192" i="10"/>
  <c r="I191" i="10"/>
  <c r="H191" i="10"/>
  <c r="H190" i="10"/>
  <c r="I190" i="10" s="1"/>
  <c r="H189" i="10"/>
  <c r="I189" i="10" s="1"/>
  <c r="I188" i="10"/>
  <c r="H188" i="10"/>
  <c r="I187" i="10"/>
  <c r="H187" i="10"/>
  <c r="I173" i="10"/>
  <c r="I175" i="10" s="1"/>
  <c r="H173" i="10"/>
  <c r="H175" i="10" s="1"/>
  <c r="I165" i="10"/>
  <c r="H165" i="10"/>
  <c r="H164" i="10"/>
  <c r="H167" i="10" s="1"/>
  <c r="H156" i="10"/>
  <c r="I156" i="10" s="1"/>
  <c r="H155" i="10"/>
  <c r="I155" i="10" s="1"/>
  <c r="I154" i="10"/>
  <c r="H154" i="10"/>
  <c r="I153" i="10"/>
  <c r="H153" i="10"/>
  <c r="H152" i="10"/>
  <c r="I152" i="10" s="1"/>
  <c r="H151" i="10"/>
  <c r="H158" i="10" s="1"/>
  <c r="I137" i="10"/>
  <c r="I139" i="10" s="1"/>
  <c r="H137" i="10"/>
  <c r="H139" i="10" s="1"/>
  <c r="H129" i="10"/>
  <c r="I129" i="10" s="1"/>
  <c r="H128" i="10"/>
  <c r="H131" i="10" s="1"/>
  <c r="I120" i="10"/>
  <c r="H120" i="10"/>
  <c r="I119" i="10"/>
  <c r="H119" i="10"/>
  <c r="H118" i="10"/>
  <c r="I118" i="10" s="1"/>
  <c r="H117" i="10"/>
  <c r="I117" i="10" s="1"/>
  <c r="I116" i="10"/>
  <c r="H116" i="10"/>
  <c r="I115" i="10"/>
  <c r="H115" i="10"/>
  <c r="I101" i="10"/>
  <c r="I103" i="10" s="1"/>
  <c r="H101" i="10"/>
  <c r="H103" i="10" s="1"/>
  <c r="I93" i="10"/>
  <c r="H93" i="10"/>
  <c r="H92" i="10"/>
  <c r="H95" i="10" s="1"/>
  <c r="I84" i="10"/>
  <c r="H84" i="10"/>
  <c r="I83" i="10"/>
  <c r="H83" i="10"/>
  <c r="I82" i="10"/>
  <c r="H82" i="10"/>
  <c r="H81" i="10"/>
  <c r="I81" i="10" s="1"/>
  <c r="I80" i="10"/>
  <c r="H80" i="10"/>
  <c r="I79" i="10"/>
  <c r="H79" i="10"/>
  <c r="I67" i="10"/>
  <c r="I65" i="10"/>
  <c r="H65" i="10"/>
  <c r="H67" i="10" s="1"/>
  <c r="I59" i="10"/>
  <c r="I57" i="10"/>
  <c r="H57" i="10"/>
  <c r="I56" i="10"/>
  <c r="H56" i="10"/>
  <c r="H59" i="10" s="1"/>
  <c r="I48" i="10"/>
  <c r="H48" i="10"/>
  <c r="H47" i="10"/>
  <c r="I47" i="10" s="1"/>
  <c r="I46" i="10"/>
  <c r="H46" i="10"/>
  <c r="H45" i="10"/>
  <c r="I45" i="10" s="1"/>
  <c r="I44" i="10"/>
  <c r="H44" i="10"/>
  <c r="H43" i="10"/>
  <c r="H50" i="10" s="1"/>
  <c r="I209" i="4"/>
  <c r="I211" i="4" s="1"/>
  <c r="H209" i="4"/>
  <c r="H211" i="4" s="1"/>
  <c r="H201" i="4"/>
  <c r="I201" i="4" s="1"/>
  <c r="H200" i="4"/>
  <c r="H203" i="4" s="1"/>
  <c r="I192" i="4"/>
  <c r="H192" i="4"/>
  <c r="H191" i="4"/>
  <c r="I191" i="4" s="1"/>
  <c r="I190" i="4"/>
  <c r="H190" i="4"/>
  <c r="H189" i="4"/>
  <c r="I189" i="4" s="1"/>
  <c r="H188" i="4"/>
  <c r="I188" i="4" s="1"/>
  <c r="H187" i="4"/>
  <c r="I187" i="4" s="1"/>
  <c r="I173" i="4"/>
  <c r="I175" i="4" s="1"/>
  <c r="H173" i="4"/>
  <c r="H175" i="4" s="1"/>
  <c r="H165" i="4"/>
  <c r="I165" i="4" s="1"/>
  <c r="H164" i="4"/>
  <c r="H167" i="4" s="1"/>
  <c r="H156" i="4"/>
  <c r="I156" i="4" s="1"/>
  <c r="I155" i="4"/>
  <c r="H155" i="4"/>
  <c r="H154" i="4"/>
  <c r="I154" i="4" s="1"/>
  <c r="I153" i="4"/>
  <c r="H153" i="4"/>
  <c r="H152" i="4"/>
  <c r="I152" i="4" s="1"/>
  <c r="H151" i="4"/>
  <c r="H158" i="4" s="1"/>
  <c r="I139" i="4"/>
  <c r="I137" i="4"/>
  <c r="H137" i="4"/>
  <c r="H139" i="4" s="1"/>
  <c r="H129" i="4"/>
  <c r="I129" i="4" s="1"/>
  <c r="H128" i="4"/>
  <c r="H131" i="4" s="1"/>
  <c r="H120" i="4"/>
  <c r="I120" i="4" s="1"/>
  <c r="H119" i="4"/>
  <c r="I119" i="4" s="1"/>
  <c r="H118" i="4"/>
  <c r="I118" i="4" s="1"/>
  <c r="H117" i="4"/>
  <c r="I117" i="4" s="1"/>
  <c r="H116" i="4"/>
  <c r="I116" i="4" s="1"/>
  <c r="H115" i="4"/>
  <c r="I115" i="4" s="1"/>
  <c r="I103" i="4"/>
  <c r="I101" i="4"/>
  <c r="H101" i="4"/>
  <c r="H103" i="4" s="1"/>
  <c r="H93" i="4"/>
  <c r="I93" i="4" s="1"/>
  <c r="H92" i="4"/>
  <c r="I92" i="4" s="1"/>
  <c r="H84" i="4"/>
  <c r="I84" i="4" s="1"/>
  <c r="I83" i="4"/>
  <c r="H83" i="4"/>
  <c r="H82" i="4"/>
  <c r="I82" i="4" s="1"/>
  <c r="I81" i="4"/>
  <c r="H81" i="4"/>
  <c r="H80" i="4"/>
  <c r="I80" i="4" s="1"/>
  <c r="H79" i="4"/>
  <c r="I79" i="4" s="1"/>
  <c r="I65" i="4"/>
  <c r="I67" i="4" s="1"/>
  <c r="H65" i="4"/>
  <c r="H67" i="4" s="1"/>
  <c r="H57" i="4"/>
  <c r="I57" i="4" s="1"/>
  <c r="I59" i="4" s="1"/>
  <c r="I56" i="4"/>
  <c r="H56" i="4"/>
  <c r="H48" i="4"/>
  <c r="I48" i="4" s="1"/>
  <c r="H47" i="4"/>
  <c r="I47" i="4" s="1"/>
  <c r="I46" i="4"/>
  <c r="H46" i="4"/>
  <c r="H45" i="4"/>
  <c r="I45" i="4" s="1"/>
  <c r="H44" i="4"/>
  <c r="I44" i="4" s="1"/>
  <c r="H43" i="4"/>
  <c r="I53" i="7"/>
  <c r="I210" i="7"/>
  <c r="I207" i="7"/>
  <c r="H207" i="7"/>
  <c r="H210" i="7" s="1"/>
  <c r="H198" i="7"/>
  <c r="I198" i="7" s="1"/>
  <c r="H197" i="7"/>
  <c r="I197" i="7" s="1"/>
  <c r="H192" i="7"/>
  <c r="I192" i="7" s="1"/>
  <c r="H191" i="7"/>
  <c r="I191" i="7" s="1"/>
  <c r="H190" i="7"/>
  <c r="I190" i="7" s="1"/>
  <c r="H189" i="7"/>
  <c r="I189" i="7" s="1"/>
  <c r="H188" i="7"/>
  <c r="I188" i="7" s="1"/>
  <c r="I187" i="7"/>
  <c r="H187" i="7"/>
  <c r="I171" i="7"/>
  <c r="I174" i="7" s="1"/>
  <c r="H171" i="7"/>
  <c r="H174" i="7" s="1"/>
  <c r="H162" i="7"/>
  <c r="I162" i="7" s="1"/>
  <c r="H161" i="7"/>
  <c r="I161" i="7" s="1"/>
  <c r="H156" i="7"/>
  <c r="I156" i="7" s="1"/>
  <c r="I155" i="7"/>
  <c r="H155" i="7"/>
  <c r="H154" i="7"/>
  <c r="I154" i="7" s="1"/>
  <c r="H153" i="7"/>
  <c r="I153" i="7" s="1"/>
  <c r="H152" i="7"/>
  <c r="I152" i="7" s="1"/>
  <c r="I151" i="7"/>
  <c r="H151" i="7"/>
  <c r="I138" i="7"/>
  <c r="I135" i="7"/>
  <c r="H135" i="7"/>
  <c r="H138" i="7" s="1"/>
  <c r="H126" i="7"/>
  <c r="I126" i="7" s="1"/>
  <c r="H125" i="7"/>
  <c r="I125" i="7" s="1"/>
  <c r="H120" i="7"/>
  <c r="I120" i="7" s="1"/>
  <c r="H119" i="7"/>
  <c r="I119" i="7" s="1"/>
  <c r="H118" i="7"/>
  <c r="I118" i="7" s="1"/>
  <c r="H117" i="7"/>
  <c r="I117" i="7" s="1"/>
  <c r="H116" i="7"/>
  <c r="I116" i="7" s="1"/>
  <c r="H115" i="7"/>
  <c r="H129" i="7" s="1"/>
  <c r="I99" i="7"/>
  <c r="I102" i="7" s="1"/>
  <c r="H99" i="7"/>
  <c r="H102" i="7" s="1"/>
  <c r="H90" i="7"/>
  <c r="I90" i="7" s="1"/>
  <c r="H89" i="7"/>
  <c r="I89" i="7" s="1"/>
  <c r="H84" i="7"/>
  <c r="I84" i="7" s="1"/>
  <c r="I83" i="7"/>
  <c r="H83" i="7"/>
  <c r="H82" i="7"/>
  <c r="I82" i="7" s="1"/>
  <c r="H81" i="7"/>
  <c r="I81" i="7" s="1"/>
  <c r="H80" i="7"/>
  <c r="I80" i="7" s="1"/>
  <c r="H79" i="7"/>
  <c r="I66" i="7"/>
  <c r="H66" i="7"/>
  <c r="I63" i="7"/>
  <c r="H63" i="7"/>
  <c r="H54" i="7"/>
  <c r="I54" i="7" s="1"/>
  <c r="H53" i="7"/>
  <c r="H48" i="7"/>
  <c r="I48" i="7" s="1"/>
  <c r="H47" i="7"/>
  <c r="I47" i="7" s="1"/>
  <c r="H46" i="7"/>
  <c r="I46" i="7" s="1"/>
  <c r="H45" i="7"/>
  <c r="I45" i="7" s="1"/>
  <c r="H44" i="7"/>
  <c r="I44" i="7" s="1"/>
  <c r="I43" i="7"/>
  <c r="H43" i="7"/>
  <c r="H19" i="7"/>
  <c r="I19" i="7" s="1"/>
  <c r="H31" i="7"/>
  <c r="I28" i="7"/>
  <c r="I31" i="7" s="1"/>
  <c r="H28" i="7"/>
  <c r="I115" i="7" l="1"/>
  <c r="I95" i="4"/>
  <c r="I122" i="4"/>
  <c r="I151" i="4"/>
  <c r="I200" i="4"/>
  <c r="H86" i="10"/>
  <c r="H107" i="10" s="1"/>
  <c r="I128" i="10"/>
  <c r="I131" i="10" s="1"/>
  <c r="I151" i="10"/>
  <c r="I158" i="10" s="1"/>
  <c r="I179" i="10" s="1"/>
  <c r="P27" i="1" s="1"/>
  <c r="I200" i="10"/>
  <c r="I203" i="10" s="1"/>
  <c r="F263" i="3"/>
  <c r="H179" i="4"/>
  <c r="H93" i="7"/>
  <c r="H105" i="7" s="1"/>
  <c r="I129" i="7"/>
  <c r="I141" i="7" s="1"/>
  <c r="O33" i="1" s="1"/>
  <c r="H50" i="4"/>
  <c r="I203" i="4"/>
  <c r="I86" i="10"/>
  <c r="I107" i="10" s="1"/>
  <c r="N27" i="1" s="1"/>
  <c r="O74" i="6"/>
  <c r="O152" i="6"/>
  <c r="O230" i="6"/>
  <c r="O76" i="6"/>
  <c r="I79" i="7"/>
  <c r="H59" i="4"/>
  <c r="I128" i="4"/>
  <c r="I131" i="4" s="1"/>
  <c r="P46" i="6"/>
  <c r="P124" i="6"/>
  <c r="H141" i="7"/>
  <c r="H57" i="7"/>
  <c r="H69" i="7" s="1"/>
  <c r="H201" i="7"/>
  <c r="H213" i="7" s="1"/>
  <c r="H95" i="4"/>
  <c r="H122" i="10"/>
  <c r="H143" i="10" s="1"/>
  <c r="H194" i="10"/>
  <c r="H215" i="10" s="1"/>
  <c r="F195" i="3"/>
  <c r="H86" i="4"/>
  <c r="I194" i="10"/>
  <c r="I215" i="10" s="1"/>
  <c r="Q27" i="1" s="1"/>
  <c r="E113" i="6"/>
  <c r="E191" i="6"/>
  <c r="P208" i="6"/>
  <c r="H165" i="7"/>
  <c r="H177" i="7" s="1"/>
  <c r="I43" i="10"/>
  <c r="I50" i="10" s="1"/>
  <c r="I71" i="10" s="1"/>
  <c r="M27" i="1" s="1"/>
  <c r="I92" i="10"/>
  <c r="I95" i="10" s="1"/>
  <c r="I164" i="10"/>
  <c r="I167" i="10" s="1"/>
  <c r="H179" i="10"/>
  <c r="I57" i="7"/>
  <c r="I69" i="7" s="1"/>
  <c r="M33" i="1" s="1"/>
  <c r="I122" i="10"/>
  <c r="E408" i="3"/>
  <c r="F388" i="3"/>
  <c r="F403" i="3"/>
  <c r="B386" i="3"/>
  <c r="C388" i="3"/>
  <c r="F405" i="3"/>
  <c r="F333" i="3"/>
  <c r="F318" i="3"/>
  <c r="F335" i="3"/>
  <c r="E338" i="3"/>
  <c r="C318" i="3"/>
  <c r="D318" i="3"/>
  <c r="C248" i="3"/>
  <c r="B246" i="3"/>
  <c r="F265" i="3"/>
  <c r="E268" i="3"/>
  <c r="F193" i="3"/>
  <c r="F191" i="3"/>
  <c r="B175" i="3"/>
  <c r="F192" i="3" s="1"/>
  <c r="D178" i="3"/>
  <c r="F178" i="3"/>
  <c r="E128" i="3"/>
  <c r="C108" i="3"/>
  <c r="F404" i="3"/>
  <c r="AS408" i="3"/>
  <c r="E419" i="3" s="1"/>
  <c r="AU403" i="3"/>
  <c r="S362" i="3"/>
  <c r="AU404" i="3" s="1"/>
  <c r="E388" i="3"/>
  <c r="S363" i="3"/>
  <c r="AU406" i="3" s="1"/>
  <c r="AU405" i="3"/>
  <c r="F415" i="3" s="1"/>
  <c r="D388" i="3"/>
  <c r="AU401" i="3"/>
  <c r="B387" i="3"/>
  <c r="F406" i="3" s="1"/>
  <c r="F416" i="3" s="1"/>
  <c r="F401" i="3"/>
  <c r="S358" i="3"/>
  <c r="B385" i="3"/>
  <c r="AS338" i="3"/>
  <c r="AU333" i="3"/>
  <c r="F343" i="3" s="1"/>
  <c r="S292" i="3"/>
  <c r="AU334" i="3" s="1"/>
  <c r="E318" i="3"/>
  <c r="F334" i="3"/>
  <c r="S293" i="3"/>
  <c r="AU336" i="3" s="1"/>
  <c r="AU335" i="3"/>
  <c r="F345" i="3" s="1"/>
  <c r="B317" i="3"/>
  <c r="F336" i="3" s="1"/>
  <c r="F331" i="3"/>
  <c r="AU331" i="3"/>
  <c r="S288" i="3"/>
  <c r="B315" i="3"/>
  <c r="S223" i="3"/>
  <c r="AU266" i="3" s="1"/>
  <c r="AU265" i="3"/>
  <c r="F275" i="3" s="1"/>
  <c r="E248" i="3"/>
  <c r="AS268" i="3"/>
  <c r="E279" i="3" s="1"/>
  <c r="F248" i="3"/>
  <c r="AU263" i="3"/>
  <c r="F273" i="3" s="1"/>
  <c r="S222" i="3"/>
  <c r="AU264" i="3" s="1"/>
  <c r="F264" i="3"/>
  <c r="D248" i="3"/>
  <c r="AU261" i="3"/>
  <c r="B247" i="3"/>
  <c r="F266" i="3" s="1"/>
  <c r="F261" i="3"/>
  <c r="S218" i="3"/>
  <c r="B245" i="3"/>
  <c r="E178" i="3"/>
  <c r="S159" i="3"/>
  <c r="AU195" i="3"/>
  <c r="AU196" i="3"/>
  <c r="AS198" i="3"/>
  <c r="AU193" i="3"/>
  <c r="S152" i="3"/>
  <c r="AU194" i="3" s="1"/>
  <c r="B177" i="3"/>
  <c r="F196" i="3" s="1"/>
  <c r="S148" i="3"/>
  <c r="C176" i="3"/>
  <c r="F194" i="3" s="1"/>
  <c r="E198" i="3"/>
  <c r="E209" i="3" s="1"/>
  <c r="AU191" i="3"/>
  <c r="F108" i="3"/>
  <c r="F123" i="3"/>
  <c r="F125" i="3"/>
  <c r="F124" i="3"/>
  <c r="F126" i="3"/>
  <c r="AS128" i="3"/>
  <c r="E139" i="3" s="1"/>
  <c r="AU126" i="3"/>
  <c r="D108" i="3"/>
  <c r="S82" i="3"/>
  <c r="AU124" i="3" s="1"/>
  <c r="AU123" i="3"/>
  <c r="F133" i="3" s="1"/>
  <c r="E108" i="3"/>
  <c r="F121" i="3"/>
  <c r="C95" i="3"/>
  <c r="B105" i="3"/>
  <c r="AU121" i="3"/>
  <c r="AU125" i="3"/>
  <c r="D95" i="3"/>
  <c r="B93" i="3"/>
  <c r="AU122" i="3"/>
  <c r="C93" i="3"/>
  <c r="D93" i="3"/>
  <c r="F93" i="3"/>
  <c r="P52" i="6"/>
  <c r="P130" i="6"/>
  <c r="P113" i="6"/>
  <c r="P91" i="6"/>
  <c r="P169" i="6"/>
  <c r="F152" i="6"/>
  <c r="F230" i="6"/>
  <c r="F54" i="6"/>
  <c r="P230" i="6"/>
  <c r="D49" i="6"/>
  <c r="D54" i="6"/>
  <c r="O91" i="6"/>
  <c r="D127" i="6"/>
  <c r="D132" i="6"/>
  <c r="O169" i="6"/>
  <c r="O191" i="6"/>
  <c r="O193" i="6" s="1"/>
  <c r="D205" i="6"/>
  <c r="D210" i="6"/>
  <c r="O113" i="6"/>
  <c r="O115" i="6" s="1"/>
  <c r="F49" i="6"/>
  <c r="F85" i="6"/>
  <c r="F127" i="6"/>
  <c r="F163" i="6"/>
  <c r="F205" i="6"/>
  <c r="E152" i="6"/>
  <c r="O154" i="6" s="1"/>
  <c r="E230" i="6"/>
  <c r="O232" i="6" s="1"/>
  <c r="F52" i="6"/>
  <c r="F74" i="6" s="1"/>
  <c r="P56" i="6"/>
  <c r="P57" i="6" s="1"/>
  <c r="F90" i="6"/>
  <c r="F93" i="6" s="1"/>
  <c r="P100" i="6"/>
  <c r="P101" i="6" s="1"/>
  <c r="P134" i="6"/>
  <c r="P135" i="6" s="1"/>
  <c r="F168" i="6"/>
  <c r="F171" i="6" s="1"/>
  <c r="P178" i="6"/>
  <c r="P179" i="6" s="1"/>
  <c r="P212" i="6"/>
  <c r="P213" i="6" s="1"/>
  <c r="O52" i="6"/>
  <c r="D88" i="6"/>
  <c r="O130" i="6"/>
  <c r="D166" i="6"/>
  <c r="O208" i="6"/>
  <c r="H71" i="10"/>
  <c r="I143" i="10"/>
  <c r="O27" i="1" s="1"/>
  <c r="I86" i="4"/>
  <c r="I107" i="4" s="1"/>
  <c r="N30" i="1" s="1"/>
  <c r="I194" i="4"/>
  <c r="I215" i="4" s="1"/>
  <c r="Q30" i="1" s="1"/>
  <c r="H71" i="4"/>
  <c r="I158" i="4"/>
  <c r="H122" i="4"/>
  <c r="H143" i="4" s="1"/>
  <c r="I43" i="4"/>
  <c r="I50" i="4" s="1"/>
  <c r="I71" i="4" s="1"/>
  <c r="M30" i="1" s="1"/>
  <c r="H194" i="4"/>
  <c r="H215" i="4" s="1"/>
  <c r="I164" i="4"/>
  <c r="I167" i="4" s="1"/>
  <c r="I165" i="7"/>
  <c r="I177" i="7" s="1"/>
  <c r="P33" i="1" s="1"/>
  <c r="I93" i="7"/>
  <c r="I105" i="7" s="1"/>
  <c r="N33" i="1" s="1"/>
  <c r="I201" i="7"/>
  <c r="I213" i="7" s="1"/>
  <c r="Q33" i="1" s="1"/>
  <c r="F205" i="3" l="1"/>
  <c r="F203" i="3"/>
  <c r="I179" i="4"/>
  <c r="P30" i="1" s="1"/>
  <c r="I143" i="4"/>
  <c r="O30" i="1" s="1"/>
  <c r="E349" i="3"/>
  <c r="F201" i="3"/>
  <c r="H107" i="4"/>
  <c r="F413" i="3"/>
  <c r="F271" i="3"/>
  <c r="F276" i="3"/>
  <c r="F204" i="3"/>
  <c r="B178" i="3"/>
  <c r="AU408" i="3"/>
  <c r="AU402" i="3"/>
  <c r="B388" i="3"/>
  <c r="F408" i="3" s="1"/>
  <c r="F402" i="3"/>
  <c r="F411" i="3"/>
  <c r="F414" i="3"/>
  <c r="B318" i="3"/>
  <c r="F338" i="3" s="1"/>
  <c r="F332" i="3"/>
  <c r="AU338" i="3"/>
  <c r="AU332" i="3"/>
  <c r="F344" i="3"/>
  <c r="F341" i="3"/>
  <c r="F346" i="3"/>
  <c r="AU268" i="3"/>
  <c r="AU262" i="3"/>
  <c r="B248" i="3"/>
  <c r="F268" i="3" s="1"/>
  <c r="F262" i="3"/>
  <c r="F274" i="3"/>
  <c r="AU198" i="3"/>
  <c r="AU192" i="3"/>
  <c r="F202" i="3" s="1"/>
  <c r="F206" i="3"/>
  <c r="C178" i="3"/>
  <c r="F135" i="3"/>
  <c r="B108" i="3"/>
  <c r="F128" i="3" s="1"/>
  <c r="F122" i="3"/>
  <c r="F132" i="3" s="1"/>
  <c r="F131" i="3"/>
  <c r="F136" i="3"/>
  <c r="F134" i="3"/>
  <c r="AU128" i="3"/>
  <c r="F191" i="6"/>
  <c r="F166" i="6"/>
  <c r="P232" i="6"/>
  <c r="Q24" i="1" s="1"/>
  <c r="P152" i="6"/>
  <c r="P154" i="6" s="1"/>
  <c r="O24" i="1" s="1"/>
  <c r="F113" i="6"/>
  <c r="P115" i="6" s="1"/>
  <c r="N24" i="1" s="1"/>
  <c r="F88" i="6"/>
  <c r="P191" i="6"/>
  <c r="P74" i="6"/>
  <c r="P76" i="6" s="1"/>
  <c r="M24" i="1" s="1"/>
  <c r="F198" i="3" l="1"/>
  <c r="F209" i="3" s="1"/>
  <c r="N36" i="1" s="1"/>
  <c r="F412" i="3"/>
  <c r="F419" i="3"/>
  <c r="Q36" i="1" s="1"/>
  <c r="F342" i="3"/>
  <c r="F349" i="3"/>
  <c r="P36" i="1" s="1"/>
  <c r="F272" i="3"/>
  <c r="F279" i="3"/>
  <c r="O36" i="1" s="1"/>
  <c r="F139" i="3"/>
  <c r="M36" i="1" s="1"/>
  <c r="P193" i="6"/>
  <c r="P24" i="1" s="1"/>
  <c r="B8" i="3" l="1"/>
  <c r="AL40" i="3"/>
  <c r="AL17" i="3"/>
  <c r="X40" i="3"/>
  <c r="X17" i="3"/>
  <c r="J40" i="3"/>
  <c r="J17" i="3"/>
  <c r="I29" i="10" l="1"/>
  <c r="I31" i="10" s="1"/>
  <c r="H29" i="10"/>
  <c r="H31" i="10" s="1"/>
  <c r="H29" i="4"/>
  <c r="H31" i="4" s="1"/>
  <c r="I29" i="4"/>
  <c r="I31" i="4" s="1"/>
  <c r="H7" i="4"/>
  <c r="P32" i="6" l="1"/>
  <c r="P33" i="6" s="1"/>
  <c r="O32" i="6"/>
  <c r="O33" i="6" s="1"/>
  <c r="P27" i="6"/>
  <c r="O27" i="6"/>
  <c r="O28" i="6" s="1"/>
  <c r="P28" i="6" l="1"/>
  <c r="AQ42" i="3" l="1"/>
  <c r="AS42" i="3" s="1"/>
  <c r="AU42" i="3" s="1"/>
  <c r="AQ19" i="3"/>
  <c r="AS19" i="3" s="1"/>
  <c r="AU19" i="3" s="1"/>
  <c r="AC42" i="3"/>
  <c r="AE42" i="3" s="1"/>
  <c r="AG42" i="3" s="1"/>
  <c r="O42" i="3"/>
  <c r="O19" i="3"/>
  <c r="AQ48" i="3"/>
  <c r="AS48" i="3" s="1"/>
  <c r="AU48" i="3" s="1"/>
  <c r="AQ45" i="3"/>
  <c r="AS45" i="3" s="1"/>
  <c r="AU45" i="3" s="1"/>
  <c r="AQ39" i="3"/>
  <c r="AS39" i="3" s="1"/>
  <c r="AU39" i="3" s="1"/>
  <c r="AQ38" i="3"/>
  <c r="AS38" i="3" s="1"/>
  <c r="AU38" i="3" s="1"/>
  <c r="AQ37" i="3"/>
  <c r="AS37" i="3" s="1"/>
  <c r="AU37" i="3" s="1"/>
  <c r="AQ36" i="3"/>
  <c r="AS36" i="3" s="1"/>
  <c r="AU36" i="3" s="1"/>
  <c r="AQ35" i="3"/>
  <c r="AS35" i="3" s="1"/>
  <c r="AU35" i="3" s="1"/>
  <c r="AQ34" i="3"/>
  <c r="AS34" i="3" s="1"/>
  <c r="AU34" i="3" s="1"/>
  <c r="AQ31" i="3"/>
  <c r="AS31" i="3" s="1"/>
  <c r="AU31" i="3" s="1"/>
  <c r="AQ25" i="3"/>
  <c r="AS25" i="3" s="1"/>
  <c r="AU25" i="3" s="1"/>
  <c r="AQ22" i="3"/>
  <c r="AS22" i="3" s="1"/>
  <c r="AU22" i="3" s="1"/>
  <c r="AQ16" i="3"/>
  <c r="AS16" i="3" s="1"/>
  <c r="AU16" i="3" s="1"/>
  <c r="AQ15" i="3"/>
  <c r="AS15" i="3" s="1"/>
  <c r="AU15" i="3" s="1"/>
  <c r="AQ14" i="3"/>
  <c r="AS14" i="3" s="1"/>
  <c r="AU14" i="3" s="1"/>
  <c r="AQ13" i="3"/>
  <c r="AS13" i="3" s="1"/>
  <c r="AU13" i="3" s="1"/>
  <c r="AQ12" i="3"/>
  <c r="AS12" i="3" s="1"/>
  <c r="AU12" i="3" s="1"/>
  <c r="AQ11" i="3"/>
  <c r="AS11" i="3" s="1"/>
  <c r="AU11" i="3" s="1"/>
  <c r="AQ8" i="3"/>
  <c r="AS8" i="3" s="1"/>
  <c r="AU8" i="3" s="1"/>
  <c r="AC25" i="3"/>
  <c r="AC22" i="3"/>
  <c r="AC19" i="3"/>
  <c r="AC16" i="3"/>
  <c r="AC15" i="3"/>
  <c r="AC14" i="3"/>
  <c r="AC13" i="3"/>
  <c r="AC12" i="3"/>
  <c r="AC11" i="3"/>
  <c r="AC8" i="3"/>
  <c r="AC48" i="3"/>
  <c r="AE48" i="3" s="1"/>
  <c r="AG48" i="3" s="1"/>
  <c r="AC45" i="3"/>
  <c r="AE45" i="3" s="1"/>
  <c r="AG45" i="3" s="1"/>
  <c r="AC39" i="3"/>
  <c r="AE39" i="3" s="1"/>
  <c r="AG39" i="3" s="1"/>
  <c r="AC38" i="3"/>
  <c r="AE38" i="3" s="1"/>
  <c r="AG38" i="3" s="1"/>
  <c r="AC37" i="3"/>
  <c r="AE37" i="3" s="1"/>
  <c r="AG37" i="3" s="1"/>
  <c r="AC36" i="3"/>
  <c r="AE36" i="3" s="1"/>
  <c r="AG36" i="3" s="1"/>
  <c r="AC35" i="3"/>
  <c r="AE35" i="3" s="1"/>
  <c r="AG35" i="3" s="1"/>
  <c r="AC34" i="3"/>
  <c r="AE34" i="3" s="1"/>
  <c r="AG34" i="3" s="1"/>
  <c r="AC31" i="3"/>
  <c r="AE31" i="3" s="1"/>
  <c r="AG31" i="3" s="1"/>
  <c r="O48" i="3"/>
  <c r="O45" i="3"/>
  <c r="O39" i="3"/>
  <c r="O38" i="3"/>
  <c r="O37" i="3"/>
  <c r="O36" i="3"/>
  <c r="O35" i="3"/>
  <c r="O34" i="3"/>
  <c r="O31" i="3"/>
  <c r="O25" i="3"/>
  <c r="O22" i="3"/>
  <c r="O16" i="3"/>
  <c r="O15" i="3"/>
  <c r="O14" i="3"/>
  <c r="O13" i="3"/>
  <c r="O12" i="3"/>
  <c r="O11" i="3"/>
  <c r="O8" i="3"/>
  <c r="H1" i="3"/>
  <c r="H20" i="10" l="1"/>
  <c r="H21" i="4"/>
  <c r="I21" i="4" s="1"/>
  <c r="I20" i="10" l="1"/>
  <c r="O7" i="6" l="1"/>
  <c r="O22" i="6" l="1"/>
  <c r="P22" i="6" s="1"/>
  <c r="H21" i="10" l="1"/>
  <c r="H23" i="10" s="1"/>
  <c r="H12" i="10"/>
  <c r="I12" i="10" s="1"/>
  <c r="H11" i="10"/>
  <c r="I11" i="10" s="1"/>
  <c r="H10" i="10"/>
  <c r="I10" i="10" s="1"/>
  <c r="H9" i="10"/>
  <c r="I9" i="10" s="1"/>
  <c r="H8" i="10"/>
  <c r="I8" i="10" s="1"/>
  <c r="H7" i="10"/>
  <c r="I7" i="10" s="1"/>
  <c r="I14" i="10" l="1"/>
  <c r="H14" i="10"/>
  <c r="H35" i="10" s="1"/>
  <c r="I21" i="10"/>
  <c r="I23" i="10" s="1"/>
  <c r="I35" i="10" l="1"/>
  <c r="Q48" i="3"/>
  <c r="G34" i="1" l="1"/>
  <c r="L27" i="1"/>
  <c r="P8" i="4"/>
  <c r="M8" i="4"/>
  <c r="D14" i="6" l="1"/>
  <c r="F14" i="6" s="1"/>
  <c r="D13" i="6"/>
  <c r="D12" i="6"/>
  <c r="F13" i="6" l="1"/>
  <c r="D15" i="6"/>
  <c r="F12" i="6"/>
  <c r="AE19" i="3"/>
  <c r="AG19" i="3" s="1"/>
  <c r="AE25" i="3"/>
  <c r="AG25" i="3" s="1"/>
  <c r="AE22" i="3"/>
  <c r="AG22" i="3" s="1"/>
  <c r="AE16" i="3"/>
  <c r="AG16" i="3" s="1"/>
  <c r="AE15" i="3"/>
  <c r="AG15" i="3" s="1"/>
  <c r="AE14" i="3"/>
  <c r="AG14" i="3" s="1"/>
  <c r="AE13" i="3"/>
  <c r="AG13" i="3" s="1"/>
  <c r="AE12" i="3"/>
  <c r="AG12" i="3" s="1"/>
  <c r="AE11" i="3"/>
  <c r="AG11" i="3" s="1"/>
  <c r="AE8" i="3"/>
  <c r="AG8" i="3" s="1"/>
  <c r="F15" i="6" l="1"/>
  <c r="H11" i="7"/>
  <c r="I11" i="7" s="1"/>
  <c r="D8" i="6"/>
  <c r="D9" i="6"/>
  <c r="F9" i="6" s="1"/>
  <c r="D7" i="6"/>
  <c r="F7" i="6" s="1"/>
  <c r="H13" i="7"/>
  <c r="H9" i="7"/>
  <c r="I9" i="7" s="1"/>
  <c r="H10" i="7"/>
  <c r="I10" i="7" s="1"/>
  <c r="H12" i="7"/>
  <c r="I12" i="7" s="1"/>
  <c r="H18" i="7"/>
  <c r="H8" i="7"/>
  <c r="I8" i="7" s="1"/>
  <c r="H12" i="4"/>
  <c r="I12" i="4" s="1"/>
  <c r="H11" i="4"/>
  <c r="I11" i="4" s="1"/>
  <c r="H10" i="4"/>
  <c r="I10" i="4" s="1"/>
  <c r="H9" i="4"/>
  <c r="I9" i="4" s="1"/>
  <c r="H8" i="4"/>
  <c r="I7" i="4"/>
  <c r="O12" i="6"/>
  <c r="P12" i="6" s="1"/>
  <c r="O17" i="6"/>
  <c r="O11" i="6"/>
  <c r="P11" i="6" s="1"/>
  <c r="O10" i="6"/>
  <c r="P10" i="6" s="1"/>
  <c r="O9" i="6"/>
  <c r="P9" i="6" s="1"/>
  <c r="O8" i="6"/>
  <c r="H22" i="7" l="1"/>
  <c r="I18" i="7"/>
  <c r="H33" i="7"/>
  <c r="O35" i="6"/>
  <c r="P8" i="6"/>
  <c r="O13" i="6"/>
  <c r="P17" i="6"/>
  <c r="O18" i="6"/>
  <c r="P23" i="6"/>
  <c r="O23" i="6"/>
  <c r="P7" i="6"/>
  <c r="D10" i="6"/>
  <c r="I13" i="7"/>
  <c r="I8" i="4"/>
  <c r="I14" i="4" s="1"/>
  <c r="H14" i="4"/>
  <c r="F8" i="6"/>
  <c r="F10" i="6" s="1"/>
  <c r="E35" i="6"/>
  <c r="S48" i="3"/>
  <c r="Q45" i="3"/>
  <c r="S45" i="3" s="1"/>
  <c r="Q42" i="3"/>
  <c r="S42" i="3" s="1"/>
  <c r="Q39" i="3"/>
  <c r="S39" i="3" s="1"/>
  <c r="Q38" i="3"/>
  <c r="S38" i="3" s="1"/>
  <c r="Q37" i="3"/>
  <c r="S37" i="3" s="1"/>
  <c r="Q36" i="3"/>
  <c r="S36" i="3" s="1"/>
  <c r="Q35" i="3"/>
  <c r="S35" i="3" s="1"/>
  <c r="Q34" i="3"/>
  <c r="S34" i="3" s="1"/>
  <c r="Q31" i="3"/>
  <c r="S31" i="3" s="1"/>
  <c r="Q25" i="3"/>
  <c r="S25" i="3" s="1"/>
  <c r="Q22" i="3"/>
  <c r="S22" i="3" s="1"/>
  <c r="Q19" i="3"/>
  <c r="S19" i="3" s="1"/>
  <c r="Q16" i="3"/>
  <c r="S16" i="3" s="1"/>
  <c r="Q15" i="3"/>
  <c r="S15" i="3" s="1"/>
  <c r="Q14" i="3"/>
  <c r="S14" i="3" s="1"/>
  <c r="Q13" i="3"/>
  <c r="Q12" i="3"/>
  <c r="Q11" i="3"/>
  <c r="Q8" i="3"/>
  <c r="C30" i="3"/>
  <c r="C35" i="3" s="1"/>
  <c r="I22" i="7" l="1"/>
  <c r="I33" i="7" s="1"/>
  <c r="AU51" i="3"/>
  <c r="AS58" i="3"/>
  <c r="P35" i="6"/>
  <c r="AU53" i="3"/>
  <c r="AU55" i="3"/>
  <c r="O37" i="6"/>
  <c r="P18" i="6"/>
  <c r="S8" i="3"/>
  <c r="P13" i="6"/>
  <c r="F35" i="6"/>
  <c r="S12" i="3"/>
  <c r="AU54" i="3" s="1"/>
  <c r="S13" i="3"/>
  <c r="AU56" i="3" s="1"/>
  <c r="S11" i="3"/>
  <c r="P11" i="4"/>
  <c r="P9" i="4"/>
  <c r="P7" i="4"/>
  <c r="G36" i="1" l="1"/>
  <c r="L33" i="1"/>
  <c r="AU58" i="3"/>
  <c r="AU52" i="3"/>
  <c r="P37" i="6"/>
  <c r="F32" i="3"/>
  <c r="L24" i="1" l="1"/>
  <c r="G33" i="1"/>
  <c r="M20" i="4"/>
  <c r="H20" i="4"/>
  <c r="H23" i="4" s="1"/>
  <c r="H35" i="4" s="1"/>
  <c r="M11" i="4"/>
  <c r="M7" i="4"/>
  <c r="M9" i="4"/>
  <c r="B30" i="3"/>
  <c r="I20" i="4" l="1"/>
  <c r="B35" i="3"/>
  <c r="C32" i="3"/>
  <c r="C37" i="3" s="1"/>
  <c r="D32" i="3"/>
  <c r="D37" i="3" s="1"/>
  <c r="E32" i="3"/>
  <c r="E37" i="3" s="1"/>
  <c r="F37" i="3"/>
  <c r="B32" i="3"/>
  <c r="C31" i="3"/>
  <c r="C36" i="3" s="1"/>
  <c r="D31" i="3"/>
  <c r="D36" i="3" s="1"/>
  <c r="E31" i="3"/>
  <c r="E36" i="3" s="1"/>
  <c r="F31" i="3"/>
  <c r="F36" i="3" s="1"/>
  <c r="B31" i="3"/>
  <c r="D30" i="3"/>
  <c r="D35" i="3" s="1"/>
  <c r="E30" i="3"/>
  <c r="E35" i="3" s="1"/>
  <c r="F30" i="3"/>
  <c r="F35" i="3" s="1"/>
  <c r="B7" i="3"/>
  <c r="B27" i="3" s="1"/>
  <c r="C7" i="3"/>
  <c r="C25" i="3" s="1"/>
  <c r="D7" i="3"/>
  <c r="D27" i="3" s="1"/>
  <c r="E7" i="3"/>
  <c r="E27" i="3" s="1"/>
  <c r="F7" i="3"/>
  <c r="F25" i="3" s="1"/>
  <c r="C15" i="3"/>
  <c r="D15" i="3"/>
  <c r="E15" i="3"/>
  <c r="F15" i="3"/>
  <c r="B15" i="3"/>
  <c r="I23" i="4" l="1"/>
  <c r="I35" i="4" s="1"/>
  <c r="F52" i="3"/>
  <c r="F62" i="3" s="1"/>
  <c r="B37" i="3"/>
  <c r="F56" i="3" s="1"/>
  <c r="F66" i="3" s="1"/>
  <c r="F55" i="3"/>
  <c r="F65" i="3" s="1"/>
  <c r="B36" i="3"/>
  <c r="F54" i="3" s="1"/>
  <c r="F64" i="3" s="1"/>
  <c r="F53" i="3"/>
  <c r="F63" i="3" s="1"/>
  <c r="E58" i="3"/>
  <c r="E69" i="3" s="1"/>
  <c r="F51" i="3"/>
  <c r="F61" i="3" s="1"/>
  <c r="D38" i="3"/>
  <c r="E38" i="3"/>
  <c r="F27" i="3"/>
  <c r="F38" i="3"/>
  <c r="C38" i="3"/>
  <c r="C27" i="3"/>
  <c r="C26" i="3"/>
  <c r="E26" i="3"/>
  <c r="E25" i="3"/>
  <c r="B25" i="3"/>
  <c r="B26" i="3"/>
  <c r="F26" i="3"/>
  <c r="D26" i="3"/>
  <c r="D25" i="3"/>
  <c r="F23" i="3"/>
  <c r="E23" i="3"/>
  <c r="B23" i="3"/>
  <c r="C23" i="3"/>
  <c r="D23" i="3"/>
  <c r="G35" i="1" l="1"/>
  <c r="L30" i="1"/>
  <c r="B38" i="3"/>
  <c r="F58" i="3" l="1"/>
  <c r="F69" i="3" s="1"/>
  <c r="L36" i="1" l="1"/>
  <c r="G37" i="1"/>
  <c r="G39" i="1" s="1"/>
</calcChain>
</file>

<file path=xl/comments1.xml><?xml version="1.0" encoding="utf-8"?>
<comments xmlns="http://schemas.openxmlformats.org/spreadsheetml/2006/main">
  <authors>
    <author>Autor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benzyny
0,755 t/m3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LPG
0,544 t/m3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diesla
0,832 t/m3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benzyny
0,755 t/m3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LPG
0,544 t/m3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diesla
0,832 t/m3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benzyny
0,755 t/m3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LPG
0,544 t/m3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diesla
0,832 t/m3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benzyny
0,755 t/m3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LPG
0,544 t/m3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diesla
0,832 t/m3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benzyny
0,755 t/m3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LPG
0,544 t/m3</t>
        </r>
      </text>
    </comment>
    <comment ref="B8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diesla
0,832 t/m3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benzyny
0,755 t/m3</t>
        </r>
      </text>
    </comment>
    <comment ref="B9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LPG
0,544 t/m3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diesla
0,832 t/m3</t>
        </r>
      </text>
    </comment>
    <comment ref="B12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benzyny
0,755 t/m3</t>
        </r>
      </text>
    </comment>
    <comment ref="B12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LPG
0,544 t/m3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diesla
0,832 t/m3</t>
        </r>
      </text>
    </comment>
    <comment ref="B12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benzyny
0,755 t/m3</t>
        </r>
      </text>
    </comment>
    <comment ref="B13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LPG
0,544 t/m3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diesla
0,832 t/m3</t>
        </r>
      </text>
    </comment>
    <comment ref="B16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benzyny
0,755 t/m3</t>
        </r>
      </text>
    </comment>
    <comment ref="B16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LPG
0,544 t/m3</t>
        </r>
      </text>
    </comment>
    <comment ref="B16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diesla
0,832 t/m3</t>
        </r>
      </text>
    </comment>
    <comment ref="B16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benzyny
0,755 t/m3</t>
        </r>
      </text>
    </comment>
    <comment ref="B16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LPG
0,544 t/m3</t>
        </r>
      </text>
    </comment>
    <comment ref="B17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diesla
0,832 t/m3</t>
        </r>
      </text>
    </comment>
    <comment ref="B20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benzyny
0,755 t/m3</t>
        </r>
      </text>
    </comment>
    <comment ref="B20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LPG
0,544 t/m3</t>
        </r>
      </text>
    </comment>
    <comment ref="B20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diesla
0,832 t/m3</t>
        </r>
      </text>
    </comment>
    <comment ref="B20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benzyny
0,755 t/m3</t>
        </r>
      </text>
    </comment>
    <comment ref="B20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LPG
0,544 t/m3</t>
        </r>
      </text>
    </comment>
    <comment ref="B20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Gęstość diesla
0,832 t/m3</t>
        </r>
      </text>
    </comment>
  </commentList>
</comments>
</file>

<file path=xl/sharedStrings.xml><?xml version="1.0" encoding="utf-8"?>
<sst xmlns="http://schemas.openxmlformats.org/spreadsheetml/2006/main" count="4502" uniqueCount="149">
  <si>
    <t>Gaz ziemny</t>
  </si>
  <si>
    <t>Olej opałowy</t>
  </si>
  <si>
    <t>Energia elektryczna</t>
  </si>
  <si>
    <t>[l]</t>
  </si>
  <si>
    <t>Rodzaj paliwa</t>
  </si>
  <si>
    <t>Maszyny rolnicze</t>
  </si>
  <si>
    <t>Pojazdy użytkowe do 3,5t</t>
  </si>
  <si>
    <t>Pojazdy użytkowe powyżej 3,5t</t>
  </si>
  <si>
    <t>Pojazdy dwukołowe</t>
  </si>
  <si>
    <t xml:space="preserve">Pojazdy osobowe </t>
  </si>
  <si>
    <t>Średni wiek 
[lata]</t>
  </si>
  <si>
    <t>Rok Bazowy</t>
  </si>
  <si>
    <t>Średnie spalanie</t>
  </si>
  <si>
    <t>[l/mth]</t>
  </si>
  <si>
    <t>Benzyna</t>
  </si>
  <si>
    <t xml:space="preserve">Średni roczny przebieg </t>
  </si>
  <si>
    <t>[km]</t>
  </si>
  <si>
    <t>[mth]</t>
  </si>
  <si>
    <t>Ilość
Łącznie</t>
  </si>
  <si>
    <t>Procentowy rozkład pojazdów wg. rodzaju</t>
  </si>
  <si>
    <t>%</t>
  </si>
  <si>
    <t>Procentowy rozkład pojazdów wg. Paliwa z podziałem na grupy</t>
  </si>
  <si>
    <t>Gupy pojazdów</t>
  </si>
  <si>
    <t>Wyliczenie zużycia paliwa
[kWh]</t>
  </si>
  <si>
    <t>Benzyna
9,2 [kWh/l]</t>
  </si>
  <si>
    <t>[l/100km]</t>
  </si>
  <si>
    <t>Suma:</t>
  </si>
  <si>
    <t>Inwentaryzacja emisji na podstawie zużycia energii cieplnej</t>
  </si>
  <si>
    <t>Inne (Jakie?):</t>
  </si>
  <si>
    <t>Jednostka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</si>
  <si>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</si>
  <si>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Ilość wykorzystanego paliwa</t>
  </si>
  <si>
    <t>[MWh]</t>
  </si>
  <si>
    <t>Ilość wykorzystanego paliwa, wyrażona w</t>
  </si>
  <si>
    <t>Gęstość paliwa</t>
  </si>
  <si>
    <t>Wartość opałowa netto</t>
  </si>
  <si>
    <t>Przelicznik</t>
  </si>
  <si>
    <t>litr</t>
  </si>
  <si>
    <t>tona</t>
  </si>
  <si>
    <r>
      <t xml:space="preserve">Suma </t>
    </r>
    <r>
      <rPr>
        <sz val="11"/>
        <color theme="1"/>
        <rFont val="Calibri"/>
        <family val="2"/>
        <charset val="238"/>
      </rPr>
      <t>∑</t>
    </r>
    <r>
      <rPr>
        <sz val="11"/>
        <color theme="1"/>
        <rFont val="Calibri"/>
        <family val="2"/>
      </rPr>
      <t>:</t>
    </r>
  </si>
  <si>
    <t>Ilość wykorzystanej energii</t>
  </si>
  <si>
    <t>nie dotyczy</t>
  </si>
  <si>
    <t>KWh</t>
  </si>
  <si>
    <t>MWh</t>
  </si>
  <si>
    <t>Na podstawie szacunków ilości pojazdów</t>
  </si>
  <si>
    <t>Ilość</t>
  </si>
  <si>
    <t>Wartość sumaryczna:</t>
  </si>
  <si>
    <t>Inwentaryzacja emisji na podstawie zużycia energii w budynkach i przez maszyny</t>
  </si>
  <si>
    <t>A</t>
  </si>
  <si>
    <t>B</t>
  </si>
  <si>
    <t>A+B</t>
  </si>
  <si>
    <t>Energia elektryczna budynków</t>
  </si>
  <si>
    <t>Przygotowanie dokumentu:
Anluk Consulting</t>
  </si>
  <si>
    <t>Nr. punktu</t>
  </si>
  <si>
    <t>Nr. drogi</t>
  </si>
  <si>
    <t>Opis odcinka</t>
  </si>
  <si>
    <t>Motocykle</t>
  </si>
  <si>
    <t>Rodzaj pojazdów</t>
  </si>
  <si>
    <t>Paliwo</t>
  </si>
  <si>
    <t>Śreni udział paliw w emisji</t>
  </si>
  <si>
    <t>Spalanie [l/100km]</t>
  </si>
  <si>
    <t>Długość odcinka pomiarowego</t>
  </si>
  <si>
    <t>Zużycie paliwa w litrach</t>
  </si>
  <si>
    <t>Energia
[KWh]</t>
  </si>
  <si>
    <t>km</t>
  </si>
  <si>
    <t>Lekkie samochody ciężarowe (dostawcze)</t>
  </si>
  <si>
    <t>Samochody ciężarowe</t>
  </si>
  <si>
    <t>Autobusy</t>
  </si>
  <si>
    <t>Ciągniki rolnicze</t>
  </si>
  <si>
    <t>Transport:</t>
  </si>
  <si>
    <t>Łącznie:</t>
  </si>
  <si>
    <t>Łączna wartość emisji wyrażona w tonach</t>
  </si>
  <si>
    <r>
      <t>Punkty pomiarowe na drogach krajowych
(Wielkość emicji CO</t>
    </r>
    <r>
      <rPr>
        <b/>
        <i/>
        <vertAlign val="subscript"/>
        <sz val="14"/>
        <color theme="1"/>
        <rFont val="Calibri"/>
        <family val="2"/>
        <charset val="238"/>
        <scheme val="minor"/>
      </rPr>
      <t>2</t>
    </r>
    <r>
      <rPr>
        <b/>
        <i/>
        <sz val="14"/>
        <color theme="1"/>
        <rFont val="Calibri"/>
        <family val="2"/>
        <charset val="238"/>
        <scheme val="minor"/>
      </rPr>
      <t xml:space="preserve"> pochodząca z tranzytu)</t>
    </r>
  </si>
  <si>
    <r>
      <t>Wskaźnik emisji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dla paliwa</t>
    </r>
  </si>
  <si>
    <r>
      <t>Wielkość emisji CO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</si>
  <si>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Wskaźnik emisji CO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i/>
        <sz val="11"/>
        <color theme="1"/>
        <rFont val="Calibri"/>
        <family val="2"/>
        <charset val="238"/>
        <scheme val="minor"/>
      </rPr>
      <t xml:space="preserve"> dla paliwa</t>
    </r>
  </si>
  <si>
    <r>
      <t>Wielkość emisji CO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2</t>
    </r>
  </si>
  <si>
    <r>
      <t>Wskaźnik emisji CO</t>
    </r>
    <r>
      <rPr>
        <i/>
        <vertAlign val="sub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 dla paliwa</t>
    </r>
  </si>
  <si>
    <r>
      <t>Wielkość emisji CO</t>
    </r>
    <r>
      <rPr>
        <i/>
        <vertAlign val="subscript"/>
        <sz val="11"/>
        <color theme="1"/>
        <rFont val="Calibri"/>
        <family val="2"/>
        <charset val="238"/>
        <scheme val="minor"/>
      </rPr>
      <t>2</t>
    </r>
  </si>
  <si>
    <t>Spis treści odwołań</t>
  </si>
  <si>
    <t>Suma</t>
  </si>
  <si>
    <r>
      <t>Wyliczenie wielkości emisji CO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i/>
        <sz val="11"/>
        <color theme="1"/>
        <rFont val="Calibri"/>
        <family val="2"/>
        <charset val="238"/>
        <scheme val="minor"/>
      </rPr>
      <t xml:space="preserve">
[Mg]</t>
    </r>
  </si>
  <si>
    <r>
      <t>Emisja CO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i/>
        <sz val="11"/>
        <color theme="1"/>
        <rFont val="Calibri"/>
        <family val="2"/>
        <charset val="238"/>
        <scheme val="minor"/>
      </rPr>
      <t xml:space="preserve"> 
[Mg]</t>
    </r>
  </si>
  <si>
    <r>
      <t>Emisja CO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 xml:space="preserve">2
</t>
    </r>
    <r>
      <rPr>
        <b/>
        <i/>
        <sz val="11"/>
        <color theme="1"/>
        <rFont val="Calibri"/>
        <family val="2"/>
        <charset val="238"/>
        <scheme val="minor"/>
      </rPr>
      <t>[Mg]</t>
    </r>
  </si>
  <si>
    <t>Benzyna
0,249 [Mg/MWh]</t>
  </si>
  <si>
    <r>
      <t>[ Mg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/MWh]</t>
    </r>
  </si>
  <si>
    <t>[Mg]</t>
  </si>
  <si>
    <t>[MWh/Mg]</t>
  </si>
  <si>
    <r>
      <t>[Mg/m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>]</t>
    </r>
  </si>
  <si>
    <r>
      <t>[ Mg CO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i/>
        <sz val="11"/>
        <color theme="1"/>
        <rFont val="Calibri"/>
        <family val="2"/>
        <charset val="238"/>
        <scheme val="minor"/>
      </rPr>
      <t>/MWh]</t>
    </r>
  </si>
  <si>
    <r>
      <t>[Mg/m</t>
    </r>
    <r>
      <rPr>
        <i/>
        <vertAlign val="superscript"/>
        <sz val="11"/>
        <color theme="1"/>
        <rFont val="Calibri"/>
        <family val="2"/>
        <charset val="238"/>
        <scheme val="minor"/>
      </rPr>
      <t>3</t>
    </r>
    <r>
      <rPr>
        <i/>
        <sz val="11"/>
        <color theme="1"/>
        <rFont val="Calibri"/>
        <family val="2"/>
        <charset val="238"/>
        <scheme val="minor"/>
      </rPr>
      <t>]</t>
    </r>
  </si>
  <si>
    <r>
      <t>[ Mg CO</t>
    </r>
    <r>
      <rPr>
        <i/>
        <vertAlign val="sub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/MWh]</t>
    </r>
  </si>
  <si>
    <t>Rok 2016</t>
  </si>
  <si>
    <t>Rok 2017</t>
  </si>
  <si>
    <t>Rok 2018</t>
  </si>
  <si>
    <t>Rok 2019</t>
  </si>
  <si>
    <t>Rok 2020</t>
  </si>
  <si>
    <t>Rodzaj energii</t>
  </si>
  <si>
    <r>
      <t>Wskaźnik emisji CO</t>
    </r>
    <r>
      <rPr>
        <i/>
        <vertAlign val="sub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 dla energii</t>
    </r>
  </si>
  <si>
    <r>
      <t>[Mg/m</t>
    </r>
    <r>
      <rPr>
        <i/>
        <strike/>
        <vertAlign val="superscript"/>
        <sz val="11"/>
        <color theme="1"/>
        <rFont val="Calibri"/>
        <family val="2"/>
        <charset val="238"/>
        <scheme val="minor"/>
      </rPr>
      <t>3</t>
    </r>
    <r>
      <rPr>
        <i/>
        <strike/>
        <sz val="11"/>
        <color theme="1"/>
        <rFont val="Calibri"/>
        <family val="2"/>
        <charset val="238"/>
        <scheme val="minor"/>
      </rPr>
      <t>]</t>
    </r>
  </si>
  <si>
    <t>Ilość wykorzystanej energii, wyrażona w</t>
  </si>
  <si>
    <r>
      <t xml:space="preserve">Na podstawie ilości zużycia paliwa </t>
    </r>
    <r>
      <rPr>
        <b/>
        <i/>
        <sz val="14"/>
        <color rgb="FF0000FF"/>
        <rFont val="Calibri"/>
        <family val="2"/>
        <charset val="238"/>
        <scheme val="minor"/>
      </rPr>
      <t>taboru gminnego</t>
    </r>
  </si>
  <si>
    <r>
      <t xml:space="preserve">Inwentaryzacja emisji na podstawie zużycia paliw w </t>
    </r>
    <r>
      <rPr>
        <b/>
        <i/>
        <sz val="14"/>
        <color rgb="FF0000FF"/>
        <rFont val="Calibri"/>
        <family val="2"/>
        <charset val="238"/>
        <scheme val="minor"/>
      </rPr>
      <t>budynkach komunalnych (budynki / wyposażenie / urządzenia)</t>
    </r>
  </si>
  <si>
    <r>
      <t xml:space="preserve">Inwentaryzacja emisji na podstawie zużycia energii w </t>
    </r>
    <r>
      <rPr>
        <b/>
        <i/>
        <sz val="14"/>
        <color rgb="FF0000FF"/>
        <rFont val="Calibri"/>
        <family val="2"/>
        <charset val="238"/>
        <scheme val="minor"/>
      </rPr>
      <t>budynkach komunalnych (budynki / wyposażenie / urządzenia)</t>
    </r>
  </si>
  <si>
    <r>
      <t xml:space="preserve">Inwentaryzacja emisji na podstawie zużycia energii przez </t>
    </r>
    <r>
      <rPr>
        <b/>
        <i/>
        <sz val="14"/>
        <color rgb="FF0000FF"/>
        <rFont val="Calibri"/>
        <family val="2"/>
        <charset val="238"/>
        <scheme val="minor"/>
      </rPr>
      <t>komunalne oświetlenie uliczne</t>
    </r>
  </si>
  <si>
    <r>
      <t>[Mg/m</t>
    </r>
    <r>
      <rPr>
        <strike/>
        <vertAlign val="superscript"/>
        <sz val="11"/>
        <color theme="1"/>
        <rFont val="Calibri"/>
        <family val="2"/>
        <scheme val="minor"/>
      </rPr>
      <t>3</t>
    </r>
    <r>
      <rPr>
        <strike/>
        <sz val="11"/>
        <color theme="1"/>
        <rFont val="Calibri"/>
        <family val="2"/>
        <scheme val="minor"/>
      </rPr>
      <t>]</t>
    </r>
  </si>
  <si>
    <r>
      <t>INWENTARYZACJA EMISJI CO</t>
    </r>
    <r>
      <rPr>
        <b/>
        <i/>
        <vertAlign val="subscript"/>
        <sz val="16"/>
        <color theme="1"/>
        <rFont val="Calibri"/>
        <family val="2"/>
        <charset val="238"/>
        <scheme val="minor"/>
      </rPr>
      <t>2</t>
    </r>
    <r>
      <rPr>
        <b/>
        <i/>
        <sz val="16"/>
        <color theme="1"/>
        <rFont val="Calibri"/>
        <family val="2"/>
        <charset val="238"/>
        <scheme val="minor"/>
      </rPr>
      <t xml:space="preserve"> DLA 
</t>
    </r>
    <r>
      <rPr>
        <b/>
        <i/>
        <sz val="16"/>
        <color rgb="FF0000FF"/>
        <rFont val="Calibri"/>
        <family val="2"/>
        <charset val="238"/>
        <scheme val="minor"/>
      </rPr>
      <t>SEKTOR - TRANSPORT PRYWATNY I KOMERCYJNY</t>
    </r>
  </si>
  <si>
    <r>
      <t xml:space="preserve">Na podstawie ilości zużycia paliwa pojazdów </t>
    </r>
    <r>
      <rPr>
        <b/>
        <i/>
        <sz val="14"/>
        <color rgb="FF0000FF"/>
        <rFont val="Calibri"/>
        <family val="2"/>
        <charset val="238"/>
        <scheme val="minor"/>
      </rPr>
      <t>transportu publicznego</t>
    </r>
  </si>
  <si>
    <r>
      <rPr>
        <b/>
        <i/>
        <sz val="22"/>
        <rFont val="Calibri"/>
        <family val="2"/>
        <charset val="238"/>
        <scheme val="minor"/>
      </rPr>
      <t>INWENTARYZACJA EMISJI CO</t>
    </r>
    <r>
      <rPr>
        <b/>
        <i/>
        <vertAlign val="subscript"/>
        <sz val="22"/>
        <rFont val="Calibri"/>
        <family val="2"/>
        <charset val="238"/>
        <scheme val="minor"/>
      </rPr>
      <t>2</t>
    </r>
    <r>
      <rPr>
        <b/>
        <i/>
        <sz val="22"/>
        <rFont val="Calibri"/>
        <family val="2"/>
        <charset val="238"/>
        <scheme val="minor"/>
      </rPr>
      <t xml:space="preserve"> DLA </t>
    </r>
    <r>
      <rPr>
        <b/>
        <i/>
        <sz val="22"/>
        <color rgb="FF0000FF"/>
        <rFont val="Calibri"/>
        <family val="2"/>
        <charset val="238"/>
        <scheme val="minor"/>
      </rPr>
      <t xml:space="preserve">
SEKTOR KOMUNALNY</t>
    </r>
  </si>
  <si>
    <t>Rodzaj Paliwa</t>
  </si>
  <si>
    <r>
      <t>Łączna wartość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</si>
  <si>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t>INWENTARYZACJA EMISJI CO</t>
    </r>
    <r>
      <rPr>
        <b/>
        <vertAlign val="sub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 xml:space="preserve"> WYPRODUKOWANEGO PRZEZ
</t>
    </r>
    <r>
      <rPr>
        <b/>
        <sz val="16"/>
        <color rgb="FF0000FF"/>
        <rFont val="Calibri"/>
        <family val="2"/>
        <charset val="238"/>
        <scheme val="minor"/>
      </rPr>
      <t>SEKTOR - BUDYNKI USŁUGOWE 
(budynki / wyposażenie / urządzenia)</t>
    </r>
  </si>
  <si>
    <r>
      <t>INWENTARYZACJA EMISJI CO</t>
    </r>
    <r>
      <rPr>
        <b/>
        <vertAlign val="sub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 xml:space="preserve"> WYPRODUKOWANEGO PRZEZ
</t>
    </r>
    <r>
      <rPr>
        <b/>
        <sz val="16"/>
        <color rgb="FF0000FF"/>
        <rFont val="Calibri"/>
        <family val="2"/>
        <charset val="238"/>
        <scheme val="minor"/>
      </rPr>
      <t>SEKTOR - BUDYNKI MIESZKALNE 
(budynki / wyposażenie / urządzenia)</t>
    </r>
  </si>
  <si>
    <r>
      <t xml:space="preserve">INWENTARYZACJA EMISJI CO2 WYPRODUKOWANEGO PRZEZ
</t>
    </r>
    <r>
      <rPr>
        <b/>
        <sz val="16"/>
        <color rgb="FF0000FF"/>
        <rFont val="Calibri"/>
        <family val="2"/>
        <charset val="238"/>
        <scheme val="minor"/>
      </rPr>
      <t>SEKTOR - PRZEMYSŁ</t>
    </r>
  </si>
  <si>
    <t>Budynki Usługowe</t>
  </si>
  <si>
    <t>Budynki Mieszkalne:</t>
  </si>
  <si>
    <t>Przemysł:</t>
  </si>
  <si>
    <t>Sektor Komunalny:</t>
  </si>
  <si>
    <t>Budynki Usługowe:</t>
  </si>
  <si>
    <t>Inwentaryzacja emisji na podstawie zużycia energii</t>
  </si>
  <si>
    <t>Kwiecień 2016</t>
  </si>
  <si>
    <t>Samochody osobowe i mikrobusy</t>
  </si>
  <si>
    <t>Aleksandrówka - Garbatka Letnisko</t>
  </si>
  <si>
    <t>1 litr LPG = 0,524 m3</t>
  </si>
  <si>
    <r>
      <t xml:space="preserve">Inwentaryzacja emisji na podstawie zużycia ciepła zasilanego z </t>
    </r>
    <r>
      <rPr>
        <b/>
        <i/>
        <sz val="14"/>
        <color rgb="FF0000FF"/>
        <rFont val="Calibri"/>
        <family val="2"/>
        <charset val="238"/>
        <scheme val="minor"/>
      </rPr>
      <t>miejskiej sieci ciepłowniczej</t>
    </r>
  </si>
  <si>
    <t>Miejska sieć ciepłownicza</t>
  </si>
  <si>
    <r>
      <t>[ Mg CO</t>
    </r>
    <r>
      <rPr>
        <i/>
        <vertAlign val="sub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/GJ]</t>
    </r>
  </si>
  <si>
    <t>[GJ]</t>
  </si>
  <si>
    <r>
      <t xml:space="preserve">Inwentaryzacja emisji na podstawie zużycia energii </t>
    </r>
    <r>
      <rPr>
        <b/>
        <i/>
        <sz val="14"/>
        <color rgb="FF0000FF"/>
        <rFont val="Calibri"/>
        <family val="2"/>
        <charset val="238"/>
        <scheme val="minor"/>
      </rPr>
      <t>pochodzenia słonecznego</t>
    </r>
  </si>
  <si>
    <t>C</t>
  </si>
  <si>
    <t>A+B+C</t>
  </si>
  <si>
    <t>Garbatka Letnisko - Zwoleń</t>
  </si>
  <si>
    <t>Pionki - Laski - Garbatka Letnisko</t>
  </si>
  <si>
    <t>Garbatka Letnisko - Bąkowiec</t>
  </si>
  <si>
    <t>Bąkowiec - Opactwo</t>
  </si>
  <si>
    <t>Nowe Słowiki - Gr. Woj.</t>
  </si>
  <si>
    <r>
      <t>Baza inwentaryzacji emisji CO</t>
    </r>
    <r>
      <rPr>
        <b/>
        <i/>
        <vertAlign val="subscript"/>
        <sz val="24"/>
        <color theme="1"/>
        <rFont val="Calibri"/>
        <family val="2"/>
        <charset val="238"/>
        <scheme val="minor"/>
      </rPr>
      <t>2</t>
    </r>
    <r>
      <rPr>
        <b/>
        <i/>
        <sz val="24"/>
        <color theme="1"/>
        <rFont val="Calibri"/>
        <family val="2"/>
        <charset val="238"/>
        <scheme val="minor"/>
      </rPr>
      <t xml:space="preserve"> 
na terenie gminy Garbatka - Letnisko</t>
    </r>
  </si>
  <si>
    <t>Garbatka - Letnisko</t>
  </si>
  <si>
    <t>Energia słoneczna</t>
  </si>
  <si>
    <t>Gaz ciekły (LPG)</t>
  </si>
  <si>
    <t>Węgiel kamienny</t>
  </si>
  <si>
    <t>Inna Biomasa</t>
  </si>
  <si>
    <t>Energia elektryczna komunalne oświetlenie publiczne</t>
  </si>
  <si>
    <t>Olej napędowy</t>
  </si>
  <si>
    <t>Gaz ciekły (LPG)
6,5 [kWh/l]</t>
  </si>
  <si>
    <t>Olej napędowy
10 [kWh/l]</t>
  </si>
  <si>
    <t>Gaz ciekły (LPG)
0,227 [Mg/MWh]</t>
  </si>
  <si>
    <t>Olej napędowy
0,267 [Mg/MWh]</t>
  </si>
  <si>
    <r>
      <t>Ilość emisji CO</t>
    </r>
    <r>
      <rPr>
        <b/>
        <i/>
        <vertAlign val="subscript"/>
        <sz val="12"/>
        <color theme="1"/>
        <rFont val="Calibri"/>
        <family val="2"/>
        <charset val="238"/>
        <scheme val="minor"/>
      </rPr>
      <t>2</t>
    </r>
    <r>
      <rPr>
        <b/>
        <i/>
        <sz val="12"/>
        <color theme="1"/>
        <rFont val="Calibri"/>
        <family val="2"/>
        <charset val="238"/>
        <scheme val="minor"/>
      </rPr>
      <t xml:space="preserve"> w dany roku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</si>
</sst>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0.000"/>
    <numFmt numFmtId="167" formatCode="#,##0.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trike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8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b/>
      <i/>
      <sz val="24"/>
      <color theme="1"/>
      <name val="Calibri"/>
      <family val="2"/>
      <charset val="238"/>
      <scheme val="minor"/>
    </font>
    <font>
      <i/>
      <strike/>
      <sz val="11"/>
      <color theme="1"/>
      <name val="Calibri"/>
      <family val="2"/>
      <charset val="238"/>
      <scheme val="minor"/>
    </font>
    <font>
      <b/>
      <i/>
      <vertAlign val="subscript"/>
      <sz val="24"/>
      <color theme="1"/>
      <name val="Calibri"/>
      <family val="2"/>
      <charset val="238"/>
      <scheme val="minor"/>
    </font>
    <font>
      <i/>
      <vertAlign val="subscript"/>
      <sz val="11"/>
      <color theme="1"/>
      <name val="Calibri"/>
      <family val="2"/>
      <charset val="238"/>
      <scheme val="minor"/>
    </font>
    <font>
      <b/>
      <i/>
      <vertAlign val="subscript"/>
      <sz val="16"/>
      <color theme="1"/>
      <name val="Calibri"/>
      <family val="2"/>
      <charset val="238"/>
      <scheme val="minor"/>
    </font>
    <font>
      <b/>
      <i/>
      <vertAlign val="subscript"/>
      <sz val="14"/>
      <color theme="1"/>
      <name val="Calibri"/>
      <family val="2"/>
      <charset val="238"/>
      <scheme val="minor"/>
    </font>
    <font>
      <b/>
      <i/>
      <vertAlign val="subscript"/>
      <sz val="11"/>
      <color theme="1"/>
      <name val="Calibri"/>
      <family val="2"/>
      <charset val="238"/>
      <scheme val="minor"/>
    </font>
    <font>
      <b/>
      <vertAlign val="subscript"/>
      <sz val="16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scheme val="minor"/>
    </font>
    <font>
      <i/>
      <sz val="10"/>
      <name val="Calibri"/>
      <family val="2"/>
      <charset val="238"/>
      <scheme val="minor"/>
    </font>
    <font>
      <i/>
      <strike/>
      <vertAlign val="superscript"/>
      <sz val="11"/>
      <color theme="1"/>
      <name val="Calibri"/>
      <family val="2"/>
      <charset val="238"/>
      <scheme val="minor"/>
    </font>
    <font>
      <b/>
      <i/>
      <sz val="14"/>
      <color rgb="FF0000FF"/>
      <name val="Calibri"/>
      <family val="2"/>
      <charset val="238"/>
      <scheme val="minor"/>
    </font>
    <font>
      <b/>
      <i/>
      <sz val="16"/>
      <color rgb="FF0000FF"/>
      <name val="Calibri"/>
      <family val="2"/>
      <charset val="238"/>
      <scheme val="minor"/>
    </font>
    <font>
      <strike/>
      <vertAlign val="superscript"/>
      <sz val="11"/>
      <color theme="1"/>
      <name val="Calibri"/>
      <family val="2"/>
      <scheme val="minor"/>
    </font>
    <font>
      <b/>
      <i/>
      <sz val="22"/>
      <color rgb="FF0000FF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i/>
      <vertAlign val="subscript"/>
      <sz val="2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i/>
      <vertAlign val="subscript"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417">
    <xf numFmtId="0" fontId="0" fillId="0" borderId="0" xfId="0"/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164" fontId="3" fillId="0" borderId="36" xfId="0" applyNumberFormat="1" applyFont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0" fontId="0" fillId="0" borderId="42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44" xfId="0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right" vertical="center" wrapText="1"/>
    </xf>
    <xf numFmtId="0" fontId="0" fillId="2" borderId="13" xfId="0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5" xfId="0" applyBorder="1"/>
    <xf numFmtId="0" fontId="0" fillId="0" borderId="0" xfId="0" applyBorder="1"/>
    <xf numFmtId="0" fontId="0" fillId="0" borderId="53" xfId="0" applyBorder="1"/>
    <xf numFmtId="0" fontId="0" fillId="0" borderId="4" xfId="0" applyBorder="1"/>
    <xf numFmtId="0" fontId="0" fillId="0" borderId="47" xfId="0" applyBorder="1"/>
    <xf numFmtId="0" fontId="8" fillId="0" borderId="0" xfId="0" applyFont="1" applyAlignment="1">
      <alignment vertical="center" wrapText="1"/>
    </xf>
    <xf numFmtId="0" fontId="0" fillId="0" borderId="11" xfId="0" applyBorder="1" applyAlignment="1">
      <alignment horizontal="right" vertical="center"/>
    </xf>
    <xf numFmtId="0" fontId="0" fillId="0" borderId="2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13" xfId="0" applyBorder="1"/>
    <xf numFmtId="0" fontId="0" fillId="0" borderId="33" xfId="0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5" fontId="10" fillId="0" borderId="3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right" vertical="center" wrapText="1"/>
    </xf>
    <xf numFmtId="165" fontId="0" fillId="0" borderId="0" xfId="0" applyNumberForma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0" fontId="0" fillId="0" borderId="39" xfId="0" applyFill="1" applyBorder="1" applyAlignment="1">
      <alignment horizontal="center" vertical="center" wrapText="1"/>
    </xf>
    <xf numFmtId="165" fontId="11" fillId="0" borderId="8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/>
    </xf>
    <xf numFmtId="3" fontId="11" fillId="0" borderId="45" xfId="0" applyNumberFormat="1" applyFont="1" applyBorder="1" applyAlignment="1">
      <alignment horizontal="center" vertical="center"/>
    </xf>
    <xf numFmtId="3" fontId="11" fillId="0" borderId="46" xfId="0" applyNumberFormat="1" applyFont="1" applyBorder="1" applyAlignment="1">
      <alignment horizontal="center" vertical="center"/>
    </xf>
    <xf numFmtId="3" fontId="11" fillId="0" borderId="47" xfId="0" applyNumberFormat="1" applyFont="1" applyBorder="1" applyAlignment="1">
      <alignment horizontal="center" vertical="center"/>
    </xf>
    <xf numFmtId="165" fontId="11" fillId="0" borderId="16" xfId="0" applyNumberFormat="1" applyFont="1" applyBorder="1" applyAlignment="1">
      <alignment horizontal="center" vertical="center"/>
    </xf>
    <xf numFmtId="165" fontId="11" fillId="0" borderId="17" xfId="0" applyNumberFormat="1" applyFont="1" applyBorder="1" applyAlignment="1">
      <alignment horizontal="center" vertical="center"/>
    </xf>
    <xf numFmtId="165" fontId="11" fillId="0" borderId="18" xfId="0" applyNumberFormat="1" applyFont="1" applyBorder="1" applyAlignment="1">
      <alignment horizontal="center" vertical="center"/>
    </xf>
    <xf numFmtId="165" fontId="11" fillId="0" borderId="33" xfId="0" applyNumberFormat="1" applyFont="1" applyBorder="1" applyAlignment="1">
      <alignment horizontal="center" vertical="center"/>
    </xf>
    <xf numFmtId="165" fontId="11" fillId="0" borderId="34" xfId="0" applyNumberFormat="1" applyFont="1" applyBorder="1" applyAlignment="1">
      <alignment horizontal="center" vertical="center"/>
    </xf>
    <xf numFmtId="165" fontId="11" fillId="0" borderId="48" xfId="0" applyNumberFormat="1" applyFont="1" applyBorder="1" applyAlignment="1">
      <alignment horizontal="center" vertical="center"/>
    </xf>
    <xf numFmtId="165" fontId="11" fillId="0" borderId="49" xfId="0" applyNumberFormat="1" applyFont="1" applyBorder="1" applyAlignment="1">
      <alignment horizontal="center" vertical="center"/>
    </xf>
    <xf numFmtId="165" fontId="11" fillId="0" borderId="50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/>
    </xf>
    <xf numFmtId="166" fontId="11" fillId="0" borderId="6" xfId="0" applyNumberFormat="1" applyFont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 vertical="center"/>
    </xf>
    <xf numFmtId="166" fontId="11" fillId="0" borderId="17" xfId="0" applyNumberFormat="1" applyFont="1" applyBorder="1" applyAlignment="1">
      <alignment horizontal="center" vertical="center"/>
    </xf>
    <xf numFmtId="165" fontId="3" fillId="0" borderId="32" xfId="0" applyNumberFormat="1" applyFont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3" fontId="11" fillId="2" borderId="38" xfId="0" applyNumberFormat="1" applyFont="1" applyFill="1" applyBorder="1" applyAlignment="1">
      <alignment horizontal="center" vertical="center"/>
    </xf>
    <xf numFmtId="3" fontId="11" fillId="2" borderId="12" xfId="0" applyNumberFormat="1" applyFont="1" applyFill="1" applyBorder="1" applyAlignment="1">
      <alignment horizontal="center" vertical="center"/>
    </xf>
    <xf numFmtId="3" fontId="11" fillId="2" borderId="13" xfId="0" applyNumberFormat="1" applyFont="1" applyFill="1" applyBorder="1" applyAlignment="1">
      <alignment horizontal="center" vertical="center"/>
    </xf>
    <xf numFmtId="167" fontId="11" fillId="2" borderId="16" xfId="0" applyNumberFormat="1" applyFont="1" applyFill="1" applyBorder="1" applyAlignment="1">
      <alignment horizontal="center" vertical="center"/>
    </xf>
    <xf numFmtId="167" fontId="11" fillId="2" borderId="9" xfId="0" applyNumberFormat="1" applyFont="1" applyFill="1" applyBorder="1" applyAlignment="1">
      <alignment horizontal="center" vertical="center"/>
    </xf>
    <xf numFmtId="167" fontId="11" fillId="2" borderId="11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167" fontId="11" fillId="2" borderId="14" xfId="0" applyNumberFormat="1" applyFont="1" applyFill="1" applyBorder="1" applyAlignment="1">
      <alignment horizontal="center" vertical="center"/>
    </xf>
    <xf numFmtId="167" fontId="11" fillId="2" borderId="6" xfId="0" applyNumberFormat="1" applyFont="1" applyFill="1" applyBorder="1" applyAlignment="1">
      <alignment horizontal="center" vertical="center"/>
    </xf>
    <xf numFmtId="167" fontId="11" fillId="2" borderId="10" xfId="0" applyNumberFormat="1" applyFont="1" applyFill="1" applyBorder="1" applyAlignment="1">
      <alignment horizontal="center" vertical="center"/>
    </xf>
    <xf numFmtId="167" fontId="11" fillId="2" borderId="38" xfId="0" applyNumberFormat="1" applyFont="1" applyFill="1" applyBorder="1" applyAlignment="1">
      <alignment horizontal="center" vertical="center"/>
    </xf>
    <xf numFmtId="167" fontId="11" fillId="2" borderId="12" xfId="0" applyNumberFormat="1" applyFont="1" applyFill="1" applyBorder="1" applyAlignment="1">
      <alignment horizontal="center" vertical="center"/>
    </xf>
    <xf numFmtId="167" fontId="11" fillId="2" borderId="13" xfId="0" applyNumberFormat="1" applyFont="1" applyFill="1" applyBorder="1" applyAlignment="1">
      <alignment horizontal="center" vertical="center"/>
    </xf>
    <xf numFmtId="167" fontId="11" fillId="2" borderId="19" xfId="0" applyNumberFormat="1" applyFont="1" applyFill="1" applyBorder="1" applyAlignment="1">
      <alignment horizontal="center" vertical="center"/>
    </xf>
    <xf numFmtId="167" fontId="11" fillId="2" borderId="7" xfId="0" applyNumberFormat="1" applyFont="1" applyFill="1" applyBorder="1" applyAlignment="1">
      <alignment horizontal="center" vertical="center"/>
    </xf>
    <xf numFmtId="167" fontId="11" fillId="2" borderId="20" xfId="0" applyNumberFormat="1" applyFont="1" applyFill="1" applyBorder="1" applyAlignment="1">
      <alignment horizontal="center" vertical="center"/>
    </xf>
    <xf numFmtId="167" fontId="3" fillId="0" borderId="21" xfId="0" applyNumberFormat="1" applyFont="1" applyBorder="1" applyAlignment="1">
      <alignment horizontal="center" vertical="center"/>
    </xf>
    <xf numFmtId="167" fontId="3" fillId="0" borderId="17" xfId="0" applyNumberFormat="1" applyFont="1" applyBorder="1" applyAlignment="1">
      <alignment horizontal="center" vertical="center"/>
    </xf>
    <xf numFmtId="167" fontId="3" fillId="0" borderId="18" xfId="0" applyNumberFormat="1" applyFont="1" applyBorder="1" applyAlignment="1">
      <alignment horizontal="center" vertical="center"/>
    </xf>
    <xf numFmtId="167" fontId="2" fillId="3" borderId="52" xfId="0" applyNumberFormat="1" applyFont="1" applyFill="1" applyBorder="1" applyAlignment="1">
      <alignment vertical="center"/>
    </xf>
    <xf numFmtId="167" fontId="11" fillId="2" borderId="37" xfId="0" applyNumberFormat="1" applyFont="1" applyFill="1" applyBorder="1" applyAlignment="1">
      <alignment horizontal="center" vertical="center"/>
    </xf>
    <xf numFmtId="167" fontId="11" fillId="0" borderId="30" xfId="0" applyNumberFormat="1" applyFont="1" applyBorder="1" applyAlignment="1">
      <alignment horizontal="center" vertical="center"/>
    </xf>
    <xf numFmtId="167" fontId="11" fillId="2" borderId="34" xfId="0" applyNumberFormat="1" applyFont="1" applyFill="1" applyBorder="1" applyAlignment="1">
      <alignment horizontal="center" vertical="center"/>
    </xf>
    <xf numFmtId="167" fontId="11" fillId="0" borderId="27" xfId="0" applyNumberFormat="1" applyFont="1" applyBorder="1" applyAlignment="1">
      <alignment horizontal="center" vertical="center"/>
    </xf>
    <xf numFmtId="167" fontId="11" fillId="0" borderId="28" xfId="0" applyNumberFormat="1" applyFont="1" applyBorder="1" applyAlignment="1">
      <alignment horizontal="center" vertical="center"/>
    </xf>
    <xf numFmtId="167" fontId="11" fillId="0" borderId="29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/>
    <xf numFmtId="165" fontId="2" fillId="3" borderId="5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/>
    </xf>
    <xf numFmtId="0" fontId="3" fillId="0" borderId="55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167" fontId="2" fillId="3" borderId="52" xfId="0" applyNumberFormat="1" applyFont="1" applyFill="1" applyBorder="1" applyAlignment="1">
      <alignment horizontal="center" vertical="center"/>
    </xf>
    <xf numFmtId="0" fontId="11" fillId="0" borderId="0" xfId="0" applyFont="1"/>
    <xf numFmtId="0" fontId="3" fillId="3" borderId="0" xfId="0" applyFont="1" applyFill="1" applyAlignment="1">
      <alignment horizontal="right"/>
    </xf>
    <xf numFmtId="167" fontId="3" fillId="3" borderId="0" xfId="0" applyNumberFormat="1" applyFont="1" applyFill="1"/>
    <xf numFmtId="0" fontId="3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 wrapText="1"/>
    </xf>
    <xf numFmtId="0" fontId="29" fillId="0" borderId="0" xfId="1" applyFont="1" applyBorder="1" applyAlignment="1">
      <alignment vertical="center" wrapText="1"/>
    </xf>
    <xf numFmtId="49" fontId="3" fillId="0" borderId="0" xfId="0" applyNumberFormat="1" applyFont="1" applyAlignment="1"/>
    <xf numFmtId="2" fontId="0" fillId="2" borderId="29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5" xfId="0" applyNumberFormat="1" applyBorder="1"/>
    <xf numFmtId="4" fontId="0" fillId="0" borderId="54" xfId="0" applyNumberFormat="1" applyBorder="1"/>
    <xf numFmtId="4" fontId="0" fillId="2" borderId="5" xfId="0" applyNumberFormat="1" applyFill="1" applyBorder="1"/>
    <xf numFmtId="4" fontId="0" fillId="2" borderId="54" xfId="0" applyNumberFormat="1" applyFill="1" applyBorder="1"/>
    <xf numFmtId="4" fontId="0" fillId="0" borderId="0" xfId="0" applyNumberFormat="1" applyBorder="1"/>
    <xf numFmtId="4" fontId="0" fillId="0" borderId="4" xfId="0" applyNumberFormat="1" applyBorder="1"/>
    <xf numFmtId="4" fontId="0" fillId="2" borderId="0" xfId="0" applyNumberFormat="1" applyFill="1" applyBorder="1"/>
    <xf numFmtId="4" fontId="0" fillId="2" borderId="4" xfId="0" applyNumberFormat="1" applyFill="1" applyBorder="1"/>
    <xf numFmtId="165" fontId="2" fillId="3" borderId="52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67" fontId="11" fillId="0" borderId="0" xfId="0" applyNumberFormat="1" applyFont="1" applyBorder="1" applyAlignment="1">
      <alignment horizontal="center" vertical="center"/>
    </xf>
    <xf numFmtId="167" fontId="11" fillId="0" borderId="0" xfId="0" applyNumberFormat="1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165" fontId="10" fillId="0" borderId="29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/>
    <xf numFmtId="2" fontId="0" fillId="0" borderId="27" xfId="0" applyNumberFormat="1" applyBorder="1" applyAlignment="1">
      <alignment horizontal="center" vertical="center"/>
    </xf>
    <xf numFmtId="165" fontId="0" fillId="0" borderId="27" xfId="0" applyNumberFormat="1" applyBorder="1" applyAlignment="1">
      <alignment horizontal="center" vertical="center"/>
    </xf>
    <xf numFmtId="167" fontId="11" fillId="2" borderId="18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5" fontId="2" fillId="3" borderId="52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167" fontId="40" fillId="0" borderId="18" xfId="0" applyNumberFormat="1" applyFont="1" applyFill="1" applyBorder="1" applyAlignment="1">
      <alignment vertical="center"/>
    </xf>
    <xf numFmtId="167" fontId="40" fillId="0" borderId="13" xfId="0" applyNumberFormat="1" applyFont="1" applyFill="1" applyBorder="1" applyAlignment="1">
      <alignment vertical="center"/>
    </xf>
    <xf numFmtId="164" fontId="11" fillId="0" borderId="55" xfId="0" applyNumberFormat="1" applyFont="1" applyBorder="1" applyAlignment="1">
      <alignment horizontal="center" vertical="center"/>
    </xf>
    <xf numFmtId="164" fontId="11" fillId="0" borderId="30" xfId="0" applyNumberFormat="1" applyFont="1" applyBorder="1" applyAlignment="1">
      <alignment horizontal="center" vertical="center"/>
    </xf>
    <xf numFmtId="167" fontId="0" fillId="0" borderId="0" xfId="0" applyNumberFormat="1"/>
    <xf numFmtId="0" fontId="0" fillId="0" borderId="0" xfId="0" applyBorder="1" applyAlignment="1">
      <alignment horizontal="right" vertical="center" wrapText="1"/>
    </xf>
    <xf numFmtId="165" fontId="10" fillId="0" borderId="0" xfId="0" applyNumberFormat="1" applyFont="1" applyBorder="1" applyAlignment="1">
      <alignment horizontal="center" vertical="center"/>
    </xf>
    <xf numFmtId="165" fontId="2" fillId="5" borderId="52" xfId="0" applyNumberFormat="1" applyFont="1" applyFill="1" applyBorder="1" applyAlignment="1">
      <alignment horizontal="right" vertical="center"/>
    </xf>
    <xf numFmtId="164" fontId="11" fillId="5" borderId="30" xfId="0" applyNumberFormat="1" applyFont="1" applyFill="1" applyBorder="1" applyAlignment="1">
      <alignment horizontal="center" vertical="center"/>
    </xf>
    <xf numFmtId="167" fontId="40" fillId="5" borderId="18" xfId="0" applyNumberFormat="1" applyFont="1" applyFill="1" applyBorder="1" applyAlignment="1">
      <alignment vertical="center"/>
    </xf>
    <xf numFmtId="167" fontId="40" fillId="5" borderId="13" xfId="0" applyNumberFormat="1" applyFont="1" applyFill="1" applyBorder="1" applyAlignment="1">
      <alignment vertical="center"/>
    </xf>
    <xf numFmtId="167" fontId="2" fillId="5" borderId="52" xfId="0" applyNumberFormat="1" applyFont="1" applyFill="1" applyBorder="1" applyAlignment="1">
      <alignment vertical="center"/>
    </xf>
    <xf numFmtId="165" fontId="0" fillId="5" borderId="0" xfId="0" applyNumberFormat="1" applyFill="1" applyAlignment="1">
      <alignment horizontal="center" vertical="center"/>
    </xf>
    <xf numFmtId="165" fontId="0" fillId="5" borderId="0" xfId="0" quotePrefix="1" applyNumberFormat="1" applyFill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167" fontId="11" fillId="0" borderId="41" xfId="0" applyNumberFormat="1" applyFont="1" applyBorder="1" applyAlignment="1">
      <alignment horizontal="center" vertical="center"/>
    </xf>
    <xf numFmtId="0" fontId="28" fillId="0" borderId="0" xfId="1" applyBorder="1" applyAlignment="1">
      <alignment vertical="center" wrapText="1"/>
    </xf>
    <xf numFmtId="0" fontId="28" fillId="0" borderId="0" xfId="1" applyBorder="1" applyAlignment="1">
      <alignment vertical="center"/>
    </xf>
    <xf numFmtId="167" fontId="11" fillId="0" borderId="58" xfId="0" applyNumberFormat="1" applyFont="1" applyBorder="1" applyAlignment="1">
      <alignment horizontal="right" vertical="center"/>
    </xf>
    <xf numFmtId="167" fontId="11" fillId="0" borderId="59" xfId="0" applyNumberFormat="1" applyFont="1" applyBorder="1" applyAlignment="1">
      <alignment horizontal="right" vertical="center"/>
    </xf>
    <xf numFmtId="167" fontId="11" fillId="0" borderId="0" xfId="0" applyNumberFormat="1" applyFont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20" xfId="0" applyBorder="1"/>
    <xf numFmtId="0" fontId="10" fillId="0" borderId="41" xfId="0" applyFont="1" applyBorder="1" applyAlignment="1">
      <alignment horizontal="center" vertical="center"/>
    </xf>
    <xf numFmtId="165" fontId="10" fillId="0" borderId="27" xfId="0" applyNumberFormat="1" applyFont="1" applyBorder="1" applyAlignment="1">
      <alignment horizontal="center" vertical="center"/>
    </xf>
    <xf numFmtId="167" fontId="11" fillId="0" borderId="40" xfId="0" applyNumberFormat="1" applyFont="1" applyBorder="1" applyAlignment="1">
      <alignment horizontal="center" vertical="center"/>
    </xf>
    <xf numFmtId="167" fontId="11" fillId="0" borderId="6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3" fillId="0" borderId="0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167" fontId="11" fillId="0" borderId="57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 wrapText="1"/>
    </xf>
    <xf numFmtId="164" fontId="11" fillId="0" borderId="5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7" fontId="2" fillId="3" borderId="52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67" fontId="11" fillId="2" borderId="50" xfId="0" applyNumberFormat="1" applyFont="1" applyFill="1" applyBorder="1" applyAlignment="1">
      <alignment horizontal="center" vertical="center"/>
    </xf>
    <xf numFmtId="165" fontId="10" fillId="0" borderId="69" xfId="0" applyNumberFormat="1" applyFont="1" applyBorder="1" applyAlignment="1">
      <alignment horizontal="center" vertical="center"/>
    </xf>
    <xf numFmtId="167" fontId="11" fillId="0" borderId="47" xfId="0" applyNumberFormat="1" applyFont="1" applyBorder="1" applyAlignment="1">
      <alignment horizontal="center" vertical="center"/>
    </xf>
    <xf numFmtId="0" fontId="29" fillId="0" borderId="22" xfId="1" applyFont="1" applyBorder="1" applyAlignment="1">
      <alignment horizontal="right" vertical="center" wrapText="1"/>
    </xf>
    <xf numFmtId="0" fontId="29" fillId="0" borderId="15" xfId="1" applyFont="1" applyBorder="1" applyAlignment="1">
      <alignment horizontal="right" vertical="center" wrapText="1"/>
    </xf>
    <xf numFmtId="0" fontId="29" fillId="0" borderId="65" xfId="1" applyFont="1" applyBorder="1" applyAlignment="1">
      <alignment horizontal="right" vertical="center" wrapText="1"/>
    </xf>
    <xf numFmtId="0" fontId="29" fillId="0" borderId="64" xfId="1" applyFont="1" applyBorder="1" applyAlignment="1">
      <alignment horizontal="right" vertical="center" wrapText="1"/>
    </xf>
    <xf numFmtId="0" fontId="29" fillId="0" borderId="62" xfId="1" applyFont="1" applyBorder="1" applyAlignment="1">
      <alignment horizontal="right" vertical="center" wrapText="1"/>
    </xf>
    <xf numFmtId="0" fontId="29" fillId="0" borderId="31" xfId="1" applyFont="1" applyBorder="1" applyAlignment="1">
      <alignment horizontal="right" vertical="center" wrapText="1"/>
    </xf>
    <xf numFmtId="0" fontId="29" fillId="0" borderId="22" xfId="1" applyFont="1" applyBorder="1" applyAlignment="1">
      <alignment horizontal="right" vertical="center"/>
    </xf>
    <xf numFmtId="0" fontId="29" fillId="0" borderId="15" xfId="1" applyFont="1" applyBorder="1" applyAlignment="1">
      <alignment horizontal="right" vertical="center"/>
    </xf>
    <xf numFmtId="0" fontId="29" fillId="0" borderId="65" xfId="1" applyFont="1" applyBorder="1" applyAlignment="1">
      <alignment horizontal="right" vertical="center"/>
    </xf>
    <xf numFmtId="0" fontId="29" fillId="0" borderId="64" xfId="1" applyFont="1" applyBorder="1" applyAlignment="1">
      <alignment horizontal="right" vertical="center"/>
    </xf>
    <xf numFmtId="0" fontId="29" fillId="0" borderId="62" xfId="1" applyFont="1" applyBorder="1" applyAlignment="1">
      <alignment horizontal="right" vertical="center"/>
    </xf>
    <xf numFmtId="0" fontId="29" fillId="0" borderId="31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8" fillId="0" borderId="6" xfId="1" applyBorder="1" applyAlignment="1">
      <alignment horizontal="center" vertical="center"/>
    </xf>
    <xf numFmtId="0" fontId="28" fillId="0" borderId="6" xfId="1" applyBorder="1" applyAlignment="1">
      <alignment horizontal="center" vertical="center" wrapText="1"/>
    </xf>
    <xf numFmtId="0" fontId="29" fillId="0" borderId="1" xfId="1" applyFont="1" applyBorder="1" applyAlignment="1">
      <alignment horizontal="right" vertical="center" wrapText="1"/>
    </xf>
    <xf numFmtId="0" fontId="29" fillId="0" borderId="2" xfId="1" applyFont="1" applyBorder="1" applyAlignment="1">
      <alignment horizontal="right" vertical="center" wrapText="1"/>
    </xf>
    <xf numFmtId="0" fontId="29" fillId="0" borderId="5" xfId="1" applyFont="1" applyBorder="1" applyAlignment="1">
      <alignment horizontal="right" vertical="center" wrapText="1"/>
    </xf>
    <xf numFmtId="0" fontId="29" fillId="0" borderId="0" xfId="1" applyFont="1" applyBorder="1" applyAlignment="1">
      <alignment horizontal="right" vertical="center" wrapText="1"/>
    </xf>
    <xf numFmtId="0" fontId="29" fillId="0" borderId="54" xfId="1" applyFont="1" applyBorder="1" applyAlignment="1">
      <alignment horizontal="right" vertical="center" wrapText="1"/>
    </xf>
    <xf numFmtId="0" fontId="29" fillId="0" borderId="4" xfId="1" applyFont="1" applyBorder="1" applyAlignment="1">
      <alignment horizontal="right" vertical="center" wrapText="1"/>
    </xf>
    <xf numFmtId="167" fontId="32" fillId="0" borderId="0" xfId="1" applyNumberFormat="1" applyFont="1" applyBorder="1" applyAlignment="1">
      <alignment horizontal="right" vertical="center" wrapText="1"/>
    </xf>
    <xf numFmtId="167" fontId="32" fillId="0" borderId="4" xfId="1" applyNumberFormat="1" applyFont="1" applyBorder="1" applyAlignment="1">
      <alignment horizontal="right" vertical="center" wrapText="1"/>
    </xf>
    <xf numFmtId="167" fontId="32" fillId="0" borderId="53" xfId="1" applyNumberFormat="1" applyFont="1" applyBorder="1" applyAlignment="1">
      <alignment horizontal="right" vertical="center" wrapText="1"/>
    </xf>
    <xf numFmtId="167" fontId="32" fillId="0" borderId="47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11" fillId="0" borderId="5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0" fillId="0" borderId="11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4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2" fillId="3" borderId="52" xfId="0" applyFont="1" applyFill="1" applyBorder="1" applyAlignment="1">
      <alignment horizontal="right" vertical="center" wrapText="1"/>
    </xf>
    <xf numFmtId="0" fontId="8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7" fontId="12" fillId="3" borderId="4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60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27" fillId="3" borderId="58" xfId="0" applyFont="1" applyFill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67" xfId="0" applyBorder="1" applyAlignment="1">
      <alignment horizontal="right" vertical="center"/>
    </xf>
    <xf numFmtId="0" fontId="0" fillId="0" borderId="0" xfId="0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7" fontId="2" fillId="3" borderId="52" xfId="0" applyNumberFormat="1" applyFont="1" applyFill="1" applyBorder="1" applyAlignment="1">
      <alignment horizontal="right" vertical="center"/>
    </xf>
    <xf numFmtId="167" fontId="2" fillId="3" borderId="52" xfId="0" applyNumberFormat="1" applyFont="1" applyFill="1" applyBorder="1" applyAlignment="1">
      <alignment horizontal="center" vertical="center"/>
    </xf>
    <xf numFmtId="164" fontId="11" fillId="0" borderId="35" xfId="0" applyNumberFormat="1" applyFont="1" applyBorder="1" applyAlignment="1">
      <alignment horizontal="center" vertical="center"/>
    </xf>
    <xf numFmtId="164" fontId="11" fillId="0" borderId="66" xfId="0" applyNumberFormat="1" applyFont="1" applyBorder="1" applyAlignment="1">
      <alignment horizontal="center" vertical="center"/>
    </xf>
    <xf numFmtId="164" fontId="11" fillId="0" borderId="37" xfId="0" applyNumberFormat="1" applyFont="1" applyBorder="1" applyAlignment="1">
      <alignment horizontal="center" vertical="center"/>
    </xf>
    <xf numFmtId="164" fontId="11" fillId="5" borderId="51" xfId="0" applyNumberFormat="1" applyFont="1" applyFill="1" applyBorder="1" applyAlignment="1">
      <alignment horizontal="center" vertical="center"/>
    </xf>
    <xf numFmtId="164" fontId="11" fillId="5" borderId="37" xfId="0" applyNumberFormat="1" applyFont="1" applyFill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7" fontId="40" fillId="5" borderId="17" xfId="0" applyNumberFormat="1" applyFont="1" applyFill="1" applyBorder="1" applyAlignment="1">
      <alignment horizontal="center" vertical="center"/>
    </xf>
    <xf numFmtId="167" fontId="40" fillId="5" borderId="18" xfId="0" applyNumberFormat="1" applyFont="1" applyFill="1" applyBorder="1" applyAlignment="1">
      <alignment horizontal="center" vertical="center"/>
    </xf>
    <xf numFmtId="167" fontId="40" fillId="5" borderId="12" xfId="0" applyNumberFormat="1" applyFont="1" applyFill="1" applyBorder="1" applyAlignment="1">
      <alignment horizontal="center" vertical="center"/>
    </xf>
    <xf numFmtId="167" fontId="40" fillId="5" borderId="13" xfId="0" applyNumberFormat="1" applyFont="1" applyFill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7" fontId="12" fillId="3" borderId="0" xfId="0" applyNumberFormat="1" applyFont="1" applyFill="1" applyBorder="1" applyAlignment="1">
      <alignment horizontal="center" vertical="center"/>
    </xf>
    <xf numFmtId="167" fontId="2" fillId="3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colors>
    <mruColors>
      <color rgb="FF00FFFF"/>
      <color rgb="FF0000FF"/>
      <color rgb="FF0066FF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504814</xdr:colOff>
      <xdr:row>47</xdr:row>
      <xdr:rowOff>1120</xdr:rowOff>
    </xdr:from>
    <xdr:to>
      <xdr:col>5</xdr:col>
      <xdr:colOff>503694</xdr:colOff>
      <xdr:row>48</xdr:row>
      <xdr:rowOff>163000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085" y="8661026"/>
          <a:ext cx="1307727" cy="341174"/>
        </a:xfrm>
        <a:prstGeom prst="rect">
          <a:avLst/>
        </a:prstGeom>
      </xdr:spPr>
    </xdr:pic>
    <xdr:clientData/>
  </xdr:twoCellAnchor>
  <xdr:twoCellAnchor editAs="oneCell">
    <xdr:from>
      <xdr:col>1</xdr:col>
      <xdr:colOff>439270</xdr:colOff>
      <xdr:row>7</xdr:row>
      <xdr:rowOff>16995</xdr:rowOff>
    </xdr:from>
    <xdr:to>
      <xdr:col>7</xdr:col>
      <xdr:colOff>189192</xdr:colOff>
      <xdr:row>29</xdr:row>
      <xdr:rowOff>125505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4729" y="1343771"/>
          <a:ext cx="4133663" cy="4133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view="pageLayout" zoomScale="70" zoomScaleNormal="100" zoomScalePageLayoutView="70" workbookViewId="0">
      <selection activeCell="Q16" sqref="Q16:Q18"/>
    </sheetView>
  </sheetViews>
  <sheetFormatPr defaultColWidth="9" defaultRowHeight="15" x14ac:dyDescent="0.25"/>
  <cols>
    <col min="1" max="1" width="9.140625" customWidth="1"/>
    <col min="7" max="7" width="16.28515625" customWidth="1"/>
    <col min="8" max="8" width="15.85546875" customWidth="1"/>
    <col min="12" max="17" width="10" customWidth="1"/>
  </cols>
  <sheetData>
    <row r="2" spans="1:17" ht="15.75" x14ac:dyDescent="0.25">
      <c r="K2" s="293" t="s">
        <v>79</v>
      </c>
      <c r="L2" s="293"/>
      <c r="M2" s="293"/>
      <c r="N2" s="293"/>
      <c r="O2" s="293"/>
    </row>
    <row r="3" spans="1:17" ht="15.75" customHeight="1" x14ac:dyDescent="0.25">
      <c r="A3" s="294" t="s">
        <v>136</v>
      </c>
      <c r="B3" s="294"/>
      <c r="C3" s="294"/>
      <c r="D3" s="294"/>
      <c r="E3" s="294"/>
      <c r="F3" s="294"/>
      <c r="G3" s="294"/>
      <c r="H3" s="294"/>
    </row>
    <row r="4" spans="1:17" ht="15" customHeight="1" x14ac:dyDescent="0.25">
      <c r="A4" s="294"/>
      <c r="B4" s="294"/>
      <c r="C4" s="294"/>
      <c r="D4" s="294"/>
      <c r="E4" s="294"/>
      <c r="F4" s="294"/>
      <c r="G4" s="294"/>
      <c r="H4" s="294"/>
      <c r="I4" s="220"/>
      <c r="J4" s="263" t="s">
        <v>117</v>
      </c>
      <c r="K4" s="264"/>
      <c r="L4" s="282" t="s">
        <v>11</v>
      </c>
      <c r="M4" s="281">
        <v>2016</v>
      </c>
      <c r="N4" s="281">
        <v>2017</v>
      </c>
      <c r="O4" s="281">
        <v>2018</v>
      </c>
      <c r="P4" s="281">
        <v>2019</v>
      </c>
      <c r="Q4" s="281">
        <v>2020</v>
      </c>
    </row>
    <row r="5" spans="1:17" ht="15" customHeight="1" x14ac:dyDescent="0.25">
      <c r="A5" s="294"/>
      <c r="B5" s="294"/>
      <c r="C5" s="294"/>
      <c r="D5" s="294"/>
      <c r="E5" s="294"/>
      <c r="F5" s="294"/>
      <c r="G5" s="294"/>
      <c r="H5" s="294"/>
      <c r="I5" s="220"/>
      <c r="J5" s="265"/>
      <c r="K5" s="266"/>
      <c r="L5" s="282"/>
      <c r="M5" s="281"/>
      <c r="N5" s="281"/>
      <c r="O5" s="281"/>
      <c r="P5" s="281"/>
      <c r="Q5" s="281"/>
    </row>
    <row r="6" spans="1:17" ht="15" customHeight="1" x14ac:dyDescent="0.25">
      <c r="A6" s="294"/>
      <c r="B6" s="294"/>
      <c r="C6" s="294"/>
      <c r="D6" s="294"/>
      <c r="E6" s="294"/>
      <c r="F6" s="294"/>
      <c r="G6" s="294"/>
      <c r="H6" s="294"/>
      <c r="I6" s="220"/>
      <c r="J6" s="267"/>
      <c r="K6" s="268"/>
      <c r="L6" s="282"/>
      <c r="M6" s="281"/>
      <c r="N6" s="281"/>
      <c r="O6" s="281"/>
      <c r="P6" s="281"/>
      <c r="Q6" s="281"/>
    </row>
    <row r="7" spans="1:17" ht="15" customHeight="1" x14ac:dyDescent="0.25">
      <c r="A7" s="294"/>
      <c r="B7" s="294"/>
      <c r="C7" s="294"/>
      <c r="D7" s="294"/>
      <c r="E7" s="294"/>
      <c r="F7" s="294"/>
      <c r="G7" s="294"/>
      <c r="H7" s="294"/>
      <c r="I7" s="220"/>
      <c r="J7" s="263" t="s">
        <v>114</v>
      </c>
      <c r="K7" s="264"/>
      <c r="L7" s="282" t="s">
        <v>11</v>
      </c>
      <c r="M7" s="281">
        <v>2016</v>
      </c>
      <c r="N7" s="281">
        <v>2017</v>
      </c>
      <c r="O7" s="281">
        <v>2018</v>
      </c>
      <c r="P7" s="281">
        <v>2019</v>
      </c>
      <c r="Q7" s="281">
        <v>2020</v>
      </c>
    </row>
    <row r="8" spans="1:17" x14ac:dyDescent="0.25">
      <c r="I8" s="220"/>
      <c r="J8" s="265"/>
      <c r="K8" s="266"/>
      <c r="L8" s="282"/>
      <c r="M8" s="281"/>
      <c r="N8" s="281"/>
      <c r="O8" s="281"/>
      <c r="P8" s="281"/>
      <c r="Q8" s="281"/>
    </row>
    <row r="9" spans="1:17" ht="15" customHeight="1" x14ac:dyDescent="0.25">
      <c r="I9" s="220"/>
      <c r="J9" s="267"/>
      <c r="K9" s="268"/>
      <c r="L9" s="282"/>
      <c r="M9" s="281"/>
      <c r="N9" s="281"/>
      <c r="O9" s="281"/>
      <c r="P9" s="281"/>
      <c r="Q9" s="281"/>
    </row>
    <row r="10" spans="1:17" ht="15" customHeight="1" x14ac:dyDescent="0.25">
      <c r="I10" s="220"/>
      <c r="J10" s="263" t="s">
        <v>115</v>
      </c>
      <c r="K10" s="264"/>
      <c r="L10" s="282" t="s">
        <v>11</v>
      </c>
      <c r="M10" s="281">
        <v>2016</v>
      </c>
      <c r="N10" s="281">
        <v>2017</v>
      </c>
      <c r="O10" s="281">
        <v>2018</v>
      </c>
      <c r="P10" s="281">
        <v>2019</v>
      </c>
      <c r="Q10" s="281">
        <v>2020</v>
      </c>
    </row>
    <row r="11" spans="1:17" x14ac:dyDescent="0.25">
      <c r="I11" s="220"/>
      <c r="J11" s="265"/>
      <c r="K11" s="266"/>
      <c r="L11" s="282"/>
      <c r="M11" s="281"/>
      <c r="N11" s="281"/>
      <c r="O11" s="281"/>
      <c r="P11" s="281"/>
      <c r="Q11" s="281"/>
    </row>
    <row r="12" spans="1:17" x14ac:dyDescent="0.25">
      <c r="I12" s="220"/>
      <c r="J12" s="267"/>
      <c r="K12" s="268"/>
      <c r="L12" s="282"/>
      <c r="M12" s="281"/>
      <c r="N12" s="281"/>
      <c r="O12" s="281"/>
      <c r="P12" s="281"/>
      <c r="Q12" s="281"/>
    </row>
    <row r="13" spans="1:17" ht="14.45" customHeight="1" x14ac:dyDescent="0.25">
      <c r="I13" s="220"/>
      <c r="J13" s="263" t="s">
        <v>116</v>
      </c>
      <c r="K13" s="264"/>
      <c r="L13" s="282" t="s">
        <v>11</v>
      </c>
      <c r="M13" s="281">
        <v>2016</v>
      </c>
      <c r="N13" s="281">
        <v>2017</v>
      </c>
      <c r="O13" s="281">
        <v>2018</v>
      </c>
      <c r="P13" s="281">
        <v>2019</v>
      </c>
      <c r="Q13" s="281">
        <v>2020</v>
      </c>
    </row>
    <row r="14" spans="1:17" ht="15" customHeight="1" x14ac:dyDescent="0.25">
      <c r="I14" s="220"/>
      <c r="J14" s="265"/>
      <c r="K14" s="266"/>
      <c r="L14" s="282"/>
      <c r="M14" s="281"/>
      <c r="N14" s="281"/>
      <c r="O14" s="281"/>
      <c r="P14" s="281"/>
      <c r="Q14" s="281"/>
    </row>
    <row r="15" spans="1:17" ht="15" customHeight="1" x14ac:dyDescent="0.25">
      <c r="I15" s="220"/>
      <c r="J15" s="267"/>
      <c r="K15" s="268"/>
      <c r="L15" s="282"/>
      <c r="M15" s="281"/>
      <c r="N15" s="281"/>
      <c r="O15" s="281"/>
      <c r="P15" s="281"/>
      <c r="Q15" s="281"/>
    </row>
    <row r="16" spans="1:17" ht="14.45" customHeight="1" x14ac:dyDescent="0.25">
      <c r="I16" s="220"/>
      <c r="J16" s="269" t="s">
        <v>69</v>
      </c>
      <c r="K16" s="270"/>
      <c r="L16" s="282" t="s">
        <v>11</v>
      </c>
      <c r="M16" s="281">
        <v>2016</v>
      </c>
      <c r="N16" s="281">
        <v>2017</v>
      </c>
      <c r="O16" s="281">
        <v>2018</v>
      </c>
      <c r="P16" s="281">
        <v>2019</v>
      </c>
      <c r="Q16" s="281">
        <v>2020</v>
      </c>
    </row>
    <row r="17" spans="3:17" x14ac:dyDescent="0.25">
      <c r="I17" s="220"/>
      <c r="J17" s="271"/>
      <c r="K17" s="272"/>
      <c r="L17" s="282"/>
      <c r="M17" s="281"/>
      <c r="N17" s="281"/>
      <c r="O17" s="281"/>
      <c r="P17" s="281"/>
      <c r="Q17" s="281"/>
    </row>
    <row r="18" spans="3:17" x14ac:dyDescent="0.25">
      <c r="I18" s="220"/>
      <c r="J18" s="273"/>
      <c r="K18" s="274"/>
      <c r="L18" s="282"/>
      <c r="M18" s="281"/>
      <c r="N18" s="281"/>
      <c r="O18" s="281"/>
      <c r="P18" s="281"/>
      <c r="Q18" s="281"/>
    </row>
    <row r="19" spans="3:17" ht="15" customHeight="1" x14ac:dyDescent="0.25">
      <c r="I19" s="158"/>
      <c r="J19" s="158"/>
      <c r="K19" s="219"/>
      <c r="L19" s="220"/>
      <c r="M19" s="220"/>
      <c r="N19" s="220"/>
      <c r="O19" s="220"/>
      <c r="P19" s="220"/>
      <c r="Q19" s="220"/>
    </row>
    <row r="20" spans="3:17" ht="15" customHeight="1" thickBot="1" x14ac:dyDescent="0.3">
      <c r="I20" s="158"/>
      <c r="J20" s="158"/>
      <c r="K20" s="219"/>
      <c r="L20" s="220"/>
      <c r="M20" s="220"/>
      <c r="N20" s="220"/>
      <c r="O20" s="220"/>
      <c r="P20" s="220"/>
      <c r="Q20" s="220"/>
    </row>
    <row r="21" spans="3:17" ht="14.45" customHeight="1" x14ac:dyDescent="0.25">
      <c r="J21" s="275" t="s">
        <v>148</v>
      </c>
      <c r="K21" s="276"/>
      <c r="L21" s="276"/>
      <c r="M21" s="276"/>
      <c r="N21" s="276"/>
      <c r="O21" s="276"/>
      <c r="P21" s="276"/>
      <c r="Q21" s="277"/>
    </row>
    <row r="22" spans="3:17" ht="15" customHeight="1" thickBot="1" x14ac:dyDescent="0.3">
      <c r="J22" s="278"/>
      <c r="K22" s="279"/>
      <c r="L22" s="279"/>
      <c r="M22" s="279"/>
      <c r="N22" s="279"/>
      <c r="O22" s="279"/>
      <c r="P22" s="279"/>
      <c r="Q22" s="280"/>
    </row>
    <row r="23" spans="3:17" ht="14.45" customHeight="1" x14ac:dyDescent="0.25">
      <c r="J23" s="283" t="str">
        <f>J4</f>
        <v>Sektor Komunalny:</v>
      </c>
      <c r="K23" s="284"/>
      <c r="L23" s="154" t="s">
        <v>11</v>
      </c>
      <c r="M23" s="154">
        <v>2016</v>
      </c>
      <c r="N23" s="154">
        <v>2017</v>
      </c>
      <c r="O23" s="154">
        <v>2018</v>
      </c>
      <c r="P23" s="154">
        <v>2019</v>
      </c>
      <c r="Q23" s="155">
        <v>2020</v>
      </c>
    </row>
    <row r="24" spans="3:17" x14ac:dyDescent="0.25">
      <c r="J24" s="285"/>
      <c r="K24" s="286"/>
      <c r="L24" s="289">
        <f>'Sektor Komunalny'!P37</f>
        <v>1771.94541113985</v>
      </c>
      <c r="M24" s="289">
        <f>'Sektor Komunalny'!P76</f>
        <v>0</v>
      </c>
      <c r="N24" s="289">
        <f>'Sektor Komunalny'!P115</f>
        <v>0</v>
      </c>
      <c r="O24" s="289">
        <f>'Sektor Komunalny'!P154</f>
        <v>0</v>
      </c>
      <c r="P24" s="289">
        <f>'Sektor Komunalny'!P193</f>
        <v>0</v>
      </c>
      <c r="Q24" s="291">
        <f>'Sektor Komunalny'!P232</f>
        <v>0</v>
      </c>
    </row>
    <row r="25" spans="3:17" ht="15.75" thickBot="1" x14ac:dyDescent="0.3">
      <c r="J25" s="287"/>
      <c r="K25" s="288"/>
      <c r="L25" s="290"/>
      <c r="M25" s="290"/>
      <c r="N25" s="290"/>
      <c r="O25" s="290"/>
      <c r="P25" s="290"/>
      <c r="Q25" s="292"/>
    </row>
    <row r="26" spans="3:17" ht="14.45" customHeight="1" x14ac:dyDescent="0.25">
      <c r="J26" s="283" t="str">
        <f>J7</f>
        <v>Budynki Usługowe</v>
      </c>
      <c r="K26" s="284"/>
      <c r="L26" s="154" t="s">
        <v>11</v>
      </c>
      <c r="M26" s="154">
        <v>2016</v>
      </c>
      <c r="N26" s="154">
        <v>2017</v>
      </c>
      <c r="O26" s="154">
        <v>2018</v>
      </c>
      <c r="P26" s="154">
        <v>2019</v>
      </c>
      <c r="Q26" s="155">
        <v>2020</v>
      </c>
    </row>
    <row r="27" spans="3:17" ht="14.45" customHeight="1" x14ac:dyDescent="0.25">
      <c r="J27" s="285"/>
      <c r="K27" s="286"/>
      <c r="L27" s="289">
        <f>'Budynki Usługowe'!I35</f>
        <v>2650.1</v>
      </c>
      <c r="M27" s="289">
        <f>'Budynki Usługowe'!I71</f>
        <v>0</v>
      </c>
      <c r="N27" s="289">
        <f>'Budynki Usługowe'!I107</f>
        <v>0</v>
      </c>
      <c r="O27" s="289">
        <f>'Budynki Usługowe'!I143</f>
        <v>0</v>
      </c>
      <c r="P27" s="289">
        <f>'Budynki Usługowe'!I179</f>
        <v>0</v>
      </c>
      <c r="Q27" s="291">
        <f>'Budynki Usługowe'!I215</f>
        <v>0</v>
      </c>
    </row>
    <row r="28" spans="3:17" ht="15.75" thickBot="1" x14ac:dyDescent="0.3">
      <c r="J28" s="287"/>
      <c r="K28" s="288"/>
      <c r="L28" s="290"/>
      <c r="M28" s="290"/>
      <c r="N28" s="290"/>
      <c r="O28" s="290"/>
      <c r="P28" s="290"/>
      <c r="Q28" s="292"/>
    </row>
    <row r="29" spans="3:17" ht="14.45" customHeight="1" x14ac:dyDescent="0.25">
      <c r="J29" s="283" t="str">
        <f>J10</f>
        <v>Budynki Mieszkalne:</v>
      </c>
      <c r="K29" s="284"/>
      <c r="L29" s="154" t="s">
        <v>11</v>
      </c>
      <c r="M29" s="154">
        <v>2016</v>
      </c>
      <c r="N29" s="154">
        <v>2017</v>
      </c>
      <c r="O29" s="154">
        <v>2018</v>
      </c>
      <c r="P29" s="154">
        <v>2019</v>
      </c>
      <c r="Q29" s="155">
        <v>2020</v>
      </c>
    </row>
    <row r="30" spans="3:17" x14ac:dyDescent="0.25">
      <c r="J30" s="285"/>
      <c r="K30" s="286"/>
      <c r="L30" s="289">
        <f>'Budynki Mieszkalne'!I35</f>
        <v>9430.9000000000015</v>
      </c>
      <c r="M30" s="289">
        <f>'Budynki Mieszkalne'!I71</f>
        <v>0</v>
      </c>
      <c r="N30" s="289">
        <f>'Budynki Mieszkalne'!I107</f>
        <v>0</v>
      </c>
      <c r="O30" s="289">
        <f>'Budynki Mieszkalne'!I143</f>
        <v>0</v>
      </c>
      <c r="P30" s="289">
        <f>'Budynki Mieszkalne'!I179</f>
        <v>0</v>
      </c>
      <c r="Q30" s="291">
        <f>'Budynki Mieszkalne'!I215</f>
        <v>0</v>
      </c>
    </row>
    <row r="31" spans="3:17" ht="15.75" thickBot="1" x14ac:dyDescent="0.3">
      <c r="J31" s="287"/>
      <c r="K31" s="288"/>
      <c r="L31" s="290"/>
      <c r="M31" s="290"/>
      <c r="N31" s="290"/>
      <c r="O31" s="290"/>
      <c r="P31" s="290"/>
      <c r="Q31" s="292"/>
    </row>
    <row r="32" spans="3:17" ht="15" customHeight="1" x14ac:dyDescent="0.25">
      <c r="C32" s="295" t="s">
        <v>71</v>
      </c>
      <c r="D32" s="295"/>
      <c r="E32" s="295"/>
      <c r="F32" s="295"/>
      <c r="G32" s="295"/>
      <c r="J32" s="283" t="str">
        <f>J13</f>
        <v>Przemysł:</v>
      </c>
      <c r="K32" s="284"/>
      <c r="L32" s="154" t="s">
        <v>11</v>
      </c>
      <c r="M32" s="154">
        <v>2016</v>
      </c>
      <c r="N32" s="154">
        <v>2017</v>
      </c>
      <c r="O32" s="154">
        <v>2018</v>
      </c>
      <c r="P32" s="154">
        <v>2019</v>
      </c>
      <c r="Q32" s="155">
        <v>2020</v>
      </c>
    </row>
    <row r="33" spans="1:17" ht="14.45" customHeight="1" x14ac:dyDescent="0.25">
      <c r="C33" s="297" t="s">
        <v>117</v>
      </c>
      <c r="D33" s="297"/>
      <c r="E33" s="297"/>
      <c r="F33" s="297"/>
      <c r="G33" s="223">
        <f>'Sektor Komunalny'!P37</f>
        <v>1771.94541113985</v>
      </c>
      <c r="J33" s="285"/>
      <c r="K33" s="286"/>
      <c r="L33" s="289">
        <f>Przemysł!I33</f>
        <v>4897.4837016447937</v>
      </c>
      <c r="M33" s="289">
        <f>Przemysł!I69</f>
        <v>0</v>
      </c>
      <c r="N33" s="289">
        <f>Przemysł!I105</f>
        <v>0</v>
      </c>
      <c r="O33" s="289">
        <f>Przemysł!I141</f>
        <v>0</v>
      </c>
      <c r="P33" s="289">
        <f>Przemysł!I177</f>
        <v>0</v>
      </c>
      <c r="Q33" s="291">
        <f>Przemysł!I213</f>
        <v>0</v>
      </c>
    </row>
    <row r="34" spans="1:17" ht="15.75" thickBot="1" x14ac:dyDescent="0.3">
      <c r="C34" s="298" t="s">
        <v>118</v>
      </c>
      <c r="D34" s="298"/>
      <c r="E34" s="298"/>
      <c r="F34" s="298"/>
      <c r="G34" s="222">
        <f>'Budynki Usługowe'!I35</f>
        <v>2650.1</v>
      </c>
      <c r="J34" s="287"/>
      <c r="K34" s="288"/>
      <c r="L34" s="290"/>
      <c r="M34" s="290"/>
      <c r="N34" s="290"/>
      <c r="O34" s="290"/>
      <c r="P34" s="290"/>
      <c r="Q34" s="292"/>
    </row>
    <row r="35" spans="1:17" ht="15" customHeight="1" x14ac:dyDescent="0.25">
      <c r="C35" s="298" t="s">
        <v>115</v>
      </c>
      <c r="D35" s="298"/>
      <c r="E35" s="298"/>
      <c r="F35" s="298"/>
      <c r="G35" s="222">
        <f>'Budynki Mieszkalne'!I35</f>
        <v>9430.9000000000015</v>
      </c>
      <c r="J35" s="283" t="str">
        <f>J16</f>
        <v>Transport:</v>
      </c>
      <c r="K35" s="284"/>
      <c r="L35" s="154" t="s">
        <v>11</v>
      </c>
      <c r="M35" s="154">
        <v>2016</v>
      </c>
      <c r="N35" s="154">
        <v>2017</v>
      </c>
      <c r="O35" s="154">
        <v>2018</v>
      </c>
      <c r="P35" s="154">
        <v>2019</v>
      </c>
      <c r="Q35" s="155">
        <v>2020</v>
      </c>
    </row>
    <row r="36" spans="1:17" x14ac:dyDescent="0.25">
      <c r="C36" s="298" t="s">
        <v>116</v>
      </c>
      <c r="D36" s="298"/>
      <c r="E36" s="298"/>
      <c r="F36" s="298"/>
      <c r="G36" s="222">
        <f>Przemysł!I33</f>
        <v>4897.4837016447937</v>
      </c>
      <c r="J36" s="285"/>
      <c r="K36" s="286"/>
      <c r="L36" s="289">
        <f>Transport!F69</f>
        <v>16777.900000000001</v>
      </c>
      <c r="M36" s="289">
        <f>Transport!F139</f>
        <v>0</v>
      </c>
      <c r="N36" s="289">
        <f>Transport!F209</f>
        <v>0</v>
      </c>
      <c r="O36" s="289">
        <f>Transport!F279</f>
        <v>0</v>
      </c>
      <c r="P36" s="289">
        <f>Transport!F349</f>
        <v>0</v>
      </c>
      <c r="Q36" s="291">
        <f>Transport!F419</f>
        <v>0</v>
      </c>
    </row>
    <row r="37" spans="1:17" ht="15.75" thickBot="1" x14ac:dyDescent="0.3">
      <c r="C37" s="296" t="s">
        <v>69</v>
      </c>
      <c r="D37" s="296"/>
      <c r="E37" s="296"/>
      <c r="F37" s="296"/>
      <c r="G37" s="221">
        <f>Transport!F69</f>
        <v>16777.900000000001</v>
      </c>
      <c r="J37" s="287"/>
      <c r="K37" s="288"/>
      <c r="L37" s="290"/>
      <c r="M37" s="290"/>
      <c r="N37" s="290"/>
      <c r="O37" s="290"/>
      <c r="P37" s="290"/>
      <c r="Q37" s="292"/>
    </row>
    <row r="38" spans="1:17" x14ac:dyDescent="0.25">
      <c r="C38" s="140"/>
      <c r="D38" s="140"/>
      <c r="E38" s="140"/>
      <c r="F38" s="140"/>
      <c r="G38" s="140"/>
    </row>
    <row r="39" spans="1:17" x14ac:dyDescent="0.25">
      <c r="C39" s="140"/>
      <c r="D39" s="140"/>
      <c r="E39" s="140"/>
      <c r="F39" s="141" t="s">
        <v>70</v>
      </c>
      <c r="G39" s="142">
        <f>SUM(G33:G37)</f>
        <v>35528.329112784646</v>
      </c>
    </row>
    <row r="41" spans="1:17" x14ac:dyDescent="0.25">
      <c r="I41" s="158"/>
      <c r="J41" s="158"/>
      <c r="K41" s="156"/>
      <c r="L41" s="156"/>
      <c r="M41" s="156"/>
      <c r="N41" s="156"/>
      <c r="O41" s="156"/>
      <c r="P41" s="156"/>
      <c r="Q41" s="156"/>
    </row>
    <row r="42" spans="1:17" s="6" customFormat="1" ht="14.45" customHeight="1" x14ac:dyDescent="0.25">
      <c r="A42" s="299" t="s">
        <v>52</v>
      </c>
      <c r="B42" s="299"/>
      <c r="C42" s="299"/>
      <c r="D42" s="299"/>
      <c r="E42" s="299"/>
      <c r="F42" s="299"/>
      <c r="G42" s="299"/>
      <c r="H42" s="299"/>
      <c r="I42" s="158"/>
      <c r="J42" s="158"/>
      <c r="K42" s="157"/>
      <c r="L42" s="157"/>
      <c r="M42" s="157"/>
      <c r="N42" s="157"/>
      <c r="O42" s="157"/>
      <c r="P42" s="157"/>
      <c r="Q42" s="157"/>
    </row>
    <row r="43" spans="1:17" ht="14.45" customHeight="1" x14ac:dyDescent="0.25">
      <c r="A43" s="299"/>
      <c r="B43" s="299"/>
      <c r="C43" s="299"/>
      <c r="D43" s="299"/>
      <c r="E43" s="299"/>
      <c r="F43" s="299"/>
      <c r="G43" s="299"/>
      <c r="H43" s="299"/>
    </row>
    <row r="44" spans="1:17" ht="14.45" customHeight="1" x14ac:dyDescent="0.25">
      <c r="C44" s="34"/>
      <c r="D44" s="34"/>
      <c r="E44" s="34"/>
      <c r="F44" s="34"/>
      <c r="G44" s="34"/>
    </row>
    <row r="45" spans="1:17" ht="15.75" x14ac:dyDescent="0.25">
      <c r="A45" s="293" t="s">
        <v>137</v>
      </c>
      <c r="B45" s="293"/>
      <c r="C45" s="293"/>
      <c r="D45" s="293"/>
      <c r="E45" s="293"/>
      <c r="F45" s="293"/>
      <c r="G45" s="293"/>
      <c r="H45" s="293"/>
    </row>
    <row r="46" spans="1:17" ht="15.75" x14ac:dyDescent="0.25">
      <c r="A46" s="300" t="s">
        <v>120</v>
      </c>
      <c r="B46" s="300"/>
      <c r="C46" s="300"/>
      <c r="D46" s="300"/>
      <c r="E46" s="300"/>
      <c r="F46" s="300"/>
      <c r="G46" s="300"/>
      <c r="H46" s="300"/>
    </row>
    <row r="50" spans="4:6" x14ac:dyDescent="0.25">
      <c r="D50" s="159"/>
      <c r="E50" s="159"/>
      <c r="F50" s="159"/>
    </row>
  </sheetData>
  <mergeCells count="82">
    <mergeCell ref="A42:H43"/>
    <mergeCell ref="A45:H45"/>
    <mergeCell ref="A46:H46"/>
    <mergeCell ref="Q4:Q6"/>
    <mergeCell ref="L7:L9"/>
    <mergeCell ref="M7:M9"/>
    <mergeCell ref="N7:N9"/>
    <mergeCell ref="O7:O9"/>
    <mergeCell ref="P7:P9"/>
    <mergeCell ref="Q7:Q9"/>
    <mergeCell ref="L4:L6"/>
    <mergeCell ref="M4:M6"/>
    <mergeCell ref="N4:N6"/>
    <mergeCell ref="P4:P6"/>
    <mergeCell ref="J4:K6"/>
    <mergeCell ref="P10:P12"/>
    <mergeCell ref="P24:P25"/>
    <mergeCell ref="Q24:Q25"/>
    <mergeCell ref="N30:N31"/>
    <mergeCell ref="C37:F37"/>
    <mergeCell ref="C33:F33"/>
    <mergeCell ref="C34:F34"/>
    <mergeCell ref="C35:F35"/>
    <mergeCell ref="C36:F36"/>
    <mergeCell ref="O36:O37"/>
    <mergeCell ref="P36:P37"/>
    <mergeCell ref="Q36:Q37"/>
    <mergeCell ref="L36:L37"/>
    <mergeCell ref="M36:M37"/>
    <mergeCell ref="N36:N37"/>
    <mergeCell ref="J35:K37"/>
    <mergeCell ref="P27:P28"/>
    <mergeCell ref="K2:O2"/>
    <mergeCell ref="A3:H7"/>
    <mergeCell ref="C32:G32"/>
    <mergeCell ref="O4:O6"/>
    <mergeCell ref="L24:L25"/>
    <mergeCell ref="M24:M25"/>
    <mergeCell ref="N24:N25"/>
    <mergeCell ref="O24:O25"/>
    <mergeCell ref="L13:L15"/>
    <mergeCell ref="M13:M15"/>
    <mergeCell ref="N13:N15"/>
    <mergeCell ref="O13:O15"/>
    <mergeCell ref="L10:L12"/>
    <mergeCell ref="M10:M12"/>
    <mergeCell ref="N10:N12"/>
    <mergeCell ref="O10:O12"/>
    <mergeCell ref="Q27:Q28"/>
    <mergeCell ref="O30:O31"/>
    <mergeCell ref="P30:P31"/>
    <mergeCell ref="Q30:Q31"/>
    <mergeCell ref="P33:P34"/>
    <mergeCell ref="Q33:Q34"/>
    <mergeCell ref="J23:K25"/>
    <mergeCell ref="J26:K28"/>
    <mergeCell ref="J29:K31"/>
    <mergeCell ref="J32:K34"/>
    <mergeCell ref="O33:O34"/>
    <mergeCell ref="O27:O28"/>
    <mergeCell ref="L27:L28"/>
    <mergeCell ref="M27:M28"/>
    <mergeCell ref="N27:N28"/>
    <mergeCell ref="L30:L31"/>
    <mergeCell ref="M30:M31"/>
    <mergeCell ref="L33:L34"/>
    <mergeCell ref="M33:M34"/>
    <mergeCell ref="N33:N34"/>
    <mergeCell ref="J7:K9"/>
    <mergeCell ref="J10:K12"/>
    <mergeCell ref="J13:K15"/>
    <mergeCell ref="J16:K18"/>
    <mergeCell ref="J21:Q22"/>
    <mergeCell ref="Q10:Q12"/>
    <mergeCell ref="P13:P15"/>
    <mergeCell ref="Q13:Q15"/>
    <mergeCell ref="O16:O18"/>
    <mergeCell ref="P16:P18"/>
    <mergeCell ref="Q16:Q18"/>
    <mergeCell ref="L16:L18"/>
    <mergeCell ref="M16:M18"/>
    <mergeCell ref="N16:N18"/>
  </mergeCells>
  <hyperlinks>
    <hyperlink ref="M7:M18" location="'Emisja CO2 większych przedsięb.'!A20" display="'Emisja CO2 większych przedsięb.'!A20"/>
    <hyperlink ref="N7:N18" location="'Emisja CO2 większych przedsięb.'!A39" display="'Emisja CO2 większych przedsięb.'!A39"/>
    <hyperlink ref="O7:O18" location="'Emisja CO2 większych przedsięb.'!A58" display="'Emisja CO2 większych przedsięb.'!A58"/>
    <hyperlink ref="P7:P18" location="'Emisja CO2 większych przedsięb.'!A77" display="'Emisja CO2 większych przedsięb.'!A77"/>
    <hyperlink ref="Q7:Q18" location="'Emisja CO2 większych przedsięb.'!A96" display="'Emisja CO2 większych przedsięb.'!A96"/>
    <hyperlink ref="M13:M15" location="Przemysł!A37" display="Przemysł!A37"/>
    <hyperlink ref="N13:N15" location="Przemysł!A73" display="Przemysł!A73"/>
    <hyperlink ref="O13:O15" location="Przemysł!A109" display="Przemysł!A109"/>
    <hyperlink ref="P13:P15" location="Przemysł!A145" display="Przemysł!A145"/>
    <hyperlink ref="Q13:Q15" location="Przemysł!A181" display="Przemysł!A181"/>
    <hyperlink ref="M4:M6" location="'Sektor Komunalny'!A40" display="'Sektor Komunalny'!A40"/>
    <hyperlink ref="N4:N6" location="'Sektor Komunalny'!A79" display="'Sektor Komunalny'!A79"/>
    <hyperlink ref="O4:O6" location="'Sektor Komunalny'!A118" display="'Sektor Komunalny'!A118"/>
    <hyperlink ref="P4:P6" location="'Sektor Komunalny'!A157" display="'Sektor Komunalny'!A157"/>
    <hyperlink ref="Q4:Q6" location="'Sektor Komunalny'!A196" display="'Sektor Komunalny'!A196"/>
    <hyperlink ref="L16:L18" location="Transport!A1" display="Rok Bazowy"/>
    <hyperlink ref="L10:L12" location="'Budynki Mieszkalne'!A1" display="Rok Bazowy"/>
    <hyperlink ref="L7:L9" location="'Budynki Usługowe'!A1" display="Rok Bazowy"/>
    <hyperlink ref="L13:L15" location="Przemysł!A1" display="Rok Bazowy"/>
    <hyperlink ref="L4:L6" location="'Sektor Komunalny'!A1" display="Rok Bazowy"/>
    <hyperlink ref="M16:M18" location="Transport!A71" display="Transport!A71"/>
    <hyperlink ref="N16:N18" location="Transport!A141" display="Transport!A141"/>
    <hyperlink ref="O16:O18" location="Transport!A211" display="Transport!A211"/>
    <hyperlink ref="P16:P18" location="Transport!A281" display="Transport!A281"/>
    <hyperlink ref="Q16:Q18" location="Transport!A351" display="Transport!A351"/>
    <hyperlink ref="M10:M12" location="'Budynki Mieszkalne'!A37" display="'Budynki Mieszkalne'!A37"/>
    <hyperlink ref="N10:N12" location="'Budynki Mieszkalne'!A73" display="'Budynki Mieszkalne'!A73"/>
    <hyperlink ref="O10:O12" location="'Budynki Mieszkalne'!A109" display="'Budynki Mieszkalne'!A109"/>
    <hyperlink ref="P10:P12" location="'Budynki Mieszkalne'!A145" display="'Budynki Mieszkalne'!A145"/>
    <hyperlink ref="Q10:Q12" location="'Budynki Mieszkalne'!A181" display="'Budynki Mieszkalne'!A181"/>
    <hyperlink ref="M7:M9" location="'Budynki Usługowe'!A37" display="'Budynki Usługowe'!A37"/>
    <hyperlink ref="N7:N9" location="'Budynki Usługowe'!A73" display="'Budynki Usługowe'!A73"/>
    <hyperlink ref="O7:O9" location="'Budynki Usługowe'!A109" display="'Budynki Usługowe'!A109"/>
    <hyperlink ref="P7:P9" location="'Budynki Usługowe'!A145" display="'Budynki Usługowe'!A145"/>
    <hyperlink ref="Q7:Q9" location="'Budynki Usługowe'!A181" display="'Budynki Usługowe'!A18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33"/>
  <sheetViews>
    <sheetView zoomScale="25" zoomScaleNormal="25" workbookViewId="0">
      <selection activeCell="P37" sqref="A1:P37"/>
    </sheetView>
  </sheetViews>
  <sheetFormatPr defaultRowHeight="15" x14ac:dyDescent="0.25"/>
  <cols>
    <col min="1" max="1" width="21.42578125" customWidth="1"/>
    <col min="2" max="6" width="15.7109375" customWidth="1"/>
    <col min="8" max="10" width="15.7109375" customWidth="1"/>
    <col min="11" max="11" width="10.7109375" customWidth="1"/>
    <col min="12" max="12" width="20.7109375" customWidth="1"/>
    <col min="13" max="14" width="15.7109375" customWidth="1"/>
    <col min="15" max="16" width="25.7109375" customWidth="1"/>
  </cols>
  <sheetData>
    <row r="1" spans="1:16" ht="23.25" x14ac:dyDescent="0.25">
      <c r="A1" s="323" t="s">
        <v>11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</row>
    <row r="2" spans="1:16" ht="60" customHeight="1" x14ac:dyDescent="0.25">
      <c r="A2" s="325" t="s">
        <v>108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</row>
    <row r="3" spans="1:16" ht="24" thickBot="1" x14ac:dyDescent="0.3">
      <c r="A3" s="331" t="s">
        <v>48</v>
      </c>
      <c r="B3" s="331"/>
      <c r="C3" s="331"/>
      <c r="D3" s="331"/>
      <c r="E3" s="331"/>
      <c r="F3" s="331"/>
      <c r="G3" s="153"/>
      <c r="H3" s="324" t="s">
        <v>49</v>
      </c>
      <c r="I3" s="324"/>
      <c r="J3" s="324"/>
      <c r="K3" s="324"/>
      <c r="L3" s="324"/>
      <c r="M3" s="324"/>
      <c r="N3" s="324"/>
      <c r="O3" s="324"/>
      <c r="P3" s="324"/>
    </row>
    <row r="4" spans="1:16" ht="45.75" customHeight="1" thickBot="1" x14ac:dyDescent="0.3">
      <c r="A4" s="319" t="s">
        <v>101</v>
      </c>
      <c r="B4" s="319"/>
      <c r="C4" s="319"/>
      <c r="D4" s="319"/>
      <c r="E4" s="319"/>
      <c r="F4" s="320"/>
      <c r="H4" s="309" t="s">
        <v>102</v>
      </c>
      <c r="I4" s="310"/>
      <c r="J4" s="310"/>
      <c r="K4" s="310"/>
      <c r="L4" s="310"/>
      <c r="M4" s="310"/>
      <c r="N4" s="310"/>
      <c r="O4" s="310"/>
      <c r="P4" s="311"/>
    </row>
    <row r="5" spans="1:16" ht="48" x14ac:dyDescent="0.25">
      <c r="A5" s="25"/>
      <c r="B5" s="64" t="s">
        <v>45</v>
      </c>
      <c r="C5" s="60" t="s">
        <v>35</v>
      </c>
      <c r="D5" s="60" t="s">
        <v>31</v>
      </c>
      <c r="E5" s="60" t="s">
        <v>75</v>
      </c>
      <c r="F5" s="61" t="s">
        <v>76</v>
      </c>
      <c r="H5" s="301" t="s">
        <v>4</v>
      </c>
      <c r="I5" s="302"/>
      <c r="J5" s="125" t="s">
        <v>77</v>
      </c>
      <c r="K5" s="305" t="s">
        <v>31</v>
      </c>
      <c r="L5" s="306"/>
      <c r="M5" s="125" t="s">
        <v>35</v>
      </c>
      <c r="N5" s="126" t="s">
        <v>34</v>
      </c>
      <c r="O5" s="125" t="s">
        <v>33</v>
      </c>
      <c r="P5" s="126" t="s">
        <v>78</v>
      </c>
    </row>
    <row r="6" spans="1:16" ht="18.75" thickBot="1" x14ac:dyDescent="0.3">
      <c r="A6" s="10"/>
      <c r="B6" s="65" t="s">
        <v>3</v>
      </c>
      <c r="C6" s="62" t="s">
        <v>87</v>
      </c>
      <c r="D6" s="62" t="s">
        <v>32</v>
      </c>
      <c r="E6" s="62" t="s">
        <v>89</v>
      </c>
      <c r="F6" s="63" t="s">
        <v>86</v>
      </c>
      <c r="H6" s="312"/>
      <c r="I6" s="313"/>
      <c r="J6" s="182" t="s">
        <v>91</v>
      </c>
      <c r="K6" s="183" t="s">
        <v>29</v>
      </c>
      <c r="L6" s="184"/>
      <c r="M6" s="182" t="s">
        <v>87</v>
      </c>
      <c r="N6" s="182" t="s">
        <v>90</v>
      </c>
      <c r="O6" s="182" t="s">
        <v>32</v>
      </c>
      <c r="P6" s="182" t="s">
        <v>86</v>
      </c>
    </row>
    <row r="7" spans="1:16" ht="30" customHeight="1" x14ac:dyDescent="0.25">
      <c r="A7" s="66" t="s">
        <v>14</v>
      </c>
      <c r="B7" s="101">
        <v>603</v>
      </c>
      <c r="C7" s="82">
        <v>12.3</v>
      </c>
      <c r="D7" s="82">
        <f>((B7*0.755)/1000)*C7</f>
        <v>5.5997595000000002</v>
      </c>
      <c r="E7" s="93">
        <v>0.249</v>
      </c>
      <c r="F7" s="83">
        <f>D7*E7</f>
        <v>1.3943401155000001</v>
      </c>
      <c r="H7" s="321" t="s">
        <v>1</v>
      </c>
      <c r="I7" s="322"/>
      <c r="J7" s="2">
        <v>0.27900000000000003</v>
      </c>
      <c r="K7" s="173" t="s">
        <v>86</v>
      </c>
      <c r="L7" s="187"/>
      <c r="M7" s="186">
        <v>11.2</v>
      </c>
      <c r="N7" s="185">
        <v>0.86</v>
      </c>
      <c r="O7" s="122">
        <f>L7*M7</f>
        <v>0</v>
      </c>
      <c r="P7" s="122">
        <f t="shared" ref="P7:P9" si="0">J7*O7</f>
        <v>0</v>
      </c>
    </row>
    <row r="8" spans="1:16" ht="30" customHeight="1" x14ac:dyDescent="0.25">
      <c r="A8" s="9" t="s">
        <v>139</v>
      </c>
      <c r="B8" s="102">
        <v>183</v>
      </c>
      <c r="C8" s="89">
        <v>13.1</v>
      </c>
      <c r="D8" s="89">
        <f t="shared" ref="D8:D9" si="1">((B8*0.755)/1000)*C8</f>
        <v>1.8099614999999998</v>
      </c>
      <c r="E8" s="91">
        <v>0.22700000000000001</v>
      </c>
      <c r="F8" s="212">
        <f t="shared" ref="F8:F9" si="2">D8*E8</f>
        <v>0.41086126049999994</v>
      </c>
      <c r="H8" s="317" t="s">
        <v>0</v>
      </c>
      <c r="I8" s="318"/>
      <c r="J8" s="3">
        <v>0.20200000000000001</v>
      </c>
      <c r="K8" s="5" t="s">
        <v>86</v>
      </c>
      <c r="L8" s="108">
        <v>135.75</v>
      </c>
      <c r="M8" s="46">
        <v>13.3</v>
      </c>
      <c r="N8" s="48">
        <v>742</v>
      </c>
      <c r="O8" s="123">
        <f t="shared" ref="O8:O12" si="3">L8*M8</f>
        <v>1805.4750000000001</v>
      </c>
      <c r="P8" s="123">
        <f t="shared" si="0"/>
        <v>364.70595000000003</v>
      </c>
    </row>
    <row r="9" spans="1:16" ht="30" customHeight="1" thickBot="1" x14ac:dyDescent="0.3">
      <c r="A9" s="10" t="s">
        <v>143</v>
      </c>
      <c r="B9" s="103">
        <v>5126.8999999999996</v>
      </c>
      <c r="C9" s="90">
        <v>11.9</v>
      </c>
      <c r="D9" s="90">
        <f t="shared" si="1"/>
        <v>46.062633050000002</v>
      </c>
      <c r="E9" s="92">
        <v>0.26700000000000002</v>
      </c>
      <c r="F9" s="213">
        <f t="shared" si="2"/>
        <v>12.298723024350002</v>
      </c>
      <c r="H9" s="327" t="s">
        <v>139</v>
      </c>
      <c r="I9" s="328"/>
      <c r="J9" s="3">
        <v>0.22700000000000001</v>
      </c>
      <c r="K9" s="5" t="s">
        <v>86</v>
      </c>
      <c r="L9" s="108"/>
      <c r="M9" s="46">
        <v>13.1</v>
      </c>
      <c r="N9" s="48">
        <v>544</v>
      </c>
      <c r="O9" s="123">
        <f t="shared" si="3"/>
        <v>0</v>
      </c>
      <c r="P9" s="123">
        <f t="shared" si="0"/>
        <v>0</v>
      </c>
    </row>
    <row r="10" spans="1:16" ht="30" customHeight="1" thickBot="1" x14ac:dyDescent="0.3">
      <c r="C10" s="205" t="s">
        <v>39</v>
      </c>
      <c r="D10" s="205">
        <f>SUM(D7:D9)</f>
        <v>53.47235405</v>
      </c>
      <c r="E10" s="211"/>
      <c r="F10" s="205">
        <f t="shared" ref="F10" si="4">SUM(F7:F9)</f>
        <v>14.103924400350001</v>
      </c>
      <c r="H10" s="327" t="s">
        <v>140</v>
      </c>
      <c r="I10" s="328"/>
      <c r="J10" s="3">
        <v>0.34100000000000003</v>
      </c>
      <c r="K10" s="5" t="s">
        <v>86</v>
      </c>
      <c r="L10" s="108">
        <v>41.5</v>
      </c>
      <c r="M10" s="46">
        <v>7.2</v>
      </c>
      <c r="N10" s="48">
        <v>1.1200000000000001</v>
      </c>
      <c r="O10" s="123">
        <f t="shared" si="3"/>
        <v>298.8</v>
      </c>
      <c r="P10" s="123">
        <f>J10*O10</f>
        <v>101.89080000000001</v>
      </c>
    </row>
    <row r="11" spans="1:16" ht="30" customHeight="1" thickTop="1" thickBot="1" x14ac:dyDescent="0.3">
      <c r="A11" s="314" t="s">
        <v>107</v>
      </c>
      <c r="B11" s="315"/>
      <c r="C11" s="315"/>
      <c r="D11" s="315"/>
      <c r="E11" s="315"/>
      <c r="F11" s="316"/>
      <c r="H11" s="329" t="s">
        <v>141</v>
      </c>
      <c r="I11" s="330"/>
      <c r="J11" s="3">
        <v>0</v>
      </c>
      <c r="K11" s="5" t="s">
        <v>86</v>
      </c>
      <c r="L11" s="108"/>
      <c r="M11" s="46">
        <v>4.25</v>
      </c>
      <c r="N11" s="48">
        <v>0.45</v>
      </c>
      <c r="O11" s="123">
        <f t="shared" si="3"/>
        <v>0</v>
      </c>
      <c r="P11" s="123">
        <f>J11*O11</f>
        <v>0</v>
      </c>
    </row>
    <row r="12" spans="1:16" ht="30" customHeight="1" thickBot="1" x14ac:dyDescent="0.3">
      <c r="A12" s="25" t="s">
        <v>14</v>
      </c>
      <c r="B12" s="101"/>
      <c r="C12" s="82">
        <v>12.3</v>
      </c>
      <c r="D12" s="82">
        <f>((B12*0.755)/1000)*C12</f>
        <v>0</v>
      </c>
      <c r="E12" s="93">
        <v>0.249</v>
      </c>
      <c r="F12" s="83">
        <f>D12*E12</f>
        <v>0</v>
      </c>
      <c r="H12" s="41" t="s">
        <v>28</v>
      </c>
      <c r="I12" s="27"/>
      <c r="J12" s="49"/>
      <c r="K12" s="1"/>
      <c r="L12" s="111"/>
      <c r="M12" s="49"/>
      <c r="N12" s="4"/>
      <c r="O12" s="124">
        <f t="shared" si="3"/>
        <v>0</v>
      </c>
      <c r="P12" s="124">
        <f>J12*O12</f>
        <v>0</v>
      </c>
    </row>
    <row r="13" spans="1:16" ht="30" customHeight="1" thickBot="1" x14ac:dyDescent="0.3">
      <c r="A13" s="9" t="s">
        <v>139</v>
      </c>
      <c r="B13" s="102"/>
      <c r="C13" s="89">
        <v>13.1</v>
      </c>
      <c r="D13" s="89">
        <f t="shared" ref="D13:D14" si="5">((B13*0.755)/1000)*C13</f>
        <v>0</v>
      </c>
      <c r="E13" s="91">
        <v>0.22700000000000001</v>
      </c>
      <c r="F13" s="212">
        <f t="shared" ref="F13:F14" si="6">D13*E13</f>
        <v>0</v>
      </c>
      <c r="N13" s="205" t="s">
        <v>39</v>
      </c>
      <c r="O13" s="205">
        <f>SUM(O7:O12)</f>
        <v>2104.2750000000001</v>
      </c>
      <c r="P13" s="205">
        <f>SUM(P7:P12)</f>
        <v>466.59675000000004</v>
      </c>
    </row>
    <row r="14" spans="1:16" ht="30" customHeight="1" thickTop="1" thickBot="1" x14ac:dyDescent="0.3">
      <c r="A14" s="10" t="s">
        <v>143</v>
      </c>
      <c r="B14" s="103">
        <v>43973</v>
      </c>
      <c r="C14" s="90">
        <v>11.9</v>
      </c>
      <c r="D14" s="90">
        <f t="shared" si="5"/>
        <v>395.07541850000001</v>
      </c>
      <c r="E14" s="92">
        <v>0.26700000000000002</v>
      </c>
      <c r="F14" s="213">
        <f t="shared" si="6"/>
        <v>105.48513673950001</v>
      </c>
      <c r="H14" s="309" t="s">
        <v>103</v>
      </c>
      <c r="I14" s="310"/>
      <c r="J14" s="310"/>
      <c r="K14" s="310"/>
      <c r="L14" s="310"/>
      <c r="M14" s="310"/>
      <c r="N14" s="310"/>
      <c r="O14" s="310"/>
      <c r="P14" s="311"/>
    </row>
    <row r="15" spans="1:16" ht="30" customHeight="1" thickBot="1" x14ac:dyDescent="0.3">
      <c r="A15" s="56"/>
      <c r="B15" s="177"/>
      <c r="C15" s="205" t="s">
        <v>39</v>
      </c>
      <c r="D15" s="205">
        <f>SUM(D12:D14)</f>
        <v>395.07541850000001</v>
      </c>
      <c r="E15" s="210"/>
      <c r="F15" s="205">
        <f t="shared" ref="F15" si="7">SUM(F12:F14)</f>
        <v>105.48513673950001</v>
      </c>
      <c r="H15" s="301" t="s">
        <v>97</v>
      </c>
      <c r="I15" s="302"/>
      <c r="J15" s="125" t="s">
        <v>98</v>
      </c>
      <c r="K15" s="305" t="s">
        <v>40</v>
      </c>
      <c r="L15" s="306"/>
      <c r="M15" s="178" t="s">
        <v>35</v>
      </c>
      <c r="N15" s="179" t="s">
        <v>34</v>
      </c>
      <c r="O15" s="125" t="s">
        <v>100</v>
      </c>
      <c r="P15" s="126" t="s">
        <v>78</v>
      </c>
    </row>
    <row r="16" spans="1:16" ht="18.75" customHeight="1" thickTop="1" thickBot="1" x14ac:dyDescent="0.3">
      <c r="H16" s="303"/>
      <c r="I16" s="304"/>
      <c r="J16" s="127" t="s">
        <v>91</v>
      </c>
      <c r="K16" s="128" t="s">
        <v>29</v>
      </c>
      <c r="L16" s="129"/>
      <c r="M16" s="180" t="s">
        <v>87</v>
      </c>
      <c r="N16" s="180" t="s">
        <v>99</v>
      </c>
      <c r="O16" s="127" t="s">
        <v>32</v>
      </c>
      <c r="P16" s="127" t="s">
        <v>86</v>
      </c>
    </row>
    <row r="17" spans="8:16" ht="30" customHeight="1" thickBot="1" x14ac:dyDescent="0.3">
      <c r="H17" s="307" t="s">
        <v>51</v>
      </c>
      <c r="I17" s="308"/>
      <c r="J17" s="4">
        <v>1.1910000000000001</v>
      </c>
      <c r="K17" s="1" t="s">
        <v>32</v>
      </c>
      <c r="L17" s="111">
        <v>637.1</v>
      </c>
      <c r="M17" s="181" t="s">
        <v>41</v>
      </c>
      <c r="N17" s="181" t="s">
        <v>41</v>
      </c>
      <c r="O17" s="124">
        <f>L17</f>
        <v>637.1</v>
      </c>
      <c r="P17" s="124">
        <f>J17*O17</f>
        <v>758.78610000000003</v>
      </c>
    </row>
    <row r="18" spans="8:16" ht="30" customHeight="1" thickBot="1" x14ac:dyDescent="0.3">
      <c r="N18" s="205" t="s">
        <v>39</v>
      </c>
      <c r="O18" s="205">
        <f>SUM(O17)</f>
        <v>637.1</v>
      </c>
      <c r="P18" s="205">
        <f>SUM(P17)</f>
        <v>758.78610000000003</v>
      </c>
    </row>
    <row r="19" spans="8:16" ht="30" customHeight="1" thickTop="1" thickBot="1" x14ac:dyDescent="0.3">
      <c r="H19" s="309" t="s">
        <v>104</v>
      </c>
      <c r="I19" s="310"/>
      <c r="J19" s="310"/>
      <c r="K19" s="310"/>
      <c r="L19" s="310"/>
      <c r="M19" s="310"/>
      <c r="N19" s="310"/>
      <c r="O19" s="310"/>
      <c r="P19" s="311"/>
    </row>
    <row r="20" spans="8:16" ht="30" customHeight="1" x14ac:dyDescent="0.25">
      <c r="H20" s="301" t="s">
        <v>97</v>
      </c>
      <c r="I20" s="302"/>
      <c r="J20" s="125" t="s">
        <v>98</v>
      </c>
      <c r="K20" s="305" t="s">
        <v>40</v>
      </c>
      <c r="L20" s="306"/>
      <c r="M20" s="178" t="s">
        <v>35</v>
      </c>
      <c r="N20" s="179" t="s">
        <v>34</v>
      </c>
      <c r="O20" s="125" t="s">
        <v>100</v>
      </c>
      <c r="P20" s="126" t="s">
        <v>78</v>
      </c>
    </row>
    <row r="21" spans="8:16" ht="18.75" customHeight="1" thickBot="1" x14ac:dyDescent="0.3">
      <c r="H21" s="303"/>
      <c r="I21" s="304"/>
      <c r="J21" s="127" t="s">
        <v>91</v>
      </c>
      <c r="K21" s="128" t="s">
        <v>29</v>
      </c>
      <c r="L21" s="129"/>
      <c r="M21" s="180" t="s">
        <v>87</v>
      </c>
      <c r="N21" s="180" t="s">
        <v>99</v>
      </c>
      <c r="O21" s="127" t="s">
        <v>32</v>
      </c>
      <c r="P21" s="127" t="s">
        <v>86</v>
      </c>
    </row>
    <row r="22" spans="8:16" ht="30" customHeight="1" thickBot="1" x14ac:dyDescent="0.3">
      <c r="H22" s="307" t="s">
        <v>142</v>
      </c>
      <c r="I22" s="308"/>
      <c r="J22" s="4">
        <v>1.1910000000000001</v>
      </c>
      <c r="K22" s="1" t="s">
        <v>32</v>
      </c>
      <c r="L22" s="111">
        <v>358.5</v>
      </c>
      <c r="M22" s="181" t="s">
        <v>41</v>
      </c>
      <c r="N22" s="181" t="s">
        <v>41</v>
      </c>
      <c r="O22" s="124">
        <f>L22</f>
        <v>358.5</v>
      </c>
      <c r="P22" s="124">
        <f>J22*O22</f>
        <v>426.9735</v>
      </c>
    </row>
    <row r="23" spans="8:16" ht="30" customHeight="1" thickBot="1" x14ac:dyDescent="0.3">
      <c r="H23" s="203"/>
      <c r="I23" s="203"/>
      <c r="J23" s="175"/>
      <c r="K23" s="175"/>
      <c r="M23" s="204"/>
      <c r="N23" s="205" t="s">
        <v>39</v>
      </c>
      <c r="O23" s="205">
        <f>SUM(O22)</f>
        <v>358.5</v>
      </c>
      <c r="P23" s="205">
        <f>SUM(P22)</f>
        <v>426.9735</v>
      </c>
    </row>
    <row r="24" spans="8:16" ht="30" customHeight="1" thickTop="1" thickBot="1" x14ac:dyDescent="0.3">
      <c r="H24" s="309" t="s">
        <v>124</v>
      </c>
      <c r="I24" s="310"/>
      <c r="J24" s="310"/>
      <c r="K24" s="310"/>
      <c r="L24" s="310"/>
      <c r="M24" s="310"/>
      <c r="N24" s="310"/>
      <c r="O24" s="310"/>
      <c r="P24" s="311"/>
    </row>
    <row r="25" spans="8:16" ht="30" customHeight="1" x14ac:dyDescent="0.25">
      <c r="H25" s="301" t="s">
        <v>97</v>
      </c>
      <c r="I25" s="302"/>
      <c r="J25" s="125" t="s">
        <v>98</v>
      </c>
      <c r="K25" s="305" t="s">
        <v>40</v>
      </c>
      <c r="L25" s="306"/>
      <c r="M25" s="178" t="s">
        <v>35</v>
      </c>
      <c r="N25" s="179" t="s">
        <v>34</v>
      </c>
      <c r="O25" s="125" t="s">
        <v>100</v>
      </c>
      <c r="P25" s="126" t="s">
        <v>78</v>
      </c>
    </row>
    <row r="26" spans="8:16" ht="30" customHeight="1" thickBot="1" x14ac:dyDescent="0.3">
      <c r="H26" s="303"/>
      <c r="I26" s="304"/>
      <c r="J26" s="127" t="s">
        <v>126</v>
      </c>
      <c r="K26" s="128" t="s">
        <v>29</v>
      </c>
      <c r="L26" s="129"/>
      <c r="M26" s="180" t="s">
        <v>87</v>
      </c>
      <c r="N26" s="180" t="s">
        <v>99</v>
      </c>
      <c r="O26" s="127" t="s">
        <v>32</v>
      </c>
      <c r="P26" s="127" t="s">
        <v>86</v>
      </c>
    </row>
    <row r="27" spans="8:16" ht="30" customHeight="1" thickBot="1" x14ac:dyDescent="0.3">
      <c r="H27" s="307" t="s">
        <v>125</v>
      </c>
      <c r="I27" s="308"/>
      <c r="J27" s="4">
        <v>0.13600000000000001</v>
      </c>
      <c r="K27" s="1" t="s">
        <v>127</v>
      </c>
      <c r="L27" s="111"/>
      <c r="M27" s="181" t="s">
        <v>41</v>
      </c>
      <c r="N27" s="181" t="s">
        <v>41</v>
      </c>
      <c r="O27" s="124">
        <f>L27*0.27778</f>
        <v>0</v>
      </c>
      <c r="P27" s="124">
        <f>J27*L27</f>
        <v>0</v>
      </c>
    </row>
    <row r="28" spans="8:16" ht="30" customHeight="1" thickBot="1" x14ac:dyDescent="0.3">
      <c r="H28" s="203"/>
      <c r="I28" s="203"/>
      <c r="J28" s="175"/>
      <c r="K28" s="175"/>
      <c r="M28" s="204"/>
      <c r="N28" s="205" t="s">
        <v>39</v>
      </c>
      <c r="O28" s="205">
        <f>SUM(O27)</f>
        <v>0</v>
      </c>
      <c r="P28" s="205">
        <f>SUM(P27)</f>
        <v>0</v>
      </c>
    </row>
    <row r="29" spans="8:16" ht="30" customHeight="1" thickTop="1" thickBot="1" x14ac:dyDescent="0.3">
      <c r="H29" s="309" t="s">
        <v>128</v>
      </c>
      <c r="I29" s="310"/>
      <c r="J29" s="310"/>
      <c r="K29" s="310"/>
      <c r="L29" s="310"/>
      <c r="M29" s="310"/>
      <c r="N29" s="310"/>
      <c r="O29" s="310"/>
      <c r="P29" s="311"/>
    </row>
    <row r="30" spans="8:16" ht="30" customHeight="1" x14ac:dyDescent="0.25">
      <c r="H30" s="301" t="s">
        <v>97</v>
      </c>
      <c r="I30" s="302"/>
      <c r="J30" s="125" t="s">
        <v>98</v>
      </c>
      <c r="K30" s="305" t="s">
        <v>40</v>
      </c>
      <c r="L30" s="306"/>
      <c r="M30" s="178" t="s">
        <v>35</v>
      </c>
      <c r="N30" s="179" t="s">
        <v>34</v>
      </c>
      <c r="O30" s="125" t="s">
        <v>100</v>
      </c>
      <c r="P30" s="126" t="s">
        <v>78</v>
      </c>
    </row>
    <row r="31" spans="8:16" ht="30" customHeight="1" x14ac:dyDescent="0.25">
      <c r="H31" s="312"/>
      <c r="I31" s="313"/>
      <c r="J31" s="182" t="s">
        <v>91</v>
      </c>
      <c r="K31" s="183" t="s">
        <v>29</v>
      </c>
      <c r="L31" s="184"/>
      <c r="M31" s="236" t="s">
        <v>87</v>
      </c>
      <c r="N31" s="236" t="s">
        <v>99</v>
      </c>
      <c r="O31" s="182" t="s">
        <v>32</v>
      </c>
      <c r="P31" s="182" t="s">
        <v>86</v>
      </c>
    </row>
    <row r="32" spans="8:16" ht="30" customHeight="1" thickBot="1" x14ac:dyDescent="0.3">
      <c r="H32" s="307" t="s">
        <v>138</v>
      </c>
      <c r="I32" s="308"/>
      <c r="J32" s="4">
        <v>0</v>
      </c>
      <c r="K32" s="1" t="s">
        <v>32</v>
      </c>
      <c r="L32" s="111"/>
      <c r="M32" s="181" t="s">
        <v>41</v>
      </c>
      <c r="N32" s="181" t="s">
        <v>41</v>
      </c>
      <c r="O32" s="124">
        <f>L32</f>
        <v>0</v>
      </c>
      <c r="P32" s="124">
        <f>J32*L32</f>
        <v>0</v>
      </c>
    </row>
    <row r="33" spans="1:16" ht="30" customHeight="1" thickBot="1" x14ac:dyDescent="0.3">
      <c r="H33" s="203"/>
      <c r="I33" s="203"/>
      <c r="J33" s="175"/>
      <c r="K33" s="175"/>
      <c r="M33" s="204"/>
      <c r="N33" s="205" t="s">
        <v>39</v>
      </c>
      <c r="O33" s="205">
        <f>SUM(O32)</f>
        <v>0</v>
      </c>
      <c r="P33" s="205">
        <f>SUM(P32)</f>
        <v>0</v>
      </c>
    </row>
    <row r="34" spans="1:16" ht="15.75" thickTop="1" x14ac:dyDescent="0.25">
      <c r="E34" s="191" t="s">
        <v>32</v>
      </c>
      <c r="F34" s="191" t="s">
        <v>86</v>
      </c>
      <c r="O34" s="191" t="s">
        <v>32</v>
      </c>
      <c r="P34" s="191" t="s">
        <v>86</v>
      </c>
    </row>
    <row r="35" spans="1:16" ht="30" customHeight="1" thickBot="1" x14ac:dyDescent="0.3">
      <c r="C35" s="130" t="s">
        <v>48</v>
      </c>
      <c r="D35" s="171" t="s">
        <v>39</v>
      </c>
      <c r="E35" s="118">
        <f>SUM(D7:D9,D12:D14)</f>
        <v>448.54777254999999</v>
      </c>
      <c r="F35" s="118">
        <f>SUM(F7:F9,F12:F14)</f>
        <v>119.58906113985</v>
      </c>
      <c r="M35" s="130" t="s">
        <v>49</v>
      </c>
      <c r="N35" s="171" t="s">
        <v>39</v>
      </c>
      <c r="O35" s="118">
        <f>SUM(O7:O12,O17,O22,O27,O32:O32)</f>
        <v>3099.875</v>
      </c>
      <c r="P35" s="118">
        <f>SUM(P7:P12,P17,P22,P27,P32:P32)</f>
        <v>1652.35635</v>
      </c>
    </row>
    <row r="36" spans="1:16" ht="15.75" thickTop="1" x14ac:dyDescent="0.25">
      <c r="O36" s="191" t="s">
        <v>32</v>
      </c>
      <c r="P36" s="191" t="s">
        <v>86</v>
      </c>
    </row>
    <row r="37" spans="1:16" ht="30" customHeight="1" thickBot="1" x14ac:dyDescent="0.3">
      <c r="M37" s="130" t="s">
        <v>50</v>
      </c>
      <c r="N37" s="192" t="s">
        <v>46</v>
      </c>
      <c r="O37" s="118">
        <f>E35+O35</f>
        <v>3548.42277255</v>
      </c>
      <c r="P37" s="118">
        <f>F35+P35</f>
        <v>1771.94541113985</v>
      </c>
    </row>
    <row r="38" spans="1:16" ht="15.75" thickTop="1" x14ac:dyDescent="0.25"/>
    <row r="40" spans="1:16" ht="23.25" x14ac:dyDescent="0.25">
      <c r="A40" s="323" t="s">
        <v>92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</row>
    <row r="41" spans="1:16" ht="60" customHeight="1" x14ac:dyDescent="0.25">
      <c r="A41" s="325" t="s">
        <v>108</v>
      </c>
      <c r="B41" s="326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</row>
    <row r="42" spans="1:16" ht="24" thickBot="1" x14ac:dyDescent="0.3">
      <c r="A42" s="331" t="s">
        <v>48</v>
      </c>
      <c r="B42" s="331"/>
      <c r="C42" s="331"/>
      <c r="D42" s="331"/>
      <c r="E42" s="331"/>
      <c r="F42" s="331"/>
      <c r="G42" s="244"/>
      <c r="H42" s="324" t="s">
        <v>49</v>
      </c>
      <c r="I42" s="324"/>
      <c r="J42" s="324"/>
      <c r="K42" s="324"/>
      <c r="L42" s="324"/>
      <c r="M42" s="324"/>
      <c r="N42" s="324"/>
      <c r="O42" s="324"/>
      <c r="P42" s="324"/>
    </row>
    <row r="43" spans="1:16" ht="45.75" customHeight="1" thickBot="1" x14ac:dyDescent="0.3">
      <c r="A43" s="319" t="s">
        <v>101</v>
      </c>
      <c r="B43" s="319"/>
      <c r="C43" s="319"/>
      <c r="D43" s="319"/>
      <c r="E43" s="319"/>
      <c r="F43" s="320"/>
      <c r="H43" s="309" t="s">
        <v>102</v>
      </c>
      <c r="I43" s="310"/>
      <c r="J43" s="310"/>
      <c r="K43" s="310"/>
      <c r="L43" s="310"/>
      <c r="M43" s="310"/>
      <c r="N43" s="310"/>
      <c r="O43" s="310"/>
      <c r="P43" s="311"/>
    </row>
    <row r="44" spans="1:16" ht="48" x14ac:dyDescent="0.25">
      <c r="A44" s="25"/>
      <c r="B44" s="64" t="s">
        <v>45</v>
      </c>
      <c r="C44" s="60" t="s">
        <v>35</v>
      </c>
      <c r="D44" s="60" t="s">
        <v>31</v>
      </c>
      <c r="E44" s="60" t="s">
        <v>75</v>
      </c>
      <c r="F44" s="61" t="s">
        <v>76</v>
      </c>
      <c r="H44" s="301" t="s">
        <v>4</v>
      </c>
      <c r="I44" s="302"/>
      <c r="J44" s="125" t="s">
        <v>77</v>
      </c>
      <c r="K44" s="305" t="s">
        <v>31</v>
      </c>
      <c r="L44" s="306"/>
      <c r="M44" s="125" t="s">
        <v>35</v>
      </c>
      <c r="N44" s="126" t="s">
        <v>34</v>
      </c>
      <c r="O44" s="125" t="s">
        <v>33</v>
      </c>
      <c r="P44" s="126" t="s">
        <v>78</v>
      </c>
    </row>
    <row r="45" spans="1:16" ht="18.75" thickBot="1" x14ac:dyDescent="0.3">
      <c r="A45" s="10"/>
      <c r="B45" s="65" t="s">
        <v>3</v>
      </c>
      <c r="C45" s="62" t="s">
        <v>87</v>
      </c>
      <c r="D45" s="62" t="s">
        <v>32</v>
      </c>
      <c r="E45" s="62" t="s">
        <v>89</v>
      </c>
      <c r="F45" s="63" t="s">
        <v>86</v>
      </c>
      <c r="H45" s="312"/>
      <c r="I45" s="313"/>
      <c r="J45" s="182" t="s">
        <v>91</v>
      </c>
      <c r="K45" s="183" t="s">
        <v>29</v>
      </c>
      <c r="L45" s="184"/>
      <c r="M45" s="182" t="s">
        <v>87</v>
      </c>
      <c r="N45" s="182" t="s">
        <v>90</v>
      </c>
      <c r="O45" s="182" t="s">
        <v>32</v>
      </c>
      <c r="P45" s="182" t="s">
        <v>86</v>
      </c>
    </row>
    <row r="46" spans="1:16" ht="30" customHeight="1" x14ac:dyDescent="0.25">
      <c r="A46" s="66" t="s">
        <v>14</v>
      </c>
      <c r="B46" s="101"/>
      <c r="C46" s="82">
        <v>12.3</v>
      </c>
      <c r="D46" s="82">
        <f>((B46*0.755)/1000)*C46</f>
        <v>0</v>
      </c>
      <c r="E46" s="93">
        <v>0.249</v>
      </c>
      <c r="F46" s="83">
        <f>D46*E46</f>
        <v>0</v>
      </c>
      <c r="H46" s="321" t="s">
        <v>1</v>
      </c>
      <c r="I46" s="322"/>
      <c r="J46" s="2">
        <v>0.27900000000000003</v>
      </c>
      <c r="K46" s="242" t="s">
        <v>86</v>
      </c>
      <c r="L46" s="187"/>
      <c r="M46" s="186">
        <v>11.2</v>
      </c>
      <c r="N46" s="185">
        <v>0.86</v>
      </c>
      <c r="O46" s="122">
        <f>L46*M46</f>
        <v>0</v>
      </c>
      <c r="P46" s="122">
        <f t="shared" ref="P46:P48" si="8">J46*O46</f>
        <v>0</v>
      </c>
    </row>
    <row r="47" spans="1:16" ht="30" customHeight="1" x14ac:dyDescent="0.25">
      <c r="A47" s="9" t="s">
        <v>139</v>
      </c>
      <c r="B47" s="102"/>
      <c r="C47" s="89">
        <v>13.1</v>
      </c>
      <c r="D47" s="89">
        <f t="shared" ref="D47:D48" si="9">((B47*0.755)/1000)*C47</f>
        <v>0</v>
      </c>
      <c r="E47" s="91">
        <v>0.22700000000000001</v>
      </c>
      <c r="F47" s="212">
        <f t="shared" ref="F47:F48" si="10">D47*E47</f>
        <v>0</v>
      </c>
      <c r="H47" s="317" t="s">
        <v>0</v>
      </c>
      <c r="I47" s="318"/>
      <c r="J47" s="3">
        <v>0.20200000000000001</v>
      </c>
      <c r="K47" s="5" t="s">
        <v>86</v>
      </c>
      <c r="L47" s="108"/>
      <c r="M47" s="46">
        <v>13.3</v>
      </c>
      <c r="N47" s="48">
        <v>742</v>
      </c>
      <c r="O47" s="123">
        <f t="shared" ref="O47:O51" si="11">L47*M47</f>
        <v>0</v>
      </c>
      <c r="P47" s="123">
        <f t="shared" si="8"/>
        <v>0</v>
      </c>
    </row>
    <row r="48" spans="1:16" ht="30" customHeight="1" thickBot="1" x14ac:dyDescent="0.3">
      <c r="A48" s="10" t="s">
        <v>143</v>
      </c>
      <c r="B48" s="103"/>
      <c r="C48" s="90">
        <v>11.9</v>
      </c>
      <c r="D48" s="90">
        <f t="shared" si="9"/>
        <v>0</v>
      </c>
      <c r="E48" s="92">
        <v>0.26700000000000002</v>
      </c>
      <c r="F48" s="213">
        <f t="shared" si="10"/>
        <v>0</v>
      </c>
      <c r="H48" s="317" t="s">
        <v>139</v>
      </c>
      <c r="I48" s="318"/>
      <c r="J48" s="3">
        <v>0.22700000000000001</v>
      </c>
      <c r="K48" s="5" t="s">
        <v>86</v>
      </c>
      <c r="L48" s="108"/>
      <c r="M48" s="46">
        <v>13.1</v>
      </c>
      <c r="N48" s="48">
        <v>544</v>
      </c>
      <c r="O48" s="123">
        <f t="shared" si="11"/>
        <v>0</v>
      </c>
      <c r="P48" s="123">
        <f t="shared" si="8"/>
        <v>0</v>
      </c>
    </row>
    <row r="49" spans="1:16" ht="30" customHeight="1" thickBot="1" x14ac:dyDescent="0.3">
      <c r="C49" s="205" t="s">
        <v>39</v>
      </c>
      <c r="D49" s="205">
        <f>SUM(D46:D48)</f>
        <v>0</v>
      </c>
      <c r="E49" s="205"/>
      <c r="F49" s="205">
        <f t="shared" ref="F49" si="12">SUM(F46:F48)</f>
        <v>0</v>
      </c>
      <c r="H49" s="317" t="s">
        <v>140</v>
      </c>
      <c r="I49" s="318"/>
      <c r="J49" s="3">
        <v>0.34100000000000003</v>
      </c>
      <c r="K49" s="5" t="s">
        <v>86</v>
      </c>
      <c r="L49" s="108"/>
      <c r="M49" s="46">
        <v>7.2</v>
      </c>
      <c r="N49" s="48">
        <v>1.1200000000000001</v>
      </c>
      <c r="O49" s="123">
        <f t="shared" si="11"/>
        <v>0</v>
      </c>
      <c r="P49" s="123">
        <f>J49*O49</f>
        <v>0</v>
      </c>
    </row>
    <row r="50" spans="1:16" ht="30" customHeight="1" thickTop="1" thickBot="1" x14ac:dyDescent="0.3">
      <c r="A50" s="314" t="s">
        <v>107</v>
      </c>
      <c r="B50" s="315"/>
      <c r="C50" s="315"/>
      <c r="D50" s="315"/>
      <c r="E50" s="315"/>
      <c r="F50" s="316"/>
      <c r="H50" s="317" t="s">
        <v>141</v>
      </c>
      <c r="I50" s="318"/>
      <c r="J50" s="3">
        <v>0</v>
      </c>
      <c r="K50" s="5" t="s">
        <v>86</v>
      </c>
      <c r="L50" s="108"/>
      <c r="M50" s="46">
        <v>4.25</v>
      </c>
      <c r="N50" s="48">
        <v>0.45</v>
      </c>
      <c r="O50" s="123">
        <f t="shared" si="11"/>
        <v>0</v>
      </c>
      <c r="P50" s="123">
        <f>J50*O50</f>
        <v>0</v>
      </c>
    </row>
    <row r="51" spans="1:16" ht="30" customHeight="1" thickBot="1" x14ac:dyDescent="0.3">
      <c r="A51" s="25" t="s">
        <v>14</v>
      </c>
      <c r="B51" s="101"/>
      <c r="C51" s="82">
        <v>12.3</v>
      </c>
      <c r="D51" s="82">
        <f>((B51*0.755)/1000)*C51</f>
        <v>0</v>
      </c>
      <c r="E51" s="93">
        <v>0.249</v>
      </c>
      <c r="F51" s="83">
        <f>D51*E51</f>
        <v>0</v>
      </c>
      <c r="H51" s="243" t="s">
        <v>28</v>
      </c>
      <c r="I51" s="27"/>
      <c r="J51" s="49"/>
      <c r="K51" s="1"/>
      <c r="L51" s="111"/>
      <c r="M51" s="49"/>
      <c r="N51" s="4"/>
      <c r="O51" s="124">
        <f t="shared" si="11"/>
        <v>0</v>
      </c>
      <c r="P51" s="124">
        <f>J51*O51</f>
        <v>0</v>
      </c>
    </row>
    <row r="52" spans="1:16" ht="30" customHeight="1" thickBot="1" x14ac:dyDescent="0.3">
      <c r="A52" s="9" t="s">
        <v>139</v>
      </c>
      <c r="B52" s="102"/>
      <c r="C52" s="89">
        <v>13.1</v>
      </c>
      <c r="D52" s="89">
        <f t="shared" ref="D52:D53" si="13">((B52*0.755)/1000)*C52</f>
        <v>0</v>
      </c>
      <c r="E52" s="91">
        <v>0.22700000000000001</v>
      </c>
      <c r="F52" s="212">
        <f t="shared" ref="F52:F53" si="14">D52*E52</f>
        <v>0</v>
      </c>
      <c r="N52" s="205" t="s">
        <v>39</v>
      </c>
      <c r="O52" s="205">
        <f>SUM(O46:O51)</f>
        <v>0</v>
      </c>
      <c r="P52" s="205">
        <f>SUM(P46:P51)</f>
        <v>0</v>
      </c>
    </row>
    <row r="53" spans="1:16" ht="30" customHeight="1" thickTop="1" thickBot="1" x14ac:dyDescent="0.3">
      <c r="A53" s="10" t="s">
        <v>143</v>
      </c>
      <c r="B53" s="103"/>
      <c r="C53" s="90">
        <v>11.9</v>
      </c>
      <c r="D53" s="90">
        <f t="shared" si="13"/>
        <v>0</v>
      </c>
      <c r="E53" s="92">
        <v>0.26700000000000002</v>
      </c>
      <c r="F53" s="213">
        <f t="shared" si="14"/>
        <v>0</v>
      </c>
      <c r="H53" s="309" t="s">
        <v>103</v>
      </c>
      <c r="I53" s="310"/>
      <c r="J53" s="310"/>
      <c r="K53" s="310"/>
      <c r="L53" s="310"/>
      <c r="M53" s="310"/>
      <c r="N53" s="310"/>
      <c r="O53" s="310"/>
      <c r="P53" s="311"/>
    </row>
    <row r="54" spans="1:16" ht="30" customHeight="1" thickBot="1" x14ac:dyDescent="0.3">
      <c r="A54" s="56"/>
      <c r="B54" s="177"/>
      <c r="C54" s="205" t="s">
        <v>39</v>
      </c>
      <c r="D54" s="205">
        <f>SUM(D51:D53)</f>
        <v>0</v>
      </c>
      <c r="E54" s="205"/>
      <c r="F54" s="205">
        <f t="shared" ref="F54" si="15">SUM(F51:F53)</f>
        <v>0</v>
      </c>
      <c r="H54" s="301" t="s">
        <v>97</v>
      </c>
      <c r="I54" s="302"/>
      <c r="J54" s="125" t="s">
        <v>98</v>
      </c>
      <c r="K54" s="305" t="s">
        <v>40</v>
      </c>
      <c r="L54" s="306"/>
      <c r="M54" s="178" t="s">
        <v>35</v>
      </c>
      <c r="N54" s="179" t="s">
        <v>34</v>
      </c>
      <c r="O54" s="125" t="s">
        <v>100</v>
      </c>
      <c r="P54" s="126" t="s">
        <v>78</v>
      </c>
    </row>
    <row r="55" spans="1:16" ht="18.75" customHeight="1" thickTop="1" thickBot="1" x14ac:dyDescent="0.3">
      <c r="H55" s="303"/>
      <c r="I55" s="304"/>
      <c r="J55" s="127" t="s">
        <v>91</v>
      </c>
      <c r="K55" s="128" t="s">
        <v>29</v>
      </c>
      <c r="L55" s="129"/>
      <c r="M55" s="180" t="s">
        <v>87</v>
      </c>
      <c r="N55" s="180" t="s">
        <v>99</v>
      </c>
      <c r="O55" s="127" t="s">
        <v>32</v>
      </c>
      <c r="P55" s="127" t="s">
        <v>86</v>
      </c>
    </row>
    <row r="56" spans="1:16" ht="45" customHeight="1" thickBot="1" x14ac:dyDescent="0.3">
      <c r="H56" s="307" t="s">
        <v>51</v>
      </c>
      <c r="I56" s="308"/>
      <c r="J56" s="4">
        <v>1.1910000000000001</v>
      </c>
      <c r="K56" s="1" t="s">
        <v>32</v>
      </c>
      <c r="L56" s="111"/>
      <c r="M56" s="181" t="s">
        <v>41</v>
      </c>
      <c r="N56" s="181" t="s">
        <v>41</v>
      </c>
      <c r="O56" s="124">
        <f>L56</f>
        <v>0</v>
      </c>
      <c r="P56" s="124">
        <f>J56*O56</f>
        <v>0</v>
      </c>
    </row>
    <row r="57" spans="1:16" ht="30" customHeight="1" thickBot="1" x14ac:dyDescent="0.3">
      <c r="N57" s="205" t="s">
        <v>39</v>
      </c>
      <c r="O57" s="205">
        <f>SUM(O56)</f>
        <v>0</v>
      </c>
      <c r="P57" s="205">
        <f>SUM(P56)</f>
        <v>0</v>
      </c>
    </row>
    <row r="58" spans="1:16" ht="30" customHeight="1" thickTop="1" thickBot="1" x14ac:dyDescent="0.3">
      <c r="H58" s="309" t="s">
        <v>104</v>
      </c>
      <c r="I58" s="310"/>
      <c r="J58" s="310"/>
      <c r="K58" s="310"/>
      <c r="L58" s="310"/>
      <c r="M58" s="310"/>
      <c r="N58" s="310"/>
      <c r="O58" s="310"/>
      <c r="P58" s="311"/>
    </row>
    <row r="59" spans="1:16" ht="30" customHeight="1" x14ac:dyDescent="0.25">
      <c r="H59" s="301" t="s">
        <v>97</v>
      </c>
      <c r="I59" s="302"/>
      <c r="J59" s="125" t="s">
        <v>98</v>
      </c>
      <c r="K59" s="305" t="s">
        <v>40</v>
      </c>
      <c r="L59" s="306"/>
      <c r="M59" s="178" t="s">
        <v>35</v>
      </c>
      <c r="N59" s="179" t="s">
        <v>34</v>
      </c>
      <c r="O59" s="125" t="s">
        <v>100</v>
      </c>
      <c r="P59" s="126" t="s">
        <v>78</v>
      </c>
    </row>
    <row r="60" spans="1:16" ht="18.75" customHeight="1" thickBot="1" x14ac:dyDescent="0.3">
      <c r="H60" s="303"/>
      <c r="I60" s="304"/>
      <c r="J60" s="127" t="s">
        <v>91</v>
      </c>
      <c r="K60" s="128" t="s">
        <v>29</v>
      </c>
      <c r="L60" s="129"/>
      <c r="M60" s="180" t="s">
        <v>87</v>
      </c>
      <c r="N60" s="180" t="s">
        <v>99</v>
      </c>
      <c r="O60" s="127" t="s">
        <v>32</v>
      </c>
      <c r="P60" s="127" t="s">
        <v>86</v>
      </c>
    </row>
    <row r="61" spans="1:16" ht="45" customHeight="1" thickBot="1" x14ac:dyDescent="0.3">
      <c r="H61" s="307" t="s">
        <v>142</v>
      </c>
      <c r="I61" s="308"/>
      <c r="J61" s="4">
        <v>1.1910000000000001</v>
      </c>
      <c r="K61" s="1" t="s">
        <v>32</v>
      </c>
      <c r="L61" s="111"/>
      <c r="M61" s="181" t="s">
        <v>41</v>
      </c>
      <c r="N61" s="181" t="s">
        <v>41</v>
      </c>
      <c r="O61" s="124">
        <f>L61</f>
        <v>0</v>
      </c>
      <c r="P61" s="124">
        <f>J61*O61</f>
        <v>0</v>
      </c>
    </row>
    <row r="62" spans="1:16" ht="30" customHeight="1" thickBot="1" x14ac:dyDescent="0.3">
      <c r="H62" s="203"/>
      <c r="I62" s="203"/>
      <c r="J62" s="175"/>
      <c r="K62" s="175"/>
      <c r="M62" s="204"/>
      <c r="N62" s="205" t="s">
        <v>39</v>
      </c>
      <c r="O62" s="205">
        <f>SUM(O61)</f>
        <v>0</v>
      </c>
      <c r="P62" s="205">
        <f>SUM(P61)</f>
        <v>0</v>
      </c>
    </row>
    <row r="63" spans="1:16" ht="30" customHeight="1" thickTop="1" thickBot="1" x14ac:dyDescent="0.3">
      <c r="H63" s="309" t="s">
        <v>124</v>
      </c>
      <c r="I63" s="310"/>
      <c r="J63" s="310"/>
      <c r="K63" s="310"/>
      <c r="L63" s="310"/>
      <c r="M63" s="310"/>
      <c r="N63" s="310"/>
      <c r="O63" s="310"/>
      <c r="P63" s="311"/>
    </row>
    <row r="64" spans="1:16" ht="30" customHeight="1" x14ac:dyDescent="0.25">
      <c r="H64" s="301" t="s">
        <v>97</v>
      </c>
      <c r="I64" s="302"/>
      <c r="J64" s="125" t="s">
        <v>98</v>
      </c>
      <c r="K64" s="305" t="s">
        <v>40</v>
      </c>
      <c r="L64" s="306"/>
      <c r="M64" s="178" t="s">
        <v>35</v>
      </c>
      <c r="N64" s="179" t="s">
        <v>34</v>
      </c>
      <c r="O64" s="125" t="s">
        <v>100</v>
      </c>
      <c r="P64" s="126" t="s">
        <v>78</v>
      </c>
    </row>
    <row r="65" spans="1:16" ht="30" customHeight="1" thickBot="1" x14ac:dyDescent="0.3">
      <c r="H65" s="303"/>
      <c r="I65" s="304"/>
      <c r="J65" s="127" t="s">
        <v>126</v>
      </c>
      <c r="K65" s="128" t="s">
        <v>29</v>
      </c>
      <c r="L65" s="129"/>
      <c r="M65" s="180" t="s">
        <v>87</v>
      </c>
      <c r="N65" s="180" t="s">
        <v>99</v>
      </c>
      <c r="O65" s="127" t="s">
        <v>32</v>
      </c>
      <c r="P65" s="127" t="s">
        <v>86</v>
      </c>
    </row>
    <row r="66" spans="1:16" ht="45" customHeight="1" thickBot="1" x14ac:dyDescent="0.3">
      <c r="H66" s="307" t="s">
        <v>125</v>
      </c>
      <c r="I66" s="308"/>
      <c r="J66" s="4">
        <v>0.13600000000000001</v>
      </c>
      <c r="K66" s="1" t="s">
        <v>127</v>
      </c>
      <c r="L66" s="111"/>
      <c r="M66" s="181" t="s">
        <v>41</v>
      </c>
      <c r="N66" s="181" t="s">
        <v>41</v>
      </c>
      <c r="O66" s="124">
        <f>L66*0.27778</f>
        <v>0</v>
      </c>
      <c r="P66" s="124">
        <f>J66*L66</f>
        <v>0</v>
      </c>
    </row>
    <row r="67" spans="1:16" ht="30" customHeight="1" thickBot="1" x14ac:dyDescent="0.3">
      <c r="H67" s="203"/>
      <c r="I67" s="203"/>
      <c r="J67" s="175"/>
      <c r="K67" s="175"/>
      <c r="M67" s="204"/>
      <c r="N67" s="205" t="s">
        <v>39</v>
      </c>
      <c r="O67" s="205">
        <f>SUM(O66)</f>
        <v>0</v>
      </c>
      <c r="P67" s="205">
        <f>SUM(P66)</f>
        <v>0</v>
      </c>
    </row>
    <row r="68" spans="1:16" ht="30" customHeight="1" thickTop="1" thickBot="1" x14ac:dyDescent="0.3">
      <c r="H68" s="309" t="s">
        <v>128</v>
      </c>
      <c r="I68" s="310"/>
      <c r="J68" s="310"/>
      <c r="K68" s="310"/>
      <c r="L68" s="310"/>
      <c r="M68" s="310"/>
      <c r="N68" s="310"/>
      <c r="O68" s="310"/>
      <c r="P68" s="311"/>
    </row>
    <row r="69" spans="1:16" ht="30" customHeight="1" x14ac:dyDescent="0.25">
      <c r="H69" s="301" t="s">
        <v>97</v>
      </c>
      <c r="I69" s="302"/>
      <c r="J69" s="125" t="s">
        <v>98</v>
      </c>
      <c r="K69" s="305" t="s">
        <v>40</v>
      </c>
      <c r="L69" s="306"/>
      <c r="M69" s="178" t="s">
        <v>35</v>
      </c>
      <c r="N69" s="179" t="s">
        <v>34</v>
      </c>
      <c r="O69" s="125" t="s">
        <v>100</v>
      </c>
      <c r="P69" s="126" t="s">
        <v>78</v>
      </c>
    </row>
    <row r="70" spans="1:16" ht="30" customHeight="1" x14ac:dyDescent="0.25">
      <c r="H70" s="312"/>
      <c r="I70" s="313"/>
      <c r="J70" s="182" t="s">
        <v>91</v>
      </c>
      <c r="K70" s="183" t="s">
        <v>29</v>
      </c>
      <c r="L70" s="184"/>
      <c r="M70" s="236" t="s">
        <v>87</v>
      </c>
      <c r="N70" s="236" t="s">
        <v>99</v>
      </c>
      <c r="O70" s="182" t="s">
        <v>32</v>
      </c>
      <c r="P70" s="182" t="s">
        <v>86</v>
      </c>
    </row>
    <row r="71" spans="1:16" ht="45" customHeight="1" thickBot="1" x14ac:dyDescent="0.3">
      <c r="H71" s="307" t="s">
        <v>138</v>
      </c>
      <c r="I71" s="308"/>
      <c r="J71" s="4">
        <v>0</v>
      </c>
      <c r="K71" s="1" t="s">
        <v>32</v>
      </c>
      <c r="L71" s="111"/>
      <c r="M71" s="181" t="s">
        <v>41</v>
      </c>
      <c r="N71" s="181" t="s">
        <v>41</v>
      </c>
      <c r="O71" s="124">
        <f>L71</f>
        <v>0</v>
      </c>
      <c r="P71" s="124">
        <f>J71*L71</f>
        <v>0</v>
      </c>
    </row>
    <row r="72" spans="1:16" ht="30" customHeight="1" thickBot="1" x14ac:dyDescent="0.3">
      <c r="H72" s="203"/>
      <c r="I72" s="203"/>
      <c r="J72" s="175"/>
      <c r="K72" s="175"/>
      <c r="M72" s="204"/>
      <c r="N72" s="205" t="s">
        <v>39</v>
      </c>
      <c r="O72" s="205">
        <f>SUM(O71)</f>
        <v>0</v>
      </c>
      <c r="P72" s="205">
        <f>SUM(P71)</f>
        <v>0</v>
      </c>
    </row>
    <row r="73" spans="1:16" ht="15.75" thickTop="1" x14ac:dyDescent="0.25">
      <c r="E73" s="239" t="s">
        <v>32</v>
      </c>
      <c r="F73" s="239" t="s">
        <v>86</v>
      </c>
      <c r="O73" s="239" t="s">
        <v>32</v>
      </c>
      <c r="P73" s="239" t="s">
        <v>86</v>
      </c>
    </row>
    <row r="74" spans="1:16" ht="30" customHeight="1" thickBot="1" x14ac:dyDescent="0.3">
      <c r="C74" s="130" t="s">
        <v>48</v>
      </c>
      <c r="D74" s="171" t="s">
        <v>39</v>
      </c>
      <c r="E74" s="118">
        <f>SUM(D46:D48,D51:D53)</f>
        <v>0</v>
      </c>
      <c r="F74" s="118">
        <f>SUM(F46:F48,F51:F53)</f>
        <v>0</v>
      </c>
      <c r="M74" s="130" t="s">
        <v>49</v>
      </c>
      <c r="N74" s="171" t="s">
        <v>39</v>
      </c>
      <c r="O74" s="118">
        <f>SUM(O46:O51,O56,O61,O66,O71:O71)</f>
        <v>0</v>
      </c>
      <c r="P74" s="118">
        <f>SUM(P46:P51,P56,P61,P66,P71:P71)</f>
        <v>0</v>
      </c>
    </row>
    <row r="75" spans="1:16" ht="15.75" thickTop="1" x14ac:dyDescent="0.25">
      <c r="O75" s="239" t="s">
        <v>32</v>
      </c>
      <c r="P75" s="239" t="s">
        <v>86</v>
      </c>
    </row>
    <row r="76" spans="1:16" ht="30" customHeight="1" thickBot="1" x14ac:dyDescent="0.3">
      <c r="M76" s="130" t="s">
        <v>50</v>
      </c>
      <c r="N76" s="192" t="s">
        <v>46</v>
      </c>
      <c r="O76" s="118">
        <f>E74+O74</f>
        <v>0</v>
      </c>
      <c r="P76" s="118">
        <f>F74+P74</f>
        <v>0</v>
      </c>
    </row>
    <row r="77" spans="1:16" ht="15.75" thickTop="1" x14ac:dyDescent="0.25"/>
    <row r="79" spans="1:16" ht="23.25" x14ac:dyDescent="0.25">
      <c r="A79" s="323" t="s">
        <v>93</v>
      </c>
      <c r="B79" s="323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</row>
    <row r="80" spans="1:16" ht="60" customHeight="1" x14ac:dyDescent="0.25">
      <c r="A80" s="325" t="s">
        <v>108</v>
      </c>
      <c r="B80" s="326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</row>
    <row r="81" spans="1:16" ht="24" thickBot="1" x14ac:dyDescent="0.3">
      <c r="A81" s="331" t="s">
        <v>48</v>
      </c>
      <c r="B81" s="331"/>
      <c r="C81" s="331"/>
      <c r="D81" s="331"/>
      <c r="E81" s="331"/>
      <c r="F81" s="331"/>
      <c r="G81" s="244"/>
      <c r="H81" s="324" t="s">
        <v>49</v>
      </c>
      <c r="I81" s="324"/>
      <c r="J81" s="324"/>
      <c r="K81" s="324"/>
      <c r="L81" s="324"/>
      <c r="M81" s="324"/>
      <c r="N81" s="324"/>
      <c r="O81" s="324"/>
      <c r="P81" s="324"/>
    </row>
    <row r="82" spans="1:16" ht="45.75" customHeight="1" thickBot="1" x14ac:dyDescent="0.3">
      <c r="A82" s="319" t="s">
        <v>101</v>
      </c>
      <c r="B82" s="319"/>
      <c r="C82" s="319"/>
      <c r="D82" s="319"/>
      <c r="E82" s="319"/>
      <c r="F82" s="320"/>
      <c r="H82" s="309" t="s">
        <v>102</v>
      </c>
      <c r="I82" s="310"/>
      <c r="J82" s="310"/>
      <c r="K82" s="310"/>
      <c r="L82" s="310"/>
      <c r="M82" s="310"/>
      <c r="N82" s="310"/>
      <c r="O82" s="310"/>
      <c r="P82" s="311"/>
    </row>
    <row r="83" spans="1:16" ht="48" x14ac:dyDescent="0.25">
      <c r="A83" s="25"/>
      <c r="B83" s="64" t="s">
        <v>45</v>
      </c>
      <c r="C83" s="60" t="s">
        <v>35</v>
      </c>
      <c r="D83" s="60" t="s">
        <v>31</v>
      </c>
      <c r="E83" s="60" t="s">
        <v>75</v>
      </c>
      <c r="F83" s="61" t="s">
        <v>76</v>
      </c>
      <c r="H83" s="301" t="s">
        <v>4</v>
      </c>
      <c r="I83" s="302"/>
      <c r="J83" s="125" t="s">
        <v>77</v>
      </c>
      <c r="K83" s="305" t="s">
        <v>31</v>
      </c>
      <c r="L83" s="306"/>
      <c r="M83" s="125" t="s">
        <v>35</v>
      </c>
      <c r="N83" s="126" t="s">
        <v>34</v>
      </c>
      <c r="O83" s="125" t="s">
        <v>33</v>
      </c>
      <c r="P83" s="126" t="s">
        <v>78</v>
      </c>
    </row>
    <row r="84" spans="1:16" ht="18.75" thickBot="1" x14ac:dyDescent="0.3">
      <c r="A84" s="10"/>
      <c r="B84" s="65" t="s">
        <v>3</v>
      </c>
      <c r="C84" s="62" t="s">
        <v>87</v>
      </c>
      <c r="D84" s="62" t="s">
        <v>32</v>
      </c>
      <c r="E84" s="62" t="s">
        <v>89</v>
      </c>
      <c r="F84" s="63" t="s">
        <v>86</v>
      </c>
      <c r="H84" s="312"/>
      <c r="I84" s="313"/>
      <c r="J84" s="182" t="s">
        <v>91</v>
      </c>
      <c r="K84" s="183" t="s">
        <v>29</v>
      </c>
      <c r="L84" s="184"/>
      <c r="M84" s="182" t="s">
        <v>87</v>
      </c>
      <c r="N84" s="182" t="s">
        <v>90</v>
      </c>
      <c r="O84" s="182" t="s">
        <v>32</v>
      </c>
      <c r="P84" s="182" t="s">
        <v>86</v>
      </c>
    </row>
    <row r="85" spans="1:16" ht="30" customHeight="1" x14ac:dyDescent="0.25">
      <c r="A85" s="66" t="s">
        <v>14</v>
      </c>
      <c r="B85" s="101"/>
      <c r="C85" s="82">
        <v>12.3</v>
      </c>
      <c r="D85" s="82">
        <f>((B85*0.755)/1000)*C85</f>
        <v>0</v>
      </c>
      <c r="E85" s="93">
        <v>0.249</v>
      </c>
      <c r="F85" s="83">
        <f>D85*E85</f>
        <v>0</v>
      </c>
      <c r="H85" s="321" t="s">
        <v>1</v>
      </c>
      <c r="I85" s="322"/>
      <c r="J85" s="2">
        <v>0.27900000000000003</v>
      </c>
      <c r="K85" s="242" t="s">
        <v>86</v>
      </c>
      <c r="L85" s="187"/>
      <c r="M85" s="186">
        <v>11.2</v>
      </c>
      <c r="N85" s="185">
        <v>0.86</v>
      </c>
      <c r="O85" s="122">
        <f>L85*M85</f>
        <v>0</v>
      </c>
      <c r="P85" s="122">
        <f t="shared" ref="P85:P87" si="16">J85*O85</f>
        <v>0</v>
      </c>
    </row>
    <row r="86" spans="1:16" ht="30" customHeight="1" x14ac:dyDescent="0.25">
      <c r="A86" s="9" t="s">
        <v>139</v>
      </c>
      <c r="B86" s="102"/>
      <c r="C86" s="89">
        <v>13.1</v>
      </c>
      <c r="D86" s="89">
        <f t="shared" ref="D86:D87" si="17">((B86*0.755)/1000)*C86</f>
        <v>0</v>
      </c>
      <c r="E86" s="91">
        <v>0.22700000000000001</v>
      </c>
      <c r="F86" s="212">
        <f t="shared" ref="F86:F87" si="18">D86*E86</f>
        <v>0</v>
      </c>
      <c r="H86" s="317" t="s">
        <v>0</v>
      </c>
      <c r="I86" s="318"/>
      <c r="J86" s="3">
        <v>0.20200000000000001</v>
      </c>
      <c r="K86" s="5" t="s">
        <v>86</v>
      </c>
      <c r="L86" s="108"/>
      <c r="M86" s="46">
        <v>13.3</v>
      </c>
      <c r="N86" s="48">
        <v>742</v>
      </c>
      <c r="O86" s="123">
        <f t="shared" ref="O86:O90" si="19">L86*M86</f>
        <v>0</v>
      </c>
      <c r="P86" s="123">
        <f t="shared" si="16"/>
        <v>0</v>
      </c>
    </row>
    <row r="87" spans="1:16" ht="30" customHeight="1" thickBot="1" x14ac:dyDescent="0.3">
      <c r="A87" s="10" t="s">
        <v>143</v>
      </c>
      <c r="B87" s="103"/>
      <c r="C87" s="90">
        <v>11.9</v>
      </c>
      <c r="D87" s="90">
        <f t="shared" si="17"/>
        <v>0</v>
      </c>
      <c r="E87" s="92">
        <v>0.26700000000000002</v>
      </c>
      <c r="F87" s="213">
        <f t="shared" si="18"/>
        <v>0</v>
      </c>
      <c r="H87" s="317" t="s">
        <v>139</v>
      </c>
      <c r="I87" s="318"/>
      <c r="J87" s="3">
        <v>0.22700000000000001</v>
      </c>
      <c r="K87" s="5" t="s">
        <v>86</v>
      </c>
      <c r="L87" s="108"/>
      <c r="M87" s="46">
        <v>13.1</v>
      </c>
      <c r="N87" s="48">
        <v>544</v>
      </c>
      <c r="O87" s="123">
        <f t="shared" si="19"/>
        <v>0</v>
      </c>
      <c r="P87" s="123">
        <f t="shared" si="16"/>
        <v>0</v>
      </c>
    </row>
    <row r="88" spans="1:16" ht="30" customHeight="1" thickBot="1" x14ac:dyDescent="0.3">
      <c r="C88" s="205" t="s">
        <v>39</v>
      </c>
      <c r="D88" s="205">
        <f>SUM(D85:D87)</f>
        <v>0</v>
      </c>
      <c r="E88" s="205"/>
      <c r="F88" s="205">
        <f t="shared" ref="F88" si="20">SUM(F85:F87)</f>
        <v>0</v>
      </c>
      <c r="H88" s="317" t="s">
        <v>140</v>
      </c>
      <c r="I88" s="318"/>
      <c r="J88" s="3">
        <v>0.34100000000000003</v>
      </c>
      <c r="K88" s="5" t="s">
        <v>86</v>
      </c>
      <c r="L88" s="108"/>
      <c r="M88" s="46">
        <v>7.2</v>
      </c>
      <c r="N88" s="48">
        <v>1.1200000000000001</v>
      </c>
      <c r="O88" s="123">
        <f t="shared" si="19"/>
        <v>0</v>
      </c>
      <c r="P88" s="123">
        <f>J88*O88</f>
        <v>0</v>
      </c>
    </row>
    <row r="89" spans="1:16" ht="30" customHeight="1" thickTop="1" thickBot="1" x14ac:dyDescent="0.3">
      <c r="A89" s="314" t="s">
        <v>107</v>
      </c>
      <c r="B89" s="315"/>
      <c r="C89" s="315"/>
      <c r="D89" s="315"/>
      <c r="E89" s="315"/>
      <c r="F89" s="316"/>
      <c r="H89" s="317" t="s">
        <v>141</v>
      </c>
      <c r="I89" s="318"/>
      <c r="J89" s="3">
        <v>0</v>
      </c>
      <c r="K89" s="5" t="s">
        <v>86</v>
      </c>
      <c r="L89" s="108"/>
      <c r="M89" s="46">
        <v>4.25</v>
      </c>
      <c r="N89" s="48">
        <v>0.45</v>
      </c>
      <c r="O89" s="123">
        <f t="shared" si="19"/>
        <v>0</v>
      </c>
      <c r="P89" s="123">
        <f>J89*O89</f>
        <v>0</v>
      </c>
    </row>
    <row r="90" spans="1:16" ht="30" customHeight="1" thickBot="1" x14ac:dyDescent="0.3">
      <c r="A90" s="25" t="s">
        <v>14</v>
      </c>
      <c r="B90" s="101"/>
      <c r="C90" s="82">
        <v>12.3</v>
      </c>
      <c r="D90" s="82">
        <f>((B90*0.755)/1000)*C90</f>
        <v>0</v>
      </c>
      <c r="E90" s="93">
        <v>0.249</v>
      </c>
      <c r="F90" s="83">
        <f>D90*E90</f>
        <v>0</v>
      </c>
      <c r="H90" s="243" t="s">
        <v>28</v>
      </c>
      <c r="I90" s="27"/>
      <c r="J90" s="49"/>
      <c r="K90" s="1"/>
      <c r="L90" s="111"/>
      <c r="M90" s="49"/>
      <c r="N90" s="4"/>
      <c r="O90" s="124">
        <f t="shared" si="19"/>
        <v>0</v>
      </c>
      <c r="P90" s="124">
        <f>J90*O90</f>
        <v>0</v>
      </c>
    </row>
    <row r="91" spans="1:16" ht="30" customHeight="1" thickBot="1" x14ac:dyDescent="0.3">
      <c r="A91" s="9" t="s">
        <v>139</v>
      </c>
      <c r="B91" s="102"/>
      <c r="C91" s="89">
        <v>13.1</v>
      </c>
      <c r="D91" s="89">
        <f t="shared" ref="D91:D92" si="21">((B91*0.755)/1000)*C91</f>
        <v>0</v>
      </c>
      <c r="E91" s="91">
        <v>0.22700000000000001</v>
      </c>
      <c r="F91" s="212">
        <f t="shared" ref="F91:F92" si="22">D91*E91</f>
        <v>0</v>
      </c>
      <c r="N91" s="205" t="s">
        <v>39</v>
      </c>
      <c r="O91" s="205">
        <f>SUM(O85:O90)</f>
        <v>0</v>
      </c>
      <c r="P91" s="205">
        <f>SUM(P85:P90)</f>
        <v>0</v>
      </c>
    </row>
    <row r="92" spans="1:16" ht="30" customHeight="1" thickTop="1" thickBot="1" x14ac:dyDescent="0.3">
      <c r="A92" s="10" t="s">
        <v>143</v>
      </c>
      <c r="B92" s="103"/>
      <c r="C92" s="90">
        <v>11.9</v>
      </c>
      <c r="D92" s="90">
        <f t="shared" si="21"/>
        <v>0</v>
      </c>
      <c r="E92" s="92">
        <v>0.26700000000000002</v>
      </c>
      <c r="F92" s="213">
        <f t="shared" si="22"/>
        <v>0</v>
      </c>
      <c r="H92" s="309" t="s">
        <v>103</v>
      </c>
      <c r="I92" s="310"/>
      <c r="J92" s="310"/>
      <c r="K92" s="310"/>
      <c r="L92" s="310"/>
      <c r="M92" s="310"/>
      <c r="N92" s="310"/>
      <c r="O92" s="310"/>
      <c r="P92" s="311"/>
    </row>
    <row r="93" spans="1:16" ht="30" customHeight="1" thickBot="1" x14ac:dyDescent="0.3">
      <c r="A93" s="56"/>
      <c r="B93" s="177"/>
      <c r="C93" s="205" t="s">
        <v>39</v>
      </c>
      <c r="D93" s="205">
        <f>SUM(D90:D92)</f>
        <v>0</v>
      </c>
      <c r="E93" s="205"/>
      <c r="F93" s="205">
        <f t="shared" ref="F93" si="23">SUM(F90:F92)</f>
        <v>0</v>
      </c>
      <c r="H93" s="301" t="s">
        <v>97</v>
      </c>
      <c r="I93" s="302"/>
      <c r="J93" s="125" t="s">
        <v>98</v>
      </c>
      <c r="K93" s="305" t="s">
        <v>40</v>
      </c>
      <c r="L93" s="306"/>
      <c r="M93" s="178" t="s">
        <v>35</v>
      </c>
      <c r="N93" s="179" t="s">
        <v>34</v>
      </c>
      <c r="O93" s="125" t="s">
        <v>100</v>
      </c>
      <c r="P93" s="126" t="s">
        <v>78</v>
      </c>
    </row>
    <row r="94" spans="1:16" ht="18.75" customHeight="1" thickTop="1" thickBot="1" x14ac:dyDescent="0.3">
      <c r="H94" s="303"/>
      <c r="I94" s="304"/>
      <c r="J94" s="127" t="s">
        <v>91</v>
      </c>
      <c r="K94" s="128" t="s">
        <v>29</v>
      </c>
      <c r="L94" s="129"/>
      <c r="M94" s="180" t="s">
        <v>87</v>
      </c>
      <c r="N94" s="180" t="s">
        <v>99</v>
      </c>
      <c r="O94" s="127" t="s">
        <v>32</v>
      </c>
      <c r="P94" s="127" t="s">
        <v>86</v>
      </c>
    </row>
    <row r="95" spans="1:16" ht="45" customHeight="1" thickBot="1" x14ac:dyDescent="0.3">
      <c r="H95" s="307" t="s">
        <v>51</v>
      </c>
      <c r="I95" s="308"/>
      <c r="J95" s="4">
        <v>1.1910000000000001</v>
      </c>
      <c r="K95" s="1" t="s">
        <v>32</v>
      </c>
      <c r="L95" s="111"/>
      <c r="M95" s="181" t="s">
        <v>41</v>
      </c>
      <c r="N95" s="181" t="s">
        <v>41</v>
      </c>
      <c r="O95" s="124">
        <f>L95</f>
        <v>0</v>
      </c>
      <c r="P95" s="124">
        <f>J95*O95</f>
        <v>0</v>
      </c>
    </row>
    <row r="96" spans="1:16" ht="30" customHeight="1" thickBot="1" x14ac:dyDescent="0.3">
      <c r="N96" s="205" t="s">
        <v>39</v>
      </c>
      <c r="O96" s="205">
        <f>SUM(O95)</f>
        <v>0</v>
      </c>
      <c r="P96" s="205">
        <f>SUM(P95)</f>
        <v>0</v>
      </c>
    </row>
    <row r="97" spans="5:16" ht="30" customHeight="1" thickTop="1" thickBot="1" x14ac:dyDescent="0.3">
      <c r="H97" s="309" t="s">
        <v>104</v>
      </c>
      <c r="I97" s="310"/>
      <c r="J97" s="310"/>
      <c r="K97" s="310"/>
      <c r="L97" s="310"/>
      <c r="M97" s="310"/>
      <c r="N97" s="310"/>
      <c r="O97" s="310"/>
      <c r="P97" s="311"/>
    </row>
    <row r="98" spans="5:16" ht="30" customHeight="1" x14ac:dyDescent="0.25">
      <c r="H98" s="301" t="s">
        <v>97</v>
      </c>
      <c r="I98" s="302"/>
      <c r="J98" s="125" t="s">
        <v>98</v>
      </c>
      <c r="K98" s="305" t="s">
        <v>40</v>
      </c>
      <c r="L98" s="306"/>
      <c r="M98" s="178" t="s">
        <v>35</v>
      </c>
      <c r="N98" s="179" t="s">
        <v>34</v>
      </c>
      <c r="O98" s="125" t="s">
        <v>100</v>
      </c>
      <c r="P98" s="126" t="s">
        <v>78</v>
      </c>
    </row>
    <row r="99" spans="5:16" ht="18.75" customHeight="1" thickBot="1" x14ac:dyDescent="0.3">
      <c r="H99" s="303"/>
      <c r="I99" s="304"/>
      <c r="J99" s="127" t="s">
        <v>91</v>
      </c>
      <c r="K99" s="128" t="s">
        <v>29</v>
      </c>
      <c r="L99" s="129"/>
      <c r="M99" s="180" t="s">
        <v>87</v>
      </c>
      <c r="N99" s="180" t="s">
        <v>99</v>
      </c>
      <c r="O99" s="127" t="s">
        <v>32</v>
      </c>
      <c r="P99" s="127" t="s">
        <v>86</v>
      </c>
    </row>
    <row r="100" spans="5:16" ht="45" customHeight="1" thickBot="1" x14ac:dyDescent="0.3">
      <c r="H100" s="307" t="s">
        <v>142</v>
      </c>
      <c r="I100" s="308"/>
      <c r="J100" s="4">
        <v>1.1910000000000001</v>
      </c>
      <c r="K100" s="1" t="s">
        <v>32</v>
      </c>
      <c r="L100" s="111"/>
      <c r="M100" s="181" t="s">
        <v>41</v>
      </c>
      <c r="N100" s="181" t="s">
        <v>41</v>
      </c>
      <c r="O100" s="124">
        <f>L100</f>
        <v>0</v>
      </c>
      <c r="P100" s="124">
        <f>J100*O100</f>
        <v>0</v>
      </c>
    </row>
    <row r="101" spans="5:16" ht="30" customHeight="1" thickBot="1" x14ac:dyDescent="0.3">
      <c r="H101" s="203"/>
      <c r="I101" s="203"/>
      <c r="J101" s="175"/>
      <c r="K101" s="175"/>
      <c r="M101" s="204"/>
      <c r="N101" s="205" t="s">
        <v>39</v>
      </c>
      <c r="O101" s="205">
        <f>SUM(O100)</f>
        <v>0</v>
      </c>
      <c r="P101" s="205">
        <f>SUM(P100)</f>
        <v>0</v>
      </c>
    </row>
    <row r="102" spans="5:16" ht="30" customHeight="1" thickTop="1" thickBot="1" x14ac:dyDescent="0.3">
      <c r="H102" s="309" t="s">
        <v>124</v>
      </c>
      <c r="I102" s="310"/>
      <c r="J102" s="310"/>
      <c r="K102" s="310"/>
      <c r="L102" s="310"/>
      <c r="M102" s="310"/>
      <c r="N102" s="310"/>
      <c r="O102" s="310"/>
      <c r="P102" s="311"/>
    </row>
    <row r="103" spans="5:16" ht="30" customHeight="1" x14ac:dyDescent="0.25">
      <c r="H103" s="301" t="s">
        <v>97</v>
      </c>
      <c r="I103" s="302"/>
      <c r="J103" s="125" t="s">
        <v>98</v>
      </c>
      <c r="K103" s="305" t="s">
        <v>40</v>
      </c>
      <c r="L103" s="306"/>
      <c r="M103" s="178" t="s">
        <v>35</v>
      </c>
      <c r="N103" s="179" t="s">
        <v>34</v>
      </c>
      <c r="O103" s="125" t="s">
        <v>100</v>
      </c>
      <c r="P103" s="126" t="s">
        <v>78</v>
      </c>
    </row>
    <row r="104" spans="5:16" ht="30" customHeight="1" thickBot="1" x14ac:dyDescent="0.3">
      <c r="H104" s="303"/>
      <c r="I104" s="304"/>
      <c r="J104" s="127" t="s">
        <v>126</v>
      </c>
      <c r="K104" s="128" t="s">
        <v>29</v>
      </c>
      <c r="L104" s="129"/>
      <c r="M104" s="180" t="s">
        <v>87</v>
      </c>
      <c r="N104" s="180" t="s">
        <v>99</v>
      </c>
      <c r="O104" s="127" t="s">
        <v>32</v>
      </c>
      <c r="P104" s="127" t="s">
        <v>86</v>
      </c>
    </row>
    <row r="105" spans="5:16" ht="45" customHeight="1" thickBot="1" x14ac:dyDescent="0.3">
      <c r="H105" s="307" t="s">
        <v>125</v>
      </c>
      <c r="I105" s="308"/>
      <c r="J105" s="4">
        <v>0.13600000000000001</v>
      </c>
      <c r="K105" s="1" t="s">
        <v>127</v>
      </c>
      <c r="L105" s="111"/>
      <c r="M105" s="181" t="s">
        <v>41</v>
      </c>
      <c r="N105" s="181" t="s">
        <v>41</v>
      </c>
      <c r="O105" s="124">
        <f>L105*0.27778</f>
        <v>0</v>
      </c>
      <c r="P105" s="124">
        <f>J105*L105</f>
        <v>0</v>
      </c>
    </row>
    <row r="106" spans="5:16" ht="30" customHeight="1" thickBot="1" x14ac:dyDescent="0.3">
      <c r="H106" s="203"/>
      <c r="I106" s="203"/>
      <c r="J106" s="175"/>
      <c r="K106" s="175"/>
      <c r="M106" s="204"/>
      <c r="N106" s="205" t="s">
        <v>39</v>
      </c>
      <c r="O106" s="205">
        <f>SUM(O105)</f>
        <v>0</v>
      </c>
      <c r="P106" s="205">
        <f>SUM(P105)</f>
        <v>0</v>
      </c>
    </row>
    <row r="107" spans="5:16" ht="30" customHeight="1" thickTop="1" thickBot="1" x14ac:dyDescent="0.3">
      <c r="H107" s="309" t="s">
        <v>128</v>
      </c>
      <c r="I107" s="310"/>
      <c r="J107" s="310"/>
      <c r="K107" s="310"/>
      <c r="L107" s="310"/>
      <c r="M107" s="310"/>
      <c r="N107" s="310"/>
      <c r="O107" s="310"/>
      <c r="P107" s="311"/>
    </row>
    <row r="108" spans="5:16" ht="30" customHeight="1" x14ac:dyDescent="0.25">
      <c r="H108" s="301" t="s">
        <v>97</v>
      </c>
      <c r="I108" s="302"/>
      <c r="J108" s="125" t="s">
        <v>98</v>
      </c>
      <c r="K108" s="305" t="s">
        <v>40</v>
      </c>
      <c r="L108" s="306"/>
      <c r="M108" s="178" t="s">
        <v>35</v>
      </c>
      <c r="N108" s="179" t="s">
        <v>34</v>
      </c>
      <c r="O108" s="125" t="s">
        <v>100</v>
      </c>
      <c r="P108" s="126" t="s">
        <v>78</v>
      </c>
    </row>
    <row r="109" spans="5:16" ht="30" customHeight="1" x14ac:dyDescent="0.25">
      <c r="H109" s="312"/>
      <c r="I109" s="313"/>
      <c r="J109" s="182" t="s">
        <v>91</v>
      </c>
      <c r="K109" s="183" t="s">
        <v>29</v>
      </c>
      <c r="L109" s="184"/>
      <c r="M109" s="236" t="s">
        <v>87</v>
      </c>
      <c r="N109" s="236" t="s">
        <v>99</v>
      </c>
      <c r="O109" s="182" t="s">
        <v>32</v>
      </c>
      <c r="P109" s="182" t="s">
        <v>86</v>
      </c>
    </row>
    <row r="110" spans="5:16" ht="45" customHeight="1" thickBot="1" x14ac:dyDescent="0.3">
      <c r="H110" s="307" t="s">
        <v>138</v>
      </c>
      <c r="I110" s="308"/>
      <c r="J110" s="4">
        <v>0</v>
      </c>
      <c r="K110" s="1" t="s">
        <v>32</v>
      </c>
      <c r="L110" s="111"/>
      <c r="M110" s="181" t="s">
        <v>41</v>
      </c>
      <c r="N110" s="181" t="s">
        <v>41</v>
      </c>
      <c r="O110" s="124">
        <f>L110</f>
        <v>0</v>
      </c>
      <c r="P110" s="124">
        <f>J110*L110</f>
        <v>0</v>
      </c>
    </row>
    <row r="111" spans="5:16" ht="30" customHeight="1" thickBot="1" x14ac:dyDescent="0.3">
      <c r="H111" s="203"/>
      <c r="I111" s="203"/>
      <c r="J111" s="175"/>
      <c r="K111" s="175"/>
      <c r="M111" s="204"/>
      <c r="N111" s="205" t="s">
        <v>39</v>
      </c>
      <c r="O111" s="205">
        <f>SUM(O110)</f>
        <v>0</v>
      </c>
      <c r="P111" s="205">
        <f>SUM(P110)</f>
        <v>0</v>
      </c>
    </row>
    <row r="112" spans="5:16" ht="15.75" thickTop="1" x14ac:dyDescent="0.25">
      <c r="E112" s="239" t="s">
        <v>32</v>
      </c>
      <c r="F112" s="239" t="s">
        <v>86</v>
      </c>
      <c r="O112" s="239" t="s">
        <v>32</v>
      </c>
      <c r="P112" s="239" t="s">
        <v>86</v>
      </c>
    </row>
    <row r="113" spans="1:16" ht="30" customHeight="1" thickBot="1" x14ac:dyDescent="0.3">
      <c r="C113" s="130" t="s">
        <v>48</v>
      </c>
      <c r="D113" s="171" t="s">
        <v>39</v>
      </c>
      <c r="E113" s="118">
        <f>SUM(D85:D87,D90:D92)</f>
        <v>0</v>
      </c>
      <c r="F113" s="118">
        <f>SUM(F85:F87,F90:F92)</f>
        <v>0</v>
      </c>
      <c r="M113" s="130" t="s">
        <v>49</v>
      </c>
      <c r="N113" s="171" t="s">
        <v>39</v>
      </c>
      <c r="O113" s="118">
        <f>SUM(O85:O90,O95,O100,O105,O110:O110)</f>
        <v>0</v>
      </c>
      <c r="P113" s="118">
        <f>SUM(P85:P90,P95,P100,P105,P110:P110)</f>
        <v>0</v>
      </c>
    </row>
    <row r="114" spans="1:16" ht="15.75" thickTop="1" x14ac:dyDescent="0.25">
      <c r="O114" s="239" t="s">
        <v>32</v>
      </c>
      <c r="P114" s="239" t="s">
        <v>86</v>
      </c>
    </row>
    <row r="115" spans="1:16" ht="30" customHeight="1" thickBot="1" x14ac:dyDescent="0.3">
      <c r="M115" s="130" t="s">
        <v>50</v>
      </c>
      <c r="N115" s="192" t="s">
        <v>46</v>
      </c>
      <c r="O115" s="118">
        <f>E113+O113</f>
        <v>0</v>
      </c>
      <c r="P115" s="118">
        <f>F113+P113</f>
        <v>0</v>
      </c>
    </row>
    <row r="116" spans="1:16" ht="15.75" thickTop="1" x14ac:dyDescent="0.25"/>
    <row r="118" spans="1:16" ht="23.25" x14ac:dyDescent="0.25">
      <c r="A118" s="323" t="s">
        <v>94</v>
      </c>
      <c r="B118" s="323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3"/>
      <c r="N118" s="323"/>
      <c r="O118" s="323"/>
      <c r="P118" s="323"/>
    </row>
    <row r="119" spans="1:16" ht="60" customHeight="1" x14ac:dyDescent="0.25">
      <c r="A119" s="325" t="s">
        <v>108</v>
      </c>
      <c r="B119" s="326"/>
      <c r="C119" s="326"/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</row>
    <row r="120" spans="1:16" ht="24" thickBot="1" x14ac:dyDescent="0.3">
      <c r="A120" s="331" t="s">
        <v>48</v>
      </c>
      <c r="B120" s="331"/>
      <c r="C120" s="331"/>
      <c r="D120" s="331"/>
      <c r="E120" s="331"/>
      <c r="F120" s="331"/>
      <c r="G120" s="244"/>
      <c r="H120" s="324" t="s">
        <v>49</v>
      </c>
      <c r="I120" s="324"/>
      <c r="J120" s="324"/>
      <c r="K120" s="324"/>
      <c r="L120" s="324"/>
      <c r="M120" s="324"/>
      <c r="N120" s="324"/>
      <c r="O120" s="324"/>
      <c r="P120" s="324"/>
    </row>
    <row r="121" spans="1:16" ht="45.75" customHeight="1" thickBot="1" x14ac:dyDescent="0.3">
      <c r="A121" s="319" t="s">
        <v>101</v>
      </c>
      <c r="B121" s="319"/>
      <c r="C121" s="319"/>
      <c r="D121" s="319"/>
      <c r="E121" s="319"/>
      <c r="F121" s="320"/>
      <c r="H121" s="309" t="s">
        <v>102</v>
      </c>
      <c r="I121" s="310"/>
      <c r="J121" s="310"/>
      <c r="K121" s="310"/>
      <c r="L121" s="310"/>
      <c r="M121" s="310"/>
      <c r="N121" s="310"/>
      <c r="O121" s="310"/>
      <c r="P121" s="311"/>
    </row>
    <row r="122" spans="1:16" ht="48" x14ac:dyDescent="0.25">
      <c r="A122" s="25"/>
      <c r="B122" s="64" t="s">
        <v>45</v>
      </c>
      <c r="C122" s="60" t="s">
        <v>35</v>
      </c>
      <c r="D122" s="60" t="s">
        <v>31</v>
      </c>
      <c r="E122" s="60" t="s">
        <v>75</v>
      </c>
      <c r="F122" s="61" t="s">
        <v>76</v>
      </c>
      <c r="H122" s="301" t="s">
        <v>4</v>
      </c>
      <c r="I122" s="302"/>
      <c r="J122" s="125" t="s">
        <v>77</v>
      </c>
      <c r="K122" s="305" t="s">
        <v>31</v>
      </c>
      <c r="L122" s="306"/>
      <c r="M122" s="125" t="s">
        <v>35</v>
      </c>
      <c r="N122" s="126" t="s">
        <v>34</v>
      </c>
      <c r="O122" s="125" t="s">
        <v>33</v>
      </c>
      <c r="P122" s="126" t="s">
        <v>78</v>
      </c>
    </row>
    <row r="123" spans="1:16" ht="18.75" thickBot="1" x14ac:dyDescent="0.3">
      <c r="A123" s="10"/>
      <c r="B123" s="65" t="s">
        <v>3</v>
      </c>
      <c r="C123" s="62" t="s">
        <v>87</v>
      </c>
      <c r="D123" s="62" t="s">
        <v>32</v>
      </c>
      <c r="E123" s="62" t="s">
        <v>89</v>
      </c>
      <c r="F123" s="63" t="s">
        <v>86</v>
      </c>
      <c r="H123" s="312"/>
      <c r="I123" s="313"/>
      <c r="J123" s="182" t="s">
        <v>91</v>
      </c>
      <c r="K123" s="183" t="s">
        <v>29</v>
      </c>
      <c r="L123" s="184"/>
      <c r="M123" s="182" t="s">
        <v>87</v>
      </c>
      <c r="N123" s="182" t="s">
        <v>90</v>
      </c>
      <c r="O123" s="182" t="s">
        <v>32</v>
      </c>
      <c r="P123" s="182" t="s">
        <v>86</v>
      </c>
    </row>
    <row r="124" spans="1:16" ht="30" customHeight="1" x14ac:dyDescent="0.25">
      <c r="A124" s="66" t="s">
        <v>14</v>
      </c>
      <c r="B124" s="101"/>
      <c r="C124" s="82">
        <v>12.3</v>
      </c>
      <c r="D124" s="82">
        <f>((B124*0.755)/1000)*C124</f>
        <v>0</v>
      </c>
      <c r="E124" s="93">
        <v>0.249</v>
      </c>
      <c r="F124" s="83">
        <f>D124*E124</f>
        <v>0</v>
      </c>
      <c r="H124" s="321" t="s">
        <v>1</v>
      </c>
      <c r="I124" s="322"/>
      <c r="J124" s="2">
        <v>0.27900000000000003</v>
      </c>
      <c r="K124" s="242" t="s">
        <v>86</v>
      </c>
      <c r="L124" s="187"/>
      <c r="M124" s="186">
        <v>11.2</v>
      </c>
      <c r="N124" s="185">
        <v>0.86</v>
      </c>
      <c r="O124" s="122">
        <f>L124*M124</f>
        <v>0</v>
      </c>
      <c r="P124" s="122">
        <f t="shared" ref="P124:P126" si="24">J124*O124</f>
        <v>0</v>
      </c>
    </row>
    <row r="125" spans="1:16" ht="30" customHeight="1" x14ac:dyDescent="0.25">
      <c r="A125" s="9" t="s">
        <v>139</v>
      </c>
      <c r="B125" s="102"/>
      <c r="C125" s="89">
        <v>13.1</v>
      </c>
      <c r="D125" s="89">
        <f t="shared" ref="D125:D126" si="25">((B125*0.755)/1000)*C125</f>
        <v>0</v>
      </c>
      <c r="E125" s="91">
        <v>0.22700000000000001</v>
      </c>
      <c r="F125" s="212">
        <f t="shared" ref="F125:F126" si="26">D125*E125</f>
        <v>0</v>
      </c>
      <c r="H125" s="317" t="s">
        <v>0</v>
      </c>
      <c r="I125" s="318"/>
      <c r="J125" s="3">
        <v>0.20200000000000001</v>
      </c>
      <c r="K125" s="5" t="s">
        <v>86</v>
      </c>
      <c r="L125" s="108"/>
      <c r="M125" s="46">
        <v>13.3</v>
      </c>
      <c r="N125" s="48">
        <v>742</v>
      </c>
      <c r="O125" s="123">
        <f t="shared" ref="O125:O129" si="27">L125*M125</f>
        <v>0</v>
      </c>
      <c r="P125" s="123">
        <f t="shared" si="24"/>
        <v>0</v>
      </c>
    </row>
    <row r="126" spans="1:16" ht="30" customHeight="1" thickBot="1" x14ac:dyDescent="0.3">
      <c r="A126" s="10" t="s">
        <v>143</v>
      </c>
      <c r="B126" s="103"/>
      <c r="C126" s="90">
        <v>11.9</v>
      </c>
      <c r="D126" s="90">
        <f t="shared" si="25"/>
        <v>0</v>
      </c>
      <c r="E126" s="92">
        <v>0.26700000000000002</v>
      </c>
      <c r="F126" s="213">
        <f t="shared" si="26"/>
        <v>0</v>
      </c>
      <c r="H126" s="317" t="s">
        <v>139</v>
      </c>
      <c r="I126" s="318"/>
      <c r="J126" s="3">
        <v>0.22700000000000001</v>
      </c>
      <c r="K126" s="5" t="s">
        <v>86</v>
      </c>
      <c r="L126" s="108"/>
      <c r="M126" s="46">
        <v>13.1</v>
      </c>
      <c r="N126" s="48">
        <v>544</v>
      </c>
      <c r="O126" s="123">
        <f t="shared" si="27"/>
        <v>0</v>
      </c>
      <c r="P126" s="123">
        <f t="shared" si="24"/>
        <v>0</v>
      </c>
    </row>
    <row r="127" spans="1:16" ht="30" customHeight="1" thickBot="1" x14ac:dyDescent="0.3">
      <c r="C127" s="205" t="s">
        <v>39</v>
      </c>
      <c r="D127" s="205">
        <f>SUM(D124:D126)</f>
        <v>0</v>
      </c>
      <c r="E127" s="205"/>
      <c r="F127" s="205">
        <f t="shared" ref="F127" si="28">SUM(F124:F126)</f>
        <v>0</v>
      </c>
      <c r="H127" s="317" t="s">
        <v>140</v>
      </c>
      <c r="I127" s="318"/>
      <c r="J127" s="3">
        <v>0.34100000000000003</v>
      </c>
      <c r="K127" s="5" t="s">
        <v>86</v>
      </c>
      <c r="L127" s="108"/>
      <c r="M127" s="46">
        <v>7.2</v>
      </c>
      <c r="N127" s="48">
        <v>1.1200000000000001</v>
      </c>
      <c r="O127" s="123">
        <f t="shared" si="27"/>
        <v>0</v>
      </c>
      <c r="P127" s="123">
        <f>J127*O127</f>
        <v>0</v>
      </c>
    </row>
    <row r="128" spans="1:16" ht="30" customHeight="1" thickTop="1" thickBot="1" x14ac:dyDescent="0.3">
      <c r="A128" s="314" t="s">
        <v>107</v>
      </c>
      <c r="B128" s="315"/>
      <c r="C128" s="315"/>
      <c r="D128" s="315"/>
      <c r="E128" s="315"/>
      <c r="F128" s="316"/>
      <c r="H128" s="317" t="s">
        <v>141</v>
      </c>
      <c r="I128" s="318"/>
      <c r="J128" s="3">
        <v>0</v>
      </c>
      <c r="K128" s="5" t="s">
        <v>86</v>
      </c>
      <c r="L128" s="108"/>
      <c r="M128" s="46">
        <v>4.25</v>
      </c>
      <c r="N128" s="48">
        <v>0.45</v>
      </c>
      <c r="O128" s="123">
        <f t="shared" si="27"/>
        <v>0</v>
      </c>
      <c r="P128" s="123">
        <f>J128*O128</f>
        <v>0</v>
      </c>
    </row>
    <row r="129" spans="1:16" ht="30" customHeight="1" thickBot="1" x14ac:dyDescent="0.3">
      <c r="A129" s="25" t="s">
        <v>14</v>
      </c>
      <c r="B129" s="101"/>
      <c r="C129" s="82">
        <v>12.3</v>
      </c>
      <c r="D129" s="82">
        <f>((B129*0.755)/1000)*C129</f>
        <v>0</v>
      </c>
      <c r="E129" s="93">
        <v>0.249</v>
      </c>
      <c r="F129" s="83">
        <f>D129*E129</f>
        <v>0</v>
      </c>
      <c r="H129" s="243" t="s">
        <v>28</v>
      </c>
      <c r="I129" s="27"/>
      <c r="J129" s="49"/>
      <c r="K129" s="1"/>
      <c r="L129" s="111"/>
      <c r="M129" s="49"/>
      <c r="N129" s="4"/>
      <c r="O129" s="124">
        <f t="shared" si="27"/>
        <v>0</v>
      </c>
      <c r="P129" s="124">
        <f>J129*O129</f>
        <v>0</v>
      </c>
    </row>
    <row r="130" spans="1:16" ht="30" customHeight="1" thickBot="1" x14ac:dyDescent="0.3">
      <c r="A130" s="9" t="s">
        <v>139</v>
      </c>
      <c r="B130" s="102"/>
      <c r="C130" s="89">
        <v>13.1</v>
      </c>
      <c r="D130" s="89">
        <f t="shared" ref="D130:D131" si="29">((B130*0.755)/1000)*C130</f>
        <v>0</v>
      </c>
      <c r="E130" s="91">
        <v>0.22700000000000001</v>
      </c>
      <c r="F130" s="212">
        <f t="shared" ref="F130:F131" si="30">D130*E130</f>
        <v>0</v>
      </c>
      <c r="N130" s="205" t="s">
        <v>39</v>
      </c>
      <c r="O130" s="205">
        <f>SUM(O124:O129)</f>
        <v>0</v>
      </c>
      <c r="P130" s="205">
        <f>SUM(P124:P129)</f>
        <v>0</v>
      </c>
    </row>
    <row r="131" spans="1:16" ht="30" customHeight="1" thickTop="1" thickBot="1" x14ac:dyDescent="0.3">
      <c r="A131" s="10" t="s">
        <v>143</v>
      </c>
      <c r="B131" s="103"/>
      <c r="C131" s="90">
        <v>11.9</v>
      </c>
      <c r="D131" s="90">
        <f t="shared" si="29"/>
        <v>0</v>
      </c>
      <c r="E131" s="92">
        <v>0.26700000000000002</v>
      </c>
      <c r="F131" s="213">
        <f t="shared" si="30"/>
        <v>0</v>
      </c>
      <c r="H131" s="309" t="s">
        <v>103</v>
      </c>
      <c r="I131" s="310"/>
      <c r="J131" s="310"/>
      <c r="K131" s="310"/>
      <c r="L131" s="310"/>
      <c r="M131" s="310"/>
      <c r="N131" s="310"/>
      <c r="O131" s="310"/>
      <c r="P131" s="311"/>
    </row>
    <row r="132" spans="1:16" ht="30" customHeight="1" thickBot="1" x14ac:dyDescent="0.3">
      <c r="A132" s="56"/>
      <c r="B132" s="177"/>
      <c r="C132" s="205" t="s">
        <v>39</v>
      </c>
      <c r="D132" s="205">
        <f>SUM(D129:D131)</f>
        <v>0</v>
      </c>
      <c r="E132" s="205"/>
      <c r="F132" s="205">
        <f t="shared" ref="F132" si="31">SUM(F129:F131)</f>
        <v>0</v>
      </c>
      <c r="H132" s="301" t="s">
        <v>97</v>
      </c>
      <c r="I132" s="302"/>
      <c r="J132" s="125" t="s">
        <v>98</v>
      </c>
      <c r="K132" s="305" t="s">
        <v>40</v>
      </c>
      <c r="L132" s="306"/>
      <c r="M132" s="178" t="s">
        <v>35</v>
      </c>
      <c r="N132" s="179" t="s">
        <v>34</v>
      </c>
      <c r="O132" s="125" t="s">
        <v>100</v>
      </c>
      <c r="P132" s="126" t="s">
        <v>78</v>
      </c>
    </row>
    <row r="133" spans="1:16" ht="18.75" customHeight="1" thickTop="1" thickBot="1" x14ac:dyDescent="0.3">
      <c r="H133" s="303"/>
      <c r="I133" s="304"/>
      <c r="J133" s="127" t="s">
        <v>91</v>
      </c>
      <c r="K133" s="128" t="s">
        <v>29</v>
      </c>
      <c r="L133" s="129"/>
      <c r="M133" s="180" t="s">
        <v>87</v>
      </c>
      <c r="N133" s="180" t="s">
        <v>99</v>
      </c>
      <c r="O133" s="127" t="s">
        <v>32</v>
      </c>
      <c r="P133" s="127" t="s">
        <v>86</v>
      </c>
    </row>
    <row r="134" spans="1:16" ht="45" customHeight="1" thickBot="1" x14ac:dyDescent="0.3">
      <c r="H134" s="307" t="s">
        <v>51</v>
      </c>
      <c r="I134" s="308"/>
      <c r="J134" s="4">
        <v>1.1910000000000001</v>
      </c>
      <c r="K134" s="1" t="s">
        <v>32</v>
      </c>
      <c r="L134" s="111"/>
      <c r="M134" s="181" t="s">
        <v>41</v>
      </c>
      <c r="N134" s="181" t="s">
        <v>41</v>
      </c>
      <c r="O134" s="124">
        <f>L134</f>
        <v>0</v>
      </c>
      <c r="P134" s="124">
        <f>J134*O134</f>
        <v>0</v>
      </c>
    </row>
    <row r="135" spans="1:16" ht="30" customHeight="1" thickBot="1" x14ac:dyDescent="0.3">
      <c r="N135" s="205" t="s">
        <v>39</v>
      </c>
      <c r="O135" s="205">
        <f>SUM(O134)</f>
        <v>0</v>
      </c>
      <c r="P135" s="205">
        <f>SUM(P134)</f>
        <v>0</v>
      </c>
    </row>
    <row r="136" spans="1:16" ht="30" customHeight="1" thickTop="1" thickBot="1" x14ac:dyDescent="0.3">
      <c r="H136" s="309" t="s">
        <v>104</v>
      </c>
      <c r="I136" s="310"/>
      <c r="J136" s="310"/>
      <c r="K136" s="310"/>
      <c r="L136" s="310"/>
      <c r="M136" s="310"/>
      <c r="N136" s="310"/>
      <c r="O136" s="310"/>
      <c r="P136" s="311"/>
    </row>
    <row r="137" spans="1:16" ht="30" customHeight="1" x14ac:dyDescent="0.25">
      <c r="H137" s="301" t="s">
        <v>97</v>
      </c>
      <c r="I137" s="302"/>
      <c r="J137" s="125" t="s">
        <v>98</v>
      </c>
      <c r="K137" s="305" t="s">
        <v>40</v>
      </c>
      <c r="L137" s="306"/>
      <c r="M137" s="178" t="s">
        <v>35</v>
      </c>
      <c r="N137" s="179" t="s">
        <v>34</v>
      </c>
      <c r="O137" s="125" t="s">
        <v>100</v>
      </c>
      <c r="P137" s="126" t="s">
        <v>78</v>
      </c>
    </row>
    <row r="138" spans="1:16" ht="18.75" customHeight="1" thickBot="1" x14ac:dyDescent="0.3">
      <c r="H138" s="303"/>
      <c r="I138" s="304"/>
      <c r="J138" s="127" t="s">
        <v>91</v>
      </c>
      <c r="K138" s="128" t="s">
        <v>29</v>
      </c>
      <c r="L138" s="129"/>
      <c r="M138" s="180" t="s">
        <v>87</v>
      </c>
      <c r="N138" s="180" t="s">
        <v>99</v>
      </c>
      <c r="O138" s="127" t="s">
        <v>32</v>
      </c>
      <c r="P138" s="127" t="s">
        <v>86</v>
      </c>
    </row>
    <row r="139" spans="1:16" ht="45" customHeight="1" thickBot="1" x14ac:dyDescent="0.3">
      <c r="H139" s="307" t="s">
        <v>142</v>
      </c>
      <c r="I139" s="308"/>
      <c r="J139" s="4">
        <v>1.1910000000000001</v>
      </c>
      <c r="K139" s="1" t="s">
        <v>32</v>
      </c>
      <c r="L139" s="111"/>
      <c r="M139" s="181" t="s">
        <v>41</v>
      </c>
      <c r="N139" s="181" t="s">
        <v>41</v>
      </c>
      <c r="O139" s="124">
        <f>L139</f>
        <v>0</v>
      </c>
      <c r="P139" s="124">
        <f>J139*O139</f>
        <v>0</v>
      </c>
    </row>
    <row r="140" spans="1:16" ht="30" customHeight="1" thickBot="1" x14ac:dyDescent="0.3">
      <c r="H140" s="203"/>
      <c r="I140" s="203"/>
      <c r="J140" s="175"/>
      <c r="K140" s="175"/>
      <c r="M140" s="204"/>
      <c r="N140" s="205" t="s">
        <v>39</v>
      </c>
      <c r="O140" s="205">
        <f>SUM(O139)</f>
        <v>0</v>
      </c>
      <c r="P140" s="205">
        <f>SUM(P139)</f>
        <v>0</v>
      </c>
    </row>
    <row r="141" spans="1:16" ht="30" customHeight="1" thickTop="1" thickBot="1" x14ac:dyDescent="0.3">
      <c r="H141" s="309" t="s">
        <v>124</v>
      </c>
      <c r="I141" s="310"/>
      <c r="J141" s="310"/>
      <c r="K141" s="310"/>
      <c r="L141" s="310"/>
      <c r="M141" s="310"/>
      <c r="N141" s="310"/>
      <c r="O141" s="310"/>
      <c r="P141" s="311"/>
    </row>
    <row r="142" spans="1:16" ht="30" customHeight="1" x14ac:dyDescent="0.25">
      <c r="H142" s="301" t="s">
        <v>97</v>
      </c>
      <c r="I142" s="302"/>
      <c r="J142" s="125" t="s">
        <v>98</v>
      </c>
      <c r="K142" s="305" t="s">
        <v>40</v>
      </c>
      <c r="L142" s="306"/>
      <c r="M142" s="178" t="s">
        <v>35</v>
      </c>
      <c r="N142" s="179" t="s">
        <v>34</v>
      </c>
      <c r="O142" s="125" t="s">
        <v>100</v>
      </c>
      <c r="P142" s="126" t="s">
        <v>78</v>
      </c>
    </row>
    <row r="143" spans="1:16" ht="30" customHeight="1" thickBot="1" x14ac:dyDescent="0.3">
      <c r="H143" s="303"/>
      <c r="I143" s="304"/>
      <c r="J143" s="127" t="s">
        <v>126</v>
      </c>
      <c r="K143" s="128" t="s">
        <v>29</v>
      </c>
      <c r="L143" s="129"/>
      <c r="M143" s="180" t="s">
        <v>87</v>
      </c>
      <c r="N143" s="180" t="s">
        <v>99</v>
      </c>
      <c r="O143" s="127" t="s">
        <v>32</v>
      </c>
      <c r="P143" s="127" t="s">
        <v>86</v>
      </c>
    </row>
    <row r="144" spans="1:16" ht="45" customHeight="1" thickBot="1" x14ac:dyDescent="0.3">
      <c r="H144" s="307" t="s">
        <v>125</v>
      </c>
      <c r="I144" s="308"/>
      <c r="J144" s="4">
        <v>0.13600000000000001</v>
      </c>
      <c r="K144" s="1" t="s">
        <v>127</v>
      </c>
      <c r="L144" s="111"/>
      <c r="M144" s="181" t="s">
        <v>41</v>
      </c>
      <c r="N144" s="181" t="s">
        <v>41</v>
      </c>
      <c r="O144" s="124">
        <f>L144*0.27778</f>
        <v>0</v>
      </c>
      <c r="P144" s="124">
        <f>J144*L144</f>
        <v>0</v>
      </c>
    </row>
    <row r="145" spans="1:16" ht="30" customHeight="1" thickBot="1" x14ac:dyDescent="0.3">
      <c r="H145" s="203"/>
      <c r="I145" s="203"/>
      <c r="J145" s="175"/>
      <c r="K145" s="175"/>
      <c r="M145" s="204"/>
      <c r="N145" s="205" t="s">
        <v>39</v>
      </c>
      <c r="O145" s="205">
        <f>SUM(O144)</f>
        <v>0</v>
      </c>
      <c r="P145" s="205">
        <f>SUM(P144)</f>
        <v>0</v>
      </c>
    </row>
    <row r="146" spans="1:16" ht="30" customHeight="1" thickTop="1" thickBot="1" x14ac:dyDescent="0.3">
      <c r="H146" s="309" t="s">
        <v>128</v>
      </c>
      <c r="I146" s="310"/>
      <c r="J146" s="310"/>
      <c r="K146" s="310"/>
      <c r="L146" s="310"/>
      <c r="M146" s="310"/>
      <c r="N146" s="310"/>
      <c r="O146" s="310"/>
      <c r="P146" s="311"/>
    </row>
    <row r="147" spans="1:16" ht="30" customHeight="1" x14ac:dyDescent="0.25">
      <c r="H147" s="301" t="s">
        <v>97</v>
      </c>
      <c r="I147" s="302"/>
      <c r="J147" s="125" t="s">
        <v>98</v>
      </c>
      <c r="K147" s="305" t="s">
        <v>40</v>
      </c>
      <c r="L147" s="306"/>
      <c r="M147" s="178" t="s">
        <v>35</v>
      </c>
      <c r="N147" s="179" t="s">
        <v>34</v>
      </c>
      <c r="O147" s="125" t="s">
        <v>100</v>
      </c>
      <c r="P147" s="126" t="s">
        <v>78</v>
      </c>
    </row>
    <row r="148" spans="1:16" ht="30" customHeight="1" x14ac:dyDescent="0.25">
      <c r="H148" s="312"/>
      <c r="I148" s="313"/>
      <c r="J148" s="182" t="s">
        <v>91</v>
      </c>
      <c r="K148" s="183" t="s">
        <v>29</v>
      </c>
      <c r="L148" s="184"/>
      <c r="M148" s="236" t="s">
        <v>87</v>
      </c>
      <c r="N148" s="236" t="s">
        <v>99</v>
      </c>
      <c r="O148" s="182" t="s">
        <v>32</v>
      </c>
      <c r="P148" s="182" t="s">
        <v>86</v>
      </c>
    </row>
    <row r="149" spans="1:16" ht="45" customHeight="1" thickBot="1" x14ac:dyDescent="0.3">
      <c r="H149" s="307" t="s">
        <v>138</v>
      </c>
      <c r="I149" s="308"/>
      <c r="J149" s="4">
        <v>0</v>
      </c>
      <c r="K149" s="1" t="s">
        <v>32</v>
      </c>
      <c r="L149" s="111"/>
      <c r="M149" s="181" t="s">
        <v>41</v>
      </c>
      <c r="N149" s="181" t="s">
        <v>41</v>
      </c>
      <c r="O149" s="124">
        <f>L149</f>
        <v>0</v>
      </c>
      <c r="P149" s="124">
        <f>J149*L149</f>
        <v>0</v>
      </c>
    </row>
    <row r="150" spans="1:16" ht="30" customHeight="1" thickBot="1" x14ac:dyDescent="0.3">
      <c r="H150" s="203"/>
      <c r="I150" s="203"/>
      <c r="J150" s="175"/>
      <c r="K150" s="175"/>
      <c r="M150" s="204"/>
      <c r="N150" s="205" t="s">
        <v>39</v>
      </c>
      <c r="O150" s="205">
        <f>SUM(O149)</f>
        <v>0</v>
      </c>
      <c r="P150" s="205">
        <f>SUM(P149)</f>
        <v>0</v>
      </c>
    </row>
    <row r="151" spans="1:16" ht="15.75" thickTop="1" x14ac:dyDescent="0.25">
      <c r="E151" s="239" t="s">
        <v>32</v>
      </c>
      <c r="F151" s="239" t="s">
        <v>86</v>
      </c>
      <c r="O151" s="239" t="s">
        <v>32</v>
      </c>
      <c r="P151" s="239" t="s">
        <v>86</v>
      </c>
    </row>
    <row r="152" spans="1:16" ht="30" customHeight="1" thickBot="1" x14ac:dyDescent="0.3">
      <c r="C152" s="130" t="s">
        <v>48</v>
      </c>
      <c r="D152" s="171" t="s">
        <v>39</v>
      </c>
      <c r="E152" s="118">
        <f>SUM(D124:D126,D129:D131)</f>
        <v>0</v>
      </c>
      <c r="F152" s="118">
        <f>SUM(F124:F126,F129:F131)</f>
        <v>0</v>
      </c>
      <c r="M152" s="130" t="s">
        <v>49</v>
      </c>
      <c r="N152" s="171" t="s">
        <v>39</v>
      </c>
      <c r="O152" s="118">
        <f>SUM(O124:O129,O134,O139,O144,O149:O149)</f>
        <v>0</v>
      </c>
      <c r="P152" s="118">
        <f>SUM(P124:P129,P134,P139,P144,P149:P149)</f>
        <v>0</v>
      </c>
    </row>
    <row r="153" spans="1:16" ht="15.75" thickTop="1" x14ac:dyDescent="0.25">
      <c r="O153" s="239" t="s">
        <v>32</v>
      </c>
      <c r="P153" s="239" t="s">
        <v>86</v>
      </c>
    </row>
    <row r="154" spans="1:16" ht="30" customHeight="1" thickBot="1" x14ac:dyDescent="0.3">
      <c r="M154" s="130" t="s">
        <v>50</v>
      </c>
      <c r="N154" s="192" t="s">
        <v>46</v>
      </c>
      <c r="O154" s="118">
        <f>E152+O152</f>
        <v>0</v>
      </c>
      <c r="P154" s="118">
        <f>F152+P152</f>
        <v>0</v>
      </c>
    </row>
    <row r="155" spans="1:16" ht="15.75" thickTop="1" x14ac:dyDescent="0.25"/>
    <row r="157" spans="1:16" ht="23.25" x14ac:dyDescent="0.25">
      <c r="A157" s="323" t="s">
        <v>95</v>
      </c>
      <c r="B157" s="323"/>
      <c r="C157" s="323"/>
      <c r="D157" s="323"/>
      <c r="E157" s="323"/>
      <c r="F157" s="323"/>
      <c r="G157" s="323"/>
      <c r="H157" s="323"/>
      <c r="I157" s="323"/>
      <c r="J157" s="323"/>
      <c r="K157" s="323"/>
      <c r="L157" s="323"/>
      <c r="M157" s="323"/>
      <c r="N157" s="323"/>
      <c r="O157" s="323"/>
      <c r="P157" s="323"/>
    </row>
    <row r="158" spans="1:16" ht="60" customHeight="1" x14ac:dyDescent="0.25">
      <c r="A158" s="325" t="s">
        <v>108</v>
      </c>
      <c r="B158" s="326"/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</row>
    <row r="159" spans="1:16" ht="24" thickBot="1" x14ac:dyDescent="0.3">
      <c r="A159" s="331" t="s">
        <v>48</v>
      </c>
      <c r="B159" s="331"/>
      <c r="C159" s="331"/>
      <c r="D159" s="331"/>
      <c r="E159" s="331"/>
      <c r="F159" s="331"/>
      <c r="G159" s="244"/>
      <c r="H159" s="324" t="s">
        <v>49</v>
      </c>
      <c r="I159" s="324"/>
      <c r="J159" s="324"/>
      <c r="K159" s="324"/>
      <c r="L159" s="324"/>
      <c r="M159" s="324"/>
      <c r="N159" s="324"/>
      <c r="O159" s="324"/>
      <c r="P159" s="324"/>
    </row>
    <row r="160" spans="1:16" ht="45.75" customHeight="1" thickBot="1" x14ac:dyDescent="0.3">
      <c r="A160" s="319" t="s">
        <v>101</v>
      </c>
      <c r="B160" s="319"/>
      <c r="C160" s="319"/>
      <c r="D160" s="319"/>
      <c r="E160" s="319"/>
      <c r="F160" s="320"/>
      <c r="H160" s="309" t="s">
        <v>102</v>
      </c>
      <c r="I160" s="310"/>
      <c r="J160" s="310"/>
      <c r="K160" s="310"/>
      <c r="L160" s="310"/>
      <c r="M160" s="310"/>
      <c r="N160" s="310"/>
      <c r="O160" s="310"/>
      <c r="P160" s="311"/>
    </row>
    <row r="161" spans="1:16" ht="48" x14ac:dyDescent="0.25">
      <c r="A161" s="25"/>
      <c r="B161" s="64" t="s">
        <v>45</v>
      </c>
      <c r="C161" s="60" t="s">
        <v>35</v>
      </c>
      <c r="D161" s="60" t="s">
        <v>31</v>
      </c>
      <c r="E161" s="60" t="s">
        <v>75</v>
      </c>
      <c r="F161" s="61" t="s">
        <v>76</v>
      </c>
      <c r="H161" s="301" t="s">
        <v>4</v>
      </c>
      <c r="I161" s="302"/>
      <c r="J161" s="125" t="s">
        <v>77</v>
      </c>
      <c r="K161" s="305" t="s">
        <v>31</v>
      </c>
      <c r="L161" s="306"/>
      <c r="M161" s="125" t="s">
        <v>35</v>
      </c>
      <c r="N161" s="126" t="s">
        <v>34</v>
      </c>
      <c r="O161" s="125" t="s">
        <v>33</v>
      </c>
      <c r="P161" s="126" t="s">
        <v>78</v>
      </c>
    </row>
    <row r="162" spans="1:16" ht="18.75" thickBot="1" x14ac:dyDescent="0.3">
      <c r="A162" s="10"/>
      <c r="B162" s="65" t="s">
        <v>3</v>
      </c>
      <c r="C162" s="62" t="s">
        <v>87</v>
      </c>
      <c r="D162" s="62" t="s">
        <v>32</v>
      </c>
      <c r="E162" s="62" t="s">
        <v>89</v>
      </c>
      <c r="F162" s="63" t="s">
        <v>86</v>
      </c>
      <c r="H162" s="312"/>
      <c r="I162" s="313"/>
      <c r="J162" s="182" t="s">
        <v>91</v>
      </c>
      <c r="K162" s="183" t="s">
        <v>29</v>
      </c>
      <c r="L162" s="184"/>
      <c r="M162" s="182" t="s">
        <v>87</v>
      </c>
      <c r="N162" s="182" t="s">
        <v>90</v>
      </c>
      <c r="O162" s="182" t="s">
        <v>32</v>
      </c>
      <c r="P162" s="182" t="s">
        <v>86</v>
      </c>
    </row>
    <row r="163" spans="1:16" ht="30" customHeight="1" x14ac:dyDescent="0.25">
      <c r="A163" s="66" t="s">
        <v>14</v>
      </c>
      <c r="B163" s="101"/>
      <c r="C163" s="82">
        <v>12.3</v>
      </c>
      <c r="D163" s="82">
        <f>((B163*0.755)/1000)*C163</f>
        <v>0</v>
      </c>
      <c r="E163" s="93">
        <v>0.249</v>
      </c>
      <c r="F163" s="83">
        <f>D163*E163</f>
        <v>0</v>
      </c>
      <c r="H163" s="321" t="s">
        <v>1</v>
      </c>
      <c r="I163" s="322"/>
      <c r="J163" s="2">
        <v>0.27900000000000003</v>
      </c>
      <c r="K163" s="242" t="s">
        <v>86</v>
      </c>
      <c r="L163" s="187"/>
      <c r="M163" s="186">
        <v>11.2</v>
      </c>
      <c r="N163" s="185">
        <v>0.86</v>
      </c>
      <c r="O163" s="122">
        <f>L163*M163</f>
        <v>0</v>
      </c>
      <c r="P163" s="122">
        <f t="shared" ref="P163:P165" si="32">J163*O163</f>
        <v>0</v>
      </c>
    </row>
    <row r="164" spans="1:16" ht="30" customHeight="1" x14ac:dyDescent="0.25">
      <c r="A164" s="9" t="s">
        <v>139</v>
      </c>
      <c r="B164" s="102"/>
      <c r="C164" s="89">
        <v>13.1</v>
      </c>
      <c r="D164" s="89">
        <f t="shared" ref="D164:D165" si="33">((B164*0.755)/1000)*C164</f>
        <v>0</v>
      </c>
      <c r="E164" s="91">
        <v>0.22700000000000001</v>
      </c>
      <c r="F164" s="212">
        <f t="shared" ref="F164:F165" si="34">D164*E164</f>
        <v>0</v>
      </c>
      <c r="H164" s="317" t="s">
        <v>0</v>
      </c>
      <c r="I164" s="318"/>
      <c r="J164" s="3">
        <v>0.20200000000000001</v>
      </c>
      <c r="K164" s="5" t="s">
        <v>86</v>
      </c>
      <c r="L164" s="108"/>
      <c r="M164" s="46">
        <v>13.3</v>
      </c>
      <c r="N164" s="48">
        <v>742</v>
      </c>
      <c r="O164" s="123">
        <f t="shared" ref="O164:O168" si="35">L164*M164</f>
        <v>0</v>
      </c>
      <c r="P164" s="123">
        <f t="shared" si="32"/>
        <v>0</v>
      </c>
    </row>
    <row r="165" spans="1:16" ht="30" customHeight="1" thickBot="1" x14ac:dyDescent="0.3">
      <c r="A165" s="10" t="s">
        <v>143</v>
      </c>
      <c r="B165" s="103"/>
      <c r="C165" s="90">
        <v>11.9</v>
      </c>
      <c r="D165" s="90">
        <f t="shared" si="33"/>
        <v>0</v>
      </c>
      <c r="E165" s="92">
        <v>0.26700000000000002</v>
      </c>
      <c r="F165" s="213">
        <f t="shared" si="34"/>
        <v>0</v>
      </c>
      <c r="H165" s="317" t="s">
        <v>139</v>
      </c>
      <c r="I165" s="318"/>
      <c r="J165" s="3">
        <v>0.22700000000000001</v>
      </c>
      <c r="K165" s="5" t="s">
        <v>86</v>
      </c>
      <c r="L165" s="108"/>
      <c r="M165" s="46">
        <v>13.1</v>
      </c>
      <c r="N165" s="48">
        <v>544</v>
      </c>
      <c r="O165" s="123">
        <f t="shared" si="35"/>
        <v>0</v>
      </c>
      <c r="P165" s="123">
        <f t="shared" si="32"/>
        <v>0</v>
      </c>
    </row>
    <row r="166" spans="1:16" ht="30" customHeight="1" thickBot="1" x14ac:dyDescent="0.3">
      <c r="C166" s="205" t="s">
        <v>39</v>
      </c>
      <c r="D166" s="205">
        <f>SUM(D163:D165)</f>
        <v>0</v>
      </c>
      <c r="E166" s="205"/>
      <c r="F166" s="205">
        <f t="shared" ref="F166" si="36">SUM(F163:F165)</f>
        <v>0</v>
      </c>
      <c r="H166" s="317" t="s">
        <v>140</v>
      </c>
      <c r="I166" s="318"/>
      <c r="J166" s="3">
        <v>0.34100000000000003</v>
      </c>
      <c r="K166" s="5" t="s">
        <v>86</v>
      </c>
      <c r="L166" s="108"/>
      <c r="M166" s="46">
        <v>7.2</v>
      </c>
      <c r="N166" s="48">
        <v>1.1200000000000001</v>
      </c>
      <c r="O166" s="123">
        <f t="shared" si="35"/>
        <v>0</v>
      </c>
      <c r="P166" s="123">
        <f>J166*O166</f>
        <v>0</v>
      </c>
    </row>
    <row r="167" spans="1:16" ht="30" customHeight="1" thickTop="1" thickBot="1" x14ac:dyDescent="0.3">
      <c r="A167" s="314" t="s">
        <v>107</v>
      </c>
      <c r="B167" s="315"/>
      <c r="C167" s="315"/>
      <c r="D167" s="315"/>
      <c r="E167" s="315"/>
      <c r="F167" s="316"/>
      <c r="H167" s="317" t="s">
        <v>141</v>
      </c>
      <c r="I167" s="318"/>
      <c r="J167" s="3">
        <v>0</v>
      </c>
      <c r="K167" s="5" t="s">
        <v>86</v>
      </c>
      <c r="L167" s="108"/>
      <c r="M167" s="46">
        <v>4.25</v>
      </c>
      <c r="N167" s="48">
        <v>0.45</v>
      </c>
      <c r="O167" s="123">
        <f t="shared" si="35"/>
        <v>0</v>
      </c>
      <c r="P167" s="123">
        <f>J167*O167</f>
        <v>0</v>
      </c>
    </row>
    <row r="168" spans="1:16" ht="30" customHeight="1" thickBot="1" x14ac:dyDescent="0.3">
      <c r="A168" s="25" t="s">
        <v>14</v>
      </c>
      <c r="B168" s="101"/>
      <c r="C168" s="82">
        <v>12.3</v>
      </c>
      <c r="D168" s="82">
        <f>((B168*0.755)/1000)*C168</f>
        <v>0</v>
      </c>
      <c r="E168" s="93">
        <v>0.249</v>
      </c>
      <c r="F168" s="83">
        <f>D168*E168</f>
        <v>0</v>
      </c>
      <c r="H168" s="243" t="s">
        <v>28</v>
      </c>
      <c r="I168" s="27"/>
      <c r="J168" s="49"/>
      <c r="K168" s="1"/>
      <c r="L168" s="111"/>
      <c r="M168" s="49"/>
      <c r="N168" s="4"/>
      <c r="O168" s="124">
        <f t="shared" si="35"/>
        <v>0</v>
      </c>
      <c r="P168" s="124">
        <f>J168*O168</f>
        <v>0</v>
      </c>
    </row>
    <row r="169" spans="1:16" ht="30" customHeight="1" thickBot="1" x14ac:dyDescent="0.3">
      <c r="A169" s="9" t="s">
        <v>139</v>
      </c>
      <c r="B169" s="102"/>
      <c r="C169" s="89">
        <v>13.1</v>
      </c>
      <c r="D169" s="89">
        <f t="shared" ref="D169:D170" si="37">((B169*0.755)/1000)*C169</f>
        <v>0</v>
      </c>
      <c r="E169" s="91">
        <v>0.22700000000000001</v>
      </c>
      <c r="F169" s="212">
        <f t="shared" ref="F169:F170" si="38">D169*E169</f>
        <v>0</v>
      </c>
      <c r="N169" s="205" t="s">
        <v>39</v>
      </c>
      <c r="O169" s="205">
        <f>SUM(O163:O168)</f>
        <v>0</v>
      </c>
      <c r="P169" s="205">
        <f>SUM(P163:P168)</f>
        <v>0</v>
      </c>
    </row>
    <row r="170" spans="1:16" ht="30" customHeight="1" thickTop="1" thickBot="1" x14ac:dyDescent="0.3">
      <c r="A170" s="10" t="s">
        <v>143</v>
      </c>
      <c r="B170" s="103"/>
      <c r="C170" s="90">
        <v>11.9</v>
      </c>
      <c r="D170" s="90">
        <f t="shared" si="37"/>
        <v>0</v>
      </c>
      <c r="E170" s="92">
        <v>0.26700000000000002</v>
      </c>
      <c r="F170" s="213">
        <f t="shared" si="38"/>
        <v>0</v>
      </c>
      <c r="H170" s="309" t="s">
        <v>103</v>
      </c>
      <c r="I170" s="310"/>
      <c r="J170" s="310"/>
      <c r="K170" s="310"/>
      <c r="L170" s="310"/>
      <c r="M170" s="310"/>
      <c r="N170" s="310"/>
      <c r="O170" s="310"/>
      <c r="P170" s="311"/>
    </row>
    <row r="171" spans="1:16" ht="30" customHeight="1" thickBot="1" x14ac:dyDescent="0.3">
      <c r="A171" s="56"/>
      <c r="B171" s="177"/>
      <c r="C171" s="205" t="s">
        <v>39</v>
      </c>
      <c r="D171" s="205">
        <f>SUM(D168:D170)</f>
        <v>0</v>
      </c>
      <c r="E171" s="205"/>
      <c r="F171" s="205">
        <f t="shared" ref="F171" si="39">SUM(F168:F170)</f>
        <v>0</v>
      </c>
      <c r="H171" s="301" t="s">
        <v>97</v>
      </c>
      <c r="I171" s="302"/>
      <c r="J171" s="125" t="s">
        <v>98</v>
      </c>
      <c r="K171" s="305" t="s">
        <v>40</v>
      </c>
      <c r="L171" s="306"/>
      <c r="M171" s="178" t="s">
        <v>35</v>
      </c>
      <c r="N171" s="179" t="s">
        <v>34</v>
      </c>
      <c r="O171" s="125" t="s">
        <v>100</v>
      </c>
      <c r="P171" s="126" t="s">
        <v>78</v>
      </c>
    </row>
    <row r="172" spans="1:16" ht="18.75" customHeight="1" thickTop="1" thickBot="1" x14ac:dyDescent="0.3">
      <c r="H172" s="303"/>
      <c r="I172" s="304"/>
      <c r="J172" s="127" t="s">
        <v>91</v>
      </c>
      <c r="K172" s="128" t="s">
        <v>29</v>
      </c>
      <c r="L172" s="129"/>
      <c r="M172" s="180" t="s">
        <v>87</v>
      </c>
      <c r="N172" s="180" t="s">
        <v>99</v>
      </c>
      <c r="O172" s="127" t="s">
        <v>32</v>
      </c>
      <c r="P172" s="127" t="s">
        <v>86</v>
      </c>
    </row>
    <row r="173" spans="1:16" ht="45" customHeight="1" thickBot="1" x14ac:dyDescent="0.3">
      <c r="H173" s="307" t="s">
        <v>51</v>
      </c>
      <c r="I173" s="308"/>
      <c r="J173" s="4">
        <v>1.1910000000000001</v>
      </c>
      <c r="K173" s="1" t="s">
        <v>32</v>
      </c>
      <c r="L173" s="111"/>
      <c r="M173" s="181" t="s">
        <v>41</v>
      </c>
      <c r="N173" s="181" t="s">
        <v>41</v>
      </c>
      <c r="O173" s="124">
        <f>L173</f>
        <v>0</v>
      </c>
      <c r="P173" s="124">
        <f>J173*O173</f>
        <v>0</v>
      </c>
    </row>
    <row r="174" spans="1:16" ht="30" customHeight="1" thickBot="1" x14ac:dyDescent="0.3">
      <c r="N174" s="205" t="s">
        <v>39</v>
      </c>
      <c r="O174" s="205">
        <f>SUM(O173)</f>
        <v>0</v>
      </c>
      <c r="P174" s="205">
        <f>SUM(P173)</f>
        <v>0</v>
      </c>
    </row>
    <row r="175" spans="1:16" ht="30" customHeight="1" thickTop="1" thickBot="1" x14ac:dyDescent="0.3">
      <c r="H175" s="309" t="s">
        <v>104</v>
      </c>
      <c r="I175" s="310"/>
      <c r="J175" s="310"/>
      <c r="K175" s="310"/>
      <c r="L175" s="310"/>
      <c r="M175" s="310"/>
      <c r="N175" s="310"/>
      <c r="O175" s="310"/>
      <c r="P175" s="311"/>
    </row>
    <row r="176" spans="1:16" ht="30" customHeight="1" x14ac:dyDescent="0.25">
      <c r="H176" s="301" t="s">
        <v>97</v>
      </c>
      <c r="I176" s="302"/>
      <c r="J176" s="125" t="s">
        <v>98</v>
      </c>
      <c r="K176" s="305" t="s">
        <v>40</v>
      </c>
      <c r="L176" s="306"/>
      <c r="M176" s="178" t="s">
        <v>35</v>
      </c>
      <c r="N176" s="179" t="s">
        <v>34</v>
      </c>
      <c r="O176" s="125" t="s">
        <v>100</v>
      </c>
      <c r="P176" s="126" t="s">
        <v>78</v>
      </c>
    </row>
    <row r="177" spans="3:16" ht="18.75" customHeight="1" thickBot="1" x14ac:dyDescent="0.3">
      <c r="H177" s="303"/>
      <c r="I177" s="304"/>
      <c r="J177" s="127" t="s">
        <v>91</v>
      </c>
      <c r="K177" s="128" t="s">
        <v>29</v>
      </c>
      <c r="L177" s="129"/>
      <c r="M177" s="180" t="s">
        <v>87</v>
      </c>
      <c r="N177" s="180" t="s">
        <v>99</v>
      </c>
      <c r="O177" s="127" t="s">
        <v>32</v>
      </c>
      <c r="P177" s="127" t="s">
        <v>86</v>
      </c>
    </row>
    <row r="178" spans="3:16" ht="45" customHeight="1" thickBot="1" x14ac:dyDescent="0.3">
      <c r="H178" s="307" t="s">
        <v>142</v>
      </c>
      <c r="I178" s="308"/>
      <c r="J178" s="4">
        <v>1.1910000000000001</v>
      </c>
      <c r="K178" s="1" t="s">
        <v>32</v>
      </c>
      <c r="L178" s="111"/>
      <c r="M178" s="181" t="s">
        <v>41</v>
      </c>
      <c r="N178" s="181" t="s">
        <v>41</v>
      </c>
      <c r="O178" s="124">
        <f>L178</f>
        <v>0</v>
      </c>
      <c r="P178" s="124">
        <f>J178*O178</f>
        <v>0</v>
      </c>
    </row>
    <row r="179" spans="3:16" ht="30" customHeight="1" thickBot="1" x14ac:dyDescent="0.3">
      <c r="H179" s="203"/>
      <c r="I179" s="203"/>
      <c r="J179" s="175"/>
      <c r="K179" s="175"/>
      <c r="M179" s="204"/>
      <c r="N179" s="205" t="s">
        <v>39</v>
      </c>
      <c r="O179" s="205">
        <f>SUM(O178)</f>
        <v>0</v>
      </c>
      <c r="P179" s="205">
        <f>SUM(P178)</f>
        <v>0</v>
      </c>
    </row>
    <row r="180" spans="3:16" ht="30" customHeight="1" thickTop="1" thickBot="1" x14ac:dyDescent="0.3">
      <c r="H180" s="309" t="s">
        <v>124</v>
      </c>
      <c r="I180" s="310"/>
      <c r="J180" s="310"/>
      <c r="K180" s="310"/>
      <c r="L180" s="310"/>
      <c r="M180" s="310"/>
      <c r="N180" s="310"/>
      <c r="O180" s="310"/>
      <c r="P180" s="311"/>
    </row>
    <row r="181" spans="3:16" ht="30" customHeight="1" x14ac:dyDescent="0.25">
      <c r="H181" s="301" t="s">
        <v>97</v>
      </c>
      <c r="I181" s="302"/>
      <c r="J181" s="125" t="s">
        <v>98</v>
      </c>
      <c r="K181" s="305" t="s">
        <v>40</v>
      </c>
      <c r="L181" s="306"/>
      <c r="M181" s="178" t="s">
        <v>35</v>
      </c>
      <c r="N181" s="179" t="s">
        <v>34</v>
      </c>
      <c r="O181" s="125" t="s">
        <v>100</v>
      </c>
      <c r="P181" s="126" t="s">
        <v>78</v>
      </c>
    </row>
    <row r="182" spans="3:16" ht="30" customHeight="1" thickBot="1" x14ac:dyDescent="0.3">
      <c r="H182" s="303"/>
      <c r="I182" s="304"/>
      <c r="J182" s="127" t="s">
        <v>126</v>
      </c>
      <c r="K182" s="128" t="s">
        <v>29</v>
      </c>
      <c r="L182" s="129"/>
      <c r="M182" s="180" t="s">
        <v>87</v>
      </c>
      <c r="N182" s="180" t="s">
        <v>99</v>
      </c>
      <c r="O182" s="127" t="s">
        <v>32</v>
      </c>
      <c r="P182" s="127" t="s">
        <v>86</v>
      </c>
    </row>
    <row r="183" spans="3:16" ht="45" customHeight="1" thickBot="1" x14ac:dyDescent="0.3">
      <c r="H183" s="307" t="s">
        <v>125</v>
      </c>
      <c r="I183" s="308"/>
      <c r="J183" s="4">
        <v>0.13600000000000001</v>
      </c>
      <c r="K183" s="1" t="s">
        <v>127</v>
      </c>
      <c r="L183" s="111"/>
      <c r="M183" s="181" t="s">
        <v>41</v>
      </c>
      <c r="N183" s="181" t="s">
        <v>41</v>
      </c>
      <c r="O183" s="124">
        <f>L183*0.27778</f>
        <v>0</v>
      </c>
      <c r="P183" s="124">
        <f>J183*L183</f>
        <v>0</v>
      </c>
    </row>
    <row r="184" spans="3:16" ht="30" customHeight="1" thickBot="1" x14ac:dyDescent="0.3">
      <c r="H184" s="203"/>
      <c r="I184" s="203"/>
      <c r="J184" s="175"/>
      <c r="K184" s="175"/>
      <c r="M184" s="204"/>
      <c r="N184" s="205" t="s">
        <v>39</v>
      </c>
      <c r="O184" s="205">
        <f>SUM(O183)</f>
        <v>0</v>
      </c>
      <c r="P184" s="205">
        <f>SUM(P183)</f>
        <v>0</v>
      </c>
    </row>
    <row r="185" spans="3:16" ht="30" customHeight="1" thickTop="1" thickBot="1" x14ac:dyDescent="0.3">
      <c r="H185" s="309" t="s">
        <v>128</v>
      </c>
      <c r="I185" s="310"/>
      <c r="J185" s="310"/>
      <c r="K185" s="310"/>
      <c r="L185" s="310"/>
      <c r="M185" s="310"/>
      <c r="N185" s="310"/>
      <c r="O185" s="310"/>
      <c r="P185" s="311"/>
    </row>
    <row r="186" spans="3:16" ht="30" customHeight="1" x14ac:dyDescent="0.25">
      <c r="H186" s="301" t="s">
        <v>97</v>
      </c>
      <c r="I186" s="302"/>
      <c r="J186" s="125" t="s">
        <v>98</v>
      </c>
      <c r="K186" s="305" t="s">
        <v>40</v>
      </c>
      <c r="L186" s="306"/>
      <c r="M186" s="178" t="s">
        <v>35</v>
      </c>
      <c r="N186" s="179" t="s">
        <v>34</v>
      </c>
      <c r="O186" s="125" t="s">
        <v>100</v>
      </c>
      <c r="P186" s="126" t="s">
        <v>78</v>
      </c>
    </row>
    <row r="187" spans="3:16" ht="30" customHeight="1" x14ac:dyDescent="0.25">
      <c r="H187" s="312"/>
      <c r="I187" s="313"/>
      <c r="J187" s="182" t="s">
        <v>91</v>
      </c>
      <c r="K187" s="183" t="s">
        <v>29</v>
      </c>
      <c r="L187" s="184"/>
      <c r="M187" s="236" t="s">
        <v>87</v>
      </c>
      <c r="N187" s="236" t="s">
        <v>99</v>
      </c>
      <c r="O187" s="182" t="s">
        <v>32</v>
      </c>
      <c r="P187" s="182" t="s">
        <v>86</v>
      </c>
    </row>
    <row r="188" spans="3:16" ht="45" customHeight="1" thickBot="1" x14ac:dyDescent="0.3">
      <c r="H188" s="307" t="s">
        <v>138</v>
      </c>
      <c r="I188" s="308"/>
      <c r="J188" s="4">
        <v>0</v>
      </c>
      <c r="K188" s="1" t="s">
        <v>32</v>
      </c>
      <c r="L188" s="111"/>
      <c r="M188" s="181" t="s">
        <v>41</v>
      </c>
      <c r="N188" s="181" t="s">
        <v>41</v>
      </c>
      <c r="O188" s="124">
        <f>L188</f>
        <v>0</v>
      </c>
      <c r="P188" s="124">
        <f>J188*L188</f>
        <v>0</v>
      </c>
    </row>
    <row r="189" spans="3:16" ht="30" customHeight="1" thickBot="1" x14ac:dyDescent="0.3">
      <c r="H189" s="203"/>
      <c r="I189" s="203"/>
      <c r="J189" s="175"/>
      <c r="K189" s="175"/>
      <c r="M189" s="204"/>
      <c r="N189" s="205" t="s">
        <v>39</v>
      </c>
      <c r="O189" s="205">
        <f>SUM(O188)</f>
        <v>0</v>
      </c>
      <c r="P189" s="205">
        <f>SUM(P188)</f>
        <v>0</v>
      </c>
    </row>
    <row r="190" spans="3:16" ht="15.75" thickTop="1" x14ac:dyDescent="0.25">
      <c r="E190" s="239" t="s">
        <v>32</v>
      </c>
      <c r="F190" s="239" t="s">
        <v>86</v>
      </c>
      <c r="O190" s="239" t="s">
        <v>32</v>
      </c>
      <c r="P190" s="239" t="s">
        <v>86</v>
      </c>
    </row>
    <row r="191" spans="3:16" ht="30" customHeight="1" thickBot="1" x14ac:dyDescent="0.3">
      <c r="C191" s="130" t="s">
        <v>48</v>
      </c>
      <c r="D191" s="171" t="s">
        <v>39</v>
      </c>
      <c r="E191" s="118">
        <f>SUM(D163:D165,D168:D170)</f>
        <v>0</v>
      </c>
      <c r="F191" s="118">
        <f>SUM(F163:F165,F168:F170)</f>
        <v>0</v>
      </c>
      <c r="M191" s="130" t="s">
        <v>49</v>
      </c>
      <c r="N191" s="171" t="s">
        <v>39</v>
      </c>
      <c r="O191" s="118">
        <f>SUM(O163:O168,O173,O178,O183,O188:O188)</f>
        <v>0</v>
      </c>
      <c r="P191" s="118">
        <f>SUM(P163:P168,P173,P178,P183,P188:P188)</f>
        <v>0</v>
      </c>
    </row>
    <row r="192" spans="3:16" ht="15.75" thickTop="1" x14ac:dyDescent="0.25">
      <c r="O192" s="239" t="s">
        <v>32</v>
      </c>
      <c r="P192" s="239" t="s">
        <v>86</v>
      </c>
    </row>
    <row r="193" spans="1:16" ht="30" customHeight="1" thickBot="1" x14ac:dyDescent="0.3">
      <c r="M193" s="130" t="s">
        <v>50</v>
      </c>
      <c r="N193" s="192" t="s">
        <v>46</v>
      </c>
      <c r="O193" s="118">
        <f>E191+O191</f>
        <v>0</v>
      </c>
      <c r="P193" s="118">
        <f>F191+P191</f>
        <v>0</v>
      </c>
    </row>
    <row r="194" spans="1:16" ht="15.75" thickTop="1" x14ac:dyDescent="0.25"/>
    <row r="196" spans="1:16" ht="23.25" x14ac:dyDescent="0.25">
      <c r="A196" s="323" t="s">
        <v>96</v>
      </c>
      <c r="B196" s="323"/>
      <c r="C196" s="323"/>
      <c r="D196" s="323"/>
      <c r="E196" s="323"/>
      <c r="F196" s="323"/>
      <c r="G196" s="323"/>
      <c r="H196" s="323"/>
      <c r="I196" s="323"/>
      <c r="J196" s="323"/>
      <c r="K196" s="323"/>
      <c r="L196" s="323"/>
      <c r="M196" s="323"/>
      <c r="N196" s="323"/>
      <c r="O196" s="323"/>
      <c r="P196" s="323"/>
    </row>
    <row r="197" spans="1:16" ht="60" customHeight="1" x14ac:dyDescent="0.25">
      <c r="A197" s="325" t="s">
        <v>108</v>
      </c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</row>
    <row r="198" spans="1:16" ht="24" thickBot="1" x14ac:dyDescent="0.3">
      <c r="A198" s="331" t="s">
        <v>48</v>
      </c>
      <c r="B198" s="331"/>
      <c r="C198" s="331"/>
      <c r="D198" s="331"/>
      <c r="E198" s="331"/>
      <c r="F198" s="331"/>
      <c r="G198" s="244"/>
      <c r="H198" s="324" t="s">
        <v>49</v>
      </c>
      <c r="I198" s="324"/>
      <c r="J198" s="324"/>
      <c r="K198" s="324"/>
      <c r="L198" s="324"/>
      <c r="M198" s="324"/>
      <c r="N198" s="324"/>
      <c r="O198" s="324"/>
      <c r="P198" s="324"/>
    </row>
    <row r="199" spans="1:16" ht="45.75" customHeight="1" thickBot="1" x14ac:dyDescent="0.3">
      <c r="A199" s="319" t="s">
        <v>101</v>
      </c>
      <c r="B199" s="319"/>
      <c r="C199" s="319"/>
      <c r="D199" s="319"/>
      <c r="E199" s="319"/>
      <c r="F199" s="320"/>
      <c r="H199" s="309" t="s">
        <v>102</v>
      </c>
      <c r="I199" s="310"/>
      <c r="J199" s="310"/>
      <c r="K199" s="310"/>
      <c r="L199" s="310"/>
      <c r="M199" s="310"/>
      <c r="N199" s="310"/>
      <c r="O199" s="310"/>
      <c r="P199" s="311"/>
    </row>
    <row r="200" spans="1:16" ht="48" x14ac:dyDescent="0.25">
      <c r="A200" s="25"/>
      <c r="B200" s="64" t="s">
        <v>45</v>
      </c>
      <c r="C200" s="60" t="s">
        <v>35</v>
      </c>
      <c r="D200" s="60" t="s">
        <v>31</v>
      </c>
      <c r="E200" s="60" t="s">
        <v>75</v>
      </c>
      <c r="F200" s="61" t="s">
        <v>76</v>
      </c>
      <c r="H200" s="301" t="s">
        <v>4</v>
      </c>
      <c r="I200" s="302"/>
      <c r="J200" s="125" t="s">
        <v>77</v>
      </c>
      <c r="K200" s="305" t="s">
        <v>31</v>
      </c>
      <c r="L200" s="306"/>
      <c r="M200" s="125" t="s">
        <v>35</v>
      </c>
      <c r="N200" s="126" t="s">
        <v>34</v>
      </c>
      <c r="O200" s="125" t="s">
        <v>33</v>
      </c>
      <c r="P200" s="126" t="s">
        <v>78</v>
      </c>
    </row>
    <row r="201" spans="1:16" ht="18.75" thickBot="1" x14ac:dyDescent="0.3">
      <c r="A201" s="10"/>
      <c r="B201" s="65" t="s">
        <v>3</v>
      </c>
      <c r="C201" s="62" t="s">
        <v>87</v>
      </c>
      <c r="D201" s="62" t="s">
        <v>32</v>
      </c>
      <c r="E201" s="62" t="s">
        <v>89</v>
      </c>
      <c r="F201" s="63" t="s">
        <v>86</v>
      </c>
      <c r="H201" s="312"/>
      <c r="I201" s="313"/>
      <c r="J201" s="182" t="s">
        <v>91</v>
      </c>
      <c r="K201" s="183" t="s">
        <v>29</v>
      </c>
      <c r="L201" s="184"/>
      <c r="M201" s="182" t="s">
        <v>87</v>
      </c>
      <c r="N201" s="182" t="s">
        <v>90</v>
      </c>
      <c r="O201" s="182" t="s">
        <v>32</v>
      </c>
      <c r="P201" s="182" t="s">
        <v>86</v>
      </c>
    </row>
    <row r="202" spans="1:16" ht="30" customHeight="1" x14ac:dyDescent="0.25">
      <c r="A202" s="66" t="s">
        <v>14</v>
      </c>
      <c r="B202" s="101"/>
      <c r="C202" s="82">
        <v>12.3</v>
      </c>
      <c r="D202" s="82">
        <f>((B202*0.755)/1000)*C202</f>
        <v>0</v>
      </c>
      <c r="E202" s="93">
        <v>0.249</v>
      </c>
      <c r="F202" s="83">
        <f>D202*E202</f>
        <v>0</v>
      </c>
      <c r="H202" s="321" t="s">
        <v>1</v>
      </c>
      <c r="I202" s="322"/>
      <c r="J202" s="2">
        <v>0.27900000000000003</v>
      </c>
      <c r="K202" s="242" t="s">
        <v>86</v>
      </c>
      <c r="L202" s="187"/>
      <c r="M202" s="186">
        <v>11.2</v>
      </c>
      <c r="N202" s="185">
        <v>0.86</v>
      </c>
      <c r="O202" s="122">
        <f>L202*M202</f>
        <v>0</v>
      </c>
      <c r="P202" s="122">
        <f t="shared" ref="P202:P204" si="40">J202*O202</f>
        <v>0</v>
      </c>
    </row>
    <row r="203" spans="1:16" ht="30" customHeight="1" x14ac:dyDescent="0.25">
      <c r="A203" s="9" t="s">
        <v>139</v>
      </c>
      <c r="B203" s="102"/>
      <c r="C203" s="89">
        <v>13.1</v>
      </c>
      <c r="D203" s="89">
        <f t="shared" ref="D203:D204" si="41">((B203*0.755)/1000)*C203</f>
        <v>0</v>
      </c>
      <c r="E203" s="91">
        <v>0.22700000000000001</v>
      </c>
      <c r="F203" s="212">
        <f t="shared" ref="F203:F204" si="42">D203*E203</f>
        <v>0</v>
      </c>
      <c r="H203" s="317" t="s">
        <v>0</v>
      </c>
      <c r="I203" s="318"/>
      <c r="J203" s="3">
        <v>0.20200000000000001</v>
      </c>
      <c r="K203" s="5" t="s">
        <v>86</v>
      </c>
      <c r="L203" s="108"/>
      <c r="M203" s="46">
        <v>13.3</v>
      </c>
      <c r="N203" s="48">
        <v>742</v>
      </c>
      <c r="O203" s="123">
        <f t="shared" ref="O203:O207" si="43">L203*M203</f>
        <v>0</v>
      </c>
      <c r="P203" s="123">
        <f t="shared" si="40"/>
        <v>0</v>
      </c>
    </row>
    <row r="204" spans="1:16" ht="30" customHeight="1" thickBot="1" x14ac:dyDescent="0.3">
      <c r="A204" s="10" t="s">
        <v>143</v>
      </c>
      <c r="B204" s="103"/>
      <c r="C204" s="90">
        <v>11.9</v>
      </c>
      <c r="D204" s="90">
        <f t="shared" si="41"/>
        <v>0</v>
      </c>
      <c r="E204" s="92">
        <v>0.26700000000000002</v>
      </c>
      <c r="F204" s="213">
        <f t="shared" si="42"/>
        <v>0</v>
      </c>
      <c r="H204" s="317" t="s">
        <v>139</v>
      </c>
      <c r="I204" s="318"/>
      <c r="J204" s="3">
        <v>0.22700000000000001</v>
      </c>
      <c r="K204" s="5" t="s">
        <v>86</v>
      </c>
      <c r="L204" s="108"/>
      <c r="M204" s="46">
        <v>13.1</v>
      </c>
      <c r="N204" s="48">
        <v>544</v>
      </c>
      <c r="O204" s="123">
        <f t="shared" si="43"/>
        <v>0</v>
      </c>
      <c r="P204" s="123">
        <f t="shared" si="40"/>
        <v>0</v>
      </c>
    </row>
    <row r="205" spans="1:16" ht="30" customHeight="1" thickBot="1" x14ac:dyDescent="0.3">
      <c r="C205" s="205" t="s">
        <v>39</v>
      </c>
      <c r="D205" s="205">
        <f>SUM(D202:D204)</f>
        <v>0</v>
      </c>
      <c r="E205" s="205"/>
      <c r="F205" s="205">
        <f t="shared" ref="F205" si="44">SUM(F202:F204)</f>
        <v>0</v>
      </c>
      <c r="H205" s="317" t="s">
        <v>140</v>
      </c>
      <c r="I205" s="318"/>
      <c r="J205" s="3">
        <v>0.34100000000000003</v>
      </c>
      <c r="K205" s="5" t="s">
        <v>86</v>
      </c>
      <c r="L205" s="108"/>
      <c r="M205" s="46">
        <v>7.2</v>
      </c>
      <c r="N205" s="48">
        <v>1.1200000000000001</v>
      </c>
      <c r="O205" s="123">
        <f t="shared" si="43"/>
        <v>0</v>
      </c>
      <c r="P205" s="123">
        <f>J205*O205</f>
        <v>0</v>
      </c>
    </row>
    <row r="206" spans="1:16" ht="30" customHeight="1" thickTop="1" thickBot="1" x14ac:dyDescent="0.3">
      <c r="A206" s="314" t="s">
        <v>107</v>
      </c>
      <c r="B206" s="315"/>
      <c r="C206" s="315"/>
      <c r="D206" s="315"/>
      <c r="E206" s="315"/>
      <c r="F206" s="316"/>
      <c r="H206" s="317" t="s">
        <v>141</v>
      </c>
      <c r="I206" s="318"/>
      <c r="J206" s="3">
        <v>0</v>
      </c>
      <c r="K206" s="5" t="s">
        <v>86</v>
      </c>
      <c r="L206" s="108"/>
      <c r="M206" s="46">
        <v>4.25</v>
      </c>
      <c r="N206" s="48">
        <v>0.45</v>
      </c>
      <c r="O206" s="123">
        <f t="shared" si="43"/>
        <v>0</v>
      </c>
      <c r="P206" s="123">
        <f>J206*O206</f>
        <v>0</v>
      </c>
    </row>
    <row r="207" spans="1:16" ht="30" customHeight="1" thickBot="1" x14ac:dyDescent="0.3">
      <c r="A207" s="25" t="s">
        <v>14</v>
      </c>
      <c r="B207" s="101"/>
      <c r="C207" s="82">
        <v>12.3</v>
      </c>
      <c r="D207" s="82">
        <f>((B207*0.755)/1000)*C207</f>
        <v>0</v>
      </c>
      <c r="E207" s="93">
        <v>0.249</v>
      </c>
      <c r="F207" s="83">
        <f>D207*E207</f>
        <v>0</v>
      </c>
      <c r="H207" s="243" t="s">
        <v>28</v>
      </c>
      <c r="I207" s="27"/>
      <c r="J207" s="49"/>
      <c r="K207" s="1"/>
      <c r="L207" s="111"/>
      <c r="M207" s="49"/>
      <c r="N207" s="4"/>
      <c r="O207" s="124">
        <f t="shared" si="43"/>
        <v>0</v>
      </c>
      <c r="P207" s="124">
        <f>J207*O207</f>
        <v>0</v>
      </c>
    </row>
    <row r="208" spans="1:16" ht="30" customHeight="1" thickBot="1" x14ac:dyDescent="0.3">
      <c r="A208" s="9" t="s">
        <v>139</v>
      </c>
      <c r="B208" s="102"/>
      <c r="C208" s="89">
        <v>13.1</v>
      </c>
      <c r="D208" s="89">
        <f t="shared" ref="D208:D209" si="45">((B208*0.755)/1000)*C208</f>
        <v>0</v>
      </c>
      <c r="E208" s="91">
        <v>0.22700000000000001</v>
      </c>
      <c r="F208" s="212">
        <f t="shared" ref="F208:F209" si="46">D208*E208</f>
        <v>0</v>
      </c>
      <c r="N208" s="205" t="s">
        <v>39</v>
      </c>
      <c r="O208" s="205">
        <f>SUM(O202:O207)</f>
        <v>0</v>
      </c>
      <c r="P208" s="205">
        <f>SUM(P202:P207)</f>
        <v>0</v>
      </c>
    </row>
    <row r="209" spans="1:16" ht="30" customHeight="1" thickTop="1" thickBot="1" x14ac:dyDescent="0.3">
      <c r="A209" s="10" t="s">
        <v>143</v>
      </c>
      <c r="B209" s="103"/>
      <c r="C209" s="90">
        <v>11.9</v>
      </c>
      <c r="D209" s="90">
        <f t="shared" si="45"/>
        <v>0</v>
      </c>
      <c r="E209" s="92">
        <v>0.26700000000000002</v>
      </c>
      <c r="F209" s="213">
        <f t="shared" si="46"/>
        <v>0</v>
      </c>
      <c r="H209" s="309" t="s">
        <v>103</v>
      </c>
      <c r="I209" s="310"/>
      <c r="J209" s="310"/>
      <c r="K209" s="310"/>
      <c r="L209" s="310"/>
      <c r="M209" s="310"/>
      <c r="N209" s="310"/>
      <c r="O209" s="310"/>
      <c r="P209" s="311"/>
    </row>
    <row r="210" spans="1:16" ht="30" customHeight="1" thickBot="1" x14ac:dyDescent="0.3">
      <c r="A210" s="56"/>
      <c r="B210" s="177"/>
      <c r="C210" s="205" t="s">
        <v>39</v>
      </c>
      <c r="D210" s="205">
        <f>SUM(D207:D209)</f>
        <v>0</v>
      </c>
      <c r="E210" s="205"/>
      <c r="F210" s="205">
        <f t="shared" ref="F210" si="47">SUM(F207:F209)</f>
        <v>0</v>
      </c>
      <c r="H210" s="301" t="s">
        <v>97</v>
      </c>
      <c r="I210" s="302"/>
      <c r="J210" s="125" t="s">
        <v>98</v>
      </c>
      <c r="K210" s="305" t="s">
        <v>40</v>
      </c>
      <c r="L210" s="306"/>
      <c r="M210" s="178" t="s">
        <v>35</v>
      </c>
      <c r="N210" s="179" t="s">
        <v>34</v>
      </c>
      <c r="O210" s="125" t="s">
        <v>100</v>
      </c>
      <c r="P210" s="126" t="s">
        <v>78</v>
      </c>
    </row>
    <row r="211" spans="1:16" ht="18.75" customHeight="1" thickTop="1" thickBot="1" x14ac:dyDescent="0.3">
      <c r="H211" s="303"/>
      <c r="I211" s="304"/>
      <c r="J211" s="127" t="s">
        <v>91</v>
      </c>
      <c r="K211" s="128" t="s">
        <v>29</v>
      </c>
      <c r="L211" s="129"/>
      <c r="M211" s="180" t="s">
        <v>87</v>
      </c>
      <c r="N211" s="180" t="s">
        <v>99</v>
      </c>
      <c r="O211" s="127" t="s">
        <v>32</v>
      </c>
      <c r="P211" s="127" t="s">
        <v>86</v>
      </c>
    </row>
    <row r="212" spans="1:16" ht="45" customHeight="1" thickBot="1" x14ac:dyDescent="0.3">
      <c r="H212" s="307" t="s">
        <v>51</v>
      </c>
      <c r="I212" s="308"/>
      <c r="J212" s="4">
        <v>1.1910000000000001</v>
      </c>
      <c r="K212" s="1" t="s">
        <v>32</v>
      </c>
      <c r="L212" s="111"/>
      <c r="M212" s="181" t="s">
        <v>41</v>
      </c>
      <c r="N212" s="181" t="s">
        <v>41</v>
      </c>
      <c r="O212" s="124">
        <f>L212</f>
        <v>0</v>
      </c>
      <c r="P212" s="124">
        <f>J212*O212</f>
        <v>0</v>
      </c>
    </row>
    <row r="213" spans="1:16" ht="30" customHeight="1" thickBot="1" x14ac:dyDescent="0.3">
      <c r="N213" s="205" t="s">
        <v>39</v>
      </c>
      <c r="O213" s="205">
        <f>SUM(O212)</f>
        <v>0</v>
      </c>
      <c r="P213" s="205">
        <f>SUM(P212)</f>
        <v>0</v>
      </c>
    </row>
    <row r="214" spans="1:16" ht="30" customHeight="1" thickTop="1" thickBot="1" x14ac:dyDescent="0.3">
      <c r="H214" s="309" t="s">
        <v>104</v>
      </c>
      <c r="I214" s="310"/>
      <c r="J214" s="310"/>
      <c r="K214" s="310"/>
      <c r="L214" s="310"/>
      <c r="M214" s="310"/>
      <c r="N214" s="310"/>
      <c r="O214" s="310"/>
      <c r="P214" s="311"/>
    </row>
    <row r="215" spans="1:16" ht="30" customHeight="1" x14ac:dyDescent="0.25">
      <c r="H215" s="301" t="s">
        <v>97</v>
      </c>
      <c r="I215" s="302"/>
      <c r="J215" s="125" t="s">
        <v>98</v>
      </c>
      <c r="K215" s="305" t="s">
        <v>40</v>
      </c>
      <c r="L215" s="306"/>
      <c r="M215" s="178" t="s">
        <v>35</v>
      </c>
      <c r="N215" s="179" t="s">
        <v>34</v>
      </c>
      <c r="O215" s="125" t="s">
        <v>100</v>
      </c>
      <c r="P215" s="126" t="s">
        <v>78</v>
      </c>
    </row>
    <row r="216" spans="1:16" ht="18.75" customHeight="1" thickBot="1" x14ac:dyDescent="0.3">
      <c r="H216" s="303"/>
      <c r="I216" s="304"/>
      <c r="J216" s="127" t="s">
        <v>91</v>
      </c>
      <c r="K216" s="128" t="s">
        <v>29</v>
      </c>
      <c r="L216" s="129"/>
      <c r="M216" s="180" t="s">
        <v>87</v>
      </c>
      <c r="N216" s="180" t="s">
        <v>99</v>
      </c>
      <c r="O216" s="127" t="s">
        <v>32</v>
      </c>
      <c r="P216" s="127" t="s">
        <v>86</v>
      </c>
    </row>
    <row r="217" spans="1:16" ht="45" customHeight="1" thickBot="1" x14ac:dyDescent="0.3">
      <c r="H217" s="307" t="s">
        <v>142</v>
      </c>
      <c r="I217" s="308"/>
      <c r="J217" s="4">
        <v>1.1910000000000001</v>
      </c>
      <c r="K217" s="1" t="s">
        <v>32</v>
      </c>
      <c r="L217" s="111"/>
      <c r="M217" s="181" t="s">
        <v>41</v>
      </c>
      <c r="N217" s="181" t="s">
        <v>41</v>
      </c>
      <c r="O217" s="124">
        <f>L217</f>
        <v>0</v>
      </c>
      <c r="P217" s="124">
        <f>J217*O217</f>
        <v>0</v>
      </c>
    </row>
    <row r="218" spans="1:16" ht="30" customHeight="1" thickBot="1" x14ac:dyDescent="0.3">
      <c r="H218" s="203"/>
      <c r="I218" s="203"/>
      <c r="J218" s="175"/>
      <c r="K218" s="175"/>
      <c r="M218" s="204"/>
      <c r="N218" s="205" t="s">
        <v>39</v>
      </c>
      <c r="O218" s="205">
        <f>SUM(O217)</f>
        <v>0</v>
      </c>
      <c r="P218" s="205">
        <f>SUM(P217)</f>
        <v>0</v>
      </c>
    </row>
    <row r="219" spans="1:16" ht="30" customHeight="1" thickTop="1" thickBot="1" x14ac:dyDescent="0.3">
      <c r="H219" s="309" t="s">
        <v>124</v>
      </c>
      <c r="I219" s="310"/>
      <c r="J219" s="310"/>
      <c r="K219" s="310"/>
      <c r="L219" s="310"/>
      <c r="M219" s="310"/>
      <c r="N219" s="310"/>
      <c r="O219" s="310"/>
      <c r="P219" s="311"/>
    </row>
    <row r="220" spans="1:16" ht="30" customHeight="1" x14ac:dyDescent="0.25">
      <c r="H220" s="301" t="s">
        <v>97</v>
      </c>
      <c r="I220" s="302"/>
      <c r="J220" s="125" t="s">
        <v>98</v>
      </c>
      <c r="K220" s="305" t="s">
        <v>40</v>
      </c>
      <c r="L220" s="306"/>
      <c r="M220" s="178" t="s">
        <v>35</v>
      </c>
      <c r="N220" s="179" t="s">
        <v>34</v>
      </c>
      <c r="O220" s="125" t="s">
        <v>100</v>
      </c>
      <c r="P220" s="126" t="s">
        <v>78</v>
      </c>
    </row>
    <row r="221" spans="1:16" ht="30" customHeight="1" thickBot="1" x14ac:dyDescent="0.3">
      <c r="H221" s="303"/>
      <c r="I221" s="304"/>
      <c r="J221" s="127" t="s">
        <v>126</v>
      </c>
      <c r="K221" s="128" t="s">
        <v>29</v>
      </c>
      <c r="L221" s="129"/>
      <c r="M221" s="180" t="s">
        <v>87</v>
      </c>
      <c r="N221" s="180" t="s">
        <v>99</v>
      </c>
      <c r="O221" s="127" t="s">
        <v>32</v>
      </c>
      <c r="P221" s="127" t="s">
        <v>86</v>
      </c>
    </row>
    <row r="222" spans="1:16" ht="45" customHeight="1" thickBot="1" x14ac:dyDescent="0.3">
      <c r="H222" s="307" t="s">
        <v>125</v>
      </c>
      <c r="I222" s="308"/>
      <c r="J222" s="4">
        <v>0.13600000000000001</v>
      </c>
      <c r="K222" s="1" t="s">
        <v>127</v>
      </c>
      <c r="L222" s="111"/>
      <c r="M222" s="181" t="s">
        <v>41</v>
      </c>
      <c r="N222" s="181" t="s">
        <v>41</v>
      </c>
      <c r="O222" s="124">
        <f>L222*0.27778</f>
        <v>0</v>
      </c>
      <c r="P222" s="124">
        <f>J222*L222</f>
        <v>0</v>
      </c>
    </row>
    <row r="223" spans="1:16" ht="30" customHeight="1" thickBot="1" x14ac:dyDescent="0.3">
      <c r="H223" s="203"/>
      <c r="I223" s="203"/>
      <c r="J223" s="175"/>
      <c r="K223" s="175"/>
      <c r="M223" s="204"/>
      <c r="N223" s="205" t="s">
        <v>39</v>
      </c>
      <c r="O223" s="205">
        <f>SUM(O222)</f>
        <v>0</v>
      </c>
      <c r="P223" s="205">
        <f>SUM(P222)</f>
        <v>0</v>
      </c>
    </row>
    <row r="224" spans="1:16" ht="30" customHeight="1" thickTop="1" thickBot="1" x14ac:dyDescent="0.3">
      <c r="H224" s="309" t="s">
        <v>128</v>
      </c>
      <c r="I224" s="310"/>
      <c r="J224" s="310"/>
      <c r="K224" s="310"/>
      <c r="L224" s="310"/>
      <c r="M224" s="310"/>
      <c r="N224" s="310"/>
      <c r="O224" s="310"/>
      <c r="P224" s="311"/>
    </row>
    <row r="225" spans="3:16" ht="30" customHeight="1" x14ac:dyDescent="0.25">
      <c r="H225" s="301" t="s">
        <v>97</v>
      </c>
      <c r="I225" s="302"/>
      <c r="J225" s="125" t="s">
        <v>98</v>
      </c>
      <c r="K225" s="305" t="s">
        <v>40</v>
      </c>
      <c r="L225" s="306"/>
      <c r="M225" s="178" t="s">
        <v>35</v>
      </c>
      <c r="N225" s="179" t="s">
        <v>34</v>
      </c>
      <c r="O225" s="125" t="s">
        <v>100</v>
      </c>
      <c r="P225" s="126" t="s">
        <v>78</v>
      </c>
    </row>
    <row r="226" spans="3:16" ht="30" customHeight="1" x14ac:dyDescent="0.25">
      <c r="H226" s="312"/>
      <c r="I226" s="313"/>
      <c r="J226" s="182" t="s">
        <v>91</v>
      </c>
      <c r="K226" s="183" t="s">
        <v>29</v>
      </c>
      <c r="L226" s="184"/>
      <c r="M226" s="236" t="s">
        <v>87</v>
      </c>
      <c r="N226" s="236" t="s">
        <v>99</v>
      </c>
      <c r="O226" s="182" t="s">
        <v>32</v>
      </c>
      <c r="P226" s="182" t="s">
        <v>86</v>
      </c>
    </row>
    <row r="227" spans="3:16" ht="45" customHeight="1" thickBot="1" x14ac:dyDescent="0.3">
      <c r="H227" s="307" t="s">
        <v>138</v>
      </c>
      <c r="I227" s="308"/>
      <c r="J227" s="4">
        <v>0</v>
      </c>
      <c r="K227" s="1" t="s">
        <v>32</v>
      </c>
      <c r="L227" s="111"/>
      <c r="M227" s="181" t="s">
        <v>41</v>
      </c>
      <c r="N227" s="181" t="s">
        <v>41</v>
      </c>
      <c r="O227" s="124">
        <f>L227</f>
        <v>0</v>
      </c>
      <c r="P227" s="124">
        <f>J227*L227</f>
        <v>0</v>
      </c>
    </row>
    <row r="228" spans="3:16" ht="30" customHeight="1" thickBot="1" x14ac:dyDescent="0.3">
      <c r="H228" s="203"/>
      <c r="I228" s="203"/>
      <c r="J228" s="175"/>
      <c r="K228" s="175"/>
      <c r="M228" s="204"/>
      <c r="N228" s="205" t="s">
        <v>39</v>
      </c>
      <c r="O228" s="205">
        <f>SUM(O227)</f>
        <v>0</v>
      </c>
      <c r="P228" s="205">
        <f>SUM(P227)</f>
        <v>0</v>
      </c>
    </row>
    <row r="229" spans="3:16" ht="15.75" thickTop="1" x14ac:dyDescent="0.25">
      <c r="E229" s="239" t="s">
        <v>32</v>
      </c>
      <c r="F229" s="239" t="s">
        <v>86</v>
      </c>
      <c r="O229" s="239" t="s">
        <v>32</v>
      </c>
      <c r="P229" s="239" t="s">
        <v>86</v>
      </c>
    </row>
    <row r="230" spans="3:16" ht="30" customHeight="1" thickBot="1" x14ac:dyDescent="0.3">
      <c r="C230" s="130" t="s">
        <v>48</v>
      </c>
      <c r="D230" s="171" t="s">
        <v>39</v>
      </c>
      <c r="E230" s="118">
        <f>SUM(D202:D204,D207:D209)</f>
        <v>0</v>
      </c>
      <c r="F230" s="118">
        <f>SUM(F202:F204,F207:F209)</f>
        <v>0</v>
      </c>
      <c r="M230" s="130" t="s">
        <v>49</v>
      </c>
      <c r="N230" s="171" t="s">
        <v>39</v>
      </c>
      <c r="O230" s="118">
        <f>SUM(O202:O207,O212,O217,O222,O227:O227)</f>
        <v>0</v>
      </c>
      <c r="P230" s="118">
        <f>SUM(P202:P207,P212,P217,P222,P227:P227)</f>
        <v>0</v>
      </c>
    </row>
    <row r="231" spans="3:16" ht="15.75" thickTop="1" x14ac:dyDescent="0.25">
      <c r="O231" s="239" t="s">
        <v>32</v>
      </c>
      <c r="P231" s="239" t="s">
        <v>86</v>
      </c>
    </row>
    <row r="232" spans="3:16" ht="30" customHeight="1" thickBot="1" x14ac:dyDescent="0.3">
      <c r="M232" s="130" t="s">
        <v>50</v>
      </c>
      <c r="N232" s="192" t="s">
        <v>46</v>
      </c>
      <c r="O232" s="118">
        <f>E230+O230</f>
        <v>0</v>
      </c>
      <c r="P232" s="118">
        <f>F230+P230</f>
        <v>0</v>
      </c>
    </row>
    <row r="233" spans="3:16" ht="15.75" thickTop="1" x14ac:dyDescent="0.25"/>
  </sheetData>
  <mergeCells count="180">
    <mergeCell ref="H176:I177"/>
    <mergeCell ref="K176:L176"/>
    <mergeCell ref="H198:P198"/>
    <mergeCell ref="H178:I178"/>
    <mergeCell ref="H180:P180"/>
    <mergeCell ref="H181:I182"/>
    <mergeCell ref="K181:L181"/>
    <mergeCell ref="H183:I183"/>
    <mergeCell ref="H185:P185"/>
    <mergeCell ref="H186:I187"/>
    <mergeCell ref="K186:L186"/>
    <mergeCell ref="H188:I188"/>
    <mergeCell ref="A196:P196"/>
    <mergeCell ref="A197:P197"/>
    <mergeCell ref="A198:F198"/>
    <mergeCell ref="H165:I165"/>
    <mergeCell ref="H166:I166"/>
    <mergeCell ref="A167:F167"/>
    <mergeCell ref="H167:I167"/>
    <mergeCell ref="H170:P170"/>
    <mergeCell ref="H171:I172"/>
    <mergeCell ref="K171:L171"/>
    <mergeCell ref="H173:I173"/>
    <mergeCell ref="H175:P175"/>
    <mergeCell ref="A159:F159"/>
    <mergeCell ref="H159:P159"/>
    <mergeCell ref="H163:I163"/>
    <mergeCell ref="H164:I164"/>
    <mergeCell ref="A158:P158"/>
    <mergeCell ref="A160:F160"/>
    <mergeCell ref="H160:P160"/>
    <mergeCell ref="H161:I162"/>
    <mergeCell ref="K161:L161"/>
    <mergeCell ref="H136:P136"/>
    <mergeCell ref="H137:I138"/>
    <mergeCell ref="K137:L137"/>
    <mergeCell ref="H139:I139"/>
    <mergeCell ref="A157:P157"/>
    <mergeCell ref="H141:P141"/>
    <mergeCell ref="H142:I143"/>
    <mergeCell ref="K142:L142"/>
    <mergeCell ref="H144:I144"/>
    <mergeCell ref="H146:P146"/>
    <mergeCell ref="H147:I148"/>
    <mergeCell ref="K147:L147"/>
    <mergeCell ref="H149:I149"/>
    <mergeCell ref="H122:I123"/>
    <mergeCell ref="K122:L122"/>
    <mergeCell ref="H124:I124"/>
    <mergeCell ref="H125:I125"/>
    <mergeCell ref="H126:I126"/>
    <mergeCell ref="H127:I127"/>
    <mergeCell ref="A128:F128"/>
    <mergeCell ref="H128:I128"/>
    <mergeCell ref="H134:I134"/>
    <mergeCell ref="H131:P131"/>
    <mergeCell ref="H132:I133"/>
    <mergeCell ref="K132:L132"/>
    <mergeCell ref="H108:I109"/>
    <mergeCell ref="K108:L108"/>
    <mergeCell ref="H110:I110"/>
    <mergeCell ref="A118:P118"/>
    <mergeCell ref="A119:P119"/>
    <mergeCell ref="A120:F120"/>
    <mergeCell ref="H120:P120"/>
    <mergeCell ref="A121:F121"/>
    <mergeCell ref="H121:P121"/>
    <mergeCell ref="H86:I86"/>
    <mergeCell ref="H87:I87"/>
    <mergeCell ref="H88:I88"/>
    <mergeCell ref="A89:F89"/>
    <mergeCell ref="H89:I89"/>
    <mergeCell ref="H103:I104"/>
    <mergeCell ref="K103:L103"/>
    <mergeCell ref="H105:I105"/>
    <mergeCell ref="H107:P107"/>
    <mergeCell ref="H92:P92"/>
    <mergeCell ref="H93:I94"/>
    <mergeCell ref="K93:L93"/>
    <mergeCell ref="H95:I95"/>
    <mergeCell ref="H97:P97"/>
    <mergeCell ref="H98:I99"/>
    <mergeCell ref="K98:L98"/>
    <mergeCell ref="H100:I100"/>
    <mergeCell ref="H102:P102"/>
    <mergeCell ref="H68:P68"/>
    <mergeCell ref="H69:I70"/>
    <mergeCell ref="K69:L69"/>
    <mergeCell ref="H71:I71"/>
    <mergeCell ref="A79:P79"/>
    <mergeCell ref="H82:P82"/>
    <mergeCell ref="H83:I84"/>
    <mergeCell ref="K83:L83"/>
    <mergeCell ref="H85:I85"/>
    <mergeCell ref="A80:P80"/>
    <mergeCell ref="A81:F81"/>
    <mergeCell ref="H81:P81"/>
    <mergeCell ref="A82:F82"/>
    <mergeCell ref="H56:I56"/>
    <mergeCell ref="H58:P58"/>
    <mergeCell ref="H59:I60"/>
    <mergeCell ref="K59:L59"/>
    <mergeCell ref="H61:I61"/>
    <mergeCell ref="H63:P63"/>
    <mergeCell ref="H64:I65"/>
    <mergeCell ref="K64:L64"/>
    <mergeCell ref="H66:I66"/>
    <mergeCell ref="H46:I46"/>
    <mergeCell ref="H47:I47"/>
    <mergeCell ref="H48:I48"/>
    <mergeCell ref="H49:I49"/>
    <mergeCell ref="H50:I50"/>
    <mergeCell ref="H53:P53"/>
    <mergeCell ref="H54:I55"/>
    <mergeCell ref="K54:L54"/>
    <mergeCell ref="A50:F50"/>
    <mergeCell ref="A40:P40"/>
    <mergeCell ref="A41:P41"/>
    <mergeCell ref="A42:F42"/>
    <mergeCell ref="H42:P42"/>
    <mergeCell ref="A43:F43"/>
    <mergeCell ref="H43:P43"/>
    <mergeCell ref="H44:I45"/>
    <mergeCell ref="K44:L44"/>
    <mergeCell ref="A11:F11"/>
    <mergeCell ref="H24:P24"/>
    <mergeCell ref="H25:I26"/>
    <mergeCell ref="K25:L25"/>
    <mergeCell ref="H27:I27"/>
    <mergeCell ref="H29:P29"/>
    <mergeCell ref="H30:I31"/>
    <mergeCell ref="K30:L30"/>
    <mergeCell ref="H32:I32"/>
    <mergeCell ref="A4:F4"/>
    <mergeCell ref="A1:P1"/>
    <mergeCell ref="H3:P3"/>
    <mergeCell ref="H22:I22"/>
    <mergeCell ref="A2:P2"/>
    <mergeCell ref="H4:P4"/>
    <mergeCell ref="H5:I6"/>
    <mergeCell ref="K5:L5"/>
    <mergeCell ref="H7:I7"/>
    <mergeCell ref="H8:I8"/>
    <mergeCell ref="H9:I9"/>
    <mergeCell ref="H10:I10"/>
    <mergeCell ref="H11:I11"/>
    <mergeCell ref="H17:I17"/>
    <mergeCell ref="A3:F3"/>
    <mergeCell ref="H14:P14"/>
    <mergeCell ref="H15:I16"/>
    <mergeCell ref="K15:L15"/>
    <mergeCell ref="H19:P19"/>
    <mergeCell ref="H20:I21"/>
    <mergeCell ref="K20:L20"/>
    <mergeCell ref="A199:F199"/>
    <mergeCell ref="H199:P199"/>
    <mergeCell ref="H200:I201"/>
    <mergeCell ref="K200:L200"/>
    <mergeCell ref="H202:I202"/>
    <mergeCell ref="H203:I203"/>
    <mergeCell ref="H204:I204"/>
    <mergeCell ref="H205:I205"/>
    <mergeCell ref="H219:P219"/>
    <mergeCell ref="H220:I221"/>
    <mergeCell ref="K220:L220"/>
    <mergeCell ref="H222:I222"/>
    <mergeCell ref="H224:P224"/>
    <mergeCell ref="H225:I226"/>
    <mergeCell ref="K225:L225"/>
    <mergeCell ref="H227:I227"/>
    <mergeCell ref="A206:F206"/>
    <mergeCell ref="H209:P209"/>
    <mergeCell ref="H210:I211"/>
    <mergeCell ref="K210:L210"/>
    <mergeCell ref="H212:I212"/>
    <mergeCell ref="H214:P214"/>
    <mergeCell ref="H215:I216"/>
    <mergeCell ref="K215:L215"/>
    <mergeCell ref="H217:I217"/>
    <mergeCell ref="H206:I206"/>
  </mergeCells>
  <pageMargins left="0.7" right="0.7" top="0.75" bottom="0.75" header="0.3" footer="0.3"/>
  <pageSetup paperSize="8" scale="6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3"/>
  <sheetViews>
    <sheetView zoomScale="40" zoomScaleNormal="40" workbookViewId="0">
      <selection activeCell="I35" sqref="A1:I35"/>
    </sheetView>
  </sheetViews>
  <sheetFormatPr defaultRowHeight="15" x14ac:dyDescent="0.25"/>
  <cols>
    <col min="1" max="2" width="12.7109375" customWidth="1"/>
    <col min="3" max="3" width="16.7109375" customWidth="1"/>
    <col min="4" max="4" width="10.7109375" customWidth="1"/>
    <col min="5" max="5" width="20.7109375" customWidth="1"/>
    <col min="6" max="7" width="15.7109375" customWidth="1"/>
    <col min="8" max="9" width="20.7109375" customWidth="1"/>
    <col min="11" max="11" width="15.7109375" customWidth="1"/>
    <col min="12" max="12" width="5.7109375" customWidth="1"/>
    <col min="13" max="13" width="15.7109375" customWidth="1"/>
    <col min="14" max="14" width="5.7109375" customWidth="1"/>
    <col min="16" max="16" width="15.7109375" customWidth="1"/>
    <col min="17" max="17" width="5.7109375" customWidth="1"/>
    <col min="18" max="18" width="15.7109375" customWidth="1"/>
    <col min="19" max="19" width="5.7109375" customWidth="1"/>
  </cols>
  <sheetData>
    <row r="1" spans="1:18" ht="30" customHeight="1" x14ac:dyDescent="0.25">
      <c r="A1" s="333" t="s">
        <v>11</v>
      </c>
      <c r="B1" s="333"/>
      <c r="C1" s="333"/>
      <c r="D1" s="333"/>
      <c r="E1" s="333"/>
      <c r="F1" s="333"/>
      <c r="G1" s="333"/>
      <c r="H1" s="333"/>
      <c r="I1" s="333"/>
      <c r="J1" s="40"/>
      <c r="K1" s="40"/>
      <c r="L1" s="40"/>
      <c r="M1" s="40"/>
      <c r="P1" s="40"/>
      <c r="Q1" s="40"/>
      <c r="R1" s="40"/>
    </row>
    <row r="2" spans="1:18" ht="90" customHeight="1" x14ac:dyDescent="0.25">
      <c r="A2" s="334" t="s">
        <v>111</v>
      </c>
      <c r="B2" s="334"/>
      <c r="C2" s="334"/>
      <c r="D2" s="334"/>
      <c r="E2" s="334"/>
      <c r="F2" s="334"/>
      <c r="G2" s="334"/>
      <c r="H2" s="334"/>
      <c r="I2" s="334"/>
      <c r="J2" s="40"/>
      <c r="K2" s="40"/>
      <c r="L2" s="40"/>
      <c r="M2" s="40"/>
      <c r="P2" s="40"/>
      <c r="Q2" s="40"/>
      <c r="R2" s="40"/>
    </row>
    <row r="3" spans="1:18" ht="20.100000000000001" customHeight="1" thickBot="1" x14ac:dyDescent="0.3">
      <c r="A3" s="335" t="s">
        <v>48</v>
      </c>
      <c r="B3" s="335"/>
      <c r="C3" s="335"/>
      <c r="D3" s="335"/>
      <c r="E3" s="335"/>
      <c r="F3" s="335"/>
      <c r="G3" s="335"/>
      <c r="H3" s="335"/>
      <c r="I3" s="335"/>
      <c r="J3" s="40"/>
      <c r="K3" s="40"/>
      <c r="L3" s="40"/>
      <c r="M3" s="40"/>
      <c r="P3" s="40"/>
      <c r="Q3" s="40"/>
      <c r="R3" s="40"/>
    </row>
    <row r="4" spans="1:18" ht="19.5" thickBot="1" x14ac:dyDescent="0.3">
      <c r="A4" s="309" t="s">
        <v>27</v>
      </c>
      <c r="B4" s="310"/>
      <c r="C4" s="310"/>
      <c r="D4" s="310"/>
      <c r="E4" s="310"/>
      <c r="F4" s="310"/>
      <c r="G4" s="310"/>
      <c r="H4" s="310"/>
      <c r="I4" s="311"/>
      <c r="J4" s="34"/>
      <c r="K4" s="34"/>
      <c r="L4" s="34"/>
      <c r="M4" s="34"/>
      <c r="P4" s="34"/>
      <c r="Q4" s="34"/>
      <c r="R4" s="34"/>
    </row>
    <row r="5" spans="1:18" ht="30" customHeight="1" x14ac:dyDescent="0.25">
      <c r="A5" s="301" t="s">
        <v>4</v>
      </c>
      <c r="B5" s="302"/>
      <c r="C5" s="42" t="s">
        <v>73</v>
      </c>
      <c r="D5" s="336" t="s">
        <v>31</v>
      </c>
      <c r="E5" s="337"/>
      <c r="F5" s="42" t="s">
        <v>35</v>
      </c>
      <c r="G5" s="2" t="s">
        <v>34</v>
      </c>
      <c r="H5" s="42" t="s">
        <v>33</v>
      </c>
      <c r="I5" s="2" t="s">
        <v>74</v>
      </c>
    </row>
    <row r="6" spans="1:18" ht="15.75" customHeight="1" thickBot="1" x14ac:dyDescent="0.3">
      <c r="A6" s="303"/>
      <c r="B6" s="304"/>
      <c r="C6" s="4" t="s">
        <v>85</v>
      </c>
      <c r="D6" s="1" t="s">
        <v>29</v>
      </c>
      <c r="E6" s="44"/>
      <c r="F6" s="4" t="s">
        <v>87</v>
      </c>
      <c r="G6" s="4" t="s">
        <v>88</v>
      </c>
      <c r="H6" s="4" t="s">
        <v>32</v>
      </c>
      <c r="I6" s="4" t="s">
        <v>86</v>
      </c>
    </row>
    <row r="7" spans="1:18" ht="17.100000000000001" customHeight="1" x14ac:dyDescent="0.25">
      <c r="A7" s="338" t="s">
        <v>1</v>
      </c>
      <c r="B7" s="339"/>
      <c r="C7" s="43">
        <v>0.27900000000000003</v>
      </c>
      <c r="D7" s="45" t="s">
        <v>86</v>
      </c>
      <c r="E7" s="121">
        <v>2.4819642857142861</v>
      </c>
      <c r="F7" s="47">
        <v>11.2</v>
      </c>
      <c r="G7" s="47">
        <v>0.86</v>
      </c>
      <c r="H7" s="122">
        <f>E7*F7</f>
        <v>27.798000000000002</v>
      </c>
      <c r="I7" s="122">
        <f t="shared" ref="I7:I12" si="0">C7*H7</f>
        <v>7.7556420000000008</v>
      </c>
    </row>
    <row r="8" spans="1:18" ht="17.100000000000001" customHeight="1" x14ac:dyDescent="0.25">
      <c r="A8" s="317" t="s">
        <v>0</v>
      </c>
      <c r="B8" s="318"/>
      <c r="C8" s="3">
        <v>0.20200000000000001</v>
      </c>
      <c r="D8" s="5" t="s">
        <v>86</v>
      </c>
      <c r="E8" s="108">
        <v>50.997834586466162</v>
      </c>
      <c r="F8" s="48">
        <v>13.3</v>
      </c>
      <c r="G8" s="48">
        <v>742</v>
      </c>
      <c r="H8" s="123">
        <f t="shared" ref="H8:H12" si="1">E8*F8</f>
        <v>678.27120000000002</v>
      </c>
      <c r="I8" s="123">
        <f t="shared" si="0"/>
        <v>137.01078240000001</v>
      </c>
    </row>
    <row r="9" spans="1:18" ht="17.100000000000001" customHeight="1" x14ac:dyDescent="0.25">
      <c r="A9" s="327" t="s">
        <v>139</v>
      </c>
      <c r="B9" s="328"/>
      <c r="C9" s="3">
        <v>0.22700000000000001</v>
      </c>
      <c r="D9" s="5" t="s">
        <v>86</v>
      </c>
      <c r="E9" s="108">
        <v>4.2439694656488554</v>
      </c>
      <c r="F9" s="48">
        <v>13.1</v>
      </c>
      <c r="G9" s="48">
        <v>544</v>
      </c>
      <c r="H9" s="123">
        <f t="shared" si="1"/>
        <v>55.596000000000004</v>
      </c>
      <c r="I9" s="123">
        <f t="shared" si="0"/>
        <v>12.620292000000001</v>
      </c>
    </row>
    <row r="10" spans="1:18" ht="17.100000000000001" customHeight="1" x14ac:dyDescent="0.25">
      <c r="A10" s="327" t="s">
        <v>140</v>
      </c>
      <c r="B10" s="328"/>
      <c r="C10" s="3">
        <v>0.34100000000000003</v>
      </c>
      <c r="D10" s="5" t="s">
        <v>86</v>
      </c>
      <c r="E10" s="108">
        <v>151.34466666666668</v>
      </c>
      <c r="F10" s="48">
        <v>7.2</v>
      </c>
      <c r="G10" s="48">
        <v>1.1200000000000001</v>
      </c>
      <c r="H10" s="123">
        <f t="shared" si="1"/>
        <v>1089.6816000000001</v>
      </c>
      <c r="I10" s="123">
        <f t="shared" si="0"/>
        <v>371.58142560000005</v>
      </c>
    </row>
    <row r="11" spans="1:18" ht="17.100000000000001" customHeight="1" x14ac:dyDescent="0.25">
      <c r="A11" s="329" t="s">
        <v>141</v>
      </c>
      <c r="B11" s="330"/>
      <c r="C11" s="3">
        <v>0</v>
      </c>
      <c r="D11" s="5" t="s">
        <v>86</v>
      </c>
      <c r="E11" s="108">
        <v>218.45957647058827</v>
      </c>
      <c r="F11" s="48">
        <v>4.25</v>
      </c>
      <c r="G11" s="48">
        <v>0.45</v>
      </c>
      <c r="H11" s="123">
        <f t="shared" si="1"/>
        <v>928.45320000000015</v>
      </c>
      <c r="I11" s="123">
        <f t="shared" si="0"/>
        <v>0</v>
      </c>
    </row>
    <row r="12" spans="1:18" ht="17.100000000000001" customHeight="1" thickBot="1" x14ac:dyDescent="0.3">
      <c r="A12" s="41" t="s">
        <v>28</v>
      </c>
      <c r="B12" s="27"/>
      <c r="C12" s="49"/>
      <c r="D12" s="1"/>
      <c r="E12" s="111"/>
      <c r="F12" s="160"/>
      <c r="G12" s="4"/>
      <c r="H12" s="124">
        <f t="shared" si="1"/>
        <v>0</v>
      </c>
      <c r="I12" s="124">
        <f t="shared" si="0"/>
        <v>0</v>
      </c>
    </row>
    <row r="14" spans="1:18" ht="20.100000000000001" customHeight="1" thickBot="1" x14ac:dyDescent="0.3">
      <c r="G14" s="205" t="s">
        <v>39</v>
      </c>
      <c r="H14" s="209">
        <f>ROUNDUP(SUM(H7:H12),1)</f>
        <v>2779.8</v>
      </c>
      <c r="I14" s="209">
        <f>ROUNDUP(SUM(I7:I12),1)</f>
        <v>529</v>
      </c>
    </row>
    <row r="15" spans="1:18" ht="15" customHeight="1" thickTop="1" x14ac:dyDescent="0.25"/>
    <row r="16" spans="1:18" ht="19.5" thickBot="1" x14ac:dyDescent="0.3">
      <c r="A16" s="335" t="s">
        <v>49</v>
      </c>
      <c r="B16" s="335"/>
      <c r="C16" s="335"/>
      <c r="D16" s="335"/>
      <c r="E16" s="335"/>
      <c r="F16" s="335"/>
      <c r="G16" s="335"/>
      <c r="H16" s="335"/>
      <c r="I16" s="335"/>
    </row>
    <row r="17" spans="1:9" ht="19.5" thickBot="1" x14ac:dyDescent="0.3">
      <c r="A17" s="309" t="s">
        <v>119</v>
      </c>
      <c r="B17" s="310"/>
      <c r="C17" s="310"/>
      <c r="D17" s="310"/>
      <c r="E17" s="310"/>
      <c r="F17" s="310"/>
      <c r="G17" s="310"/>
      <c r="H17" s="310"/>
      <c r="I17" s="311"/>
    </row>
    <row r="18" spans="1:9" ht="33" x14ac:dyDescent="0.25">
      <c r="A18" s="301" t="s">
        <v>97</v>
      </c>
      <c r="B18" s="302"/>
      <c r="C18" s="42" t="s">
        <v>73</v>
      </c>
      <c r="D18" s="336" t="s">
        <v>40</v>
      </c>
      <c r="E18" s="337"/>
      <c r="F18" s="188" t="s">
        <v>35</v>
      </c>
      <c r="G18" s="189" t="s">
        <v>34</v>
      </c>
      <c r="H18" s="42" t="s">
        <v>33</v>
      </c>
      <c r="I18" s="2" t="s">
        <v>74</v>
      </c>
    </row>
    <row r="19" spans="1:9" ht="18.75" thickBot="1" x14ac:dyDescent="0.3">
      <c r="A19" s="303"/>
      <c r="B19" s="304"/>
      <c r="C19" s="4" t="s">
        <v>85</v>
      </c>
      <c r="D19" s="1" t="s">
        <v>29</v>
      </c>
      <c r="E19" s="44"/>
      <c r="F19" s="190" t="s">
        <v>87</v>
      </c>
      <c r="G19" s="190" t="s">
        <v>105</v>
      </c>
      <c r="H19" s="4" t="s">
        <v>32</v>
      </c>
      <c r="I19" s="4" t="s">
        <v>86</v>
      </c>
    </row>
    <row r="20" spans="1:9" x14ac:dyDescent="0.25">
      <c r="A20" s="340" t="s">
        <v>2</v>
      </c>
      <c r="B20" s="341"/>
      <c r="C20" s="2">
        <v>1.1910000000000001</v>
      </c>
      <c r="D20" s="224" t="s">
        <v>32</v>
      </c>
      <c r="E20" s="187">
        <v>1780.9246093728527</v>
      </c>
      <c r="F20" s="231" t="s">
        <v>41</v>
      </c>
      <c r="G20" s="231" t="s">
        <v>41</v>
      </c>
      <c r="H20" s="122">
        <f>E20</f>
        <v>1780.9246093728527</v>
      </c>
      <c r="I20" s="232">
        <f>C20*H20</f>
        <v>2121.0812097630678</v>
      </c>
    </row>
    <row r="21" spans="1:9" ht="17.100000000000001" customHeight="1" thickBot="1" x14ac:dyDescent="0.3">
      <c r="A21" s="345" t="s">
        <v>138</v>
      </c>
      <c r="B21" s="346"/>
      <c r="C21" s="4">
        <v>0</v>
      </c>
      <c r="D21" s="1" t="s">
        <v>32</v>
      </c>
      <c r="E21" s="111"/>
      <c r="F21" s="181" t="s">
        <v>41</v>
      </c>
      <c r="G21" s="181" t="s">
        <v>41</v>
      </c>
      <c r="H21" s="124">
        <f>E21</f>
        <v>0</v>
      </c>
      <c r="I21" s="233">
        <f>C21*H21</f>
        <v>0</v>
      </c>
    </row>
    <row r="23" spans="1:9" ht="20.100000000000001" customHeight="1" thickBot="1" x14ac:dyDescent="0.3">
      <c r="G23" s="205" t="s">
        <v>39</v>
      </c>
      <c r="H23" s="209">
        <f>ROUNDUP(SUM(H20:H21),1)</f>
        <v>1781</v>
      </c>
      <c r="I23" s="209">
        <f>ROUNDUP(SUM(I20:I21),1)</f>
        <v>2121.1</v>
      </c>
    </row>
    <row r="24" spans="1:9" ht="15" customHeight="1" thickTop="1" x14ac:dyDescent="0.25"/>
    <row r="25" spans="1:9" ht="19.5" thickBot="1" x14ac:dyDescent="0.3">
      <c r="A25" s="335" t="s">
        <v>129</v>
      </c>
      <c r="B25" s="335"/>
      <c r="C25" s="335"/>
      <c r="D25" s="335"/>
      <c r="E25" s="335"/>
      <c r="F25" s="335"/>
      <c r="G25" s="335"/>
      <c r="H25" s="335"/>
      <c r="I25" s="335"/>
    </row>
    <row r="26" spans="1:9" ht="19.5" thickBot="1" x14ac:dyDescent="0.3">
      <c r="A26" s="309" t="s">
        <v>124</v>
      </c>
      <c r="B26" s="310"/>
      <c r="C26" s="310"/>
      <c r="D26" s="310"/>
      <c r="E26" s="310"/>
      <c r="F26" s="310"/>
      <c r="G26" s="310"/>
      <c r="H26" s="310"/>
      <c r="I26" s="311"/>
    </row>
    <row r="27" spans="1:9" ht="33" x14ac:dyDescent="0.25">
      <c r="A27" s="301" t="s">
        <v>97</v>
      </c>
      <c r="B27" s="302"/>
      <c r="C27" s="42" t="s">
        <v>98</v>
      </c>
      <c r="D27" s="336" t="s">
        <v>40</v>
      </c>
      <c r="E27" s="337"/>
      <c r="F27" s="188" t="s">
        <v>35</v>
      </c>
      <c r="G27" s="189" t="s">
        <v>34</v>
      </c>
      <c r="H27" s="42" t="s">
        <v>100</v>
      </c>
      <c r="I27" s="2" t="s">
        <v>78</v>
      </c>
    </row>
    <row r="28" spans="1:9" ht="18.75" thickBot="1" x14ac:dyDescent="0.3">
      <c r="A28" s="303"/>
      <c r="B28" s="304"/>
      <c r="C28" s="4" t="s">
        <v>126</v>
      </c>
      <c r="D28" s="1" t="s">
        <v>29</v>
      </c>
      <c r="E28" s="44"/>
      <c r="F28" s="190" t="s">
        <v>87</v>
      </c>
      <c r="G28" s="190" t="s">
        <v>99</v>
      </c>
      <c r="H28" s="4" t="s">
        <v>32</v>
      </c>
      <c r="I28" s="4" t="s">
        <v>86</v>
      </c>
    </row>
    <row r="29" spans="1:9" ht="15.75" thickBot="1" x14ac:dyDescent="0.3">
      <c r="A29" s="342" t="s">
        <v>125</v>
      </c>
      <c r="B29" s="343"/>
      <c r="C29" s="53">
        <v>0.13600000000000001</v>
      </c>
      <c r="D29" s="54" t="s">
        <v>127</v>
      </c>
      <c r="E29" s="119"/>
      <c r="F29" s="55" t="s">
        <v>41</v>
      </c>
      <c r="G29" s="55" t="s">
        <v>41</v>
      </c>
      <c r="H29" s="120">
        <f>E29*0.27778</f>
        <v>0</v>
      </c>
      <c r="I29" s="237">
        <f>C29*E29</f>
        <v>0</v>
      </c>
    </row>
    <row r="30" spans="1:9" ht="15" customHeight="1" x14ac:dyDescent="0.25"/>
    <row r="31" spans="1:9" ht="20.100000000000001" customHeight="1" thickBot="1" x14ac:dyDescent="0.3">
      <c r="G31" s="205" t="s">
        <v>39</v>
      </c>
      <c r="H31" s="209">
        <f>SUM(H29)</f>
        <v>0</v>
      </c>
      <c r="I31" s="209">
        <f>SUM(I29)</f>
        <v>0</v>
      </c>
    </row>
    <row r="32" spans="1:9" ht="15" customHeight="1" thickTop="1" x14ac:dyDescent="0.25"/>
    <row r="33" spans="1:18" ht="15" customHeight="1" x14ac:dyDescent="0.25">
      <c r="H33" s="344" t="s">
        <v>130</v>
      </c>
      <c r="I33" s="344"/>
    </row>
    <row r="34" spans="1:18" ht="15" customHeight="1" x14ac:dyDescent="0.25">
      <c r="H34" s="235" t="s">
        <v>32</v>
      </c>
      <c r="I34" s="235" t="s">
        <v>86</v>
      </c>
    </row>
    <row r="35" spans="1:18" ht="20.100000000000001" customHeight="1" thickBot="1" x14ac:dyDescent="0.3">
      <c r="F35" s="332" t="s">
        <v>110</v>
      </c>
      <c r="G35" s="332"/>
      <c r="H35" s="118">
        <f>H14+H23+H31</f>
        <v>4560.8</v>
      </c>
      <c r="I35" s="118">
        <f>I14+I23+I31</f>
        <v>2650.1</v>
      </c>
    </row>
    <row r="36" spans="1:18" ht="20.100000000000001" customHeight="1" thickTop="1" x14ac:dyDescent="0.25">
      <c r="H36" s="235"/>
      <c r="I36" s="235"/>
    </row>
    <row r="37" spans="1:18" ht="30" customHeight="1" x14ac:dyDescent="0.25">
      <c r="A37" s="333" t="s">
        <v>92</v>
      </c>
      <c r="B37" s="333"/>
      <c r="C37" s="333"/>
      <c r="D37" s="333"/>
      <c r="E37" s="333"/>
      <c r="F37" s="333"/>
      <c r="G37" s="333"/>
      <c r="H37" s="333"/>
      <c r="I37" s="333"/>
      <c r="J37" s="40"/>
      <c r="K37" s="40"/>
      <c r="L37" s="40"/>
      <c r="M37" s="40"/>
      <c r="P37" s="40"/>
      <c r="Q37" s="40"/>
      <c r="R37" s="40"/>
    </row>
    <row r="38" spans="1:18" ht="90" customHeight="1" x14ac:dyDescent="0.25">
      <c r="A38" s="334" t="s">
        <v>111</v>
      </c>
      <c r="B38" s="334"/>
      <c r="C38" s="334"/>
      <c r="D38" s="334"/>
      <c r="E38" s="334"/>
      <c r="F38" s="334"/>
      <c r="G38" s="334"/>
      <c r="H38" s="334"/>
      <c r="I38" s="334"/>
      <c r="J38" s="40"/>
      <c r="K38" s="40"/>
      <c r="L38" s="40"/>
      <c r="M38" s="40"/>
      <c r="P38" s="40"/>
      <c r="Q38" s="40"/>
      <c r="R38" s="40"/>
    </row>
    <row r="39" spans="1:18" ht="20.100000000000001" customHeight="1" thickBot="1" x14ac:dyDescent="0.3">
      <c r="A39" s="335" t="s">
        <v>48</v>
      </c>
      <c r="B39" s="335"/>
      <c r="C39" s="335"/>
      <c r="D39" s="335"/>
      <c r="E39" s="335"/>
      <c r="F39" s="335"/>
      <c r="G39" s="335"/>
      <c r="H39" s="335"/>
      <c r="I39" s="335"/>
      <c r="J39" s="40"/>
      <c r="K39" s="40"/>
      <c r="L39" s="40"/>
      <c r="M39" s="40"/>
      <c r="P39" s="40"/>
      <c r="Q39" s="40"/>
      <c r="R39" s="40"/>
    </row>
    <row r="40" spans="1:18" ht="19.5" thickBot="1" x14ac:dyDescent="0.3">
      <c r="A40" s="309" t="s">
        <v>27</v>
      </c>
      <c r="B40" s="310"/>
      <c r="C40" s="310"/>
      <c r="D40" s="310"/>
      <c r="E40" s="310"/>
      <c r="F40" s="310"/>
      <c r="G40" s="310"/>
      <c r="H40" s="310"/>
      <c r="I40" s="311"/>
      <c r="J40" s="34"/>
      <c r="K40" s="34"/>
      <c r="L40" s="34"/>
      <c r="M40" s="34"/>
      <c r="P40" s="34"/>
      <c r="Q40" s="34"/>
      <c r="R40" s="34"/>
    </row>
    <row r="41" spans="1:18" ht="30" customHeight="1" x14ac:dyDescent="0.25">
      <c r="A41" s="301" t="s">
        <v>4</v>
      </c>
      <c r="B41" s="302"/>
      <c r="C41" s="42" t="s">
        <v>73</v>
      </c>
      <c r="D41" s="336" t="s">
        <v>31</v>
      </c>
      <c r="E41" s="337"/>
      <c r="F41" s="42" t="s">
        <v>35</v>
      </c>
      <c r="G41" s="2" t="s">
        <v>34</v>
      </c>
      <c r="H41" s="42" t="s">
        <v>33</v>
      </c>
      <c r="I41" s="2" t="s">
        <v>74</v>
      </c>
    </row>
    <row r="42" spans="1:18" ht="15.75" customHeight="1" thickBot="1" x14ac:dyDescent="0.3">
      <c r="A42" s="303"/>
      <c r="B42" s="304"/>
      <c r="C42" s="4" t="s">
        <v>85</v>
      </c>
      <c r="D42" s="1" t="s">
        <v>29</v>
      </c>
      <c r="E42" s="44"/>
      <c r="F42" s="4" t="s">
        <v>87</v>
      </c>
      <c r="G42" s="4" t="s">
        <v>88</v>
      </c>
      <c r="H42" s="4" t="s">
        <v>32</v>
      </c>
      <c r="I42" s="4" t="s">
        <v>86</v>
      </c>
    </row>
    <row r="43" spans="1:18" ht="17.100000000000001" customHeight="1" x14ac:dyDescent="0.25">
      <c r="A43" s="338" t="s">
        <v>1</v>
      </c>
      <c r="B43" s="339"/>
      <c r="C43" s="43">
        <v>0.27900000000000003</v>
      </c>
      <c r="D43" s="45" t="s">
        <v>86</v>
      </c>
      <c r="E43" s="121"/>
      <c r="F43" s="47">
        <v>11.2</v>
      </c>
      <c r="G43" s="47">
        <v>0.86</v>
      </c>
      <c r="H43" s="122">
        <f>E43*F43</f>
        <v>0</v>
      </c>
      <c r="I43" s="122">
        <f t="shared" ref="I43:I48" si="2">C43*H43</f>
        <v>0</v>
      </c>
    </row>
    <row r="44" spans="1:18" ht="17.100000000000001" customHeight="1" x14ac:dyDescent="0.25">
      <c r="A44" s="317" t="s">
        <v>0</v>
      </c>
      <c r="B44" s="318"/>
      <c r="C44" s="3">
        <v>0.20200000000000001</v>
      </c>
      <c r="D44" s="5" t="s">
        <v>86</v>
      </c>
      <c r="E44" s="108"/>
      <c r="F44" s="48">
        <v>13.3</v>
      </c>
      <c r="G44" s="48">
        <v>742</v>
      </c>
      <c r="H44" s="123">
        <f t="shared" ref="H44:H48" si="3">E44*F44</f>
        <v>0</v>
      </c>
      <c r="I44" s="123">
        <f t="shared" si="2"/>
        <v>0</v>
      </c>
    </row>
    <row r="45" spans="1:18" ht="17.100000000000001" customHeight="1" x14ac:dyDescent="0.25">
      <c r="A45" s="317" t="s">
        <v>139</v>
      </c>
      <c r="B45" s="318"/>
      <c r="C45" s="3">
        <v>0.22700000000000001</v>
      </c>
      <c r="D45" s="5" t="s">
        <v>86</v>
      </c>
      <c r="E45" s="108"/>
      <c r="F45" s="48">
        <v>13.1</v>
      </c>
      <c r="G45" s="48">
        <v>544</v>
      </c>
      <c r="H45" s="123">
        <f t="shared" si="3"/>
        <v>0</v>
      </c>
      <c r="I45" s="123">
        <f t="shared" si="2"/>
        <v>0</v>
      </c>
    </row>
    <row r="46" spans="1:18" ht="17.100000000000001" customHeight="1" x14ac:dyDescent="0.25">
      <c r="A46" s="317" t="s">
        <v>140</v>
      </c>
      <c r="B46" s="318"/>
      <c r="C46" s="3">
        <v>0.34100000000000003</v>
      </c>
      <c r="D46" s="5" t="s">
        <v>86</v>
      </c>
      <c r="E46" s="108"/>
      <c r="F46" s="48">
        <v>7.2</v>
      </c>
      <c r="G46" s="48">
        <v>1.1200000000000001</v>
      </c>
      <c r="H46" s="123">
        <f t="shared" si="3"/>
        <v>0</v>
      </c>
      <c r="I46" s="123">
        <f t="shared" si="2"/>
        <v>0</v>
      </c>
    </row>
    <row r="47" spans="1:18" ht="17.100000000000001" customHeight="1" x14ac:dyDescent="0.25">
      <c r="A47" s="317" t="s">
        <v>141</v>
      </c>
      <c r="B47" s="318"/>
      <c r="C47" s="3">
        <v>0</v>
      </c>
      <c r="D47" s="5" t="s">
        <v>86</v>
      </c>
      <c r="E47" s="108"/>
      <c r="F47" s="48">
        <v>4.25</v>
      </c>
      <c r="G47" s="48">
        <v>0.45</v>
      </c>
      <c r="H47" s="123">
        <f t="shared" si="3"/>
        <v>0</v>
      </c>
      <c r="I47" s="123">
        <f t="shared" si="2"/>
        <v>0</v>
      </c>
    </row>
    <row r="48" spans="1:18" ht="17.100000000000001" customHeight="1" thickBot="1" x14ac:dyDescent="0.3">
      <c r="A48" s="243" t="s">
        <v>28</v>
      </c>
      <c r="B48" s="27"/>
      <c r="C48" s="49"/>
      <c r="D48" s="1"/>
      <c r="E48" s="111"/>
      <c r="F48" s="160"/>
      <c r="G48" s="4"/>
      <c r="H48" s="124">
        <f t="shared" si="3"/>
        <v>0</v>
      </c>
      <c r="I48" s="124">
        <f t="shared" si="2"/>
        <v>0</v>
      </c>
    </row>
    <row r="50" spans="1:9" ht="20.100000000000001" customHeight="1" thickBot="1" x14ac:dyDescent="0.3">
      <c r="G50" s="205" t="s">
        <v>39</v>
      </c>
      <c r="H50" s="209">
        <f>ROUNDUP(SUM(H43:H48),1)</f>
        <v>0</v>
      </c>
      <c r="I50" s="209">
        <f>ROUNDUP(SUM(I43:I48),1)</f>
        <v>0</v>
      </c>
    </row>
    <row r="51" spans="1:9" ht="15" customHeight="1" thickTop="1" x14ac:dyDescent="0.25"/>
    <row r="52" spans="1:9" ht="19.5" thickBot="1" x14ac:dyDescent="0.3">
      <c r="A52" s="335" t="s">
        <v>49</v>
      </c>
      <c r="B52" s="335"/>
      <c r="C52" s="335"/>
      <c r="D52" s="335"/>
      <c r="E52" s="335"/>
      <c r="F52" s="335"/>
      <c r="G52" s="335"/>
      <c r="H52" s="335"/>
      <c r="I52" s="335"/>
    </row>
    <row r="53" spans="1:9" ht="19.5" thickBot="1" x14ac:dyDescent="0.3">
      <c r="A53" s="309" t="s">
        <v>119</v>
      </c>
      <c r="B53" s="310"/>
      <c r="C53" s="310"/>
      <c r="D53" s="310"/>
      <c r="E53" s="310"/>
      <c r="F53" s="310"/>
      <c r="G53" s="310"/>
      <c r="H53" s="310"/>
      <c r="I53" s="311"/>
    </row>
    <row r="54" spans="1:9" ht="33" x14ac:dyDescent="0.25">
      <c r="A54" s="301" t="s">
        <v>97</v>
      </c>
      <c r="B54" s="302"/>
      <c r="C54" s="42" t="s">
        <v>73</v>
      </c>
      <c r="D54" s="336" t="s">
        <v>40</v>
      </c>
      <c r="E54" s="337"/>
      <c r="F54" s="188" t="s">
        <v>35</v>
      </c>
      <c r="G54" s="189" t="s">
        <v>34</v>
      </c>
      <c r="H54" s="42" t="s">
        <v>33</v>
      </c>
      <c r="I54" s="2" t="s">
        <v>74</v>
      </c>
    </row>
    <row r="55" spans="1:9" ht="18.75" thickBot="1" x14ac:dyDescent="0.3">
      <c r="A55" s="303"/>
      <c r="B55" s="304"/>
      <c r="C55" s="4" t="s">
        <v>85</v>
      </c>
      <c r="D55" s="1" t="s">
        <v>29</v>
      </c>
      <c r="E55" s="44"/>
      <c r="F55" s="190" t="s">
        <v>87</v>
      </c>
      <c r="G55" s="190" t="s">
        <v>105</v>
      </c>
      <c r="H55" s="4" t="s">
        <v>32</v>
      </c>
      <c r="I55" s="4" t="s">
        <v>86</v>
      </c>
    </row>
    <row r="56" spans="1:9" x14ac:dyDescent="0.25">
      <c r="A56" s="340" t="s">
        <v>2</v>
      </c>
      <c r="B56" s="341"/>
      <c r="C56" s="2">
        <v>1.1910000000000001</v>
      </c>
      <c r="D56" s="242" t="s">
        <v>32</v>
      </c>
      <c r="E56" s="187"/>
      <c r="F56" s="231" t="s">
        <v>41</v>
      </c>
      <c r="G56" s="231" t="s">
        <v>41</v>
      </c>
      <c r="H56" s="122">
        <f>E56</f>
        <v>0</v>
      </c>
      <c r="I56" s="232">
        <f>C56*H56</f>
        <v>0</v>
      </c>
    </row>
    <row r="57" spans="1:9" ht="17.100000000000001" customHeight="1" thickBot="1" x14ac:dyDescent="0.3">
      <c r="A57" s="345" t="s">
        <v>138</v>
      </c>
      <c r="B57" s="346"/>
      <c r="C57" s="4">
        <v>0</v>
      </c>
      <c r="D57" s="1" t="s">
        <v>32</v>
      </c>
      <c r="E57" s="111"/>
      <c r="F57" s="181" t="s">
        <v>41</v>
      </c>
      <c r="G57" s="181" t="s">
        <v>41</v>
      </c>
      <c r="H57" s="124">
        <f>E57</f>
        <v>0</v>
      </c>
      <c r="I57" s="233">
        <f>C57*H57</f>
        <v>0</v>
      </c>
    </row>
    <row r="59" spans="1:9" ht="20.100000000000001" customHeight="1" thickBot="1" x14ac:dyDescent="0.3">
      <c r="G59" s="205" t="s">
        <v>39</v>
      </c>
      <c r="H59" s="209">
        <f>ROUNDUP(SUM(H56:H57),1)</f>
        <v>0</v>
      </c>
      <c r="I59" s="209">
        <f>ROUNDUP(SUM(I56:I57),1)</f>
        <v>0</v>
      </c>
    </row>
    <row r="60" spans="1:9" ht="15" customHeight="1" thickTop="1" x14ac:dyDescent="0.25"/>
    <row r="61" spans="1:9" ht="19.5" thickBot="1" x14ac:dyDescent="0.3">
      <c r="A61" s="335" t="s">
        <v>129</v>
      </c>
      <c r="B61" s="335"/>
      <c r="C61" s="335"/>
      <c r="D61" s="335"/>
      <c r="E61" s="335"/>
      <c r="F61" s="335"/>
      <c r="G61" s="335"/>
      <c r="H61" s="335"/>
      <c r="I61" s="335"/>
    </row>
    <row r="62" spans="1:9" ht="19.5" thickBot="1" x14ac:dyDescent="0.3">
      <c r="A62" s="309" t="s">
        <v>124</v>
      </c>
      <c r="B62" s="310"/>
      <c r="C62" s="310"/>
      <c r="D62" s="310"/>
      <c r="E62" s="310"/>
      <c r="F62" s="310"/>
      <c r="G62" s="310"/>
      <c r="H62" s="310"/>
      <c r="I62" s="311"/>
    </row>
    <row r="63" spans="1:9" ht="33" x14ac:dyDescent="0.25">
      <c r="A63" s="301" t="s">
        <v>97</v>
      </c>
      <c r="B63" s="302"/>
      <c r="C63" s="42" t="s">
        <v>98</v>
      </c>
      <c r="D63" s="336" t="s">
        <v>40</v>
      </c>
      <c r="E63" s="337"/>
      <c r="F63" s="188" t="s">
        <v>35</v>
      </c>
      <c r="G63" s="189" t="s">
        <v>34</v>
      </c>
      <c r="H63" s="42" t="s">
        <v>100</v>
      </c>
      <c r="I63" s="2" t="s">
        <v>78</v>
      </c>
    </row>
    <row r="64" spans="1:9" ht="18.75" thickBot="1" x14ac:dyDescent="0.3">
      <c r="A64" s="303"/>
      <c r="B64" s="304"/>
      <c r="C64" s="4" t="s">
        <v>126</v>
      </c>
      <c r="D64" s="1" t="s">
        <v>29</v>
      </c>
      <c r="E64" s="44"/>
      <c r="F64" s="190" t="s">
        <v>87</v>
      </c>
      <c r="G64" s="190" t="s">
        <v>99</v>
      </c>
      <c r="H64" s="4" t="s">
        <v>32</v>
      </c>
      <c r="I64" s="4" t="s">
        <v>86</v>
      </c>
    </row>
    <row r="65" spans="1:18" ht="15.75" thickBot="1" x14ac:dyDescent="0.3">
      <c r="A65" s="342" t="s">
        <v>125</v>
      </c>
      <c r="B65" s="343"/>
      <c r="C65" s="53">
        <v>0.13600000000000001</v>
      </c>
      <c r="D65" s="54" t="s">
        <v>127</v>
      </c>
      <c r="E65" s="119"/>
      <c r="F65" s="55" t="s">
        <v>41</v>
      </c>
      <c r="G65" s="55" t="s">
        <v>41</v>
      </c>
      <c r="H65" s="120">
        <f>E65*0.27778</f>
        <v>0</v>
      </c>
      <c r="I65" s="237">
        <f>C65*E65</f>
        <v>0</v>
      </c>
    </row>
    <row r="66" spans="1:18" ht="15" customHeight="1" x14ac:dyDescent="0.25"/>
    <row r="67" spans="1:18" ht="15" customHeight="1" thickBot="1" x14ac:dyDescent="0.3">
      <c r="A67" s="203"/>
      <c r="B67" s="203"/>
      <c r="C67" s="175"/>
      <c r="D67" s="175"/>
      <c r="F67" s="204"/>
      <c r="G67" s="205" t="s">
        <v>39</v>
      </c>
      <c r="H67" s="205">
        <f>SUM(H65)</f>
        <v>0</v>
      </c>
      <c r="I67" s="205">
        <f>SUM(I65)</f>
        <v>0</v>
      </c>
    </row>
    <row r="68" spans="1:18" ht="15" customHeight="1" thickTop="1" x14ac:dyDescent="0.25"/>
    <row r="69" spans="1:18" ht="15" customHeight="1" x14ac:dyDescent="0.25">
      <c r="H69" s="344" t="s">
        <v>130</v>
      </c>
      <c r="I69" s="344"/>
    </row>
    <row r="70" spans="1:18" ht="15" customHeight="1" x14ac:dyDescent="0.25">
      <c r="H70" s="239" t="s">
        <v>32</v>
      </c>
      <c r="I70" s="239" t="s">
        <v>86</v>
      </c>
    </row>
    <row r="71" spans="1:18" ht="20.100000000000001" customHeight="1" thickBot="1" x14ac:dyDescent="0.3">
      <c r="F71" s="332" t="s">
        <v>110</v>
      </c>
      <c r="G71" s="332"/>
      <c r="H71" s="118">
        <f>H50+H59+H67</f>
        <v>0</v>
      </c>
      <c r="I71" s="118">
        <f>I50+I59+I67</f>
        <v>0</v>
      </c>
    </row>
    <row r="72" spans="1:18" ht="20.100000000000001" customHeight="1" thickTop="1" x14ac:dyDescent="0.25">
      <c r="H72" s="239"/>
      <c r="I72" s="239"/>
    </row>
    <row r="73" spans="1:18" ht="30" customHeight="1" x14ac:dyDescent="0.25">
      <c r="A73" s="333" t="s">
        <v>93</v>
      </c>
      <c r="B73" s="333"/>
      <c r="C73" s="333"/>
      <c r="D73" s="333"/>
      <c r="E73" s="333"/>
      <c r="F73" s="333"/>
      <c r="G73" s="333"/>
      <c r="H73" s="333"/>
      <c r="I73" s="333"/>
      <c r="J73" s="40"/>
      <c r="K73" s="40"/>
      <c r="L73" s="40"/>
      <c r="M73" s="40"/>
      <c r="P73" s="40"/>
      <c r="Q73" s="40"/>
      <c r="R73" s="40"/>
    </row>
    <row r="74" spans="1:18" ht="90" customHeight="1" x14ac:dyDescent="0.25">
      <c r="A74" s="334" t="s">
        <v>111</v>
      </c>
      <c r="B74" s="334"/>
      <c r="C74" s="334"/>
      <c r="D74" s="334"/>
      <c r="E74" s="334"/>
      <c r="F74" s="334"/>
      <c r="G74" s="334"/>
      <c r="H74" s="334"/>
      <c r="I74" s="334"/>
      <c r="J74" s="40"/>
      <c r="K74" s="40"/>
      <c r="L74" s="40"/>
      <c r="M74" s="40"/>
      <c r="P74" s="40"/>
      <c r="Q74" s="40"/>
      <c r="R74" s="40"/>
    </row>
    <row r="75" spans="1:18" ht="20.100000000000001" customHeight="1" thickBot="1" x14ac:dyDescent="0.3">
      <c r="A75" s="335" t="s">
        <v>48</v>
      </c>
      <c r="B75" s="335"/>
      <c r="C75" s="335"/>
      <c r="D75" s="335"/>
      <c r="E75" s="335"/>
      <c r="F75" s="335"/>
      <c r="G75" s="335"/>
      <c r="H75" s="335"/>
      <c r="I75" s="335"/>
      <c r="J75" s="40"/>
      <c r="K75" s="40"/>
      <c r="L75" s="40"/>
      <c r="M75" s="40"/>
      <c r="P75" s="40"/>
      <c r="Q75" s="40"/>
      <c r="R75" s="40"/>
    </row>
    <row r="76" spans="1:18" ht="19.5" thickBot="1" x14ac:dyDescent="0.3">
      <c r="A76" s="309" t="s">
        <v>27</v>
      </c>
      <c r="B76" s="310"/>
      <c r="C76" s="310"/>
      <c r="D76" s="310"/>
      <c r="E76" s="310"/>
      <c r="F76" s="310"/>
      <c r="G76" s="310"/>
      <c r="H76" s="310"/>
      <c r="I76" s="311"/>
      <c r="J76" s="34"/>
      <c r="K76" s="34"/>
      <c r="L76" s="34"/>
      <c r="M76" s="34"/>
      <c r="P76" s="34"/>
      <c r="Q76" s="34"/>
      <c r="R76" s="34"/>
    </row>
    <row r="77" spans="1:18" ht="30" customHeight="1" x14ac:dyDescent="0.25">
      <c r="A77" s="301" t="s">
        <v>4</v>
      </c>
      <c r="B77" s="302"/>
      <c r="C77" s="42" t="s">
        <v>73</v>
      </c>
      <c r="D77" s="336" t="s">
        <v>31</v>
      </c>
      <c r="E77" s="337"/>
      <c r="F77" s="42" t="s">
        <v>35</v>
      </c>
      <c r="G77" s="2" t="s">
        <v>34</v>
      </c>
      <c r="H77" s="42" t="s">
        <v>33</v>
      </c>
      <c r="I77" s="2" t="s">
        <v>74</v>
      </c>
    </row>
    <row r="78" spans="1:18" ht="15.75" customHeight="1" thickBot="1" x14ac:dyDescent="0.3">
      <c r="A78" s="303"/>
      <c r="B78" s="304"/>
      <c r="C78" s="4" t="s">
        <v>85</v>
      </c>
      <c r="D78" s="1" t="s">
        <v>29</v>
      </c>
      <c r="E78" s="44"/>
      <c r="F78" s="4" t="s">
        <v>87</v>
      </c>
      <c r="G78" s="4" t="s">
        <v>88</v>
      </c>
      <c r="H78" s="4" t="s">
        <v>32</v>
      </c>
      <c r="I78" s="4" t="s">
        <v>86</v>
      </c>
    </row>
    <row r="79" spans="1:18" ht="17.100000000000001" customHeight="1" x14ac:dyDescent="0.25">
      <c r="A79" s="338" t="s">
        <v>1</v>
      </c>
      <c r="B79" s="339"/>
      <c r="C79" s="43">
        <v>0.27900000000000003</v>
      </c>
      <c r="D79" s="45" t="s">
        <v>86</v>
      </c>
      <c r="E79" s="121"/>
      <c r="F79" s="47">
        <v>11.2</v>
      </c>
      <c r="G79" s="47">
        <v>0.86</v>
      </c>
      <c r="H79" s="122">
        <f>E79*F79</f>
        <v>0</v>
      </c>
      <c r="I79" s="122">
        <f t="shared" ref="I79:I84" si="4">C79*H79</f>
        <v>0</v>
      </c>
    </row>
    <row r="80" spans="1:18" ht="17.100000000000001" customHeight="1" x14ac:dyDescent="0.25">
      <c r="A80" s="317" t="s">
        <v>0</v>
      </c>
      <c r="B80" s="318"/>
      <c r="C80" s="3">
        <v>0.20200000000000001</v>
      </c>
      <c r="D80" s="5" t="s">
        <v>86</v>
      </c>
      <c r="E80" s="108"/>
      <c r="F80" s="48">
        <v>13.3</v>
      </c>
      <c r="G80" s="48">
        <v>742</v>
      </c>
      <c r="H80" s="123">
        <f t="shared" ref="H80:H84" si="5">E80*F80</f>
        <v>0</v>
      </c>
      <c r="I80" s="123">
        <f t="shared" si="4"/>
        <v>0</v>
      </c>
    </row>
    <row r="81" spans="1:9" ht="17.100000000000001" customHeight="1" x14ac:dyDescent="0.25">
      <c r="A81" s="317" t="s">
        <v>139</v>
      </c>
      <c r="B81" s="318"/>
      <c r="C81" s="3">
        <v>0.22700000000000001</v>
      </c>
      <c r="D81" s="5" t="s">
        <v>86</v>
      </c>
      <c r="E81" s="108"/>
      <c r="F81" s="48">
        <v>13.1</v>
      </c>
      <c r="G81" s="48">
        <v>544</v>
      </c>
      <c r="H81" s="123">
        <f t="shared" si="5"/>
        <v>0</v>
      </c>
      <c r="I81" s="123">
        <f t="shared" si="4"/>
        <v>0</v>
      </c>
    </row>
    <row r="82" spans="1:9" ht="17.100000000000001" customHeight="1" x14ac:dyDescent="0.25">
      <c r="A82" s="317" t="s">
        <v>140</v>
      </c>
      <c r="B82" s="318"/>
      <c r="C82" s="3">
        <v>0.34100000000000003</v>
      </c>
      <c r="D82" s="5" t="s">
        <v>86</v>
      </c>
      <c r="E82" s="108"/>
      <c r="F82" s="48">
        <v>7.2</v>
      </c>
      <c r="G82" s="48">
        <v>1.1200000000000001</v>
      </c>
      <c r="H82" s="123">
        <f t="shared" si="5"/>
        <v>0</v>
      </c>
      <c r="I82" s="123">
        <f t="shared" si="4"/>
        <v>0</v>
      </c>
    </row>
    <row r="83" spans="1:9" ht="17.100000000000001" customHeight="1" x14ac:dyDescent="0.25">
      <c r="A83" s="317" t="s">
        <v>141</v>
      </c>
      <c r="B83" s="318"/>
      <c r="C83" s="3">
        <v>0</v>
      </c>
      <c r="D83" s="5" t="s">
        <v>86</v>
      </c>
      <c r="E83" s="108"/>
      <c r="F83" s="48">
        <v>4.25</v>
      </c>
      <c r="G83" s="48">
        <v>0.45</v>
      </c>
      <c r="H83" s="123">
        <f t="shared" si="5"/>
        <v>0</v>
      </c>
      <c r="I83" s="123">
        <f t="shared" si="4"/>
        <v>0</v>
      </c>
    </row>
    <row r="84" spans="1:9" ht="17.100000000000001" customHeight="1" thickBot="1" x14ac:dyDescent="0.3">
      <c r="A84" s="243" t="s">
        <v>28</v>
      </c>
      <c r="B84" s="27"/>
      <c r="C84" s="49"/>
      <c r="D84" s="1"/>
      <c r="E84" s="111"/>
      <c r="F84" s="160"/>
      <c r="G84" s="4"/>
      <c r="H84" s="124">
        <f t="shared" si="5"/>
        <v>0</v>
      </c>
      <c r="I84" s="124">
        <f t="shared" si="4"/>
        <v>0</v>
      </c>
    </row>
    <row r="86" spans="1:9" ht="20.100000000000001" customHeight="1" thickBot="1" x14ac:dyDescent="0.3">
      <c r="G86" s="205" t="s">
        <v>39</v>
      </c>
      <c r="H86" s="209">
        <f>ROUNDUP(SUM(H79:H84),1)</f>
        <v>0</v>
      </c>
      <c r="I86" s="209">
        <f>ROUNDUP(SUM(I79:I84),1)</f>
        <v>0</v>
      </c>
    </row>
    <row r="87" spans="1:9" ht="15" customHeight="1" thickTop="1" x14ac:dyDescent="0.25"/>
    <row r="88" spans="1:9" ht="19.5" thickBot="1" x14ac:dyDescent="0.3">
      <c r="A88" s="335" t="s">
        <v>49</v>
      </c>
      <c r="B88" s="335"/>
      <c r="C88" s="335"/>
      <c r="D88" s="335"/>
      <c r="E88" s="335"/>
      <c r="F88" s="335"/>
      <c r="G88" s="335"/>
      <c r="H88" s="335"/>
      <c r="I88" s="335"/>
    </row>
    <row r="89" spans="1:9" ht="19.5" thickBot="1" x14ac:dyDescent="0.3">
      <c r="A89" s="309" t="s">
        <v>119</v>
      </c>
      <c r="B89" s="310"/>
      <c r="C89" s="310"/>
      <c r="D89" s="310"/>
      <c r="E89" s="310"/>
      <c r="F89" s="310"/>
      <c r="G89" s="310"/>
      <c r="H89" s="310"/>
      <c r="I89" s="311"/>
    </row>
    <row r="90" spans="1:9" ht="33" x14ac:dyDescent="0.25">
      <c r="A90" s="301" t="s">
        <v>97</v>
      </c>
      <c r="B90" s="302"/>
      <c r="C90" s="42" t="s">
        <v>73</v>
      </c>
      <c r="D90" s="336" t="s">
        <v>40</v>
      </c>
      <c r="E90" s="337"/>
      <c r="F90" s="188" t="s">
        <v>35</v>
      </c>
      <c r="G90" s="189" t="s">
        <v>34</v>
      </c>
      <c r="H90" s="42" t="s">
        <v>33</v>
      </c>
      <c r="I90" s="2" t="s">
        <v>74</v>
      </c>
    </row>
    <row r="91" spans="1:9" ht="18.75" thickBot="1" x14ac:dyDescent="0.3">
      <c r="A91" s="303"/>
      <c r="B91" s="304"/>
      <c r="C91" s="4" t="s">
        <v>85</v>
      </c>
      <c r="D91" s="1" t="s">
        <v>29</v>
      </c>
      <c r="E91" s="44"/>
      <c r="F91" s="190" t="s">
        <v>87</v>
      </c>
      <c r="G91" s="190" t="s">
        <v>105</v>
      </c>
      <c r="H91" s="4" t="s">
        <v>32</v>
      </c>
      <c r="I91" s="4" t="s">
        <v>86</v>
      </c>
    </row>
    <row r="92" spans="1:9" x14ac:dyDescent="0.25">
      <c r="A92" s="340" t="s">
        <v>2</v>
      </c>
      <c r="B92" s="341"/>
      <c r="C92" s="2">
        <v>1.1910000000000001</v>
      </c>
      <c r="D92" s="242" t="s">
        <v>32</v>
      </c>
      <c r="E92" s="187"/>
      <c r="F92" s="231" t="s">
        <v>41</v>
      </c>
      <c r="G92" s="231" t="s">
        <v>41</v>
      </c>
      <c r="H92" s="122">
        <f>E92</f>
        <v>0</v>
      </c>
      <c r="I92" s="232">
        <f>C92*H92</f>
        <v>0</v>
      </c>
    </row>
    <row r="93" spans="1:9" ht="17.100000000000001" customHeight="1" thickBot="1" x14ac:dyDescent="0.3">
      <c r="A93" s="345" t="s">
        <v>138</v>
      </c>
      <c r="B93" s="346"/>
      <c r="C93" s="4">
        <v>0</v>
      </c>
      <c r="D93" s="1" t="s">
        <v>32</v>
      </c>
      <c r="E93" s="111"/>
      <c r="F93" s="181" t="s">
        <v>41</v>
      </c>
      <c r="G93" s="181" t="s">
        <v>41</v>
      </c>
      <c r="H93" s="124">
        <f>E93</f>
        <v>0</v>
      </c>
      <c r="I93" s="233">
        <f>C93*H93</f>
        <v>0</v>
      </c>
    </row>
    <row r="95" spans="1:9" ht="20.100000000000001" customHeight="1" thickBot="1" x14ac:dyDescent="0.3">
      <c r="G95" s="205" t="s">
        <v>39</v>
      </c>
      <c r="H95" s="209">
        <f>ROUNDUP(SUM(H92:H93),1)</f>
        <v>0</v>
      </c>
      <c r="I95" s="209">
        <f>ROUNDUP(SUM(I92:I93),1)</f>
        <v>0</v>
      </c>
    </row>
    <row r="96" spans="1:9" ht="15" customHeight="1" thickTop="1" x14ac:dyDescent="0.25"/>
    <row r="97" spans="1:18" ht="19.5" thickBot="1" x14ac:dyDescent="0.3">
      <c r="A97" s="335" t="s">
        <v>129</v>
      </c>
      <c r="B97" s="335"/>
      <c r="C97" s="335"/>
      <c r="D97" s="335"/>
      <c r="E97" s="335"/>
      <c r="F97" s="335"/>
      <c r="G97" s="335"/>
      <c r="H97" s="335"/>
      <c r="I97" s="335"/>
    </row>
    <row r="98" spans="1:18" ht="19.5" thickBot="1" x14ac:dyDescent="0.3">
      <c r="A98" s="309" t="s">
        <v>124</v>
      </c>
      <c r="B98" s="310"/>
      <c r="C98" s="310"/>
      <c r="D98" s="310"/>
      <c r="E98" s="310"/>
      <c r="F98" s="310"/>
      <c r="G98" s="310"/>
      <c r="H98" s="310"/>
      <c r="I98" s="311"/>
    </row>
    <row r="99" spans="1:18" ht="33" x14ac:dyDescent="0.25">
      <c r="A99" s="301" t="s">
        <v>97</v>
      </c>
      <c r="B99" s="302"/>
      <c r="C99" s="42" t="s">
        <v>98</v>
      </c>
      <c r="D99" s="336" t="s">
        <v>40</v>
      </c>
      <c r="E99" s="337"/>
      <c r="F99" s="188" t="s">
        <v>35</v>
      </c>
      <c r="G99" s="189" t="s">
        <v>34</v>
      </c>
      <c r="H99" s="42" t="s">
        <v>100</v>
      </c>
      <c r="I99" s="2" t="s">
        <v>78</v>
      </c>
    </row>
    <row r="100" spans="1:18" ht="18.75" thickBot="1" x14ac:dyDescent="0.3">
      <c r="A100" s="303"/>
      <c r="B100" s="304"/>
      <c r="C100" s="4" t="s">
        <v>126</v>
      </c>
      <c r="D100" s="1" t="s">
        <v>29</v>
      </c>
      <c r="E100" s="44"/>
      <c r="F100" s="190" t="s">
        <v>87</v>
      </c>
      <c r="G100" s="190" t="s">
        <v>99</v>
      </c>
      <c r="H100" s="4" t="s">
        <v>32</v>
      </c>
      <c r="I100" s="4" t="s">
        <v>86</v>
      </c>
    </row>
    <row r="101" spans="1:18" ht="15.75" thickBot="1" x14ac:dyDescent="0.3">
      <c r="A101" s="342" t="s">
        <v>125</v>
      </c>
      <c r="B101" s="343"/>
      <c r="C101" s="53">
        <v>0.13600000000000001</v>
      </c>
      <c r="D101" s="54" t="s">
        <v>127</v>
      </c>
      <c r="E101" s="119"/>
      <c r="F101" s="55" t="s">
        <v>41</v>
      </c>
      <c r="G101" s="55" t="s">
        <v>41</v>
      </c>
      <c r="H101" s="120">
        <f>E101*0.27778</f>
        <v>0</v>
      </c>
      <c r="I101" s="237">
        <f>C101*E101</f>
        <v>0</v>
      </c>
    </row>
    <row r="102" spans="1:18" ht="15" customHeight="1" x14ac:dyDescent="0.25"/>
    <row r="103" spans="1:18" ht="15" customHeight="1" thickBot="1" x14ac:dyDescent="0.3">
      <c r="A103" s="203"/>
      <c r="B103" s="203"/>
      <c r="C103" s="175"/>
      <c r="D103" s="175"/>
      <c r="F103" s="204"/>
      <c r="G103" s="205" t="s">
        <v>39</v>
      </c>
      <c r="H103" s="205">
        <f>SUM(H101)</f>
        <v>0</v>
      </c>
      <c r="I103" s="205">
        <f>SUM(I101)</f>
        <v>0</v>
      </c>
    </row>
    <row r="104" spans="1:18" ht="15" customHeight="1" thickTop="1" x14ac:dyDescent="0.25"/>
    <row r="105" spans="1:18" ht="15" customHeight="1" x14ac:dyDescent="0.25">
      <c r="H105" s="344" t="s">
        <v>130</v>
      </c>
      <c r="I105" s="344"/>
    </row>
    <row r="106" spans="1:18" ht="15" customHeight="1" x14ac:dyDescent="0.25">
      <c r="H106" s="239" t="s">
        <v>32</v>
      </c>
      <c r="I106" s="239" t="s">
        <v>86</v>
      </c>
    </row>
    <row r="107" spans="1:18" ht="20.100000000000001" customHeight="1" thickBot="1" x14ac:dyDescent="0.3">
      <c r="F107" s="332" t="s">
        <v>110</v>
      </c>
      <c r="G107" s="332"/>
      <c r="H107" s="118">
        <f>H86+H95+H103</f>
        <v>0</v>
      </c>
      <c r="I107" s="118">
        <f>I86+I95+I103</f>
        <v>0</v>
      </c>
    </row>
    <row r="108" spans="1:18" ht="20.100000000000001" customHeight="1" thickTop="1" x14ac:dyDescent="0.25">
      <c r="H108" s="239"/>
      <c r="I108" s="239"/>
    </row>
    <row r="109" spans="1:18" ht="30" customHeight="1" x14ac:dyDescent="0.25">
      <c r="A109" s="333" t="s">
        <v>94</v>
      </c>
      <c r="B109" s="333"/>
      <c r="C109" s="333"/>
      <c r="D109" s="333"/>
      <c r="E109" s="333"/>
      <c r="F109" s="333"/>
      <c r="G109" s="333"/>
      <c r="H109" s="333"/>
      <c r="I109" s="333"/>
      <c r="J109" s="40"/>
      <c r="K109" s="40"/>
      <c r="L109" s="40"/>
      <c r="M109" s="40"/>
      <c r="P109" s="40"/>
      <c r="Q109" s="40"/>
      <c r="R109" s="40"/>
    </row>
    <row r="110" spans="1:18" ht="90" customHeight="1" x14ac:dyDescent="0.25">
      <c r="A110" s="334" t="s">
        <v>111</v>
      </c>
      <c r="B110" s="334"/>
      <c r="C110" s="334"/>
      <c r="D110" s="334"/>
      <c r="E110" s="334"/>
      <c r="F110" s="334"/>
      <c r="G110" s="334"/>
      <c r="H110" s="334"/>
      <c r="I110" s="334"/>
      <c r="J110" s="40"/>
      <c r="K110" s="40"/>
      <c r="L110" s="40"/>
      <c r="M110" s="40"/>
      <c r="P110" s="40"/>
      <c r="Q110" s="40"/>
      <c r="R110" s="40"/>
    </row>
    <row r="111" spans="1:18" ht="20.100000000000001" customHeight="1" thickBot="1" x14ac:dyDescent="0.3">
      <c r="A111" s="335" t="s">
        <v>48</v>
      </c>
      <c r="B111" s="335"/>
      <c r="C111" s="335"/>
      <c r="D111" s="335"/>
      <c r="E111" s="335"/>
      <c r="F111" s="335"/>
      <c r="G111" s="335"/>
      <c r="H111" s="335"/>
      <c r="I111" s="335"/>
      <c r="J111" s="40"/>
      <c r="K111" s="40"/>
      <c r="L111" s="40"/>
      <c r="M111" s="40"/>
      <c r="P111" s="40"/>
      <c r="Q111" s="40"/>
      <c r="R111" s="40"/>
    </row>
    <row r="112" spans="1:18" ht="19.5" thickBot="1" x14ac:dyDescent="0.3">
      <c r="A112" s="309" t="s">
        <v>27</v>
      </c>
      <c r="B112" s="310"/>
      <c r="C112" s="310"/>
      <c r="D112" s="310"/>
      <c r="E112" s="310"/>
      <c r="F112" s="310"/>
      <c r="G112" s="310"/>
      <c r="H112" s="310"/>
      <c r="I112" s="311"/>
      <c r="J112" s="34"/>
      <c r="K112" s="34"/>
      <c r="L112" s="34"/>
      <c r="M112" s="34"/>
      <c r="P112" s="34"/>
      <c r="Q112" s="34"/>
      <c r="R112" s="34"/>
    </row>
    <row r="113" spans="1:9" ht="30" customHeight="1" x14ac:dyDescent="0.25">
      <c r="A113" s="301" t="s">
        <v>4</v>
      </c>
      <c r="B113" s="302"/>
      <c r="C113" s="42" t="s">
        <v>73</v>
      </c>
      <c r="D113" s="336" t="s">
        <v>31</v>
      </c>
      <c r="E113" s="337"/>
      <c r="F113" s="42" t="s">
        <v>35</v>
      </c>
      <c r="G113" s="2" t="s">
        <v>34</v>
      </c>
      <c r="H113" s="42" t="s">
        <v>33</v>
      </c>
      <c r="I113" s="2" t="s">
        <v>74</v>
      </c>
    </row>
    <row r="114" spans="1:9" ht="15.75" customHeight="1" thickBot="1" x14ac:dyDescent="0.3">
      <c r="A114" s="303"/>
      <c r="B114" s="304"/>
      <c r="C114" s="4" t="s">
        <v>85</v>
      </c>
      <c r="D114" s="1" t="s">
        <v>29</v>
      </c>
      <c r="E114" s="44"/>
      <c r="F114" s="4" t="s">
        <v>87</v>
      </c>
      <c r="G114" s="4" t="s">
        <v>88</v>
      </c>
      <c r="H114" s="4" t="s">
        <v>32</v>
      </c>
      <c r="I114" s="4" t="s">
        <v>86</v>
      </c>
    </row>
    <row r="115" spans="1:9" ht="17.100000000000001" customHeight="1" x14ac:dyDescent="0.25">
      <c r="A115" s="338" t="s">
        <v>1</v>
      </c>
      <c r="B115" s="339"/>
      <c r="C115" s="43">
        <v>0.27900000000000003</v>
      </c>
      <c r="D115" s="45" t="s">
        <v>86</v>
      </c>
      <c r="E115" s="121"/>
      <c r="F115" s="47">
        <v>11.2</v>
      </c>
      <c r="G115" s="47">
        <v>0.86</v>
      </c>
      <c r="H115" s="122">
        <f>E115*F115</f>
        <v>0</v>
      </c>
      <c r="I115" s="122">
        <f t="shared" ref="I115:I120" si="6">C115*H115</f>
        <v>0</v>
      </c>
    </row>
    <row r="116" spans="1:9" ht="17.100000000000001" customHeight="1" x14ac:dyDescent="0.25">
      <c r="A116" s="317" t="s">
        <v>0</v>
      </c>
      <c r="B116" s="318"/>
      <c r="C116" s="3">
        <v>0.20200000000000001</v>
      </c>
      <c r="D116" s="5" t="s">
        <v>86</v>
      </c>
      <c r="E116" s="108"/>
      <c r="F116" s="48">
        <v>13.3</v>
      </c>
      <c r="G116" s="48">
        <v>742</v>
      </c>
      <c r="H116" s="123">
        <f t="shared" ref="H116:H120" si="7">E116*F116</f>
        <v>0</v>
      </c>
      <c r="I116" s="123">
        <f t="shared" si="6"/>
        <v>0</v>
      </c>
    </row>
    <row r="117" spans="1:9" ht="17.100000000000001" customHeight="1" x14ac:dyDescent="0.25">
      <c r="A117" s="317" t="s">
        <v>139</v>
      </c>
      <c r="B117" s="318"/>
      <c r="C117" s="3">
        <v>0.22700000000000001</v>
      </c>
      <c r="D117" s="5" t="s">
        <v>86</v>
      </c>
      <c r="E117" s="108"/>
      <c r="F117" s="48">
        <v>13.1</v>
      </c>
      <c r="G117" s="48">
        <v>544</v>
      </c>
      <c r="H117" s="123">
        <f t="shared" si="7"/>
        <v>0</v>
      </c>
      <c r="I117" s="123">
        <f t="shared" si="6"/>
        <v>0</v>
      </c>
    </row>
    <row r="118" spans="1:9" ht="17.100000000000001" customHeight="1" x14ac:dyDescent="0.25">
      <c r="A118" s="317" t="s">
        <v>140</v>
      </c>
      <c r="B118" s="318"/>
      <c r="C118" s="3">
        <v>0.34100000000000003</v>
      </c>
      <c r="D118" s="5" t="s">
        <v>86</v>
      </c>
      <c r="E118" s="108"/>
      <c r="F118" s="48">
        <v>7.2</v>
      </c>
      <c r="G118" s="48">
        <v>1.1200000000000001</v>
      </c>
      <c r="H118" s="123">
        <f t="shared" si="7"/>
        <v>0</v>
      </c>
      <c r="I118" s="123">
        <f t="shared" si="6"/>
        <v>0</v>
      </c>
    </row>
    <row r="119" spans="1:9" ht="17.100000000000001" customHeight="1" x14ac:dyDescent="0.25">
      <c r="A119" s="317" t="s">
        <v>141</v>
      </c>
      <c r="B119" s="318"/>
      <c r="C119" s="3">
        <v>0</v>
      </c>
      <c r="D119" s="5" t="s">
        <v>86</v>
      </c>
      <c r="E119" s="108"/>
      <c r="F119" s="48">
        <v>4.25</v>
      </c>
      <c r="G119" s="48">
        <v>0.45</v>
      </c>
      <c r="H119" s="123">
        <f t="shared" si="7"/>
        <v>0</v>
      </c>
      <c r="I119" s="123">
        <f t="shared" si="6"/>
        <v>0</v>
      </c>
    </row>
    <row r="120" spans="1:9" ht="17.100000000000001" customHeight="1" thickBot="1" x14ac:dyDescent="0.3">
      <c r="A120" s="243" t="s">
        <v>28</v>
      </c>
      <c r="B120" s="27"/>
      <c r="C120" s="49"/>
      <c r="D120" s="1"/>
      <c r="E120" s="111"/>
      <c r="F120" s="160"/>
      <c r="G120" s="4"/>
      <c r="H120" s="124">
        <f t="shared" si="7"/>
        <v>0</v>
      </c>
      <c r="I120" s="124">
        <f t="shared" si="6"/>
        <v>0</v>
      </c>
    </row>
    <row r="122" spans="1:9" ht="20.100000000000001" customHeight="1" thickBot="1" x14ac:dyDescent="0.3">
      <c r="G122" s="205" t="s">
        <v>39</v>
      </c>
      <c r="H122" s="209">
        <f>ROUNDUP(SUM(H115:H120),1)</f>
        <v>0</v>
      </c>
      <c r="I122" s="209">
        <f>ROUNDUP(SUM(I115:I120),1)</f>
        <v>0</v>
      </c>
    </row>
    <row r="123" spans="1:9" ht="15" customHeight="1" thickTop="1" x14ac:dyDescent="0.25"/>
    <row r="124" spans="1:9" ht="19.5" thickBot="1" x14ac:dyDescent="0.3">
      <c r="A124" s="335" t="s">
        <v>49</v>
      </c>
      <c r="B124" s="335"/>
      <c r="C124" s="335"/>
      <c r="D124" s="335"/>
      <c r="E124" s="335"/>
      <c r="F124" s="335"/>
      <c r="G124" s="335"/>
      <c r="H124" s="335"/>
      <c r="I124" s="335"/>
    </row>
    <row r="125" spans="1:9" ht="19.5" thickBot="1" x14ac:dyDescent="0.3">
      <c r="A125" s="309" t="s">
        <v>119</v>
      </c>
      <c r="B125" s="310"/>
      <c r="C125" s="310"/>
      <c r="D125" s="310"/>
      <c r="E125" s="310"/>
      <c r="F125" s="310"/>
      <c r="G125" s="310"/>
      <c r="H125" s="310"/>
      <c r="I125" s="311"/>
    </row>
    <row r="126" spans="1:9" ht="33" x14ac:dyDescent="0.25">
      <c r="A126" s="301" t="s">
        <v>97</v>
      </c>
      <c r="B126" s="302"/>
      <c r="C126" s="42" t="s">
        <v>73</v>
      </c>
      <c r="D126" s="336" t="s">
        <v>40</v>
      </c>
      <c r="E126" s="337"/>
      <c r="F126" s="188" t="s">
        <v>35</v>
      </c>
      <c r="G126" s="189" t="s">
        <v>34</v>
      </c>
      <c r="H126" s="42" t="s">
        <v>33</v>
      </c>
      <c r="I126" s="2" t="s">
        <v>74</v>
      </c>
    </row>
    <row r="127" spans="1:9" ht="18.75" thickBot="1" x14ac:dyDescent="0.3">
      <c r="A127" s="303"/>
      <c r="B127" s="304"/>
      <c r="C127" s="4" t="s">
        <v>85</v>
      </c>
      <c r="D127" s="1" t="s">
        <v>29</v>
      </c>
      <c r="E127" s="44"/>
      <c r="F127" s="190" t="s">
        <v>87</v>
      </c>
      <c r="G127" s="190" t="s">
        <v>105</v>
      </c>
      <c r="H127" s="4" t="s">
        <v>32</v>
      </c>
      <c r="I127" s="4" t="s">
        <v>86</v>
      </c>
    </row>
    <row r="128" spans="1:9" x14ac:dyDescent="0.25">
      <c r="A128" s="340" t="s">
        <v>2</v>
      </c>
      <c r="B128" s="341"/>
      <c r="C128" s="2">
        <v>1.1910000000000001</v>
      </c>
      <c r="D128" s="242" t="s">
        <v>32</v>
      </c>
      <c r="E128" s="187"/>
      <c r="F128" s="231" t="s">
        <v>41</v>
      </c>
      <c r="G128" s="231" t="s">
        <v>41</v>
      </c>
      <c r="H128" s="122">
        <f>E128</f>
        <v>0</v>
      </c>
      <c r="I128" s="232">
        <f>C128*H128</f>
        <v>0</v>
      </c>
    </row>
    <row r="129" spans="1:9" ht="17.100000000000001" customHeight="1" thickBot="1" x14ac:dyDescent="0.3">
      <c r="A129" s="345" t="s">
        <v>138</v>
      </c>
      <c r="B129" s="346"/>
      <c r="C129" s="4">
        <v>0</v>
      </c>
      <c r="D129" s="1" t="s">
        <v>32</v>
      </c>
      <c r="E129" s="111"/>
      <c r="F129" s="181" t="s">
        <v>41</v>
      </c>
      <c r="G129" s="181" t="s">
        <v>41</v>
      </c>
      <c r="H129" s="124">
        <f>E129</f>
        <v>0</v>
      </c>
      <c r="I129" s="233">
        <f>C129*H129</f>
        <v>0</v>
      </c>
    </row>
    <row r="131" spans="1:9" ht="20.100000000000001" customHeight="1" thickBot="1" x14ac:dyDescent="0.3">
      <c r="G131" s="205" t="s">
        <v>39</v>
      </c>
      <c r="H131" s="209">
        <f>ROUNDUP(SUM(H128:H129),1)</f>
        <v>0</v>
      </c>
      <c r="I131" s="209">
        <f>ROUNDUP(SUM(I128:I129),1)</f>
        <v>0</v>
      </c>
    </row>
    <row r="132" spans="1:9" ht="15" customHeight="1" thickTop="1" x14ac:dyDescent="0.25"/>
    <row r="133" spans="1:9" ht="19.5" thickBot="1" x14ac:dyDescent="0.3">
      <c r="A133" s="335" t="s">
        <v>129</v>
      </c>
      <c r="B133" s="335"/>
      <c r="C133" s="335"/>
      <c r="D133" s="335"/>
      <c r="E133" s="335"/>
      <c r="F133" s="335"/>
      <c r="G133" s="335"/>
      <c r="H133" s="335"/>
      <c r="I133" s="335"/>
    </row>
    <row r="134" spans="1:9" ht="19.5" thickBot="1" x14ac:dyDescent="0.3">
      <c r="A134" s="309" t="s">
        <v>124</v>
      </c>
      <c r="B134" s="310"/>
      <c r="C134" s="310"/>
      <c r="D134" s="310"/>
      <c r="E134" s="310"/>
      <c r="F134" s="310"/>
      <c r="G134" s="310"/>
      <c r="H134" s="310"/>
      <c r="I134" s="311"/>
    </row>
    <row r="135" spans="1:9" ht="33" x14ac:dyDescent="0.25">
      <c r="A135" s="301" t="s">
        <v>97</v>
      </c>
      <c r="B135" s="302"/>
      <c r="C135" s="42" t="s">
        <v>98</v>
      </c>
      <c r="D135" s="336" t="s">
        <v>40</v>
      </c>
      <c r="E135" s="337"/>
      <c r="F135" s="188" t="s">
        <v>35</v>
      </c>
      <c r="G135" s="189" t="s">
        <v>34</v>
      </c>
      <c r="H135" s="42" t="s">
        <v>100</v>
      </c>
      <c r="I135" s="2" t="s">
        <v>78</v>
      </c>
    </row>
    <row r="136" spans="1:9" ht="18.75" thickBot="1" x14ac:dyDescent="0.3">
      <c r="A136" s="303"/>
      <c r="B136" s="304"/>
      <c r="C136" s="4" t="s">
        <v>126</v>
      </c>
      <c r="D136" s="1" t="s">
        <v>29</v>
      </c>
      <c r="E136" s="44"/>
      <c r="F136" s="190" t="s">
        <v>87</v>
      </c>
      <c r="G136" s="190" t="s">
        <v>99</v>
      </c>
      <c r="H136" s="4" t="s">
        <v>32</v>
      </c>
      <c r="I136" s="4" t="s">
        <v>86</v>
      </c>
    </row>
    <row r="137" spans="1:9" ht="15.75" thickBot="1" x14ac:dyDescent="0.3">
      <c r="A137" s="342" t="s">
        <v>125</v>
      </c>
      <c r="B137" s="343"/>
      <c r="C137" s="53">
        <v>0.13600000000000001</v>
      </c>
      <c r="D137" s="54" t="s">
        <v>127</v>
      </c>
      <c r="E137" s="119"/>
      <c r="F137" s="55" t="s">
        <v>41</v>
      </c>
      <c r="G137" s="55" t="s">
        <v>41</v>
      </c>
      <c r="H137" s="120">
        <f>E137*0.27778</f>
        <v>0</v>
      </c>
      <c r="I137" s="237">
        <f>C137*E137</f>
        <v>0</v>
      </c>
    </row>
    <row r="138" spans="1:9" ht="15" customHeight="1" x14ac:dyDescent="0.25"/>
    <row r="139" spans="1:9" ht="15" customHeight="1" thickBot="1" x14ac:dyDescent="0.3">
      <c r="A139" s="203"/>
      <c r="B139" s="203"/>
      <c r="C139" s="175"/>
      <c r="D139" s="175"/>
      <c r="F139" s="204"/>
      <c r="G139" s="205" t="s">
        <v>39</v>
      </c>
      <c r="H139" s="205">
        <f>SUM(H137)</f>
        <v>0</v>
      </c>
      <c r="I139" s="205">
        <f>SUM(I137)</f>
        <v>0</v>
      </c>
    </row>
    <row r="140" spans="1:9" ht="15" customHeight="1" thickTop="1" x14ac:dyDescent="0.25"/>
    <row r="141" spans="1:9" ht="15" customHeight="1" x14ac:dyDescent="0.25">
      <c r="H141" s="344" t="s">
        <v>130</v>
      </c>
      <c r="I141" s="344"/>
    </row>
    <row r="142" spans="1:9" ht="15" customHeight="1" x14ac:dyDescent="0.25">
      <c r="H142" s="239" t="s">
        <v>32</v>
      </c>
      <c r="I142" s="239" t="s">
        <v>86</v>
      </c>
    </row>
    <row r="143" spans="1:9" ht="20.100000000000001" customHeight="1" thickBot="1" x14ac:dyDescent="0.3">
      <c r="F143" s="332" t="s">
        <v>110</v>
      </c>
      <c r="G143" s="332"/>
      <c r="H143" s="118">
        <f>H122+H131+H139</f>
        <v>0</v>
      </c>
      <c r="I143" s="118">
        <f>I122+I131+I139</f>
        <v>0</v>
      </c>
    </row>
    <row r="144" spans="1:9" ht="20.100000000000001" customHeight="1" thickTop="1" x14ac:dyDescent="0.25">
      <c r="H144" s="239"/>
      <c r="I144" s="239"/>
    </row>
    <row r="145" spans="1:18" ht="30" customHeight="1" x14ac:dyDescent="0.25">
      <c r="A145" s="333" t="s">
        <v>95</v>
      </c>
      <c r="B145" s="333"/>
      <c r="C145" s="333"/>
      <c r="D145" s="333"/>
      <c r="E145" s="333"/>
      <c r="F145" s="333"/>
      <c r="G145" s="333"/>
      <c r="H145" s="333"/>
      <c r="I145" s="333"/>
      <c r="J145" s="40"/>
      <c r="K145" s="40"/>
      <c r="L145" s="40"/>
      <c r="M145" s="40"/>
      <c r="P145" s="40"/>
      <c r="Q145" s="40"/>
      <c r="R145" s="40"/>
    </row>
    <row r="146" spans="1:18" ht="90" customHeight="1" x14ac:dyDescent="0.25">
      <c r="A146" s="334" t="s">
        <v>111</v>
      </c>
      <c r="B146" s="334"/>
      <c r="C146" s="334"/>
      <c r="D146" s="334"/>
      <c r="E146" s="334"/>
      <c r="F146" s="334"/>
      <c r="G146" s="334"/>
      <c r="H146" s="334"/>
      <c r="I146" s="334"/>
      <c r="J146" s="40"/>
      <c r="K146" s="40"/>
      <c r="L146" s="40"/>
      <c r="M146" s="40"/>
      <c r="P146" s="40"/>
      <c r="Q146" s="40"/>
      <c r="R146" s="40"/>
    </row>
    <row r="147" spans="1:18" ht="20.100000000000001" customHeight="1" thickBot="1" x14ac:dyDescent="0.3">
      <c r="A147" s="335" t="s">
        <v>48</v>
      </c>
      <c r="B147" s="335"/>
      <c r="C147" s="335"/>
      <c r="D147" s="335"/>
      <c r="E147" s="335"/>
      <c r="F147" s="335"/>
      <c r="G147" s="335"/>
      <c r="H147" s="335"/>
      <c r="I147" s="335"/>
      <c r="J147" s="40"/>
      <c r="K147" s="40"/>
      <c r="L147" s="40"/>
      <c r="M147" s="40"/>
      <c r="P147" s="40"/>
      <c r="Q147" s="40"/>
      <c r="R147" s="40"/>
    </row>
    <row r="148" spans="1:18" ht="19.5" thickBot="1" x14ac:dyDescent="0.3">
      <c r="A148" s="309" t="s">
        <v>27</v>
      </c>
      <c r="B148" s="310"/>
      <c r="C148" s="310"/>
      <c r="D148" s="310"/>
      <c r="E148" s="310"/>
      <c r="F148" s="310"/>
      <c r="G148" s="310"/>
      <c r="H148" s="310"/>
      <c r="I148" s="311"/>
      <c r="J148" s="34"/>
      <c r="K148" s="34"/>
      <c r="L148" s="34"/>
      <c r="M148" s="34"/>
      <c r="P148" s="34"/>
      <c r="Q148" s="34"/>
      <c r="R148" s="34"/>
    </row>
    <row r="149" spans="1:18" ht="30" customHeight="1" x14ac:dyDescent="0.25">
      <c r="A149" s="301" t="s">
        <v>4</v>
      </c>
      <c r="B149" s="302"/>
      <c r="C149" s="42" t="s">
        <v>73</v>
      </c>
      <c r="D149" s="336" t="s">
        <v>31</v>
      </c>
      <c r="E149" s="337"/>
      <c r="F149" s="42" t="s">
        <v>35</v>
      </c>
      <c r="G149" s="2" t="s">
        <v>34</v>
      </c>
      <c r="H149" s="42" t="s">
        <v>33</v>
      </c>
      <c r="I149" s="2" t="s">
        <v>74</v>
      </c>
    </row>
    <row r="150" spans="1:18" ht="15.75" customHeight="1" thickBot="1" x14ac:dyDescent="0.3">
      <c r="A150" s="303"/>
      <c r="B150" s="304"/>
      <c r="C150" s="4" t="s">
        <v>85</v>
      </c>
      <c r="D150" s="1" t="s">
        <v>29</v>
      </c>
      <c r="E150" s="44"/>
      <c r="F150" s="4" t="s">
        <v>87</v>
      </c>
      <c r="G150" s="4" t="s">
        <v>88</v>
      </c>
      <c r="H150" s="4" t="s">
        <v>32</v>
      </c>
      <c r="I150" s="4" t="s">
        <v>86</v>
      </c>
    </row>
    <row r="151" spans="1:18" ht="17.100000000000001" customHeight="1" x14ac:dyDescent="0.25">
      <c r="A151" s="338" t="s">
        <v>1</v>
      </c>
      <c r="B151" s="339"/>
      <c r="C151" s="43">
        <v>0.27900000000000003</v>
      </c>
      <c r="D151" s="45" t="s">
        <v>86</v>
      </c>
      <c r="E151" s="121"/>
      <c r="F151" s="47">
        <v>11.2</v>
      </c>
      <c r="G151" s="47">
        <v>0.86</v>
      </c>
      <c r="H151" s="122">
        <f>E151*F151</f>
        <v>0</v>
      </c>
      <c r="I151" s="122">
        <f t="shared" ref="I151:I156" si="8">C151*H151</f>
        <v>0</v>
      </c>
    </row>
    <row r="152" spans="1:18" ht="17.100000000000001" customHeight="1" x14ac:dyDescent="0.25">
      <c r="A152" s="317" t="s">
        <v>0</v>
      </c>
      <c r="B152" s="318"/>
      <c r="C152" s="3">
        <v>0.20200000000000001</v>
      </c>
      <c r="D152" s="5" t="s">
        <v>86</v>
      </c>
      <c r="E152" s="108"/>
      <c r="F152" s="48">
        <v>13.3</v>
      </c>
      <c r="G152" s="48">
        <v>742</v>
      </c>
      <c r="H152" s="123">
        <f t="shared" ref="H152:H156" si="9">E152*F152</f>
        <v>0</v>
      </c>
      <c r="I152" s="123">
        <f t="shared" si="8"/>
        <v>0</v>
      </c>
    </row>
    <row r="153" spans="1:18" ht="17.100000000000001" customHeight="1" x14ac:dyDescent="0.25">
      <c r="A153" s="317" t="s">
        <v>139</v>
      </c>
      <c r="B153" s="318"/>
      <c r="C153" s="3">
        <v>0.22700000000000001</v>
      </c>
      <c r="D153" s="5" t="s">
        <v>86</v>
      </c>
      <c r="E153" s="108"/>
      <c r="F153" s="48">
        <v>13.1</v>
      </c>
      <c r="G153" s="48">
        <v>544</v>
      </c>
      <c r="H153" s="123">
        <f t="shared" si="9"/>
        <v>0</v>
      </c>
      <c r="I153" s="123">
        <f t="shared" si="8"/>
        <v>0</v>
      </c>
    </row>
    <row r="154" spans="1:18" ht="17.100000000000001" customHeight="1" x14ac:dyDescent="0.25">
      <c r="A154" s="317" t="s">
        <v>140</v>
      </c>
      <c r="B154" s="318"/>
      <c r="C154" s="3">
        <v>0.34100000000000003</v>
      </c>
      <c r="D154" s="5" t="s">
        <v>86</v>
      </c>
      <c r="E154" s="108"/>
      <c r="F154" s="48">
        <v>7.2</v>
      </c>
      <c r="G154" s="48">
        <v>1.1200000000000001</v>
      </c>
      <c r="H154" s="123">
        <f t="shared" si="9"/>
        <v>0</v>
      </c>
      <c r="I154" s="123">
        <f t="shared" si="8"/>
        <v>0</v>
      </c>
    </row>
    <row r="155" spans="1:18" ht="17.100000000000001" customHeight="1" x14ac:dyDescent="0.25">
      <c r="A155" s="317" t="s">
        <v>141</v>
      </c>
      <c r="B155" s="318"/>
      <c r="C155" s="3">
        <v>0</v>
      </c>
      <c r="D155" s="5" t="s">
        <v>86</v>
      </c>
      <c r="E155" s="108"/>
      <c r="F155" s="48">
        <v>4.25</v>
      </c>
      <c r="G155" s="48">
        <v>0.45</v>
      </c>
      <c r="H155" s="123">
        <f t="shared" si="9"/>
        <v>0</v>
      </c>
      <c r="I155" s="123">
        <f t="shared" si="8"/>
        <v>0</v>
      </c>
    </row>
    <row r="156" spans="1:18" ht="17.100000000000001" customHeight="1" thickBot="1" x14ac:dyDescent="0.3">
      <c r="A156" s="243" t="s">
        <v>28</v>
      </c>
      <c r="B156" s="27"/>
      <c r="C156" s="49"/>
      <c r="D156" s="1"/>
      <c r="E156" s="111"/>
      <c r="F156" s="160"/>
      <c r="G156" s="4"/>
      <c r="H156" s="124">
        <f t="shared" si="9"/>
        <v>0</v>
      </c>
      <c r="I156" s="124">
        <f t="shared" si="8"/>
        <v>0</v>
      </c>
    </row>
    <row r="158" spans="1:18" ht="20.100000000000001" customHeight="1" thickBot="1" x14ac:dyDescent="0.3">
      <c r="G158" s="205" t="s">
        <v>39</v>
      </c>
      <c r="H158" s="209">
        <f>ROUNDUP(SUM(H151:H156),1)</f>
        <v>0</v>
      </c>
      <c r="I158" s="209">
        <f>ROUNDUP(SUM(I151:I156),1)</f>
        <v>0</v>
      </c>
    </row>
    <row r="159" spans="1:18" ht="15" customHeight="1" thickTop="1" x14ac:dyDescent="0.25"/>
    <row r="160" spans="1:18" ht="19.5" thickBot="1" x14ac:dyDescent="0.3">
      <c r="A160" s="335" t="s">
        <v>49</v>
      </c>
      <c r="B160" s="335"/>
      <c r="C160" s="335"/>
      <c r="D160" s="335"/>
      <c r="E160" s="335"/>
      <c r="F160" s="335"/>
      <c r="G160" s="335"/>
      <c r="H160" s="335"/>
      <c r="I160" s="335"/>
    </row>
    <row r="161" spans="1:9" ht="19.5" thickBot="1" x14ac:dyDescent="0.3">
      <c r="A161" s="309" t="s">
        <v>119</v>
      </c>
      <c r="B161" s="310"/>
      <c r="C161" s="310"/>
      <c r="D161" s="310"/>
      <c r="E161" s="310"/>
      <c r="F161" s="310"/>
      <c r="G161" s="310"/>
      <c r="H161" s="310"/>
      <c r="I161" s="311"/>
    </row>
    <row r="162" spans="1:9" ht="33" x14ac:dyDescent="0.25">
      <c r="A162" s="301" t="s">
        <v>97</v>
      </c>
      <c r="B162" s="302"/>
      <c r="C162" s="42" t="s">
        <v>73</v>
      </c>
      <c r="D162" s="336" t="s">
        <v>40</v>
      </c>
      <c r="E162" s="337"/>
      <c r="F162" s="188" t="s">
        <v>35</v>
      </c>
      <c r="G162" s="189" t="s">
        <v>34</v>
      </c>
      <c r="H162" s="42" t="s">
        <v>33</v>
      </c>
      <c r="I162" s="2" t="s">
        <v>74</v>
      </c>
    </row>
    <row r="163" spans="1:9" ht="18.75" thickBot="1" x14ac:dyDescent="0.3">
      <c r="A163" s="303"/>
      <c r="B163" s="304"/>
      <c r="C163" s="4" t="s">
        <v>85</v>
      </c>
      <c r="D163" s="1" t="s">
        <v>29</v>
      </c>
      <c r="E163" s="44"/>
      <c r="F163" s="190" t="s">
        <v>87</v>
      </c>
      <c r="G163" s="190" t="s">
        <v>105</v>
      </c>
      <c r="H163" s="4" t="s">
        <v>32</v>
      </c>
      <c r="I163" s="4" t="s">
        <v>86</v>
      </c>
    </row>
    <row r="164" spans="1:9" x14ac:dyDescent="0.25">
      <c r="A164" s="340" t="s">
        <v>2</v>
      </c>
      <c r="B164" s="341"/>
      <c r="C164" s="2">
        <v>1.1910000000000001</v>
      </c>
      <c r="D164" s="242" t="s">
        <v>32</v>
      </c>
      <c r="E164" s="187"/>
      <c r="F164" s="231" t="s">
        <v>41</v>
      </c>
      <c r="G164" s="231" t="s">
        <v>41</v>
      </c>
      <c r="H164" s="122">
        <f>E164</f>
        <v>0</v>
      </c>
      <c r="I164" s="232">
        <f>C164*H164</f>
        <v>0</v>
      </c>
    </row>
    <row r="165" spans="1:9" ht="17.100000000000001" customHeight="1" thickBot="1" x14ac:dyDescent="0.3">
      <c r="A165" s="345" t="s">
        <v>138</v>
      </c>
      <c r="B165" s="346"/>
      <c r="C165" s="4">
        <v>0</v>
      </c>
      <c r="D165" s="1" t="s">
        <v>32</v>
      </c>
      <c r="E165" s="111"/>
      <c r="F165" s="181" t="s">
        <v>41</v>
      </c>
      <c r="G165" s="181" t="s">
        <v>41</v>
      </c>
      <c r="H165" s="124">
        <f>E165</f>
        <v>0</v>
      </c>
      <c r="I165" s="233">
        <f>C165*H165</f>
        <v>0</v>
      </c>
    </row>
    <row r="167" spans="1:9" ht="20.100000000000001" customHeight="1" thickBot="1" x14ac:dyDescent="0.3">
      <c r="G167" s="205" t="s">
        <v>39</v>
      </c>
      <c r="H167" s="209">
        <f>ROUNDUP(SUM(H164:H165),1)</f>
        <v>0</v>
      </c>
      <c r="I167" s="209">
        <f>ROUNDUP(SUM(I164:I165),1)</f>
        <v>0</v>
      </c>
    </row>
    <row r="168" spans="1:9" ht="15" customHeight="1" thickTop="1" x14ac:dyDescent="0.25"/>
    <row r="169" spans="1:9" ht="19.5" thickBot="1" x14ac:dyDescent="0.3">
      <c r="A169" s="335" t="s">
        <v>129</v>
      </c>
      <c r="B169" s="335"/>
      <c r="C169" s="335"/>
      <c r="D169" s="335"/>
      <c r="E169" s="335"/>
      <c r="F169" s="335"/>
      <c r="G169" s="335"/>
      <c r="H169" s="335"/>
      <c r="I169" s="335"/>
    </row>
    <row r="170" spans="1:9" ht="19.5" thickBot="1" x14ac:dyDescent="0.3">
      <c r="A170" s="309" t="s">
        <v>124</v>
      </c>
      <c r="B170" s="310"/>
      <c r="C170" s="310"/>
      <c r="D170" s="310"/>
      <c r="E170" s="310"/>
      <c r="F170" s="310"/>
      <c r="G170" s="310"/>
      <c r="H170" s="310"/>
      <c r="I170" s="311"/>
    </row>
    <row r="171" spans="1:9" ht="33" x14ac:dyDescent="0.25">
      <c r="A171" s="301" t="s">
        <v>97</v>
      </c>
      <c r="B171" s="302"/>
      <c r="C171" s="42" t="s">
        <v>98</v>
      </c>
      <c r="D171" s="336" t="s">
        <v>40</v>
      </c>
      <c r="E171" s="337"/>
      <c r="F171" s="188" t="s">
        <v>35</v>
      </c>
      <c r="G171" s="189" t="s">
        <v>34</v>
      </c>
      <c r="H171" s="42" t="s">
        <v>100</v>
      </c>
      <c r="I171" s="2" t="s">
        <v>78</v>
      </c>
    </row>
    <row r="172" spans="1:9" ht="18.75" thickBot="1" x14ac:dyDescent="0.3">
      <c r="A172" s="303"/>
      <c r="B172" s="304"/>
      <c r="C172" s="4" t="s">
        <v>126</v>
      </c>
      <c r="D172" s="1" t="s">
        <v>29</v>
      </c>
      <c r="E172" s="44"/>
      <c r="F172" s="190" t="s">
        <v>87</v>
      </c>
      <c r="G172" s="190" t="s">
        <v>99</v>
      </c>
      <c r="H172" s="4" t="s">
        <v>32</v>
      </c>
      <c r="I172" s="4" t="s">
        <v>86</v>
      </c>
    </row>
    <row r="173" spans="1:9" ht="15.75" thickBot="1" x14ac:dyDescent="0.3">
      <c r="A173" s="342" t="s">
        <v>125</v>
      </c>
      <c r="B173" s="343"/>
      <c r="C173" s="53">
        <v>0.13600000000000001</v>
      </c>
      <c r="D173" s="54" t="s">
        <v>127</v>
      </c>
      <c r="E173" s="119"/>
      <c r="F173" s="55" t="s">
        <v>41</v>
      </c>
      <c r="G173" s="55" t="s">
        <v>41</v>
      </c>
      <c r="H173" s="120">
        <f>E173*0.27778</f>
        <v>0</v>
      </c>
      <c r="I173" s="237">
        <f>C173*E173</f>
        <v>0</v>
      </c>
    </row>
    <row r="174" spans="1:9" ht="15" customHeight="1" x14ac:dyDescent="0.25"/>
    <row r="175" spans="1:9" ht="15" customHeight="1" thickBot="1" x14ac:dyDescent="0.3">
      <c r="A175" s="203"/>
      <c r="B175" s="203"/>
      <c r="C175" s="175"/>
      <c r="D175" s="175"/>
      <c r="F175" s="204"/>
      <c r="G175" s="205" t="s">
        <v>39</v>
      </c>
      <c r="H175" s="205">
        <f>SUM(H173)</f>
        <v>0</v>
      </c>
      <c r="I175" s="205">
        <f>SUM(I173)</f>
        <v>0</v>
      </c>
    </row>
    <row r="176" spans="1:9" ht="15" customHeight="1" thickTop="1" x14ac:dyDescent="0.25"/>
    <row r="177" spans="1:18" ht="15" customHeight="1" x14ac:dyDescent="0.25">
      <c r="H177" s="344" t="s">
        <v>130</v>
      </c>
      <c r="I177" s="344"/>
    </row>
    <row r="178" spans="1:18" ht="15" customHeight="1" x14ac:dyDescent="0.25">
      <c r="H178" s="239" t="s">
        <v>32</v>
      </c>
      <c r="I178" s="239" t="s">
        <v>86</v>
      </c>
    </row>
    <row r="179" spans="1:18" ht="20.100000000000001" customHeight="1" thickBot="1" x14ac:dyDescent="0.3">
      <c r="F179" s="332" t="s">
        <v>110</v>
      </c>
      <c r="G179" s="332"/>
      <c r="H179" s="118">
        <f>H158+H167+H175</f>
        <v>0</v>
      </c>
      <c r="I179" s="118">
        <f>I158+I167+I175</f>
        <v>0</v>
      </c>
    </row>
    <row r="180" spans="1:18" ht="20.100000000000001" customHeight="1" thickTop="1" x14ac:dyDescent="0.25">
      <c r="H180" s="239"/>
      <c r="I180" s="239"/>
    </row>
    <row r="181" spans="1:18" ht="30" customHeight="1" x14ac:dyDescent="0.25">
      <c r="A181" s="333" t="s">
        <v>96</v>
      </c>
      <c r="B181" s="333"/>
      <c r="C181" s="333"/>
      <c r="D181" s="333"/>
      <c r="E181" s="333"/>
      <c r="F181" s="333"/>
      <c r="G181" s="333"/>
      <c r="H181" s="333"/>
      <c r="I181" s="333"/>
      <c r="J181" s="40"/>
      <c r="K181" s="40"/>
      <c r="L181" s="40"/>
      <c r="M181" s="40"/>
      <c r="P181" s="40"/>
      <c r="Q181" s="40"/>
      <c r="R181" s="40"/>
    </row>
    <row r="182" spans="1:18" ht="90" customHeight="1" x14ac:dyDescent="0.25">
      <c r="A182" s="334" t="s">
        <v>111</v>
      </c>
      <c r="B182" s="334"/>
      <c r="C182" s="334"/>
      <c r="D182" s="334"/>
      <c r="E182" s="334"/>
      <c r="F182" s="334"/>
      <c r="G182" s="334"/>
      <c r="H182" s="334"/>
      <c r="I182" s="334"/>
      <c r="J182" s="40"/>
      <c r="K182" s="40"/>
      <c r="L182" s="40"/>
      <c r="M182" s="40"/>
      <c r="P182" s="40"/>
      <c r="Q182" s="40"/>
      <c r="R182" s="40"/>
    </row>
    <row r="183" spans="1:18" ht="20.100000000000001" customHeight="1" thickBot="1" x14ac:dyDescent="0.3">
      <c r="A183" s="335" t="s">
        <v>48</v>
      </c>
      <c r="B183" s="335"/>
      <c r="C183" s="335"/>
      <c r="D183" s="335"/>
      <c r="E183" s="335"/>
      <c r="F183" s="335"/>
      <c r="G183" s="335"/>
      <c r="H183" s="335"/>
      <c r="I183" s="335"/>
      <c r="J183" s="40"/>
      <c r="K183" s="40"/>
      <c r="L183" s="40"/>
      <c r="M183" s="40"/>
      <c r="P183" s="40"/>
      <c r="Q183" s="40"/>
      <c r="R183" s="40"/>
    </row>
    <row r="184" spans="1:18" ht="19.5" thickBot="1" x14ac:dyDescent="0.3">
      <c r="A184" s="309" t="s">
        <v>27</v>
      </c>
      <c r="B184" s="310"/>
      <c r="C184" s="310"/>
      <c r="D184" s="310"/>
      <c r="E184" s="310"/>
      <c r="F184" s="310"/>
      <c r="G184" s="310"/>
      <c r="H184" s="310"/>
      <c r="I184" s="311"/>
      <c r="J184" s="34"/>
      <c r="K184" s="34"/>
      <c r="L184" s="34"/>
      <c r="M184" s="34"/>
      <c r="P184" s="34"/>
      <c r="Q184" s="34"/>
      <c r="R184" s="34"/>
    </row>
    <row r="185" spans="1:18" ht="30" customHeight="1" x14ac:dyDescent="0.25">
      <c r="A185" s="301" t="s">
        <v>4</v>
      </c>
      <c r="B185" s="302"/>
      <c r="C185" s="42" t="s">
        <v>73</v>
      </c>
      <c r="D185" s="336" t="s">
        <v>31</v>
      </c>
      <c r="E185" s="337"/>
      <c r="F185" s="42" t="s">
        <v>35</v>
      </c>
      <c r="G185" s="2" t="s">
        <v>34</v>
      </c>
      <c r="H185" s="42" t="s">
        <v>33</v>
      </c>
      <c r="I185" s="2" t="s">
        <v>74</v>
      </c>
    </row>
    <row r="186" spans="1:18" ht="15.75" customHeight="1" thickBot="1" x14ac:dyDescent="0.3">
      <c r="A186" s="303"/>
      <c r="B186" s="304"/>
      <c r="C186" s="4" t="s">
        <v>85</v>
      </c>
      <c r="D186" s="1" t="s">
        <v>29</v>
      </c>
      <c r="E186" s="44"/>
      <c r="F186" s="4" t="s">
        <v>87</v>
      </c>
      <c r="G186" s="4" t="s">
        <v>88</v>
      </c>
      <c r="H186" s="4" t="s">
        <v>32</v>
      </c>
      <c r="I186" s="4" t="s">
        <v>86</v>
      </c>
    </row>
    <row r="187" spans="1:18" ht="17.100000000000001" customHeight="1" x14ac:dyDescent="0.25">
      <c r="A187" s="338" t="s">
        <v>1</v>
      </c>
      <c r="B187" s="339"/>
      <c r="C187" s="43">
        <v>0.27900000000000003</v>
      </c>
      <c r="D187" s="45" t="s">
        <v>86</v>
      </c>
      <c r="E187" s="121"/>
      <c r="F187" s="47">
        <v>11.2</v>
      </c>
      <c r="G187" s="47">
        <v>0.86</v>
      </c>
      <c r="H187" s="122">
        <f>E187*F187</f>
        <v>0</v>
      </c>
      <c r="I187" s="122">
        <f t="shared" ref="I187:I192" si="10">C187*H187</f>
        <v>0</v>
      </c>
    </row>
    <row r="188" spans="1:18" ht="17.100000000000001" customHeight="1" x14ac:dyDescent="0.25">
      <c r="A188" s="317" t="s">
        <v>0</v>
      </c>
      <c r="B188" s="318"/>
      <c r="C188" s="3">
        <v>0.20200000000000001</v>
      </c>
      <c r="D188" s="5" t="s">
        <v>86</v>
      </c>
      <c r="E188" s="108"/>
      <c r="F188" s="48">
        <v>13.3</v>
      </c>
      <c r="G188" s="48">
        <v>742</v>
      </c>
      <c r="H188" s="123">
        <f t="shared" ref="H188:H192" si="11">E188*F188</f>
        <v>0</v>
      </c>
      <c r="I188" s="123">
        <f t="shared" si="10"/>
        <v>0</v>
      </c>
    </row>
    <row r="189" spans="1:18" ht="17.100000000000001" customHeight="1" x14ac:dyDescent="0.25">
      <c r="A189" s="317" t="s">
        <v>139</v>
      </c>
      <c r="B189" s="318"/>
      <c r="C189" s="3">
        <v>0.22700000000000001</v>
      </c>
      <c r="D189" s="5" t="s">
        <v>86</v>
      </c>
      <c r="E189" s="108"/>
      <c r="F189" s="48">
        <v>13.1</v>
      </c>
      <c r="G189" s="48">
        <v>544</v>
      </c>
      <c r="H189" s="123">
        <f t="shared" si="11"/>
        <v>0</v>
      </c>
      <c r="I189" s="123">
        <f t="shared" si="10"/>
        <v>0</v>
      </c>
    </row>
    <row r="190" spans="1:18" ht="17.100000000000001" customHeight="1" x14ac:dyDescent="0.25">
      <c r="A190" s="317" t="s">
        <v>140</v>
      </c>
      <c r="B190" s="318"/>
      <c r="C190" s="3">
        <v>0.34100000000000003</v>
      </c>
      <c r="D190" s="5" t="s">
        <v>86</v>
      </c>
      <c r="E190" s="108"/>
      <c r="F190" s="48">
        <v>7.2</v>
      </c>
      <c r="G190" s="48">
        <v>1.1200000000000001</v>
      </c>
      <c r="H190" s="123">
        <f t="shared" si="11"/>
        <v>0</v>
      </c>
      <c r="I190" s="123">
        <f t="shared" si="10"/>
        <v>0</v>
      </c>
    </row>
    <row r="191" spans="1:18" ht="17.100000000000001" customHeight="1" x14ac:dyDescent="0.25">
      <c r="A191" s="317" t="s">
        <v>141</v>
      </c>
      <c r="B191" s="318"/>
      <c r="C191" s="3">
        <v>0</v>
      </c>
      <c r="D191" s="5" t="s">
        <v>86</v>
      </c>
      <c r="E191" s="108"/>
      <c r="F191" s="48">
        <v>4.25</v>
      </c>
      <c r="G191" s="48">
        <v>0.45</v>
      </c>
      <c r="H191" s="123">
        <f t="shared" si="11"/>
        <v>0</v>
      </c>
      <c r="I191" s="123">
        <f t="shared" si="10"/>
        <v>0</v>
      </c>
    </row>
    <row r="192" spans="1:18" ht="17.100000000000001" customHeight="1" thickBot="1" x14ac:dyDescent="0.3">
      <c r="A192" s="243" t="s">
        <v>28</v>
      </c>
      <c r="B192" s="27"/>
      <c r="C192" s="49"/>
      <c r="D192" s="1"/>
      <c r="E192" s="111"/>
      <c r="F192" s="160"/>
      <c r="G192" s="4"/>
      <c r="H192" s="124">
        <f t="shared" si="11"/>
        <v>0</v>
      </c>
      <c r="I192" s="124">
        <f t="shared" si="10"/>
        <v>0</v>
      </c>
    </row>
    <row r="194" spans="1:9" ht="20.100000000000001" customHeight="1" thickBot="1" x14ac:dyDescent="0.3">
      <c r="G194" s="205" t="s">
        <v>39</v>
      </c>
      <c r="H194" s="209">
        <f>ROUNDUP(SUM(H187:H192),1)</f>
        <v>0</v>
      </c>
      <c r="I194" s="209">
        <f>ROUNDUP(SUM(I187:I192),1)</f>
        <v>0</v>
      </c>
    </row>
    <row r="195" spans="1:9" ht="15" customHeight="1" thickTop="1" x14ac:dyDescent="0.25"/>
    <row r="196" spans="1:9" ht="19.5" thickBot="1" x14ac:dyDescent="0.3">
      <c r="A196" s="335" t="s">
        <v>49</v>
      </c>
      <c r="B196" s="335"/>
      <c r="C196" s="335"/>
      <c r="D196" s="335"/>
      <c r="E196" s="335"/>
      <c r="F196" s="335"/>
      <c r="G196" s="335"/>
      <c r="H196" s="335"/>
      <c r="I196" s="335"/>
    </row>
    <row r="197" spans="1:9" ht="19.5" thickBot="1" x14ac:dyDescent="0.3">
      <c r="A197" s="309" t="s">
        <v>119</v>
      </c>
      <c r="B197" s="310"/>
      <c r="C197" s="310"/>
      <c r="D197" s="310"/>
      <c r="E197" s="310"/>
      <c r="F197" s="310"/>
      <c r="G197" s="310"/>
      <c r="H197" s="310"/>
      <c r="I197" s="311"/>
    </row>
    <row r="198" spans="1:9" ht="33" x14ac:dyDescent="0.25">
      <c r="A198" s="301" t="s">
        <v>97</v>
      </c>
      <c r="B198" s="302"/>
      <c r="C198" s="42" t="s">
        <v>73</v>
      </c>
      <c r="D198" s="336" t="s">
        <v>40</v>
      </c>
      <c r="E198" s="337"/>
      <c r="F198" s="188" t="s">
        <v>35</v>
      </c>
      <c r="G198" s="189" t="s">
        <v>34</v>
      </c>
      <c r="H198" s="42" t="s">
        <v>33</v>
      </c>
      <c r="I198" s="2" t="s">
        <v>74</v>
      </c>
    </row>
    <row r="199" spans="1:9" ht="18.75" thickBot="1" x14ac:dyDescent="0.3">
      <c r="A199" s="303"/>
      <c r="B199" s="304"/>
      <c r="C199" s="4" t="s">
        <v>85</v>
      </c>
      <c r="D199" s="1" t="s">
        <v>29</v>
      </c>
      <c r="E199" s="44"/>
      <c r="F199" s="190" t="s">
        <v>87</v>
      </c>
      <c r="G199" s="190" t="s">
        <v>105</v>
      </c>
      <c r="H199" s="4" t="s">
        <v>32</v>
      </c>
      <c r="I199" s="4" t="s">
        <v>86</v>
      </c>
    </row>
    <row r="200" spans="1:9" x14ac:dyDescent="0.25">
      <c r="A200" s="340" t="s">
        <v>2</v>
      </c>
      <c r="B200" s="341"/>
      <c r="C200" s="2">
        <v>1.1910000000000001</v>
      </c>
      <c r="D200" s="242" t="s">
        <v>32</v>
      </c>
      <c r="E200" s="187"/>
      <c r="F200" s="231" t="s">
        <v>41</v>
      </c>
      <c r="G200" s="231" t="s">
        <v>41</v>
      </c>
      <c r="H200" s="122">
        <f>E200</f>
        <v>0</v>
      </c>
      <c r="I200" s="232">
        <f>C200*H200</f>
        <v>0</v>
      </c>
    </row>
    <row r="201" spans="1:9" ht="17.100000000000001" customHeight="1" thickBot="1" x14ac:dyDescent="0.3">
      <c r="A201" s="345" t="s">
        <v>138</v>
      </c>
      <c r="B201" s="346"/>
      <c r="C201" s="4">
        <v>0</v>
      </c>
      <c r="D201" s="1" t="s">
        <v>32</v>
      </c>
      <c r="E201" s="111"/>
      <c r="F201" s="181" t="s">
        <v>41</v>
      </c>
      <c r="G201" s="181" t="s">
        <v>41</v>
      </c>
      <c r="H201" s="124">
        <f>E201</f>
        <v>0</v>
      </c>
      <c r="I201" s="233">
        <f>C201*H201</f>
        <v>0</v>
      </c>
    </row>
    <row r="203" spans="1:9" ht="20.100000000000001" customHeight="1" thickBot="1" x14ac:dyDescent="0.3">
      <c r="G203" s="205" t="s">
        <v>39</v>
      </c>
      <c r="H203" s="209">
        <f>ROUNDUP(SUM(H200:H201),1)</f>
        <v>0</v>
      </c>
      <c r="I203" s="209">
        <f>ROUNDUP(SUM(I200:I201),1)</f>
        <v>0</v>
      </c>
    </row>
    <row r="204" spans="1:9" ht="15" customHeight="1" thickTop="1" x14ac:dyDescent="0.25"/>
    <row r="205" spans="1:9" ht="19.5" thickBot="1" x14ac:dyDescent="0.3">
      <c r="A205" s="335" t="s">
        <v>129</v>
      </c>
      <c r="B205" s="335"/>
      <c r="C205" s="335"/>
      <c r="D205" s="335"/>
      <c r="E205" s="335"/>
      <c r="F205" s="335"/>
      <c r="G205" s="335"/>
      <c r="H205" s="335"/>
      <c r="I205" s="335"/>
    </row>
    <row r="206" spans="1:9" ht="19.5" thickBot="1" x14ac:dyDescent="0.3">
      <c r="A206" s="309" t="s">
        <v>124</v>
      </c>
      <c r="B206" s="310"/>
      <c r="C206" s="310"/>
      <c r="D206" s="310"/>
      <c r="E206" s="310"/>
      <c r="F206" s="310"/>
      <c r="G206" s="310"/>
      <c r="H206" s="310"/>
      <c r="I206" s="311"/>
    </row>
    <row r="207" spans="1:9" ht="33" x14ac:dyDescent="0.25">
      <c r="A207" s="301" t="s">
        <v>97</v>
      </c>
      <c r="B207" s="302"/>
      <c r="C207" s="42" t="s">
        <v>98</v>
      </c>
      <c r="D207" s="336" t="s">
        <v>40</v>
      </c>
      <c r="E207" s="337"/>
      <c r="F207" s="188" t="s">
        <v>35</v>
      </c>
      <c r="G207" s="189" t="s">
        <v>34</v>
      </c>
      <c r="H207" s="42" t="s">
        <v>100</v>
      </c>
      <c r="I207" s="2" t="s">
        <v>78</v>
      </c>
    </row>
    <row r="208" spans="1:9" ht="18.75" thickBot="1" x14ac:dyDescent="0.3">
      <c r="A208" s="303"/>
      <c r="B208" s="304"/>
      <c r="C208" s="4" t="s">
        <v>126</v>
      </c>
      <c r="D208" s="1" t="s">
        <v>29</v>
      </c>
      <c r="E208" s="44"/>
      <c r="F208" s="190" t="s">
        <v>87</v>
      </c>
      <c r="G208" s="190" t="s">
        <v>99</v>
      </c>
      <c r="H208" s="4" t="s">
        <v>32</v>
      </c>
      <c r="I208" s="4" t="s">
        <v>86</v>
      </c>
    </row>
    <row r="209" spans="1:9" ht="15.75" thickBot="1" x14ac:dyDescent="0.3">
      <c r="A209" s="342" t="s">
        <v>125</v>
      </c>
      <c r="B209" s="343"/>
      <c r="C209" s="53">
        <v>0.13600000000000001</v>
      </c>
      <c r="D209" s="54" t="s">
        <v>127</v>
      </c>
      <c r="E209" s="119"/>
      <c r="F209" s="55" t="s">
        <v>41</v>
      </c>
      <c r="G209" s="55" t="s">
        <v>41</v>
      </c>
      <c r="H209" s="120">
        <f>E209*0.27778</f>
        <v>0</v>
      </c>
      <c r="I209" s="237">
        <f>C209*E209</f>
        <v>0</v>
      </c>
    </row>
    <row r="210" spans="1:9" ht="15" customHeight="1" x14ac:dyDescent="0.25"/>
    <row r="211" spans="1:9" ht="15" customHeight="1" thickBot="1" x14ac:dyDescent="0.3">
      <c r="A211" s="203"/>
      <c r="B211" s="203"/>
      <c r="C211" s="175"/>
      <c r="D211" s="175"/>
      <c r="F211" s="204"/>
      <c r="G211" s="205" t="s">
        <v>39</v>
      </c>
      <c r="H211" s="205">
        <f>SUM(H209)</f>
        <v>0</v>
      </c>
      <c r="I211" s="205">
        <f>SUM(I209)</f>
        <v>0</v>
      </c>
    </row>
    <row r="212" spans="1:9" ht="15" customHeight="1" thickTop="1" x14ac:dyDescent="0.25"/>
    <row r="213" spans="1:9" ht="15" customHeight="1" x14ac:dyDescent="0.25">
      <c r="H213" s="344" t="s">
        <v>130</v>
      </c>
      <c r="I213" s="344"/>
    </row>
    <row r="214" spans="1:9" ht="15" customHeight="1" x14ac:dyDescent="0.25">
      <c r="H214" s="239" t="s">
        <v>32</v>
      </c>
      <c r="I214" s="239" t="s">
        <v>86</v>
      </c>
    </row>
    <row r="215" spans="1:9" ht="20.100000000000001" customHeight="1" thickBot="1" x14ac:dyDescent="0.3">
      <c r="F215" s="332" t="s">
        <v>110</v>
      </c>
      <c r="G215" s="332"/>
      <c r="H215" s="118">
        <f>H194+H203+H211</f>
        <v>0</v>
      </c>
      <c r="I215" s="118">
        <f>I194+I203+I211</f>
        <v>0</v>
      </c>
    </row>
    <row r="216" spans="1:9" ht="20.100000000000001" customHeight="1" thickTop="1" x14ac:dyDescent="0.25">
      <c r="H216" s="239"/>
      <c r="I216" s="239"/>
    </row>
    <row r="217" spans="1:9" ht="20.100000000000001" customHeight="1" x14ac:dyDescent="0.25">
      <c r="H217" s="239"/>
      <c r="I217" s="239"/>
    </row>
    <row r="218" spans="1:9" ht="20.100000000000001" customHeight="1" x14ac:dyDescent="0.25">
      <c r="H218" s="239"/>
      <c r="I218" s="239"/>
    </row>
    <row r="219" spans="1:9" ht="20.100000000000001" customHeight="1" x14ac:dyDescent="0.25">
      <c r="H219" s="239"/>
      <c r="I219" s="239"/>
    </row>
    <row r="220" spans="1:9" ht="20.100000000000001" customHeight="1" x14ac:dyDescent="0.25">
      <c r="H220" s="239"/>
      <c r="I220" s="239"/>
    </row>
    <row r="221" spans="1:9" ht="20.100000000000001" customHeight="1" x14ac:dyDescent="0.25">
      <c r="H221" s="239"/>
      <c r="I221" s="239"/>
    </row>
    <row r="222" spans="1:9" ht="20.100000000000001" customHeight="1" x14ac:dyDescent="0.25">
      <c r="H222" s="239"/>
      <c r="I222" s="239"/>
    </row>
    <row r="223" spans="1:9" ht="20.100000000000001" customHeight="1" x14ac:dyDescent="0.25">
      <c r="H223" s="239"/>
      <c r="I223" s="239"/>
    </row>
    <row r="224" spans="1:9" ht="20.100000000000001" customHeight="1" x14ac:dyDescent="0.25">
      <c r="H224" s="239"/>
      <c r="I224" s="239"/>
    </row>
    <row r="225" spans="8:9" ht="20.100000000000001" customHeight="1" x14ac:dyDescent="0.25">
      <c r="H225" s="239"/>
      <c r="I225" s="239"/>
    </row>
    <row r="226" spans="8:9" ht="20.100000000000001" customHeight="1" x14ac:dyDescent="0.25">
      <c r="H226" s="239"/>
      <c r="I226" s="239"/>
    </row>
    <row r="227" spans="8:9" ht="20.100000000000001" customHeight="1" x14ac:dyDescent="0.25">
      <c r="H227" s="239"/>
      <c r="I227" s="239"/>
    </row>
    <row r="228" spans="8:9" ht="20.100000000000001" customHeight="1" x14ac:dyDescent="0.25">
      <c r="H228" s="239"/>
      <c r="I228" s="239"/>
    </row>
    <row r="229" spans="8:9" ht="20.100000000000001" customHeight="1" x14ac:dyDescent="0.25">
      <c r="H229" s="239"/>
      <c r="I229" s="239"/>
    </row>
    <row r="230" spans="8:9" ht="20.100000000000001" customHeight="1" x14ac:dyDescent="0.25">
      <c r="H230" s="239"/>
      <c r="I230" s="239"/>
    </row>
    <row r="231" spans="8:9" ht="20.100000000000001" customHeight="1" x14ac:dyDescent="0.25">
      <c r="H231" s="239"/>
      <c r="I231" s="239"/>
    </row>
    <row r="232" spans="8:9" ht="20.100000000000001" customHeight="1" x14ac:dyDescent="0.25">
      <c r="H232" s="239"/>
      <c r="I232" s="239"/>
    </row>
    <row r="233" spans="8:9" ht="20.100000000000001" customHeight="1" x14ac:dyDescent="0.25">
      <c r="H233" s="239"/>
      <c r="I233" s="239"/>
    </row>
    <row r="234" spans="8:9" ht="20.100000000000001" customHeight="1" x14ac:dyDescent="0.25">
      <c r="H234" s="239"/>
      <c r="I234" s="239"/>
    </row>
    <row r="235" spans="8:9" ht="20.100000000000001" customHeight="1" x14ac:dyDescent="0.25">
      <c r="H235" s="239"/>
      <c r="I235" s="239"/>
    </row>
    <row r="236" spans="8:9" ht="20.100000000000001" customHeight="1" x14ac:dyDescent="0.25">
      <c r="H236" s="239"/>
      <c r="I236" s="239"/>
    </row>
    <row r="237" spans="8:9" ht="20.100000000000001" customHeight="1" x14ac:dyDescent="0.25">
      <c r="H237" s="239"/>
      <c r="I237" s="239"/>
    </row>
    <row r="238" spans="8:9" ht="20.100000000000001" customHeight="1" x14ac:dyDescent="0.25">
      <c r="H238" s="239"/>
      <c r="I238" s="239"/>
    </row>
    <row r="239" spans="8:9" ht="20.100000000000001" customHeight="1" x14ac:dyDescent="0.25">
      <c r="H239" s="239"/>
      <c r="I239" s="239"/>
    </row>
    <row r="240" spans="8:9" ht="20.100000000000001" customHeight="1" x14ac:dyDescent="0.25">
      <c r="H240" s="239"/>
      <c r="I240" s="239"/>
    </row>
    <row r="241" spans="8:9" ht="20.100000000000001" customHeight="1" x14ac:dyDescent="0.25">
      <c r="H241" s="239"/>
      <c r="I241" s="239"/>
    </row>
    <row r="242" spans="8:9" ht="20.100000000000001" customHeight="1" x14ac:dyDescent="0.25">
      <c r="H242" s="239"/>
      <c r="I242" s="239"/>
    </row>
    <row r="243" spans="8:9" ht="20.100000000000001" customHeight="1" x14ac:dyDescent="0.25">
      <c r="H243" s="239"/>
      <c r="I243" s="239"/>
    </row>
    <row r="244" spans="8:9" ht="20.100000000000001" customHeight="1" x14ac:dyDescent="0.25">
      <c r="H244" s="239"/>
      <c r="I244" s="239"/>
    </row>
    <row r="245" spans="8:9" ht="20.100000000000001" customHeight="1" x14ac:dyDescent="0.25">
      <c r="H245" s="239"/>
      <c r="I245" s="239"/>
    </row>
    <row r="246" spans="8:9" ht="20.100000000000001" customHeight="1" x14ac:dyDescent="0.25">
      <c r="H246" s="239"/>
      <c r="I246" s="239"/>
    </row>
    <row r="247" spans="8:9" ht="20.100000000000001" customHeight="1" x14ac:dyDescent="0.25">
      <c r="H247" s="239"/>
      <c r="I247" s="239"/>
    </row>
    <row r="248" spans="8:9" ht="20.100000000000001" customHeight="1" x14ac:dyDescent="0.25">
      <c r="H248" s="239"/>
      <c r="I248" s="239"/>
    </row>
    <row r="249" spans="8:9" ht="20.100000000000001" customHeight="1" x14ac:dyDescent="0.25">
      <c r="H249" s="239"/>
      <c r="I249" s="239"/>
    </row>
    <row r="250" spans="8:9" ht="20.100000000000001" customHeight="1" x14ac:dyDescent="0.25">
      <c r="H250" s="239"/>
      <c r="I250" s="239"/>
    </row>
    <row r="251" spans="8:9" ht="20.100000000000001" customHeight="1" x14ac:dyDescent="0.25">
      <c r="H251" s="239"/>
      <c r="I251" s="239"/>
    </row>
    <row r="252" spans="8:9" ht="20.100000000000001" customHeight="1" x14ac:dyDescent="0.25">
      <c r="H252" s="239"/>
      <c r="I252" s="239"/>
    </row>
    <row r="253" spans="8:9" ht="20.100000000000001" customHeight="1" x14ac:dyDescent="0.25">
      <c r="H253" s="239"/>
      <c r="I253" s="239"/>
    </row>
    <row r="254" spans="8:9" ht="20.100000000000001" customHeight="1" x14ac:dyDescent="0.25">
      <c r="H254" s="239"/>
      <c r="I254" s="239"/>
    </row>
    <row r="255" spans="8:9" ht="20.100000000000001" customHeight="1" x14ac:dyDescent="0.25">
      <c r="H255" s="239"/>
      <c r="I255" s="239"/>
    </row>
    <row r="256" spans="8:9" ht="20.100000000000001" customHeight="1" x14ac:dyDescent="0.25">
      <c r="H256" s="239"/>
      <c r="I256" s="239"/>
    </row>
    <row r="257" spans="8:9" ht="20.100000000000001" customHeight="1" x14ac:dyDescent="0.25">
      <c r="H257" s="239"/>
      <c r="I257" s="239"/>
    </row>
    <row r="258" spans="8:9" ht="20.100000000000001" customHeight="1" x14ac:dyDescent="0.25">
      <c r="H258" s="239"/>
      <c r="I258" s="239"/>
    </row>
    <row r="259" spans="8:9" ht="20.100000000000001" customHeight="1" x14ac:dyDescent="0.25">
      <c r="H259" s="239"/>
      <c r="I259" s="239"/>
    </row>
    <row r="260" spans="8:9" ht="20.100000000000001" customHeight="1" x14ac:dyDescent="0.25">
      <c r="H260" s="239"/>
      <c r="I260" s="239"/>
    </row>
    <row r="261" spans="8:9" ht="20.100000000000001" customHeight="1" x14ac:dyDescent="0.25">
      <c r="H261" s="239"/>
      <c r="I261" s="239"/>
    </row>
    <row r="262" spans="8:9" ht="20.100000000000001" customHeight="1" x14ac:dyDescent="0.25">
      <c r="H262" s="239"/>
      <c r="I262" s="239"/>
    </row>
    <row r="263" spans="8:9" ht="20.100000000000001" customHeight="1" x14ac:dyDescent="0.25">
      <c r="H263" s="239"/>
      <c r="I263" s="239"/>
    </row>
    <row r="264" spans="8:9" ht="20.100000000000001" customHeight="1" x14ac:dyDescent="0.25">
      <c r="H264" s="239"/>
      <c r="I264" s="239"/>
    </row>
    <row r="265" spans="8:9" ht="20.100000000000001" customHeight="1" x14ac:dyDescent="0.25">
      <c r="H265" s="239"/>
      <c r="I265" s="239"/>
    </row>
    <row r="266" spans="8:9" ht="20.100000000000001" customHeight="1" x14ac:dyDescent="0.25">
      <c r="H266" s="239"/>
      <c r="I266" s="239"/>
    </row>
    <row r="267" spans="8:9" ht="20.100000000000001" customHeight="1" x14ac:dyDescent="0.25">
      <c r="H267" s="239"/>
      <c r="I267" s="239"/>
    </row>
    <row r="268" spans="8:9" ht="20.100000000000001" customHeight="1" x14ac:dyDescent="0.25">
      <c r="H268" s="239"/>
      <c r="I268" s="239"/>
    </row>
    <row r="269" spans="8:9" ht="20.100000000000001" customHeight="1" x14ac:dyDescent="0.25">
      <c r="H269" s="239"/>
      <c r="I269" s="239"/>
    </row>
    <row r="270" spans="8:9" ht="20.100000000000001" customHeight="1" x14ac:dyDescent="0.25">
      <c r="H270" s="239"/>
      <c r="I270" s="239"/>
    </row>
    <row r="271" spans="8:9" ht="20.100000000000001" customHeight="1" x14ac:dyDescent="0.25">
      <c r="H271" s="239"/>
      <c r="I271" s="239"/>
    </row>
    <row r="272" spans="8:9" ht="20.100000000000001" customHeight="1" x14ac:dyDescent="0.25">
      <c r="H272" s="239"/>
      <c r="I272" s="239"/>
    </row>
    <row r="273" spans="8:9" ht="20.100000000000001" customHeight="1" x14ac:dyDescent="0.25">
      <c r="H273" s="239"/>
      <c r="I273" s="239"/>
    </row>
    <row r="274" spans="8:9" ht="20.100000000000001" customHeight="1" x14ac:dyDescent="0.25">
      <c r="H274" s="239"/>
      <c r="I274" s="239"/>
    </row>
    <row r="275" spans="8:9" ht="20.100000000000001" customHeight="1" x14ac:dyDescent="0.25">
      <c r="H275" s="239"/>
      <c r="I275" s="239"/>
    </row>
    <row r="276" spans="8:9" ht="20.100000000000001" customHeight="1" x14ac:dyDescent="0.25">
      <c r="H276" s="239"/>
      <c r="I276" s="239"/>
    </row>
    <row r="277" spans="8:9" ht="20.100000000000001" customHeight="1" x14ac:dyDescent="0.25">
      <c r="H277" s="239"/>
      <c r="I277" s="239"/>
    </row>
    <row r="278" spans="8:9" ht="20.100000000000001" customHeight="1" x14ac:dyDescent="0.25">
      <c r="H278" s="239"/>
      <c r="I278" s="239"/>
    </row>
    <row r="279" spans="8:9" ht="20.100000000000001" customHeight="1" x14ac:dyDescent="0.25">
      <c r="H279" s="239"/>
      <c r="I279" s="239"/>
    </row>
    <row r="280" spans="8:9" ht="20.100000000000001" customHeight="1" x14ac:dyDescent="0.25">
      <c r="H280" s="239"/>
      <c r="I280" s="239"/>
    </row>
    <row r="281" spans="8:9" ht="20.100000000000001" customHeight="1" x14ac:dyDescent="0.25">
      <c r="H281" s="239"/>
      <c r="I281" s="239"/>
    </row>
    <row r="282" spans="8:9" ht="20.100000000000001" customHeight="1" x14ac:dyDescent="0.25">
      <c r="H282" s="239"/>
      <c r="I282" s="239"/>
    </row>
    <row r="283" spans="8:9" ht="20.100000000000001" customHeight="1" x14ac:dyDescent="0.25">
      <c r="H283" s="239"/>
      <c r="I283" s="239"/>
    </row>
    <row r="284" spans="8:9" ht="20.100000000000001" customHeight="1" x14ac:dyDescent="0.25">
      <c r="H284" s="239"/>
      <c r="I284" s="239"/>
    </row>
    <row r="285" spans="8:9" ht="20.100000000000001" customHeight="1" x14ac:dyDescent="0.25">
      <c r="H285" s="239"/>
      <c r="I285" s="239"/>
    </row>
    <row r="286" spans="8:9" ht="20.100000000000001" customHeight="1" x14ac:dyDescent="0.25">
      <c r="H286" s="239"/>
      <c r="I286" s="239"/>
    </row>
    <row r="287" spans="8:9" ht="20.100000000000001" customHeight="1" x14ac:dyDescent="0.25">
      <c r="H287" s="239"/>
      <c r="I287" s="239"/>
    </row>
    <row r="288" spans="8:9" ht="20.100000000000001" customHeight="1" x14ac:dyDescent="0.25">
      <c r="H288" s="239"/>
      <c r="I288" s="239"/>
    </row>
    <row r="289" spans="8:9" ht="20.100000000000001" customHeight="1" x14ac:dyDescent="0.25">
      <c r="H289" s="239"/>
      <c r="I289" s="239"/>
    </row>
    <row r="290" spans="8:9" ht="20.100000000000001" customHeight="1" x14ac:dyDescent="0.25">
      <c r="H290" s="239"/>
      <c r="I290" s="239"/>
    </row>
    <row r="291" spans="8:9" ht="20.100000000000001" customHeight="1" x14ac:dyDescent="0.25">
      <c r="H291" s="239"/>
      <c r="I291" s="239"/>
    </row>
    <row r="292" spans="8:9" ht="20.100000000000001" customHeight="1" x14ac:dyDescent="0.25">
      <c r="H292" s="239"/>
      <c r="I292" s="239"/>
    </row>
    <row r="293" spans="8:9" ht="20.100000000000001" customHeight="1" x14ac:dyDescent="0.25">
      <c r="H293" s="239"/>
      <c r="I293" s="239"/>
    </row>
    <row r="294" spans="8:9" ht="20.100000000000001" customHeight="1" x14ac:dyDescent="0.25">
      <c r="H294" s="239"/>
      <c r="I294" s="239"/>
    </row>
    <row r="295" spans="8:9" ht="20.100000000000001" customHeight="1" x14ac:dyDescent="0.25">
      <c r="H295" s="239"/>
      <c r="I295" s="239"/>
    </row>
    <row r="296" spans="8:9" ht="20.100000000000001" customHeight="1" x14ac:dyDescent="0.25">
      <c r="H296" s="239"/>
      <c r="I296" s="239"/>
    </row>
    <row r="297" spans="8:9" ht="20.100000000000001" customHeight="1" x14ac:dyDescent="0.25">
      <c r="H297" s="239"/>
      <c r="I297" s="239"/>
    </row>
    <row r="298" spans="8:9" ht="20.100000000000001" customHeight="1" x14ac:dyDescent="0.25">
      <c r="H298" s="239"/>
      <c r="I298" s="239"/>
    </row>
    <row r="299" spans="8:9" ht="20.100000000000001" customHeight="1" x14ac:dyDescent="0.25">
      <c r="H299" s="239"/>
      <c r="I299" s="239"/>
    </row>
    <row r="300" spans="8:9" ht="20.100000000000001" customHeight="1" x14ac:dyDescent="0.25">
      <c r="H300" s="239"/>
      <c r="I300" s="239"/>
    </row>
    <row r="301" spans="8:9" ht="20.100000000000001" customHeight="1" x14ac:dyDescent="0.25">
      <c r="H301" s="239"/>
      <c r="I301" s="239"/>
    </row>
    <row r="302" spans="8:9" ht="20.100000000000001" customHeight="1" x14ac:dyDescent="0.25">
      <c r="H302" s="239"/>
      <c r="I302" s="239"/>
    </row>
    <row r="303" spans="8:9" ht="20.100000000000001" customHeight="1" x14ac:dyDescent="0.25">
      <c r="H303" s="239"/>
      <c r="I303" s="239"/>
    </row>
    <row r="304" spans="8:9" ht="20.100000000000001" customHeight="1" x14ac:dyDescent="0.25">
      <c r="H304" s="239"/>
      <c r="I304" s="239"/>
    </row>
    <row r="305" spans="8:9" ht="20.100000000000001" customHeight="1" x14ac:dyDescent="0.25">
      <c r="H305" s="239"/>
      <c r="I305" s="239"/>
    </row>
    <row r="306" spans="8:9" ht="20.100000000000001" customHeight="1" x14ac:dyDescent="0.25">
      <c r="H306" s="239"/>
      <c r="I306" s="239"/>
    </row>
    <row r="307" spans="8:9" ht="20.100000000000001" customHeight="1" x14ac:dyDescent="0.25">
      <c r="H307" s="239"/>
      <c r="I307" s="239"/>
    </row>
    <row r="308" spans="8:9" ht="20.100000000000001" customHeight="1" x14ac:dyDescent="0.25">
      <c r="H308" s="239"/>
      <c r="I308" s="239"/>
    </row>
    <row r="309" spans="8:9" ht="20.100000000000001" customHeight="1" x14ac:dyDescent="0.25">
      <c r="H309" s="239"/>
      <c r="I309" s="239"/>
    </row>
    <row r="310" spans="8:9" ht="20.100000000000001" customHeight="1" x14ac:dyDescent="0.25">
      <c r="H310" s="239"/>
      <c r="I310" s="239"/>
    </row>
    <row r="311" spans="8:9" ht="20.100000000000001" customHeight="1" x14ac:dyDescent="0.25">
      <c r="H311" s="239"/>
      <c r="I311" s="239"/>
    </row>
    <row r="312" spans="8:9" ht="20.100000000000001" customHeight="1" x14ac:dyDescent="0.25">
      <c r="H312" s="239"/>
      <c r="I312" s="239"/>
    </row>
    <row r="313" spans="8:9" ht="20.100000000000001" customHeight="1" x14ac:dyDescent="0.25">
      <c r="H313" s="239"/>
      <c r="I313" s="239"/>
    </row>
    <row r="314" spans="8:9" ht="20.100000000000001" customHeight="1" x14ac:dyDescent="0.25">
      <c r="H314" s="239"/>
      <c r="I314" s="239"/>
    </row>
    <row r="315" spans="8:9" ht="20.100000000000001" customHeight="1" x14ac:dyDescent="0.25">
      <c r="H315" s="239"/>
      <c r="I315" s="239"/>
    </row>
    <row r="370" spans="3:10" x14ac:dyDescent="0.25">
      <c r="C370" s="172"/>
      <c r="D370" s="172"/>
      <c r="E370" s="172"/>
      <c r="F370" s="172"/>
      <c r="G370" s="172"/>
      <c r="H370" s="172"/>
      <c r="I370" s="172"/>
      <c r="J370" s="172"/>
    </row>
    <row r="371" spans="3:10" x14ac:dyDescent="0.25">
      <c r="C371" s="172"/>
      <c r="D371" s="172"/>
      <c r="E371" s="172"/>
      <c r="F371" s="172"/>
      <c r="G371" s="172"/>
      <c r="H371" s="172"/>
      <c r="I371" s="172"/>
      <c r="J371" s="172"/>
    </row>
    <row r="372" spans="3:10" x14ac:dyDescent="0.25">
      <c r="C372" s="172"/>
      <c r="D372" s="172"/>
      <c r="E372" s="172"/>
      <c r="F372" s="172"/>
      <c r="G372" s="172"/>
      <c r="H372" s="172"/>
      <c r="I372" s="172"/>
      <c r="J372" s="172"/>
    </row>
    <row r="373" spans="3:10" x14ac:dyDescent="0.25">
      <c r="C373" s="172"/>
      <c r="D373" s="172"/>
      <c r="E373" s="172"/>
      <c r="F373" s="172"/>
      <c r="G373" s="172"/>
      <c r="H373" s="172"/>
      <c r="I373" s="172"/>
      <c r="J373" s="172"/>
    </row>
  </sheetData>
  <mergeCells count="144">
    <mergeCell ref="H141:I141"/>
    <mergeCell ref="F143:G143"/>
    <mergeCell ref="A154:B154"/>
    <mergeCell ref="A155:B155"/>
    <mergeCell ref="A160:I160"/>
    <mergeCell ref="A161:I161"/>
    <mergeCell ref="A181:I181"/>
    <mergeCell ref="A182:I182"/>
    <mergeCell ref="A183:I183"/>
    <mergeCell ref="A162:B163"/>
    <mergeCell ref="D162:E162"/>
    <mergeCell ref="A164:B164"/>
    <mergeCell ref="A165:B165"/>
    <mergeCell ref="A169:I169"/>
    <mergeCell ref="A170:I170"/>
    <mergeCell ref="A171:B172"/>
    <mergeCell ref="D171:E171"/>
    <mergeCell ref="A173:B173"/>
    <mergeCell ref="A82:B82"/>
    <mergeCell ref="A83:B83"/>
    <mergeCell ref="A88:I88"/>
    <mergeCell ref="A97:I97"/>
    <mergeCell ref="A98:I98"/>
    <mergeCell ref="A124:I124"/>
    <mergeCell ref="A125:I125"/>
    <mergeCell ref="A111:I111"/>
    <mergeCell ref="A112:I112"/>
    <mergeCell ref="A113:B114"/>
    <mergeCell ref="D113:E113"/>
    <mergeCell ref="A116:B116"/>
    <mergeCell ref="A115:B115"/>
    <mergeCell ref="F107:G107"/>
    <mergeCell ref="A109:I109"/>
    <mergeCell ref="A110:I110"/>
    <mergeCell ref="A117:B117"/>
    <mergeCell ref="A118:B118"/>
    <mergeCell ref="A119:B119"/>
    <mergeCell ref="A89:I89"/>
    <mergeCell ref="A90:B91"/>
    <mergeCell ref="D90:E90"/>
    <mergeCell ref="A92:B92"/>
    <mergeCell ref="A93:B93"/>
    <mergeCell ref="A56:B56"/>
    <mergeCell ref="A57:B57"/>
    <mergeCell ref="A61:I61"/>
    <mergeCell ref="A62:I62"/>
    <mergeCell ref="A63:B64"/>
    <mergeCell ref="D63:E63"/>
    <mergeCell ref="A65:B65"/>
    <mergeCell ref="A80:B80"/>
    <mergeCell ref="A81:B81"/>
    <mergeCell ref="H69:I69"/>
    <mergeCell ref="F71:G71"/>
    <mergeCell ref="A73:I73"/>
    <mergeCell ref="A74:I74"/>
    <mergeCell ref="A75:I75"/>
    <mergeCell ref="A76:I76"/>
    <mergeCell ref="A77:B78"/>
    <mergeCell ref="D77:E77"/>
    <mergeCell ref="A79:B79"/>
    <mergeCell ref="A47:B47"/>
    <mergeCell ref="A21:B21"/>
    <mergeCell ref="A40:I40"/>
    <mergeCell ref="A44:B44"/>
    <mergeCell ref="A45:B45"/>
    <mergeCell ref="A52:I52"/>
    <mergeCell ref="A53:I53"/>
    <mergeCell ref="A54:B55"/>
    <mergeCell ref="D54:E54"/>
    <mergeCell ref="A18:B19"/>
    <mergeCell ref="D18:E18"/>
    <mergeCell ref="A7:B7"/>
    <mergeCell ref="A8:B8"/>
    <mergeCell ref="A9:B9"/>
    <mergeCell ref="A10:B10"/>
    <mergeCell ref="A46:B46"/>
    <mergeCell ref="A20:B20"/>
    <mergeCell ref="A26:I26"/>
    <mergeCell ref="A25:I25"/>
    <mergeCell ref="A27:B28"/>
    <mergeCell ref="D27:E27"/>
    <mergeCell ref="A29:B29"/>
    <mergeCell ref="H33:I33"/>
    <mergeCell ref="F35:G35"/>
    <mergeCell ref="A37:I37"/>
    <mergeCell ref="A38:I38"/>
    <mergeCell ref="A39:I39"/>
    <mergeCell ref="A41:B42"/>
    <mergeCell ref="D41:E41"/>
    <mergeCell ref="A43:B43"/>
    <mergeCell ref="A1:I1"/>
    <mergeCell ref="A2:I2"/>
    <mergeCell ref="A3:I3"/>
    <mergeCell ref="A4:I4"/>
    <mergeCell ref="A5:B6"/>
    <mergeCell ref="D5:E5"/>
    <mergeCell ref="A11:B11"/>
    <mergeCell ref="A16:I16"/>
    <mergeCell ref="A17:I17"/>
    <mergeCell ref="A99:B100"/>
    <mergeCell ref="D99:E99"/>
    <mergeCell ref="A101:B101"/>
    <mergeCell ref="H105:I105"/>
    <mergeCell ref="A206:I206"/>
    <mergeCell ref="A207:B208"/>
    <mergeCell ref="D207:E207"/>
    <mergeCell ref="A209:B209"/>
    <mergeCell ref="H213:I213"/>
    <mergeCell ref="H177:I177"/>
    <mergeCell ref="F179:G179"/>
    <mergeCell ref="A126:B127"/>
    <mergeCell ref="D126:E126"/>
    <mergeCell ref="A128:B128"/>
    <mergeCell ref="A129:B129"/>
    <mergeCell ref="A133:I133"/>
    <mergeCell ref="A134:I134"/>
    <mergeCell ref="A135:B136"/>
    <mergeCell ref="D135:E135"/>
    <mergeCell ref="A137:B137"/>
    <mergeCell ref="A191:B191"/>
    <mergeCell ref="A197:I197"/>
    <mergeCell ref="A198:B199"/>
    <mergeCell ref="D198:E198"/>
    <mergeCell ref="F215:G215"/>
    <mergeCell ref="A145:I145"/>
    <mergeCell ref="A146:I146"/>
    <mergeCell ref="A147:I147"/>
    <mergeCell ref="A148:I148"/>
    <mergeCell ref="A149:B150"/>
    <mergeCell ref="D149:E149"/>
    <mergeCell ref="A151:B151"/>
    <mergeCell ref="A152:B152"/>
    <mergeCell ref="A153:B153"/>
    <mergeCell ref="A190:B190"/>
    <mergeCell ref="A196:I196"/>
    <mergeCell ref="A200:B200"/>
    <mergeCell ref="A187:B187"/>
    <mergeCell ref="A188:B188"/>
    <mergeCell ref="A189:B189"/>
    <mergeCell ref="A184:I184"/>
    <mergeCell ref="A185:B186"/>
    <mergeCell ref="D185:E185"/>
    <mergeCell ref="A201:B201"/>
    <mergeCell ref="A205:I205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6"/>
  <sheetViews>
    <sheetView zoomScale="40" zoomScaleNormal="40" workbookViewId="0">
      <selection activeCell="I35" sqref="A1:I35"/>
    </sheetView>
  </sheetViews>
  <sheetFormatPr defaultRowHeight="15" x14ac:dyDescent="0.25"/>
  <cols>
    <col min="1" max="2" width="12.7109375" customWidth="1"/>
    <col min="3" max="3" width="16.7109375" customWidth="1"/>
    <col min="4" max="4" width="10.7109375" customWidth="1"/>
    <col min="5" max="5" width="20.7109375" customWidth="1"/>
    <col min="6" max="7" width="15.7109375" customWidth="1"/>
    <col min="8" max="9" width="20.7109375" customWidth="1"/>
    <col min="11" max="11" width="15.7109375" customWidth="1"/>
    <col min="12" max="12" width="5.7109375" customWidth="1"/>
    <col min="13" max="13" width="15.7109375" customWidth="1"/>
    <col min="14" max="14" width="5.7109375" customWidth="1"/>
    <col min="16" max="16" width="15.7109375" customWidth="1"/>
    <col min="17" max="17" width="5.7109375" customWidth="1"/>
    <col min="18" max="18" width="15.7109375" customWidth="1"/>
    <col min="19" max="19" width="5.7109375" customWidth="1"/>
    <col min="23" max="23" width="16.140625" customWidth="1"/>
    <col min="26" max="26" width="12.85546875" customWidth="1"/>
  </cols>
  <sheetData>
    <row r="1" spans="1:23" ht="30" customHeight="1" x14ac:dyDescent="0.25">
      <c r="A1" s="333" t="s">
        <v>11</v>
      </c>
      <c r="B1" s="333"/>
      <c r="C1" s="333"/>
      <c r="D1" s="333"/>
      <c r="E1" s="333"/>
      <c r="F1" s="333"/>
      <c r="G1" s="333"/>
      <c r="H1" s="333"/>
      <c r="I1" s="333"/>
      <c r="J1" s="40"/>
      <c r="K1" s="40"/>
      <c r="L1" s="40"/>
      <c r="M1" s="40"/>
      <c r="P1" s="40"/>
      <c r="Q1" s="40"/>
      <c r="R1" s="40"/>
    </row>
    <row r="2" spans="1:23" ht="90" customHeight="1" x14ac:dyDescent="0.25">
      <c r="A2" s="334" t="s">
        <v>112</v>
      </c>
      <c r="B2" s="334"/>
      <c r="C2" s="334"/>
      <c r="D2" s="334"/>
      <c r="E2" s="334"/>
      <c r="F2" s="334"/>
      <c r="G2" s="334"/>
      <c r="H2" s="334"/>
      <c r="I2" s="334"/>
      <c r="J2" s="40"/>
      <c r="K2" s="40"/>
      <c r="L2" s="40"/>
      <c r="M2" s="40"/>
      <c r="P2" s="40"/>
      <c r="Q2" s="40"/>
      <c r="R2" s="40"/>
    </row>
    <row r="3" spans="1:23" ht="20.100000000000001" customHeight="1" thickBot="1" x14ac:dyDescent="0.3">
      <c r="A3" s="335" t="s">
        <v>48</v>
      </c>
      <c r="B3" s="335"/>
      <c r="C3" s="335"/>
      <c r="D3" s="335"/>
      <c r="E3" s="335"/>
      <c r="F3" s="335"/>
      <c r="G3" s="335"/>
      <c r="H3" s="335"/>
      <c r="I3" s="335"/>
      <c r="J3" s="40"/>
      <c r="K3" s="40"/>
      <c r="L3" s="40"/>
      <c r="M3" s="40"/>
      <c r="P3" s="40"/>
      <c r="Q3" s="40"/>
      <c r="R3" s="40"/>
    </row>
    <row r="4" spans="1:23" ht="19.5" thickBot="1" x14ac:dyDescent="0.3">
      <c r="A4" s="309" t="s">
        <v>27</v>
      </c>
      <c r="B4" s="310"/>
      <c r="C4" s="310"/>
      <c r="D4" s="310"/>
      <c r="E4" s="310"/>
      <c r="F4" s="310"/>
      <c r="G4" s="310"/>
      <c r="H4" s="310"/>
      <c r="I4" s="311"/>
      <c r="J4" s="34"/>
      <c r="K4" s="34"/>
      <c r="L4" s="34"/>
      <c r="M4" s="34"/>
      <c r="P4" s="34"/>
      <c r="Q4" s="34"/>
      <c r="R4" s="34"/>
    </row>
    <row r="5" spans="1:23" ht="30" customHeight="1" thickBot="1" x14ac:dyDescent="0.3">
      <c r="A5" s="301" t="s">
        <v>4</v>
      </c>
      <c r="B5" s="302"/>
      <c r="C5" s="42" t="s">
        <v>73</v>
      </c>
      <c r="D5" s="336" t="s">
        <v>31</v>
      </c>
      <c r="E5" s="337"/>
      <c r="F5" s="42" t="s">
        <v>35</v>
      </c>
      <c r="G5" s="2" t="s">
        <v>34</v>
      </c>
      <c r="H5" s="42" t="s">
        <v>33</v>
      </c>
      <c r="I5" s="2" t="s">
        <v>74</v>
      </c>
      <c r="K5" s="350" t="s">
        <v>36</v>
      </c>
      <c r="L5" s="351"/>
      <c r="M5" s="351"/>
      <c r="N5" s="352"/>
      <c r="P5" s="350" t="s">
        <v>36</v>
      </c>
      <c r="Q5" s="351"/>
      <c r="R5" s="351"/>
      <c r="S5" s="352"/>
      <c r="U5" s="349" t="s">
        <v>123</v>
      </c>
      <c r="V5" s="349"/>
      <c r="W5" s="349"/>
    </row>
    <row r="6" spans="1:23" ht="15.75" customHeight="1" thickBot="1" x14ac:dyDescent="0.3">
      <c r="A6" s="303"/>
      <c r="B6" s="304"/>
      <c r="C6" s="4" t="s">
        <v>85</v>
      </c>
      <c r="D6" s="1" t="s">
        <v>29</v>
      </c>
      <c r="E6" s="44"/>
      <c r="F6" s="4" t="s">
        <v>87</v>
      </c>
      <c r="G6" s="4" t="s">
        <v>88</v>
      </c>
      <c r="H6" s="4" t="s">
        <v>32</v>
      </c>
      <c r="I6" s="4" t="s">
        <v>86</v>
      </c>
      <c r="K6" s="35"/>
      <c r="L6" s="36"/>
      <c r="M6" s="36"/>
      <c r="N6" s="37"/>
      <c r="P6" s="50"/>
      <c r="Q6" s="51"/>
      <c r="R6" s="51"/>
      <c r="S6" s="52"/>
    </row>
    <row r="7" spans="1:23" ht="17.100000000000001" customHeight="1" x14ac:dyDescent="0.25">
      <c r="A7" s="338" t="s">
        <v>1</v>
      </c>
      <c r="B7" s="339"/>
      <c r="C7" s="43">
        <v>0.27900000000000003</v>
      </c>
      <c r="D7" s="45" t="s">
        <v>86</v>
      </c>
      <c r="E7" s="121">
        <v>21.399464285714288</v>
      </c>
      <c r="F7" s="47">
        <v>11.2</v>
      </c>
      <c r="G7" s="47">
        <v>0.86</v>
      </c>
      <c r="H7" s="122">
        <f>E7*F7</f>
        <v>239.67400000000001</v>
      </c>
      <c r="I7" s="122">
        <f t="shared" ref="I7:I12" si="0">C7*H7</f>
        <v>66.869046000000012</v>
      </c>
      <c r="K7" s="165">
        <v>26650</v>
      </c>
      <c r="L7" s="36" t="s">
        <v>37</v>
      </c>
      <c r="M7" s="167">
        <f>(K7*0.86)/1000</f>
        <v>22.919</v>
      </c>
      <c r="N7" s="37" t="s">
        <v>38</v>
      </c>
      <c r="P7" s="163">
        <f>(R7/0.86)*1000</f>
        <v>1162.7906976744187</v>
      </c>
      <c r="Q7" s="36" t="s">
        <v>37</v>
      </c>
      <c r="R7" s="169">
        <v>1</v>
      </c>
      <c r="S7" s="37" t="s">
        <v>38</v>
      </c>
    </row>
    <row r="8" spans="1:23" ht="17.100000000000001" customHeight="1" x14ac:dyDescent="0.25">
      <c r="A8" s="317" t="s">
        <v>0</v>
      </c>
      <c r="B8" s="318"/>
      <c r="C8" s="3">
        <v>0.20200000000000001</v>
      </c>
      <c r="D8" s="5" t="s">
        <v>86</v>
      </c>
      <c r="E8" s="108">
        <v>439.70267669172932</v>
      </c>
      <c r="F8" s="48">
        <v>13.3</v>
      </c>
      <c r="G8" s="48">
        <v>742</v>
      </c>
      <c r="H8" s="123">
        <f t="shared" ref="H8:H12" si="1">E8*F8</f>
        <v>5848.0456000000004</v>
      </c>
      <c r="I8" s="123">
        <f t="shared" si="0"/>
        <v>1181.3052112000003</v>
      </c>
      <c r="K8" s="165">
        <v>107742</v>
      </c>
      <c r="L8" s="36" t="s">
        <v>30</v>
      </c>
      <c r="M8" s="167">
        <f>(K8*0.742)/1000</f>
        <v>79.944564</v>
      </c>
      <c r="N8" s="37" t="s">
        <v>38</v>
      </c>
      <c r="P8" s="163">
        <f>R8/0.742*1000</f>
        <v>125336.92722371969</v>
      </c>
      <c r="Q8" s="36" t="s">
        <v>30</v>
      </c>
      <c r="R8" s="169">
        <v>93</v>
      </c>
      <c r="S8" s="37" t="s">
        <v>38</v>
      </c>
    </row>
    <row r="9" spans="1:23" ht="17.100000000000001" customHeight="1" x14ac:dyDescent="0.25">
      <c r="A9" s="327" t="s">
        <v>139</v>
      </c>
      <c r="B9" s="328"/>
      <c r="C9" s="3">
        <v>0.22700000000000001</v>
      </c>
      <c r="D9" s="5" t="s">
        <v>86</v>
      </c>
      <c r="E9" s="108">
        <v>36.591450381679394</v>
      </c>
      <c r="F9" s="48">
        <v>13.1</v>
      </c>
      <c r="G9" s="48">
        <v>544</v>
      </c>
      <c r="H9" s="123">
        <f t="shared" si="1"/>
        <v>479.34800000000007</v>
      </c>
      <c r="I9" s="123">
        <f t="shared" si="0"/>
        <v>108.81199600000002</v>
      </c>
      <c r="K9" s="165">
        <v>83.82</v>
      </c>
      <c r="L9" s="36" t="s">
        <v>30</v>
      </c>
      <c r="M9" s="167">
        <f>K9*0.544</f>
        <v>45.598080000000003</v>
      </c>
      <c r="N9" s="37" t="s">
        <v>38</v>
      </c>
      <c r="P9" s="163">
        <f>R9/0.544</f>
        <v>24.999999999999996</v>
      </c>
      <c r="Q9" s="36" t="s">
        <v>30</v>
      </c>
      <c r="R9" s="169">
        <v>13.6</v>
      </c>
      <c r="S9" s="37" t="s">
        <v>38</v>
      </c>
    </row>
    <row r="10" spans="1:23" ht="17.100000000000001" customHeight="1" x14ac:dyDescent="0.25">
      <c r="A10" s="327" t="s">
        <v>140</v>
      </c>
      <c r="B10" s="328"/>
      <c r="C10" s="3">
        <v>0.34100000000000003</v>
      </c>
      <c r="D10" s="5" t="s">
        <v>86</v>
      </c>
      <c r="E10" s="108">
        <v>1304.8917777777779</v>
      </c>
      <c r="F10" s="48">
        <v>7.2</v>
      </c>
      <c r="G10" s="48">
        <v>1.1200000000000001</v>
      </c>
      <c r="H10" s="123">
        <f t="shared" si="1"/>
        <v>9395.220800000001</v>
      </c>
      <c r="I10" s="123">
        <f t="shared" si="0"/>
        <v>3203.7702928000008</v>
      </c>
      <c r="K10" s="165"/>
      <c r="L10" s="36"/>
      <c r="M10" s="167"/>
      <c r="N10" s="37"/>
      <c r="P10" s="163"/>
      <c r="Q10" s="36"/>
      <c r="R10" s="169"/>
      <c r="S10" s="37"/>
    </row>
    <row r="11" spans="1:23" ht="17.100000000000001" customHeight="1" thickBot="1" x14ac:dyDescent="0.3">
      <c r="A11" s="329" t="s">
        <v>141</v>
      </c>
      <c r="B11" s="330"/>
      <c r="C11" s="3">
        <v>0</v>
      </c>
      <c r="D11" s="5" t="s">
        <v>86</v>
      </c>
      <c r="E11" s="108">
        <v>1883.5556705882354</v>
      </c>
      <c r="F11" s="48">
        <v>4.25</v>
      </c>
      <c r="G11" s="48">
        <v>0.45</v>
      </c>
      <c r="H11" s="123">
        <f t="shared" si="1"/>
        <v>8005.1116000000002</v>
      </c>
      <c r="I11" s="123">
        <f t="shared" si="0"/>
        <v>0</v>
      </c>
      <c r="K11" s="166">
        <v>1</v>
      </c>
      <c r="L11" s="38" t="s">
        <v>30</v>
      </c>
      <c r="M11" s="168">
        <f>K11*0.45</f>
        <v>0.45</v>
      </c>
      <c r="N11" s="39" t="s">
        <v>38</v>
      </c>
      <c r="P11" s="164">
        <f>R11/0.45</f>
        <v>3200</v>
      </c>
      <c r="Q11" s="38" t="s">
        <v>30</v>
      </c>
      <c r="R11" s="170">
        <v>1440</v>
      </c>
      <c r="S11" s="39" t="s">
        <v>38</v>
      </c>
    </row>
    <row r="12" spans="1:23" ht="17.100000000000001" customHeight="1" thickBot="1" x14ac:dyDescent="0.3">
      <c r="A12" s="41" t="s">
        <v>28</v>
      </c>
      <c r="B12" s="27"/>
      <c r="C12" s="49"/>
      <c r="D12" s="1"/>
      <c r="E12" s="111"/>
      <c r="F12" s="160"/>
      <c r="G12" s="4"/>
      <c r="H12" s="124">
        <f t="shared" si="1"/>
        <v>0</v>
      </c>
      <c r="I12" s="124">
        <f t="shared" si="0"/>
        <v>0</v>
      </c>
    </row>
    <row r="14" spans="1:23" ht="20.100000000000001" customHeight="1" thickBot="1" x14ac:dyDescent="0.3">
      <c r="G14" s="205" t="s">
        <v>39</v>
      </c>
      <c r="H14" s="209">
        <f>ROUNDUP(SUM(H7:H12),1)</f>
        <v>23967.4</v>
      </c>
      <c r="I14" s="209">
        <f>ROUNDUP(SUM(I7:I12),1)</f>
        <v>4560.8</v>
      </c>
    </row>
    <row r="15" spans="1:23" ht="15" customHeight="1" thickTop="1" x14ac:dyDescent="0.25"/>
    <row r="16" spans="1:23" ht="19.5" thickBot="1" x14ac:dyDescent="0.3">
      <c r="A16" s="335" t="s">
        <v>49</v>
      </c>
      <c r="B16" s="335"/>
      <c r="C16" s="335"/>
      <c r="D16" s="335"/>
      <c r="E16" s="335"/>
      <c r="F16" s="335"/>
      <c r="G16" s="335"/>
      <c r="H16" s="335"/>
      <c r="I16" s="335"/>
    </row>
    <row r="17" spans="1:14" ht="19.5" thickBot="1" x14ac:dyDescent="0.3">
      <c r="A17" s="309" t="s">
        <v>119</v>
      </c>
      <c r="B17" s="310"/>
      <c r="C17" s="310"/>
      <c r="D17" s="310"/>
      <c r="E17" s="310"/>
      <c r="F17" s="310"/>
      <c r="G17" s="310"/>
      <c r="H17" s="310"/>
      <c r="I17" s="311"/>
    </row>
    <row r="18" spans="1:14" ht="33" customHeight="1" thickBot="1" x14ac:dyDescent="0.3">
      <c r="A18" s="301" t="s">
        <v>97</v>
      </c>
      <c r="B18" s="302"/>
      <c r="C18" s="42" t="s">
        <v>73</v>
      </c>
      <c r="D18" s="336" t="s">
        <v>40</v>
      </c>
      <c r="E18" s="337"/>
      <c r="F18" s="188" t="s">
        <v>35</v>
      </c>
      <c r="G18" s="189" t="s">
        <v>34</v>
      </c>
      <c r="H18" s="42" t="s">
        <v>33</v>
      </c>
      <c r="I18" s="2" t="s">
        <v>74</v>
      </c>
      <c r="K18" s="350" t="s">
        <v>36</v>
      </c>
      <c r="L18" s="351"/>
      <c r="M18" s="351"/>
      <c r="N18" s="352"/>
    </row>
    <row r="19" spans="1:14" ht="18.75" thickBot="1" x14ac:dyDescent="0.3">
      <c r="A19" s="312"/>
      <c r="B19" s="313"/>
      <c r="C19" s="214" t="s">
        <v>85</v>
      </c>
      <c r="D19" s="215" t="s">
        <v>29</v>
      </c>
      <c r="E19" s="229"/>
      <c r="F19" s="230" t="s">
        <v>87</v>
      </c>
      <c r="G19" s="230" t="s">
        <v>105</v>
      </c>
      <c r="H19" s="214" t="s">
        <v>32</v>
      </c>
      <c r="I19" s="214" t="s">
        <v>86</v>
      </c>
      <c r="K19" s="50"/>
      <c r="L19" s="51"/>
      <c r="M19" s="51"/>
      <c r="N19" s="52"/>
    </row>
    <row r="20" spans="1:14" ht="17.100000000000001" customHeight="1" thickBot="1" x14ac:dyDescent="0.3">
      <c r="A20" s="321" t="s">
        <v>2</v>
      </c>
      <c r="B20" s="322"/>
      <c r="C20" s="2">
        <v>1.1910000000000001</v>
      </c>
      <c r="D20" s="224" t="s">
        <v>32</v>
      </c>
      <c r="E20" s="187">
        <v>4089.0306111136556</v>
      </c>
      <c r="F20" s="231" t="s">
        <v>41</v>
      </c>
      <c r="G20" s="231" t="s">
        <v>41</v>
      </c>
      <c r="H20" s="122">
        <f>E20</f>
        <v>4089.0306111136556</v>
      </c>
      <c r="I20" s="232">
        <f>C20*H20</f>
        <v>4870.035457836364</v>
      </c>
      <c r="K20" s="166">
        <v>6000</v>
      </c>
      <c r="L20" s="38" t="s">
        <v>42</v>
      </c>
      <c r="M20" s="168">
        <f>K20/1000</f>
        <v>6</v>
      </c>
      <c r="N20" s="39" t="s">
        <v>43</v>
      </c>
    </row>
    <row r="21" spans="1:14" ht="17.100000000000001" customHeight="1" thickBot="1" x14ac:dyDescent="0.3">
      <c r="A21" s="345" t="s">
        <v>138</v>
      </c>
      <c r="B21" s="346"/>
      <c r="C21" s="4">
        <v>0</v>
      </c>
      <c r="D21" s="1" t="s">
        <v>32</v>
      </c>
      <c r="E21" s="111"/>
      <c r="F21" s="181" t="s">
        <v>41</v>
      </c>
      <c r="G21" s="181" t="s">
        <v>41</v>
      </c>
      <c r="H21" s="124">
        <f>E21</f>
        <v>0</v>
      </c>
      <c r="I21" s="233">
        <f>C21*H21</f>
        <v>0</v>
      </c>
      <c r="N21" s="36"/>
    </row>
    <row r="23" spans="1:14" ht="20.100000000000001" customHeight="1" thickBot="1" x14ac:dyDescent="0.3">
      <c r="G23" s="205" t="s">
        <v>39</v>
      </c>
      <c r="H23" s="209">
        <f>ROUNDUP(SUM(H20:H21),1)</f>
        <v>4089.1</v>
      </c>
      <c r="I23" s="209">
        <f>ROUNDUP(SUM(I20:I21),1)</f>
        <v>4870.1000000000004</v>
      </c>
    </row>
    <row r="24" spans="1:14" ht="20.100000000000001" customHeight="1" thickTop="1" x14ac:dyDescent="0.25"/>
    <row r="25" spans="1:14" ht="20.100000000000001" customHeight="1" thickBot="1" x14ac:dyDescent="0.3">
      <c r="A25" s="335" t="s">
        <v>129</v>
      </c>
      <c r="B25" s="335"/>
      <c r="C25" s="335"/>
      <c r="D25" s="335"/>
      <c r="E25" s="335"/>
      <c r="F25" s="335"/>
      <c r="G25" s="335"/>
      <c r="H25" s="335"/>
      <c r="I25" s="335"/>
    </row>
    <row r="26" spans="1:14" ht="18.600000000000001" customHeight="1" thickBot="1" x14ac:dyDescent="0.3">
      <c r="A26" s="309" t="s">
        <v>124</v>
      </c>
      <c r="B26" s="310"/>
      <c r="C26" s="310"/>
      <c r="D26" s="310"/>
      <c r="E26" s="310"/>
      <c r="F26" s="310"/>
      <c r="G26" s="310"/>
      <c r="H26" s="310"/>
      <c r="I26" s="311"/>
    </row>
    <row r="27" spans="1:14" ht="33" customHeight="1" x14ac:dyDescent="0.25">
      <c r="A27" s="301" t="s">
        <v>97</v>
      </c>
      <c r="B27" s="302"/>
      <c r="C27" s="125" t="s">
        <v>98</v>
      </c>
      <c r="D27" s="305" t="s">
        <v>40</v>
      </c>
      <c r="E27" s="306"/>
      <c r="F27" s="178" t="s">
        <v>35</v>
      </c>
      <c r="G27" s="179" t="s">
        <v>34</v>
      </c>
      <c r="H27" s="125" t="s">
        <v>100</v>
      </c>
      <c r="I27" s="126" t="s">
        <v>78</v>
      </c>
    </row>
    <row r="28" spans="1:14" ht="16.899999999999999" customHeight="1" thickBot="1" x14ac:dyDescent="0.3">
      <c r="A28" s="303"/>
      <c r="B28" s="304"/>
      <c r="C28" s="127" t="s">
        <v>126</v>
      </c>
      <c r="D28" s="128" t="s">
        <v>29</v>
      </c>
      <c r="E28" s="129"/>
      <c r="F28" s="180" t="s">
        <v>87</v>
      </c>
      <c r="G28" s="180" t="s">
        <v>99</v>
      </c>
      <c r="H28" s="127" t="s">
        <v>32</v>
      </c>
      <c r="I28" s="127" t="s">
        <v>86</v>
      </c>
    </row>
    <row r="29" spans="1:14" ht="20.100000000000001" customHeight="1" thickBot="1" x14ac:dyDescent="0.3">
      <c r="A29" s="307" t="s">
        <v>125</v>
      </c>
      <c r="B29" s="308"/>
      <c r="C29" s="4">
        <v>0.13600000000000001</v>
      </c>
      <c r="D29" s="1" t="s">
        <v>127</v>
      </c>
      <c r="E29" s="111"/>
      <c r="F29" s="181" t="s">
        <v>41</v>
      </c>
      <c r="G29" s="181" t="s">
        <v>41</v>
      </c>
      <c r="H29" s="124">
        <f>E29*0.27778</f>
        <v>0</v>
      </c>
      <c r="I29" s="124">
        <f>C29*E29</f>
        <v>0</v>
      </c>
    </row>
    <row r="31" spans="1:14" ht="20.100000000000001" customHeight="1" thickBot="1" x14ac:dyDescent="0.3">
      <c r="A31" s="203"/>
      <c r="B31" s="203"/>
      <c r="C31" s="175"/>
      <c r="D31" s="175"/>
      <c r="F31" s="204"/>
      <c r="G31" s="205" t="s">
        <v>39</v>
      </c>
      <c r="H31" s="205">
        <f>SUM(H29)</f>
        <v>0</v>
      </c>
      <c r="I31" s="205">
        <f>SUM(I29)</f>
        <v>0</v>
      </c>
    </row>
    <row r="32" spans="1:14" ht="15" customHeight="1" thickTop="1" x14ac:dyDescent="0.25"/>
    <row r="33" spans="1:23" ht="20.100000000000001" customHeight="1" x14ac:dyDescent="0.25">
      <c r="H33" s="344" t="s">
        <v>130</v>
      </c>
      <c r="I33" s="344"/>
    </row>
    <row r="34" spans="1:23" ht="15" customHeight="1" x14ac:dyDescent="0.25">
      <c r="H34" s="191" t="s">
        <v>32</v>
      </c>
      <c r="I34" s="191" t="s">
        <v>86</v>
      </c>
    </row>
    <row r="35" spans="1:23" ht="20.100000000000001" customHeight="1" thickBot="1" x14ac:dyDescent="0.3">
      <c r="F35" s="332" t="s">
        <v>110</v>
      </c>
      <c r="G35" s="332"/>
      <c r="H35" s="118">
        <f>H14+H23+H31</f>
        <v>28056.5</v>
      </c>
      <c r="I35" s="118">
        <f>I14+I23+I31</f>
        <v>9430.9000000000015</v>
      </c>
    </row>
    <row r="36" spans="1:23" ht="20.100000000000001" customHeight="1" thickTop="1" x14ac:dyDescent="0.25"/>
    <row r="37" spans="1:23" ht="30" customHeight="1" x14ac:dyDescent="0.25">
      <c r="A37" s="333" t="s">
        <v>92</v>
      </c>
      <c r="B37" s="333"/>
      <c r="C37" s="333"/>
      <c r="D37" s="333"/>
      <c r="E37" s="333"/>
      <c r="F37" s="333"/>
      <c r="G37" s="333"/>
      <c r="H37" s="333"/>
      <c r="I37" s="333"/>
      <c r="J37" s="40"/>
      <c r="K37" s="40"/>
      <c r="L37" s="40"/>
      <c r="M37" s="40"/>
      <c r="P37" s="40"/>
      <c r="Q37" s="40"/>
      <c r="R37" s="40"/>
    </row>
    <row r="38" spans="1:23" ht="90" customHeight="1" x14ac:dyDescent="0.25">
      <c r="A38" s="334" t="s">
        <v>112</v>
      </c>
      <c r="B38" s="334"/>
      <c r="C38" s="334"/>
      <c r="D38" s="334"/>
      <c r="E38" s="334"/>
      <c r="F38" s="334"/>
      <c r="G38" s="334"/>
      <c r="H38" s="334"/>
      <c r="I38" s="334"/>
      <c r="J38" s="40"/>
      <c r="K38" s="40"/>
      <c r="L38" s="40"/>
      <c r="M38" s="40"/>
      <c r="P38" s="40"/>
      <c r="Q38" s="40"/>
      <c r="R38" s="40"/>
    </row>
    <row r="39" spans="1:23" ht="20.100000000000001" customHeight="1" thickBot="1" x14ac:dyDescent="0.3">
      <c r="A39" s="335" t="s">
        <v>48</v>
      </c>
      <c r="B39" s="335"/>
      <c r="C39" s="335"/>
      <c r="D39" s="335"/>
      <c r="E39" s="335"/>
      <c r="F39" s="335"/>
      <c r="G39" s="335"/>
      <c r="H39" s="335"/>
      <c r="I39" s="335"/>
      <c r="J39" s="40"/>
    </row>
    <row r="40" spans="1:23" ht="19.5" thickBot="1" x14ac:dyDescent="0.3">
      <c r="A40" s="309" t="s">
        <v>27</v>
      </c>
      <c r="B40" s="310"/>
      <c r="C40" s="310"/>
      <c r="D40" s="310"/>
      <c r="E40" s="310"/>
      <c r="F40" s="310"/>
      <c r="G40" s="310"/>
      <c r="H40" s="310"/>
      <c r="I40" s="311"/>
      <c r="J40" s="34"/>
    </row>
    <row r="41" spans="1:23" ht="30" customHeight="1" x14ac:dyDescent="0.25">
      <c r="A41" s="301" t="s">
        <v>4</v>
      </c>
      <c r="B41" s="302"/>
      <c r="C41" s="42" t="s">
        <v>73</v>
      </c>
      <c r="D41" s="336" t="s">
        <v>31</v>
      </c>
      <c r="E41" s="337"/>
      <c r="F41" s="42" t="s">
        <v>35</v>
      </c>
      <c r="G41" s="2" t="s">
        <v>34</v>
      </c>
      <c r="H41" s="42" t="s">
        <v>33</v>
      </c>
      <c r="I41" s="2" t="s">
        <v>74</v>
      </c>
      <c r="U41" s="349"/>
      <c r="V41" s="349"/>
      <c r="W41" s="349"/>
    </row>
    <row r="42" spans="1:23" ht="15.75" customHeight="1" thickBot="1" x14ac:dyDescent="0.3">
      <c r="A42" s="303"/>
      <c r="B42" s="304"/>
      <c r="C42" s="4" t="s">
        <v>85</v>
      </c>
      <c r="D42" s="1" t="s">
        <v>29</v>
      </c>
      <c r="E42" s="44"/>
      <c r="F42" s="4" t="s">
        <v>87</v>
      </c>
      <c r="G42" s="4" t="s">
        <v>88</v>
      </c>
      <c r="H42" s="4" t="s">
        <v>32</v>
      </c>
      <c r="I42" s="4" t="s">
        <v>86</v>
      </c>
    </row>
    <row r="43" spans="1:23" ht="17.100000000000001" customHeight="1" x14ac:dyDescent="0.25">
      <c r="A43" s="338" t="s">
        <v>1</v>
      </c>
      <c r="B43" s="339"/>
      <c r="C43" s="43">
        <v>0.27900000000000003</v>
      </c>
      <c r="D43" s="45" t="s">
        <v>86</v>
      </c>
      <c r="E43" s="121"/>
      <c r="F43" s="47">
        <v>11.2</v>
      </c>
      <c r="G43" s="47">
        <v>0.86</v>
      </c>
      <c r="H43" s="122">
        <f>E43*F43</f>
        <v>0</v>
      </c>
      <c r="I43" s="122">
        <f t="shared" ref="I43:I48" si="2">C43*H43</f>
        <v>0</v>
      </c>
    </row>
    <row r="44" spans="1:23" ht="17.100000000000001" customHeight="1" x14ac:dyDescent="0.25">
      <c r="A44" s="317" t="s">
        <v>0</v>
      </c>
      <c r="B44" s="318"/>
      <c r="C44" s="3">
        <v>0.20200000000000001</v>
      </c>
      <c r="D44" s="5" t="s">
        <v>86</v>
      </c>
      <c r="E44" s="108"/>
      <c r="F44" s="48">
        <v>13.3</v>
      </c>
      <c r="G44" s="48">
        <v>742</v>
      </c>
      <c r="H44" s="123">
        <f t="shared" ref="H44:H48" si="3">E44*F44</f>
        <v>0</v>
      </c>
      <c r="I44" s="123">
        <f t="shared" si="2"/>
        <v>0</v>
      </c>
    </row>
    <row r="45" spans="1:23" ht="17.100000000000001" customHeight="1" x14ac:dyDescent="0.25">
      <c r="A45" s="317" t="s">
        <v>139</v>
      </c>
      <c r="B45" s="318"/>
      <c r="C45" s="3">
        <v>0.22700000000000001</v>
      </c>
      <c r="D45" s="5" t="s">
        <v>86</v>
      </c>
      <c r="E45" s="108"/>
      <c r="F45" s="48">
        <v>13.1</v>
      </c>
      <c r="G45" s="48">
        <v>544</v>
      </c>
      <c r="H45" s="123">
        <f t="shared" si="3"/>
        <v>0</v>
      </c>
      <c r="I45" s="123">
        <f t="shared" si="2"/>
        <v>0</v>
      </c>
    </row>
    <row r="46" spans="1:23" ht="17.100000000000001" customHeight="1" x14ac:dyDescent="0.25">
      <c r="A46" s="317" t="s">
        <v>140</v>
      </c>
      <c r="B46" s="318"/>
      <c r="C46" s="3">
        <v>0.34100000000000003</v>
      </c>
      <c r="D46" s="5" t="s">
        <v>86</v>
      </c>
      <c r="E46" s="108"/>
      <c r="F46" s="48">
        <v>7.2</v>
      </c>
      <c r="G46" s="48">
        <v>1.1200000000000001</v>
      </c>
      <c r="H46" s="123">
        <f t="shared" si="3"/>
        <v>0</v>
      </c>
      <c r="I46" s="123">
        <f t="shared" si="2"/>
        <v>0</v>
      </c>
    </row>
    <row r="47" spans="1:23" ht="17.100000000000001" customHeight="1" x14ac:dyDescent="0.25">
      <c r="A47" s="317" t="s">
        <v>141</v>
      </c>
      <c r="B47" s="318"/>
      <c r="C47" s="3">
        <v>0</v>
      </c>
      <c r="D47" s="5" t="s">
        <v>86</v>
      </c>
      <c r="E47" s="108"/>
      <c r="F47" s="48">
        <v>4.25</v>
      </c>
      <c r="G47" s="48">
        <v>0.45</v>
      </c>
      <c r="H47" s="123">
        <f t="shared" si="3"/>
        <v>0</v>
      </c>
      <c r="I47" s="123">
        <f t="shared" si="2"/>
        <v>0</v>
      </c>
    </row>
    <row r="48" spans="1:23" ht="17.100000000000001" customHeight="1" thickBot="1" x14ac:dyDescent="0.3">
      <c r="A48" s="243" t="s">
        <v>28</v>
      </c>
      <c r="B48" s="27"/>
      <c r="C48" s="49"/>
      <c r="D48" s="1"/>
      <c r="E48" s="111"/>
      <c r="F48" s="160"/>
      <c r="G48" s="4"/>
      <c r="H48" s="124">
        <f t="shared" si="3"/>
        <v>0</v>
      </c>
      <c r="I48" s="124">
        <f t="shared" si="2"/>
        <v>0</v>
      </c>
    </row>
    <row r="50" spans="1:9" ht="20.100000000000001" customHeight="1" thickBot="1" x14ac:dyDescent="0.3">
      <c r="G50" s="205" t="s">
        <v>39</v>
      </c>
      <c r="H50" s="209">
        <f>ROUNDUP(SUM(H43:H48),1)</f>
        <v>0</v>
      </c>
      <c r="I50" s="209">
        <f>ROUNDUP(SUM(I43:I48),1)</f>
        <v>0</v>
      </c>
    </row>
    <row r="51" spans="1:9" ht="15" customHeight="1" thickTop="1" x14ac:dyDescent="0.25"/>
    <row r="52" spans="1:9" ht="19.5" thickBot="1" x14ac:dyDescent="0.3">
      <c r="A52" s="335" t="s">
        <v>49</v>
      </c>
      <c r="B52" s="335"/>
      <c r="C52" s="335"/>
      <c r="D52" s="335"/>
      <c r="E52" s="335"/>
      <c r="F52" s="335"/>
      <c r="G52" s="335"/>
      <c r="H52" s="335"/>
      <c r="I52" s="335"/>
    </row>
    <row r="53" spans="1:9" ht="19.5" thickBot="1" x14ac:dyDescent="0.3">
      <c r="A53" s="309" t="s">
        <v>119</v>
      </c>
      <c r="B53" s="310"/>
      <c r="C53" s="310"/>
      <c r="D53" s="310"/>
      <c r="E53" s="310"/>
      <c r="F53" s="310"/>
      <c r="G53" s="310"/>
      <c r="H53" s="310"/>
      <c r="I53" s="311"/>
    </row>
    <row r="54" spans="1:9" ht="33" customHeight="1" x14ac:dyDescent="0.25">
      <c r="A54" s="301" t="s">
        <v>97</v>
      </c>
      <c r="B54" s="302"/>
      <c r="C54" s="42" t="s">
        <v>73</v>
      </c>
      <c r="D54" s="336" t="s">
        <v>40</v>
      </c>
      <c r="E54" s="337"/>
      <c r="F54" s="188" t="s">
        <v>35</v>
      </c>
      <c r="G54" s="189" t="s">
        <v>34</v>
      </c>
      <c r="H54" s="42" t="s">
        <v>33</v>
      </c>
      <c r="I54" s="2" t="s">
        <v>74</v>
      </c>
    </row>
    <row r="55" spans="1:9" ht="18.75" thickBot="1" x14ac:dyDescent="0.3">
      <c r="A55" s="312"/>
      <c r="B55" s="313"/>
      <c r="C55" s="214" t="s">
        <v>85</v>
      </c>
      <c r="D55" s="215" t="s">
        <v>29</v>
      </c>
      <c r="E55" s="229"/>
      <c r="F55" s="230" t="s">
        <v>87</v>
      </c>
      <c r="G55" s="230" t="s">
        <v>105</v>
      </c>
      <c r="H55" s="214" t="s">
        <v>32</v>
      </c>
      <c r="I55" s="214" t="s">
        <v>86</v>
      </c>
    </row>
    <row r="56" spans="1:9" ht="17.100000000000001" customHeight="1" x14ac:dyDescent="0.25">
      <c r="A56" s="321" t="s">
        <v>2</v>
      </c>
      <c r="B56" s="322"/>
      <c r="C56" s="2">
        <v>1.1910000000000001</v>
      </c>
      <c r="D56" s="242" t="s">
        <v>32</v>
      </c>
      <c r="E56" s="187"/>
      <c r="F56" s="231" t="s">
        <v>41</v>
      </c>
      <c r="G56" s="231" t="s">
        <v>41</v>
      </c>
      <c r="H56" s="122">
        <f>E56</f>
        <v>0</v>
      </c>
      <c r="I56" s="232">
        <f>C56*H56</f>
        <v>0</v>
      </c>
    </row>
    <row r="57" spans="1:9" ht="17.100000000000001" customHeight="1" thickBot="1" x14ac:dyDescent="0.3">
      <c r="A57" s="347" t="s">
        <v>138</v>
      </c>
      <c r="B57" s="348"/>
      <c r="C57" s="258">
        <v>0</v>
      </c>
      <c r="D57" s="259" t="s">
        <v>32</v>
      </c>
      <c r="E57" s="260"/>
      <c r="F57" s="261" t="s">
        <v>41</v>
      </c>
      <c r="G57" s="261" t="s">
        <v>41</v>
      </c>
      <c r="H57" s="262">
        <f>E57</f>
        <v>0</v>
      </c>
      <c r="I57" s="262">
        <f>C57*H57</f>
        <v>0</v>
      </c>
    </row>
    <row r="59" spans="1:9" ht="20.100000000000001" customHeight="1" thickBot="1" x14ac:dyDescent="0.3">
      <c r="G59" s="205" t="s">
        <v>39</v>
      </c>
      <c r="H59" s="209">
        <f>ROUNDUP(SUM(H56:H57),1)</f>
        <v>0</v>
      </c>
      <c r="I59" s="209">
        <f>ROUNDUP(SUM(I56:I57),1)</f>
        <v>0</v>
      </c>
    </row>
    <row r="60" spans="1:9" ht="20.100000000000001" customHeight="1" thickTop="1" x14ac:dyDescent="0.25"/>
    <row r="61" spans="1:9" ht="20.100000000000001" customHeight="1" thickBot="1" x14ac:dyDescent="0.3">
      <c r="A61" s="335" t="s">
        <v>129</v>
      </c>
      <c r="B61" s="335"/>
      <c r="C61" s="335"/>
      <c r="D61" s="335"/>
      <c r="E61" s="335"/>
      <c r="F61" s="335"/>
      <c r="G61" s="335"/>
      <c r="H61" s="335"/>
      <c r="I61" s="335"/>
    </row>
    <row r="62" spans="1:9" ht="18.600000000000001" customHeight="1" thickBot="1" x14ac:dyDescent="0.3">
      <c r="A62" s="309" t="s">
        <v>124</v>
      </c>
      <c r="B62" s="310"/>
      <c r="C62" s="310"/>
      <c r="D62" s="310"/>
      <c r="E62" s="310"/>
      <c r="F62" s="310"/>
      <c r="G62" s="310"/>
      <c r="H62" s="310"/>
      <c r="I62" s="311"/>
    </row>
    <row r="63" spans="1:9" ht="33" customHeight="1" x14ac:dyDescent="0.25">
      <c r="A63" s="301" t="s">
        <v>97</v>
      </c>
      <c r="B63" s="302"/>
      <c r="C63" s="125" t="s">
        <v>98</v>
      </c>
      <c r="D63" s="305" t="s">
        <v>40</v>
      </c>
      <c r="E63" s="306"/>
      <c r="F63" s="178" t="s">
        <v>35</v>
      </c>
      <c r="G63" s="179" t="s">
        <v>34</v>
      </c>
      <c r="H63" s="125" t="s">
        <v>100</v>
      </c>
      <c r="I63" s="126" t="s">
        <v>78</v>
      </c>
    </row>
    <row r="64" spans="1:9" ht="16.899999999999999" customHeight="1" thickBot="1" x14ac:dyDescent="0.3">
      <c r="A64" s="303"/>
      <c r="B64" s="304"/>
      <c r="C64" s="127" t="s">
        <v>126</v>
      </c>
      <c r="D64" s="128" t="s">
        <v>29</v>
      </c>
      <c r="E64" s="129"/>
      <c r="F64" s="180" t="s">
        <v>87</v>
      </c>
      <c r="G64" s="180" t="s">
        <v>99</v>
      </c>
      <c r="H64" s="127" t="s">
        <v>32</v>
      </c>
      <c r="I64" s="127" t="s">
        <v>86</v>
      </c>
    </row>
    <row r="65" spans="1:23" ht="20.100000000000001" customHeight="1" thickBot="1" x14ac:dyDescent="0.3">
      <c r="A65" s="307" t="s">
        <v>125</v>
      </c>
      <c r="B65" s="308"/>
      <c r="C65" s="4">
        <v>0.13600000000000001</v>
      </c>
      <c r="D65" s="1" t="s">
        <v>127</v>
      </c>
      <c r="E65" s="111"/>
      <c r="F65" s="181" t="s">
        <v>41</v>
      </c>
      <c r="G65" s="181" t="s">
        <v>41</v>
      </c>
      <c r="H65" s="124">
        <f>E65*0.27778</f>
        <v>0</v>
      </c>
      <c r="I65" s="124">
        <f>C65*E65</f>
        <v>0</v>
      </c>
    </row>
    <row r="67" spans="1:23" ht="20.100000000000001" customHeight="1" thickBot="1" x14ac:dyDescent="0.3">
      <c r="A67" s="203"/>
      <c r="B67" s="203"/>
      <c r="C67" s="175"/>
      <c r="D67" s="175"/>
      <c r="F67" s="204"/>
      <c r="G67" s="205" t="s">
        <v>39</v>
      </c>
      <c r="H67" s="205">
        <f>SUM(H65)</f>
        <v>0</v>
      </c>
      <c r="I67" s="205">
        <f>SUM(I65)</f>
        <v>0</v>
      </c>
    </row>
    <row r="68" spans="1:23" ht="15" customHeight="1" thickTop="1" x14ac:dyDescent="0.25"/>
    <row r="69" spans="1:23" ht="20.100000000000001" customHeight="1" x14ac:dyDescent="0.25">
      <c r="H69" s="344" t="s">
        <v>130</v>
      </c>
      <c r="I69" s="344"/>
    </row>
    <row r="70" spans="1:23" ht="15" customHeight="1" x14ac:dyDescent="0.25">
      <c r="H70" s="239" t="s">
        <v>32</v>
      </c>
      <c r="I70" s="239" t="s">
        <v>86</v>
      </c>
    </row>
    <row r="71" spans="1:23" ht="20.100000000000001" customHeight="1" thickBot="1" x14ac:dyDescent="0.3">
      <c r="F71" s="332" t="s">
        <v>110</v>
      </c>
      <c r="G71" s="332"/>
      <c r="H71" s="118">
        <f>H50+H59+H67</f>
        <v>0</v>
      </c>
      <c r="I71" s="118">
        <f>I50+I59+I67</f>
        <v>0</v>
      </c>
    </row>
    <row r="72" spans="1:23" ht="20.100000000000001" customHeight="1" thickTop="1" x14ac:dyDescent="0.25"/>
    <row r="73" spans="1:23" ht="30" customHeight="1" x14ac:dyDescent="0.25">
      <c r="A73" s="333" t="s">
        <v>93</v>
      </c>
      <c r="B73" s="333"/>
      <c r="C73" s="333"/>
      <c r="D73" s="333"/>
      <c r="E73" s="333"/>
      <c r="F73" s="333"/>
      <c r="G73" s="333"/>
      <c r="H73" s="333"/>
      <c r="I73" s="333"/>
      <c r="J73" s="40"/>
      <c r="K73" s="40"/>
      <c r="L73" s="40"/>
      <c r="M73" s="40"/>
      <c r="P73" s="40"/>
      <c r="Q73" s="40"/>
      <c r="R73" s="40"/>
    </row>
    <row r="74" spans="1:23" ht="90" customHeight="1" x14ac:dyDescent="0.25">
      <c r="A74" s="334" t="s">
        <v>112</v>
      </c>
      <c r="B74" s="334"/>
      <c r="C74" s="334"/>
      <c r="D74" s="334"/>
      <c r="E74" s="334"/>
      <c r="F74" s="334"/>
      <c r="G74" s="334"/>
      <c r="H74" s="334"/>
      <c r="I74" s="334"/>
      <c r="J74" s="40"/>
      <c r="K74" s="40"/>
      <c r="L74" s="40"/>
      <c r="M74" s="40"/>
      <c r="P74" s="40"/>
      <c r="Q74" s="40"/>
      <c r="R74" s="40"/>
    </row>
    <row r="75" spans="1:23" ht="20.100000000000001" customHeight="1" thickBot="1" x14ac:dyDescent="0.3">
      <c r="A75" s="335" t="s">
        <v>48</v>
      </c>
      <c r="B75" s="335"/>
      <c r="C75" s="335"/>
      <c r="D75" s="335"/>
      <c r="E75" s="335"/>
      <c r="F75" s="335"/>
      <c r="G75" s="335"/>
      <c r="H75" s="335"/>
      <c r="I75" s="335"/>
      <c r="J75" s="40"/>
    </row>
    <row r="76" spans="1:23" ht="19.5" thickBot="1" x14ac:dyDescent="0.3">
      <c r="A76" s="309" t="s">
        <v>27</v>
      </c>
      <c r="B76" s="310"/>
      <c r="C76" s="310"/>
      <c r="D76" s="310"/>
      <c r="E76" s="310"/>
      <c r="F76" s="310"/>
      <c r="G76" s="310"/>
      <c r="H76" s="310"/>
      <c r="I76" s="311"/>
      <c r="J76" s="34"/>
    </row>
    <row r="77" spans="1:23" ht="30" customHeight="1" x14ac:dyDescent="0.25">
      <c r="A77" s="301" t="s">
        <v>4</v>
      </c>
      <c r="B77" s="302"/>
      <c r="C77" s="42" t="s">
        <v>73</v>
      </c>
      <c r="D77" s="336" t="s">
        <v>31</v>
      </c>
      <c r="E77" s="337"/>
      <c r="F77" s="42" t="s">
        <v>35</v>
      </c>
      <c r="G77" s="2" t="s">
        <v>34</v>
      </c>
      <c r="H77" s="42" t="s">
        <v>33</v>
      </c>
      <c r="I77" s="2" t="s">
        <v>74</v>
      </c>
      <c r="U77" s="349"/>
      <c r="V77" s="349"/>
      <c r="W77" s="349"/>
    </row>
    <row r="78" spans="1:23" ht="15.75" customHeight="1" thickBot="1" x14ac:dyDescent="0.3">
      <c r="A78" s="303"/>
      <c r="B78" s="304"/>
      <c r="C78" s="4" t="s">
        <v>85</v>
      </c>
      <c r="D78" s="1" t="s">
        <v>29</v>
      </c>
      <c r="E78" s="44"/>
      <c r="F78" s="4" t="s">
        <v>87</v>
      </c>
      <c r="G78" s="4" t="s">
        <v>88</v>
      </c>
      <c r="H78" s="4" t="s">
        <v>32</v>
      </c>
      <c r="I78" s="4" t="s">
        <v>86</v>
      </c>
    </row>
    <row r="79" spans="1:23" ht="17.100000000000001" customHeight="1" x14ac:dyDescent="0.25">
      <c r="A79" s="338" t="s">
        <v>1</v>
      </c>
      <c r="B79" s="339"/>
      <c r="C79" s="43">
        <v>0.27900000000000003</v>
      </c>
      <c r="D79" s="45" t="s">
        <v>86</v>
      </c>
      <c r="E79" s="121"/>
      <c r="F79" s="47">
        <v>11.2</v>
      </c>
      <c r="G79" s="47">
        <v>0.86</v>
      </c>
      <c r="H79" s="122">
        <f>E79*F79</f>
        <v>0</v>
      </c>
      <c r="I79" s="122">
        <f t="shared" ref="I79:I84" si="4">C79*H79</f>
        <v>0</v>
      </c>
    </row>
    <row r="80" spans="1:23" ht="17.100000000000001" customHeight="1" x14ac:dyDescent="0.25">
      <c r="A80" s="317" t="s">
        <v>0</v>
      </c>
      <c r="B80" s="318"/>
      <c r="C80" s="3">
        <v>0.20200000000000001</v>
      </c>
      <c r="D80" s="5" t="s">
        <v>86</v>
      </c>
      <c r="E80" s="108"/>
      <c r="F80" s="48">
        <v>13.3</v>
      </c>
      <c r="G80" s="48">
        <v>742</v>
      </c>
      <c r="H80" s="123">
        <f t="shared" ref="H80:H84" si="5">E80*F80</f>
        <v>0</v>
      </c>
      <c r="I80" s="123">
        <f t="shared" si="4"/>
        <v>0</v>
      </c>
    </row>
    <row r="81" spans="1:9" ht="17.100000000000001" customHeight="1" x14ac:dyDescent="0.25">
      <c r="A81" s="317" t="s">
        <v>139</v>
      </c>
      <c r="B81" s="318"/>
      <c r="C81" s="3">
        <v>0.22700000000000001</v>
      </c>
      <c r="D81" s="5" t="s">
        <v>86</v>
      </c>
      <c r="E81" s="108"/>
      <c r="F81" s="48">
        <v>13.1</v>
      </c>
      <c r="G81" s="48">
        <v>544</v>
      </c>
      <c r="H81" s="123">
        <f t="shared" si="5"/>
        <v>0</v>
      </c>
      <c r="I81" s="123">
        <f t="shared" si="4"/>
        <v>0</v>
      </c>
    </row>
    <row r="82" spans="1:9" ht="17.100000000000001" customHeight="1" x14ac:dyDescent="0.25">
      <c r="A82" s="317" t="s">
        <v>140</v>
      </c>
      <c r="B82" s="318"/>
      <c r="C82" s="3">
        <v>0.34100000000000003</v>
      </c>
      <c r="D82" s="5" t="s">
        <v>86</v>
      </c>
      <c r="E82" s="108"/>
      <c r="F82" s="48">
        <v>7.2</v>
      </c>
      <c r="G82" s="48">
        <v>1.1200000000000001</v>
      </c>
      <c r="H82" s="123">
        <f t="shared" si="5"/>
        <v>0</v>
      </c>
      <c r="I82" s="123">
        <f t="shared" si="4"/>
        <v>0</v>
      </c>
    </row>
    <row r="83" spans="1:9" ht="17.100000000000001" customHeight="1" x14ac:dyDescent="0.25">
      <c r="A83" s="317" t="s">
        <v>141</v>
      </c>
      <c r="B83" s="318"/>
      <c r="C83" s="3">
        <v>0</v>
      </c>
      <c r="D83" s="5" t="s">
        <v>86</v>
      </c>
      <c r="E83" s="108"/>
      <c r="F83" s="48">
        <v>4.25</v>
      </c>
      <c r="G83" s="48">
        <v>0.45</v>
      </c>
      <c r="H83" s="123">
        <f t="shared" si="5"/>
        <v>0</v>
      </c>
      <c r="I83" s="123">
        <f t="shared" si="4"/>
        <v>0</v>
      </c>
    </row>
    <row r="84" spans="1:9" ht="17.100000000000001" customHeight="1" thickBot="1" x14ac:dyDescent="0.3">
      <c r="A84" s="243" t="s">
        <v>28</v>
      </c>
      <c r="B84" s="27"/>
      <c r="C84" s="49"/>
      <c r="D84" s="1"/>
      <c r="E84" s="111"/>
      <c r="F84" s="160"/>
      <c r="G84" s="4"/>
      <c r="H84" s="124">
        <f t="shared" si="5"/>
        <v>0</v>
      </c>
      <c r="I84" s="124">
        <f t="shared" si="4"/>
        <v>0</v>
      </c>
    </row>
    <row r="86" spans="1:9" ht="20.100000000000001" customHeight="1" thickBot="1" x14ac:dyDescent="0.3">
      <c r="G86" s="205" t="s">
        <v>39</v>
      </c>
      <c r="H86" s="209">
        <f>ROUNDUP(SUM(H79:H84),1)</f>
        <v>0</v>
      </c>
      <c r="I86" s="209">
        <f>ROUNDUP(SUM(I79:I84),1)</f>
        <v>0</v>
      </c>
    </row>
    <row r="87" spans="1:9" ht="15" customHeight="1" thickTop="1" x14ac:dyDescent="0.25"/>
    <row r="88" spans="1:9" ht="19.5" thickBot="1" x14ac:dyDescent="0.3">
      <c r="A88" s="335" t="s">
        <v>49</v>
      </c>
      <c r="B88" s="335"/>
      <c r="C88" s="335"/>
      <c r="D88" s="335"/>
      <c r="E88" s="335"/>
      <c r="F88" s="335"/>
      <c r="G88" s="335"/>
      <c r="H88" s="335"/>
      <c r="I88" s="335"/>
    </row>
    <row r="89" spans="1:9" ht="19.5" thickBot="1" x14ac:dyDescent="0.3">
      <c r="A89" s="309" t="s">
        <v>119</v>
      </c>
      <c r="B89" s="310"/>
      <c r="C89" s="310"/>
      <c r="D89" s="310"/>
      <c r="E89" s="310"/>
      <c r="F89" s="310"/>
      <c r="G89" s="310"/>
      <c r="H89" s="310"/>
      <c r="I89" s="311"/>
    </row>
    <row r="90" spans="1:9" ht="33" customHeight="1" x14ac:dyDescent="0.25">
      <c r="A90" s="301" t="s">
        <v>97</v>
      </c>
      <c r="B90" s="302"/>
      <c r="C90" s="42" t="s">
        <v>73</v>
      </c>
      <c r="D90" s="336" t="s">
        <v>40</v>
      </c>
      <c r="E90" s="337"/>
      <c r="F90" s="188" t="s">
        <v>35</v>
      </c>
      <c r="G90" s="189" t="s">
        <v>34</v>
      </c>
      <c r="H90" s="42" t="s">
        <v>33</v>
      </c>
      <c r="I90" s="2" t="s">
        <v>74</v>
      </c>
    </row>
    <row r="91" spans="1:9" ht="18.75" thickBot="1" x14ac:dyDescent="0.3">
      <c r="A91" s="312"/>
      <c r="B91" s="313"/>
      <c r="C91" s="214" t="s">
        <v>85</v>
      </c>
      <c r="D91" s="215" t="s">
        <v>29</v>
      </c>
      <c r="E91" s="229"/>
      <c r="F91" s="230" t="s">
        <v>87</v>
      </c>
      <c r="G91" s="230" t="s">
        <v>105</v>
      </c>
      <c r="H91" s="214" t="s">
        <v>32</v>
      </c>
      <c r="I91" s="214" t="s">
        <v>86</v>
      </c>
    </row>
    <row r="92" spans="1:9" ht="16.899999999999999" customHeight="1" x14ac:dyDescent="0.25">
      <c r="A92" s="321" t="s">
        <v>2</v>
      </c>
      <c r="B92" s="322"/>
      <c r="C92" s="2">
        <v>1.1910000000000001</v>
      </c>
      <c r="D92" s="242" t="s">
        <v>32</v>
      </c>
      <c r="E92" s="187"/>
      <c r="F92" s="231" t="s">
        <v>41</v>
      </c>
      <c r="G92" s="231" t="s">
        <v>41</v>
      </c>
      <c r="H92" s="122">
        <f>E92</f>
        <v>0</v>
      </c>
      <c r="I92" s="232">
        <f>C92*H92</f>
        <v>0</v>
      </c>
    </row>
    <row r="93" spans="1:9" ht="16.899999999999999" customHeight="1" thickBot="1" x14ac:dyDescent="0.3">
      <c r="A93" s="347" t="s">
        <v>138</v>
      </c>
      <c r="B93" s="348"/>
      <c r="C93" s="258">
        <v>0</v>
      </c>
      <c r="D93" s="259" t="s">
        <v>32</v>
      </c>
      <c r="E93" s="260"/>
      <c r="F93" s="261" t="s">
        <v>41</v>
      </c>
      <c r="G93" s="261" t="s">
        <v>41</v>
      </c>
      <c r="H93" s="262">
        <f>E93</f>
        <v>0</v>
      </c>
      <c r="I93" s="262">
        <f>C93*H93</f>
        <v>0</v>
      </c>
    </row>
    <row r="95" spans="1:9" ht="19.899999999999999" customHeight="1" thickBot="1" x14ac:dyDescent="0.3">
      <c r="G95" s="205" t="s">
        <v>39</v>
      </c>
      <c r="H95" s="209">
        <f>ROUNDUP(SUM(H92:H93),1)</f>
        <v>0</v>
      </c>
      <c r="I95" s="209">
        <f>ROUNDUP(SUM(I92:I93),1)</f>
        <v>0</v>
      </c>
    </row>
    <row r="96" spans="1:9" ht="19.899999999999999" customHeight="1" thickTop="1" x14ac:dyDescent="0.25"/>
    <row r="97" spans="1:18" ht="19.899999999999999" customHeight="1" thickBot="1" x14ac:dyDescent="0.3">
      <c r="A97" s="335" t="s">
        <v>129</v>
      </c>
      <c r="B97" s="335"/>
      <c r="C97" s="335"/>
      <c r="D97" s="335"/>
      <c r="E97" s="335"/>
      <c r="F97" s="335"/>
      <c r="G97" s="335"/>
      <c r="H97" s="335"/>
      <c r="I97" s="335"/>
    </row>
    <row r="98" spans="1:18" ht="18.600000000000001" customHeight="1" thickBot="1" x14ac:dyDescent="0.3">
      <c r="A98" s="309" t="s">
        <v>124</v>
      </c>
      <c r="B98" s="310"/>
      <c r="C98" s="310"/>
      <c r="D98" s="310"/>
      <c r="E98" s="310"/>
      <c r="F98" s="310"/>
      <c r="G98" s="310"/>
      <c r="H98" s="310"/>
      <c r="I98" s="311"/>
    </row>
    <row r="99" spans="1:18" ht="33" customHeight="1" x14ac:dyDescent="0.25">
      <c r="A99" s="301" t="s">
        <v>97</v>
      </c>
      <c r="B99" s="302"/>
      <c r="C99" s="125" t="s">
        <v>98</v>
      </c>
      <c r="D99" s="305" t="s">
        <v>40</v>
      </c>
      <c r="E99" s="306"/>
      <c r="F99" s="178" t="s">
        <v>35</v>
      </c>
      <c r="G99" s="179" t="s">
        <v>34</v>
      </c>
      <c r="H99" s="125" t="s">
        <v>100</v>
      </c>
      <c r="I99" s="126" t="s">
        <v>78</v>
      </c>
    </row>
    <row r="100" spans="1:18" ht="16.899999999999999" customHeight="1" thickBot="1" x14ac:dyDescent="0.3">
      <c r="A100" s="303"/>
      <c r="B100" s="304"/>
      <c r="C100" s="127" t="s">
        <v>126</v>
      </c>
      <c r="D100" s="128" t="s">
        <v>29</v>
      </c>
      <c r="E100" s="129"/>
      <c r="F100" s="180" t="s">
        <v>87</v>
      </c>
      <c r="G100" s="180" t="s">
        <v>99</v>
      </c>
      <c r="H100" s="127" t="s">
        <v>32</v>
      </c>
      <c r="I100" s="127" t="s">
        <v>86</v>
      </c>
    </row>
    <row r="101" spans="1:18" ht="19.899999999999999" customHeight="1" thickBot="1" x14ac:dyDescent="0.3">
      <c r="A101" s="307" t="s">
        <v>125</v>
      </c>
      <c r="B101" s="308"/>
      <c r="C101" s="4">
        <v>0.13600000000000001</v>
      </c>
      <c r="D101" s="1" t="s">
        <v>127</v>
      </c>
      <c r="E101" s="111"/>
      <c r="F101" s="181" t="s">
        <v>41</v>
      </c>
      <c r="G101" s="181" t="s">
        <v>41</v>
      </c>
      <c r="H101" s="124">
        <f>E101*0.27778</f>
        <v>0</v>
      </c>
      <c r="I101" s="124">
        <f>C101*E101</f>
        <v>0</v>
      </c>
    </row>
    <row r="103" spans="1:18" ht="19.899999999999999" customHeight="1" thickBot="1" x14ac:dyDescent="0.3">
      <c r="A103" s="203"/>
      <c r="B103" s="203"/>
      <c r="C103" s="175"/>
      <c r="D103" s="175"/>
      <c r="F103" s="204"/>
      <c r="G103" s="205" t="s">
        <v>39</v>
      </c>
      <c r="H103" s="205">
        <f>SUM(H101)</f>
        <v>0</v>
      </c>
      <c r="I103" s="205">
        <f>SUM(I101)</f>
        <v>0</v>
      </c>
    </row>
    <row r="104" spans="1:18" ht="15" customHeight="1" thickTop="1" x14ac:dyDescent="0.25"/>
    <row r="105" spans="1:18" ht="19.899999999999999" customHeight="1" x14ac:dyDescent="0.25">
      <c r="H105" s="344" t="s">
        <v>130</v>
      </c>
      <c r="I105" s="344"/>
    </row>
    <row r="106" spans="1:18" ht="15" customHeight="1" x14ac:dyDescent="0.25">
      <c r="H106" s="239" t="s">
        <v>32</v>
      </c>
      <c r="I106" s="239" t="s">
        <v>86</v>
      </c>
    </row>
    <row r="107" spans="1:18" ht="20.100000000000001" customHeight="1" thickBot="1" x14ac:dyDescent="0.3">
      <c r="F107" s="332" t="s">
        <v>110</v>
      </c>
      <c r="G107" s="332"/>
      <c r="H107" s="118">
        <f>H86+H95+H103</f>
        <v>0</v>
      </c>
      <c r="I107" s="118">
        <f>I86+I95+I103</f>
        <v>0</v>
      </c>
    </row>
    <row r="108" spans="1:18" ht="20.100000000000001" customHeight="1" thickTop="1" x14ac:dyDescent="0.25"/>
    <row r="109" spans="1:18" ht="30" customHeight="1" x14ac:dyDescent="0.25">
      <c r="A109" s="333" t="s">
        <v>94</v>
      </c>
      <c r="B109" s="333"/>
      <c r="C109" s="333"/>
      <c r="D109" s="333"/>
      <c r="E109" s="333"/>
      <c r="F109" s="333"/>
      <c r="G109" s="333"/>
      <c r="H109" s="333"/>
      <c r="I109" s="333"/>
      <c r="J109" s="40"/>
      <c r="K109" s="40"/>
      <c r="L109" s="40"/>
      <c r="M109" s="40"/>
      <c r="P109" s="40"/>
      <c r="Q109" s="40"/>
      <c r="R109" s="40"/>
    </row>
    <row r="110" spans="1:18" ht="90" customHeight="1" x14ac:dyDescent="0.25">
      <c r="A110" s="334" t="s">
        <v>112</v>
      </c>
      <c r="B110" s="334"/>
      <c r="C110" s="334"/>
      <c r="D110" s="334"/>
      <c r="E110" s="334"/>
      <c r="F110" s="334"/>
      <c r="G110" s="334"/>
      <c r="H110" s="334"/>
      <c r="I110" s="334"/>
      <c r="J110" s="40"/>
      <c r="K110" s="40"/>
      <c r="L110" s="40"/>
      <c r="M110" s="40"/>
      <c r="P110" s="40"/>
      <c r="Q110" s="40"/>
      <c r="R110" s="40"/>
    </row>
    <row r="111" spans="1:18" ht="20.100000000000001" customHeight="1" thickBot="1" x14ac:dyDescent="0.3">
      <c r="A111" s="335" t="s">
        <v>48</v>
      </c>
      <c r="B111" s="335"/>
      <c r="C111" s="335"/>
      <c r="D111" s="335"/>
      <c r="E111" s="335"/>
      <c r="F111" s="335"/>
      <c r="G111" s="335"/>
      <c r="H111" s="335"/>
      <c r="I111" s="335"/>
      <c r="J111" s="40"/>
    </row>
    <row r="112" spans="1:18" ht="19.5" thickBot="1" x14ac:dyDescent="0.3">
      <c r="A112" s="309" t="s">
        <v>27</v>
      </c>
      <c r="B112" s="310"/>
      <c r="C112" s="310"/>
      <c r="D112" s="310"/>
      <c r="E112" s="310"/>
      <c r="F112" s="310"/>
      <c r="G112" s="310"/>
      <c r="H112" s="310"/>
      <c r="I112" s="311"/>
      <c r="J112" s="34"/>
    </row>
    <row r="113" spans="1:23" ht="30" customHeight="1" x14ac:dyDescent="0.25">
      <c r="A113" s="301" t="s">
        <v>4</v>
      </c>
      <c r="B113" s="302"/>
      <c r="C113" s="42" t="s">
        <v>73</v>
      </c>
      <c r="D113" s="336" t="s">
        <v>31</v>
      </c>
      <c r="E113" s="337"/>
      <c r="F113" s="42" t="s">
        <v>35</v>
      </c>
      <c r="G113" s="2" t="s">
        <v>34</v>
      </c>
      <c r="H113" s="42" t="s">
        <v>33</v>
      </c>
      <c r="I113" s="2" t="s">
        <v>74</v>
      </c>
      <c r="U113" s="349"/>
      <c r="V113" s="349"/>
      <c r="W113" s="349"/>
    </row>
    <row r="114" spans="1:23" ht="15.75" customHeight="1" thickBot="1" x14ac:dyDescent="0.3">
      <c r="A114" s="303"/>
      <c r="B114" s="304"/>
      <c r="C114" s="4" t="s">
        <v>85</v>
      </c>
      <c r="D114" s="1" t="s">
        <v>29</v>
      </c>
      <c r="E114" s="44"/>
      <c r="F114" s="4" t="s">
        <v>87</v>
      </c>
      <c r="G114" s="4" t="s">
        <v>88</v>
      </c>
      <c r="H114" s="4" t="s">
        <v>32</v>
      </c>
      <c r="I114" s="4" t="s">
        <v>86</v>
      </c>
    </row>
    <row r="115" spans="1:23" ht="17.100000000000001" customHeight="1" x14ac:dyDescent="0.25">
      <c r="A115" s="338" t="s">
        <v>1</v>
      </c>
      <c r="B115" s="339"/>
      <c r="C115" s="43">
        <v>0.27900000000000003</v>
      </c>
      <c r="D115" s="45" t="s">
        <v>86</v>
      </c>
      <c r="E115" s="121"/>
      <c r="F115" s="47">
        <v>11.2</v>
      </c>
      <c r="G115" s="47">
        <v>0.86</v>
      </c>
      <c r="H115" s="122">
        <f>E115*F115</f>
        <v>0</v>
      </c>
      <c r="I115" s="122">
        <f t="shared" ref="I115:I120" si="6">C115*H115</f>
        <v>0</v>
      </c>
    </row>
    <row r="116" spans="1:23" ht="17.100000000000001" customHeight="1" x14ac:dyDescent="0.25">
      <c r="A116" s="317" t="s">
        <v>0</v>
      </c>
      <c r="B116" s="318"/>
      <c r="C116" s="3">
        <v>0.20200000000000001</v>
      </c>
      <c r="D116" s="5" t="s">
        <v>86</v>
      </c>
      <c r="E116" s="108"/>
      <c r="F116" s="48">
        <v>13.3</v>
      </c>
      <c r="G116" s="48">
        <v>742</v>
      </c>
      <c r="H116" s="123">
        <f t="shared" ref="H116:H120" si="7">E116*F116</f>
        <v>0</v>
      </c>
      <c r="I116" s="123">
        <f t="shared" si="6"/>
        <v>0</v>
      </c>
    </row>
    <row r="117" spans="1:23" ht="17.100000000000001" customHeight="1" x14ac:dyDescent="0.25">
      <c r="A117" s="317" t="s">
        <v>139</v>
      </c>
      <c r="B117" s="318"/>
      <c r="C117" s="3">
        <v>0.22700000000000001</v>
      </c>
      <c r="D117" s="5" t="s">
        <v>86</v>
      </c>
      <c r="E117" s="108"/>
      <c r="F117" s="48">
        <v>13.1</v>
      </c>
      <c r="G117" s="48">
        <v>544</v>
      </c>
      <c r="H117" s="123">
        <f t="shared" si="7"/>
        <v>0</v>
      </c>
      <c r="I117" s="123">
        <f t="shared" si="6"/>
        <v>0</v>
      </c>
    </row>
    <row r="118" spans="1:23" ht="17.100000000000001" customHeight="1" x14ac:dyDescent="0.25">
      <c r="A118" s="317" t="s">
        <v>140</v>
      </c>
      <c r="B118" s="318"/>
      <c r="C118" s="3">
        <v>0.34100000000000003</v>
      </c>
      <c r="D118" s="5" t="s">
        <v>86</v>
      </c>
      <c r="E118" s="108"/>
      <c r="F118" s="48">
        <v>7.2</v>
      </c>
      <c r="G118" s="48">
        <v>1.1200000000000001</v>
      </c>
      <c r="H118" s="123">
        <f t="shared" si="7"/>
        <v>0</v>
      </c>
      <c r="I118" s="123">
        <f t="shared" si="6"/>
        <v>0</v>
      </c>
    </row>
    <row r="119" spans="1:23" ht="17.100000000000001" customHeight="1" x14ac:dyDescent="0.25">
      <c r="A119" s="317" t="s">
        <v>141</v>
      </c>
      <c r="B119" s="318"/>
      <c r="C119" s="3">
        <v>0</v>
      </c>
      <c r="D119" s="5" t="s">
        <v>86</v>
      </c>
      <c r="E119" s="108"/>
      <c r="F119" s="48">
        <v>4.25</v>
      </c>
      <c r="G119" s="48">
        <v>0.45</v>
      </c>
      <c r="H119" s="123">
        <f t="shared" si="7"/>
        <v>0</v>
      </c>
      <c r="I119" s="123">
        <f t="shared" si="6"/>
        <v>0</v>
      </c>
    </row>
    <row r="120" spans="1:23" ht="17.100000000000001" customHeight="1" thickBot="1" x14ac:dyDescent="0.3">
      <c r="A120" s="243" t="s">
        <v>28</v>
      </c>
      <c r="B120" s="27"/>
      <c r="C120" s="49"/>
      <c r="D120" s="1"/>
      <c r="E120" s="111"/>
      <c r="F120" s="160"/>
      <c r="G120" s="4"/>
      <c r="H120" s="124">
        <f t="shared" si="7"/>
        <v>0</v>
      </c>
      <c r="I120" s="124">
        <f t="shared" si="6"/>
        <v>0</v>
      </c>
    </row>
    <row r="122" spans="1:23" ht="20.100000000000001" customHeight="1" thickBot="1" x14ac:dyDescent="0.3">
      <c r="G122" s="205" t="s">
        <v>39</v>
      </c>
      <c r="H122" s="209">
        <f>ROUNDUP(SUM(H115:H120),1)</f>
        <v>0</v>
      </c>
      <c r="I122" s="209">
        <f>ROUNDUP(SUM(I115:I120),1)</f>
        <v>0</v>
      </c>
    </row>
    <row r="123" spans="1:23" ht="15" customHeight="1" thickTop="1" x14ac:dyDescent="0.25"/>
    <row r="124" spans="1:23" ht="19.5" thickBot="1" x14ac:dyDescent="0.3">
      <c r="A124" s="335" t="s">
        <v>49</v>
      </c>
      <c r="B124" s="335"/>
      <c r="C124" s="335"/>
      <c r="D124" s="335"/>
      <c r="E124" s="335"/>
      <c r="F124" s="335"/>
      <c r="G124" s="335"/>
      <c r="H124" s="335"/>
      <c r="I124" s="335"/>
    </row>
    <row r="125" spans="1:23" ht="19.5" thickBot="1" x14ac:dyDescent="0.3">
      <c r="A125" s="309" t="s">
        <v>119</v>
      </c>
      <c r="B125" s="310"/>
      <c r="C125" s="310"/>
      <c r="D125" s="310"/>
      <c r="E125" s="310"/>
      <c r="F125" s="310"/>
      <c r="G125" s="310"/>
      <c r="H125" s="310"/>
      <c r="I125" s="311"/>
    </row>
    <row r="126" spans="1:23" ht="33" customHeight="1" x14ac:dyDescent="0.25">
      <c r="A126" s="301" t="s">
        <v>97</v>
      </c>
      <c r="B126" s="302"/>
      <c r="C126" s="42" t="s">
        <v>73</v>
      </c>
      <c r="D126" s="336" t="s">
        <v>40</v>
      </c>
      <c r="E126" s="337"/>
      <c r="F126" s="188" t="s">
        <v>35</v>
      </c>
      <c r="G126" s="189" t="s">
        <v>34</v>
      </c>
      <c r="H126" s="42" t="s">
        <v>33</v>
      </c>
      <c r="I126" s="2" t="s">
        <v>74</v>
      </c>
    </row>
    <row r="127" spans="1:23" ht="18.75" thickBot="1" x14ac:dyDescent="0.3">
      <c r="A127" s="312"/>
      <c r="B127" s="313"/>
      <c r="C127" s="214" t="s">
        <v>85</v>
      </c>
      <c r="D127" s="215" t="s">
        <v>29</v>
      </c>
      <c r="E127" s="229"/>
      <c r="F127" s="230" t="s">
        <v>87</v>
      </c>
      <c r="G127" s="230" t="s">
        <v>105</v>
      </c>
      <c r="H127" s="214" t="s">
        <v>32</v>
      </c>
      <c r="I127" s="214" t="s">
        <v>86</v>
      </c>
    </row>
    <row r="128" spans="1:23" ht="16.899999999999999" customHeight="1" x14ac:dyDescent="0.25">
      <c r="A128" s="321" t="s">
        <v>2</v>
      </c>
      <c r="B128" s="322"/>
      <c r="C128" s="2">
        <v>1.1910000000000001</v>
      </c>
      <c r="D128" s="242" t="s">
        <v>32</v>
      </c>
      <c r="E128" s="187"/>
      <c r="F128" s="231" t="s">
        <v>41</v>
      </c>
      <c r="G128" s="231" t="s">
        <v>41</v>
      </c>
      <c r="H128" s="122">
        <f>E128</f>
        <v>0</v>
      </c>
      <c r="I128" s="232">
        <f>C128*H128</f>
        <v>0</v>
      </c>
    </row>
    <row r="129" spans="1:9" ht="16.899999999999999" customHeight="1" thickBot="1" x14ac:dyDescent="0.3">
      <c r="A129" s="347" t="s">
        <v>138</v>
      </c>
      <c r="B129" s="348"/>
      <c r="C129" s="258">
        <v>0</v>
      </c>
      <c r="D129" s="259" t="s">
        <v>32</v>
      </c>
      <c r="E129" s="260"/>
      <c r="F129" s="261" t="s">
        <v>41</v>
      </c>
      <c r="G129" s="261" t="s">
        <v>41</v>
      </c>
      <c r="H129" s="262">
        <f>E129</f>
        <v>0</v>
      </c>
      <c r="I129" s="262">
        <f>C129*H129</f>
        <v>0</v>
      </c>
    </row>
    <row r="131" spans="1:9" ht="19.899999999999999" customHeight="1" thickBot="1" x14ac:dyDescent="0.3">
      <c r="G131" s="205" t="s">
        <v>39</v>
      </c>
      <c r="H131" s="209">
        <f>ROUNDUP(SUM(H128:H129),1)</f>
        <v>0</v>
      </c>
      <c r="I131" s="209">
        <f>ROUNDUP(SUM(I128:I129),1)</f>
        <v>0</v>
      </c>
    </row>
    <row r="132" spans="1:9" ht="19.899999999999999" customHeight="1" thickTop="1" x14ac:dyDescent="0.25"/>
    <row r="133" spans="1:9" ht="19.899999999999999" customHeight="1" thickBot="1" x14ac:dyDescent="0.3">
      <c r="A133" s="335" t="s">
        <v>129</v>
      </c>
      <c r="B133" s="335"/>
      <c r="C133" s="335"/>
      <c r="D133" s="335"/>
      <c r="E133" s="335"/>
      <c r="F133" s="335"/>
      <c r="G133" s="335"/>
      <c r="H133" s="335"/>
      <c r="I133" s="335"/>
    </row>
    <row r="134" spans="1:9" ht="18.600000000000001" customHeight="1" thickBot="1" x14ac:dyDescent="0.3">
      <c r="A134" s="309" t="s">
        <v>124</v>
      </c>
      <c r="B134" s="310"/>
      <c r="C134" s="310"/>
      <c r="D134" s="310"/>
      <c r="E134" s="310"/>
      <c r="F134" s="310"/>
      <c r="G134" s="310"/>
      <c r="H134" s="310"/>
      <c r="I134" s="311"/>
    </row>
    <row r="135" spans="1:9" ht="33" customHeight="1" x14ac:dyDescent="0.25">
      <c r="A135" s="301" t="s">
        <v>97</v>
      </c>
      <c r="B135" s="302"/>
      <c r="C135" s="125" t="s">
        <v>98</v>
      </c>
      <c r="D135" s="305" t="s">
        <v>40</v>
      </c>
      <c r="E135" s="306"/>
      <c r="F135" s="178" t="s">
        <v>35</v>
      </c>
      <c r="G135" s="179" t="s">
        <v>34</v>
      </c>
      <c r="H135" s="125" t="s">
        <v>100</v>
      </c>
      <c r="I135" s="126" t="s">
        <v>78</v>
      </c>
    </row>
    <row r="136" spans="1:9" ht="16.899999999999999" customHeight="1" thickBot="1" x14ac:dyDescent="0.3">
      <c r="A136" s="303"/>
      <c r="B136" s="304"/>
      <c r="C136" s="127" t="s">
        <v>126</v>
      </c>
      <c r="D136" s="128" t="s">
        <v>29</v>
      </c>
      <c r="E136" s="129"/>
      <c r="F136" s="180" t="s">
        <v>87</v>
      </c>
      <c r="G136" s="180" t="s">
        <v>99</v>
      </c>
      <c r="H136" s="127" t="s">
        <v>32</v>
      </c>
      <c r="I136" s="127" t="s">
        <v>86</v>
      </c>
    </row>
    <row r="137" spans="1:9" ht="19.899999999999999" customHeight="1" thickBot="1" x14ac:dyDescent="0.3">
      <c r="A137" s="307" t="s">
        <v>125</v>
      </c>
      <c r="B137" s="308"/>
      <c r="C137" s="4">
        <v>0.13600000000000001</v>
      </c>
      <c r="D137" s="1" t="s">
        <v>127</v>
      </c>
      <c r="E137" s="111"/>
      <c r="F137" s="181" t="s">
        <v>41</v>
      </c>
      <c r="G137" s="181" t="s">
        <v>41</v>
      </c>
      <c r="H137" s="124">
        <f>E137*0.27778</f>
        <v>0</v>
      </c>
      <c r="I137" s="124">
        <f>C137*E137</f>
        <v>0</v>
      </c>
    </row>
    <row r="139" spans="1:9" ht="19.899999999999999" customHeight="1" thickBot="1" x14ac:dyDescent="0.3">
      <c r="A139" s="203"/>
      <c r="B139" s="203"/>
      <c r="C139" s="175"/>
      <c r="D139" s="175"/>
      <c r="F139" s="204"/>
      <c r="G139" s="205" t="s">
        <v>39</v>
      </c>
      <c r="H139" s="205">
        <f>SUM(H137)</f>
        <v>0</v>
      </c>
      <c r="I139" s="205">
        <f>SUM(I137)</f>
        <v>0</v>
      </c>
    </row>
    <row r="140" spans="1:9" ht="15" customHeight="1" thickTop="1" x14ac:dyDescent="0.25"/>
    <row r="141" spans="1:9" ht="19.899999999999999" customHeight="1" x14ac:dyDescent="0.25">
      <c r="H141" s="344" t="s">
        <v>130</v>
      </c>
      <c r="I141" s="344"/>
    </row>
    <row r="142" spans="1:9" ht="15" customHeight="1" x14ac:dyDescent="0.25">
      <c r="H142" s="239" t="s">
        <v>32</v>
      </c>
      <c r="I142" s="239" t="s">
        <v>86</v>
      </c>
    </row>
    <row r="143" spans="1:9" ht="20.100000000000001" customHeight="1" thickBot="1" x14ac:dyDescent="0.3">
      <c r="F143" s="332" t="s">
        <v>110</v>
      </c>
      <c r="G143" s="332"/>
      <c r="H143" s="118">
        <f>H122+H131+H139</f>
        <v>0</v>
      </c>
      <c r="I143" s="118">
        <f>I122+I131+I139</f>
        <v>0</v>
      </c>
    </row>
    <row r="144" spans="1:9" ht="20.100000000000001" customHeight="1" thickTop="1" x14ac:dyDescent="0.25"/>
    <row r="145" spans="1:23" ht="30" customHeight="1" x14ac:dyDescent="0.25">
      <c r="A145" s="333" t="s">
        <v>95</v>
      </c>
      <c r="B145" s="333"/>
      <c r="C145" s="333"/>
      <c r="D145" s="333"/>
      <c r="E145" s="333"/>
      <c r="F145" s="333"/>
      <c r="G145" s="333"/>
      <c r="H145" s="333"/>
      <c r="I145" s="333"/>
      <c r="J145" s="40"/>
      <c r="K145" s="40"/>
      <c r="L145" s="40"/>
      <c r="M145" s="40"/>
      <c r="P145" s="40"/>
      <c r="Q145" s="40"/>
      <c r="R145" s="40"/>
    </row>
    <row r="146" spans="1:23" ht="90" customHeight="1" x14ac:dyDescent="0.25">
      <c r="A146" s="334" t="s">
        <v>112</v>
      </c>
      <c r="B146" s="334"/>
      <c r="C146" s="334"/>
      <c r="D146" s="334"/>
      <c r="E146" s="334"/>
      <c r="F146" s="334"/>
      <c r="G146" s="334"/>
      <c r="H146" s="334"/>
      <c r="I146" s="334"/>
      <c r="J146" s="40"/>
      <c r="K146" s="40"/>
      <c r="L146" s="40"/>
      <c r="M146" s="40"/>
      <c r="P146" s="40"/>
      <c r="Q146" s="40"/>
      <c r="R146" s="40"/>
    </row>
    <row r="147" spans="1:23" ht="20.100000000000001" customHeight="1" thickBot="1" x14ac:dyDescent="0.3">
      <c r="A147" s="335" t="s">
        <v>48</v>
      </c>
      <c r="B147" s="335"/>
      <c r="C147" s="335"/>
      <c r="D147" s="335"/>
      <c r="E147" s="335"/>
      <c r="F147" s="335"/>
      <c r="G147" s="335"/>
      <c r="H147" s="335"/>
      <c r="I147" s="335"/>
      <c r="J147" s="40"/>
    </row>
    <row r="148" spans="1:23" ht="19.5" thickBot="1" x14ac:dyDescent="0.3">
      <c r="A148" s="309" t="s">
        <v>27</v>
      </c>
      <c r="B148" s="310"/>
      <c r="C148" s="310"/>
      <c r="D148" s="310"/>
      <c r="E148" s="310"/>
      <c r="F148" s="310"/>
      <c r="G148" s="310"/>
      <c r="H148" s="310"/>
      <c r="I148" s="311"/>
      <c r="J148" s="34"/>
    </row>
    <row r="149" spans="1:23" ht="30" customHeight="1" x14ac:dyDescent="0.25">
      <c r="A149" s="301" t="s">
        <v>4</v>
      </c>
      <c r="B149" s="302"/>
      <c r="C149" s="42" t="s">
        <v>73</v>
      </c>
      <c r="D149" s="336" t="s">
        <v>31</v>
      </c>
      <c r="E149" s="337"/>
      <c r="F149" s="42" t="s">
        <v>35</v>
      </c>
      <c r="G149" s="2" t="s">
        <v>34</v>
      </c>
      <c r="H149" s="42" t="s">
        <v>33</v>
      </c>
      <c r="I149" s="2" t="s">
        <v>74</v>
      </c>
      <c r="U149" s="349"/>
      <c r="V149" s="349"/>
      <c r="W149" s="349"/>
    </row>
    <row r="150" spans="1:23" ht="15.75" customHeight="1" thickBot="1" x14ac:dyDescent="0.3">
      <c r="A150" s="303"/>
      <c r="B150" s="304"/>
      <c r="C150" s="4" t="s">
        <v>85</v>
      </c>
      <c r="D150" s="1" t="s">
        <v>29</v>
      </c>
      <c r="E150" s="44"/>
      <c r="F150" s="4" t="s">
        <v>87</v>
      </c>
      <c r="G150" s="4" t="s">
        <v>88</v>
      </c>
      <c r="H150" s="4" t="s">
        <v>32</v>
      </c>
      <c r="I150" s="4" t="s">
        <v>86</v>
      </c>
    </row>
    <row r="151" spans="1:23" ht="17.100000000000001" customHeight="1" x14ac:dyDescent="0.25">
      <c r="A151" s="338" t="s">
        <v>1</v>
      </c>
      <c r="B151" s="339"/>
      <c r="C151" s="43">
        <v>0.27900000000000003</v>
      </c>
      <c r="D151" s="45" t="s">
        <v>86</v>
      </c>
      <c r="E151" s="121"/>
      <c r="F151" s="47">
        <v>11.2</v>
      </c>
      <c r="G151" s="47">
        <v>0.86</v>
      </c>
      <c r="H151" s="122">
        <f>E151*F151</f>
        <v>0</v>
      </c>
      <c r="I151" s="122">
        <f t="shared" ref="I151:I156" si="8">C151*H151</f>
        <v>0</v>
      </c>
    </row>
    <row r="152" spans="1:23" ht="17.100000000000001" customHeight="1" x14ac:dyDescent="0.25">
      <c r="A152" s="317" t="s">
        <v>0</v>
      </c>
      <c r="B152" s="318"/>
      <c r="C152" s="3">
        <v>0.20200000000000001</v>
      </c>
      <c r="D152" s="5" t="s">
        <v>86</v>
      </c>
      <c r="E152" s="108"/>
      <c r="F152" s="48">
        <v>13.3</v>
      </c>
      <c r="G152" s="48">
        <v>742</v>
      </c>
      <c r="H152" s="123">
        <f t="shared" ref="H152:H156" si="9">E152*F152</f>
        <v>0</v>
      </c>
      <c r="I152" s="123">
        <f t="shared" si="8"/>
        <v>0</v>
      </c>
    </row>
    <row r="153" spans="1:23" ht="17.100000000000001" customHeight="1" x14ac:dyDescent="0.25">
      <c r="A153" s="317" t="s">
        <v>139</v>
      </c>
      <c r="B153" s="318"/>
      <c r="C153" s="3">
        <v>0.22700000000000001</v>
      </c>
      <c r="D153" s="5" t="s">
        <v>86</v>
      </c>
      <c r="E153" s="108"/>
      <c r="F153" s="48">
        <v>13.1</v>
      </c>
      <c r="G153" s="48">
        <v>544</v>
      </c>
      <c r="H153" s="123">
        <f t="shared" si="9"/>
        <v>0</v>
      </c>
      <c r="I153" s="123">
        <f t="shared" si="8"/>
        <v>0</v>
      </c>
    </row>
    <row r="154" spans="1:23" ht="17.100000000000001" customHeight="1" x14ac:dyDescent="0.25">
      <c r="A154" s="317" t="s">
        <v>140</v>
      </c>
      <c r="B154" s="318"/>
      <c r="C154" s="3">
        <v>0.34100000000000003</v>
      </c>
      <c r="D154" s="5" t="s">
        <v>86</v>
      </c>
      <c r="E154" s="108"/>
      <c r="F154" s="48">
        <v>7.2</v>
      </c>
      <c r="G154" s="48">
        <v>1.1200000000000001</v>
      </c>
      <c r="H154" s="123">
        <f t="shared" si="9"/>
        <v>0</v>
      </c>
      <c r="I154" s="123">
        <f t="shared" si="8"/>
        <v>0</v>
      </c>
    </row>
    <row r="155" spans="1:23" ht="17.100000000000001" customHeight="1" x14ac:dyDescent="0.25">
      <c r="A155" s="317" t="s">
        <v>141</v>
      </c>
      <c r="B155" s="318"/>
      <c r="C155" s="3">
        <v>0</v>
      </c>
      <c r="D155" s="5" t="s">
        <v>86</v>
      </c>
      <c r="E155" s="108"/>
      <c r="F155" s="48">
        <v>4.25</v>
      </c>
      <c r="G155" s="48">
        <v>0.45</v>
      </c>
      <c r="H155" s="123">
        <f t="shared" si="9"/>
        <v>0</v>
      </c>
      <c r="I155" s="123">
        <f t="shared" si="8"/>
        <v>0</v>
      </c>
    </row>
    <row r="156" spans="1:23" ht="17.100000000000001" customHeight="1" thickBot="1" x14ac:dyDescent="0.3">
      <c r="A156" s="243" t="s">
        <v>28</v>
      </c>
      <c r="B156" s="27"/>
      <c r="C156" s="49"/>
      <c r="D156" s="1"/>
      <c r="E156" s="111"/>
      <c r="F156" s="160"/>
      <c r="G156" s="4"/>
      <c r="H156" s="124">
        <f t="shared" si="9"/>
        <v>0</v>
      </c>
      <c r="I156" s="124">
        <f t="shared" si="8"/>
        <v>0</v>
      </c>
    </row>
    <row r="158" spans="1:23" ht="20.100000000000001" customHeight="1" thickBot="1" x14ac:dyDescent="0.3">
      <c r="G158" s="205" t="s">
        <v>39</v>
      </c>
      <c r="H158" s="209">
        <f>ROUNDUP(SUM(H151:H156),1)</f>
        <v>0</v>
      </c>
      <c r="I158" s="209">
        <f>ROUNDUP(SUM(I151:I156),1)</f>
        <v>0</v>
      </c>
    </row>
    <row r="159" spans="1:23" ht="15" customHeight="1" thickTop="1" x14ac:dyDescent="0.25"/>
    <row r="160" spans="1:23" ht="19.5" thickBot="1" x14ac:dyDescent="0.3">
      <c r="A160" s="335" t="s">
        <v>49</v>
      </c>
      <c r="B160" s="335"/>
      <c r="C160" s="335"/>
      <c r="D160" s="335"/>
      <c r="E160" s="335"/>
      <c r="F160" s="335"/>
      <c r="G160" s="335"/>
      <c r="H160" s="335"/>
      <c r="I160" s="335"/>
    </row>
    <row r="161" spans="1:9" ht="19.5" thickBot="1" x14ac:dyDescent="0.3">
      <c r="A161" s="309" t="s">
        <v>119</v>
      </c>
      <c r="B161" s="310"/>
      <c r="C161" s="310"/>
      <c r="D161" s="310"/>
      <c r="E161" s="310"/>
      <c r="F161" s="310"/>
      <c r="G161" s="310"/>
      <c r="H161" s="310"/>
      <c r="I161" s="311"/>
    </row>
    <row r="162" spans="1:9" ht="33" customHeight="1" x14ac:dyDescent="0.25">
      <c r="A162" s="301" t="s">
        <v>97</v>
      </c>
      <c r="B162" s="302"/>
      <c r="C162" s="42" t="s">
        <v>73</v>
      </c>
      <c r="D162" s="336" t="s">
        <v>40</v>
      </c>
      <c r="E162" s="337"/>
      <c r="F162" s="188" t="s">
        <v>35</v>
      </c>
      <c r="G162" s="189" t="s">
        <v>34</v>
      </c>
      <c r="H162" s="42" t="s">
        <v>33</v>
      </c>
      <c r="I162" s="2" t="s">
        <v>74</v>
      </c>
    </row>
    <row r="163" spans="1:9" ht="18.75" thickBot="1" x14ac:dyDescent="0.3">
      <c r="A163" s="312"/>
      <c r="B163" s="313"/>
      <c r="C163" s="214" t="s">
        <v>85</v>
      </c>
      <c r="D163" s="215" t="s">
        <v>29</v>
      </c>
      <c r="E163" s="229"/>
      <c r="F163" s="230" t="s">
        <v>87</v>
      </c>
      <c r="G163" s="230" t="s">
        <v>105</v>
      </c>
      <c r="H163" s="214" t="s">
        <v>32</v>
      </c>
      <c r="I163" s="214" t="s">
        <v>86</v>
      </c>
    </row>
    <row r="164" spans="1:9" ht="16.899999999999999" customHeight="1" x14ac:dyDescent="0.25">
      <c r="A164" s="321" t="s">
        <v>2</v>
      </c>
      <c r="B164" s="322"/>
      <c r="C164" s="2">
        <v>1.1910000000000001</v>
      </c>
      <c r="D164" s="242" t="s">
        <v>32</v>
      </c>
      <c r="E164" s="187"/>
      <c r="F164" s="231" t="s">
        <v>41</v>
      </c>
      <c r="G164" s="231" t="s">
        <v>41</v>
      </c>
      <c r="H164" s="122">
        <f>E164</f>
        <v>0</v>
      </c>
      <c r="I164" s="232">
        <f>C164*H164</f>
        <v>0</v>
      </c>
    </row>
    <row r="165" spans="1:9" ht="16.899999999999999" customHeight="1" thickBot="1" x14ac:dyDescent="0.3">
      <c r="A165" s="347" t="s">
        <v>138</v>
      </c>
      <c r="B165" s="348"/>
      <c r="C165" s="258">
        <v>0</v>
      </c>
      <c r="D165" s="259" t="s">
        <v>32</v>
      </c>
      <c r="E165" s="260"/>
      <c r="F165" s="261" t="s">
        <v>41</v>
      </c>
      <c r="G165" s="261" t="s">
        <v>41</v>
      </c>
      <c r="H165" s="262">
        <f>E165</f>
        <v>0</v>
      </c>
      <c r="I165" s="262">
        <f>C165*H165</f>
        <v>0</v>
      </c>
    </row>
    <row r="167" spans="1:9" ht="19.899999999999999" customHeight="1" thickBot="1" x14ac:dyDescent="0.3">
      <c r="G167" s="205" t="s">
        <v>39</v>
      </c>
      <c r="H167" s="209">
        <f>ROUNDUP(SUM(H164:H165),1)</f>
        <v>0</v>
      </c>
      <c r="I167" s="209">
        <f>ROUNDUP(SUM(I164:I165),1)</f>
        <v>0</v>
      </c>
    </row>
    <row r="168" spans="1:9" ht="19.899999999999999" customHeight="1" thickTop="1" x14ac:dyDescent="0.25"/>
    <row r="169" spans="1:9" ht="19.899999999999999" customHeight="1" thickBot="1" x14ac:dyDescent="0.3">
      <c r="A169" s="335" t="s">
        <v>129</v>
      </c>
      <c r="B169" s="335"/>
      <c r="C169" s="335"/>
      <c r="D169" s="335"/>
      <c r="E169" s="335"/>
      <c r="F169" s="335"/>
      <c r="G169" s="335"/>
      <c r="H169" s="335"/>
      <c r="I169" s="335"/>
    </row>
    <row r="170" spans="1:9" ht="18.600000000000001" customHeight="1" thickBot="1" x14ac:dyDescent="0.3">
      <c r="A170" s="309" t="s">
        <v>124</v>
      </c>
      <c r="B170" s="310"/>
      <c r="C170" s="310"/>
      <c r="D170" s="310"/>
      <c r="E170" s="310"/>
      <c r="F170" s="310"/>
      <c r="G170" s="310"/>
      <c r="H170" s="310"/>
      <c r="I170" s="311"/>
    </row>
    <row r="171" spans="1:9" ht="33" customHeight="1" x14ac:dyDescent="0.25">
      <c r="A171" s="301" t="s">
        <v>97</v>
      </c>
      <c r="B171" s="302"/>
      <c r="C171" s="125" t="s">
        <v>98</v>
      </c>
      <c r="D171" s="305" t="s">
        <v>40</v>
      </c>
      <c r="E171" s="306"/>
      <c r="F171" s="178" t="s">
        <v>35</v>
      </c>
      <c r="G171" s="179" t="s">
        <v>34</v>
      </c>
      <c r="H171" s="125" t="s">
        <v>100</v>
      </c>
      <c r="I171" s="126" t="s">
        <v>78</v>
      </c>
    </row>
    <row r="172" spans="1:9" ht="16.899999999999999" customHeight="1" thickBot="1" x14ac:dyDescent="0.3">
      <c r="A172" s="303"/>
      <c r="B172" s="304"/>
      <c r="C172" s="127" t="s">
        <v>126</v>
      </c>
      <c r="D172" s="128" t="s">
        <v>29</v>
      </c>
      <c r="E172" s="129"/>
      <c r="F172" s="180" t="s">
        <v>87</v>
      </c>
      <c r="G172" s="180" t="s">
        <v>99</v>
      </c>
      <c r="H172" s="127" t="s">
        <v>32</v>
      </c>
      <c r="I172" s="127" t="s">
        <v>86</v>
      </c>
    </row>
    <row r="173" spans="1:9" ht="19.899999999999999" customHeight="1" thickBot="1" x14ac:dyDescent="0.3">
      <c r="A173" s="307" t="s">
        <v>125</v>
      </c>
      <c r="B173" s="308"/>
      <c r="C173" s="4">
        <v>0.13600000000000001</v>
      </c>
      <c r="D173" s="1" t="s">
        <v>127</v>
      </c>
      <c r="E173" s="111"/>
      <c r="F173" s="181" t="s">
        <v>41</v>
      </c>
      <c r="G173" s="181" t="s">
        <v>41</v>
      </c>
      <c r="H173" s="124">
        <f>E173*0.27778</f>
        <v>0</v>
      </c>
      <c r="I173" s="124">
        <f>C173*E173</f>
        <v>0</v>
      </c>
    </row>
    <row r="175" spans="1:9" ht="19.899999999999999" customHeight="1" thickBot="1" x14ac:dyDescent="0.3">
      <c r="A175" s="203"/>
      <c r="B175" s="203"/>
      <c r="C175" s="175"/>
      <c r="D175" s="175"/>
      <c r="F175" s="204"/>
      <c r="G175" s="205" t="s">
        <v>39</v>
      </c>
      <c r="H175" s="205">
        <f>SUM(H173)</f>
        <v>0</v>
      </c>
      <c r="I175" s="205">
        <f>SUM(I173)</f>
        <v>0</v>
      </c>
    </row>
    <row r="176" spans="1:9" ht="15" customHeight="1" thickTop="1" x14ac:dyDescent="0.25"/>
    <row r="177" spans="1:23" ht="19.899999999999999" customHeight="1" x14ac:dyDescent="0.25">
      <c r="H177" s="344" t="s">
        <v>130</v>
      </c>
      <c r="I177" s="344"/>
    </row>
    <row r="178" spans="1:23" ht="15" customHeight="1" x14ac:dyDescent="0.25">
      <c r="H178" s="239" t="s">
        <v>32</v>
      </c>
      <c r="I178" s="239" t="s">
        <v>86</v>
      </c>
    </row>
    <row r="179" spans="1:23" ht="20.100000000000001" customHeight="1" thickBot="1" x14ac:dyDescent="0.3">
      <c r="F179" s="332" t="s">
        <v>110</v>
      </c>
      <c r="G179" s="332"/>
      <c r="H179" s="118">
        <f>H158+H167+H175</f>
        <v>0</v>
      </c>
      <c r="I179" s="118">
        <f>I158+I167+I175</f>
        <v>0</v>
      </c>
    </row>
    <row r="180" spans="1:23" ht="20.100000000000001" customHeight="1" thickTop="1" x14ac:dyDescent="0.25"/>
    <row r="181" spans="1:23" ht="30" customHeight="1" x14ac:dyDescent="0.25">
      <c r="A181" s="333" t="s">
        <v>96</v>
      </c>
      <c r="B181" s="333"/>
      <c r="C181" s="333"/>
      <c r="D181" s="333"/>
      <c r="E181" s="333"/>
      <c r="F181" s="333"/>
      <c r="G181" s="333"/>
      <c r="H181" s="333"/>
      <c r="I181" s="333"/>
      <c r="J181" s="40"/>
      <c r="K181" s="40"/>
      <c r="L181" s="40"/>
      <c r="M181" s="40"/>
      <c r="P181" s="40"/>
      <c r="Q181" s="40"/>
      <c r="R181" s="40"/>
    </row>
    <row r="182" spans="1:23" ht="90" customHeight="1" x14ac:dyDescent="0.25">
      <c r="A182" s="334" t="s">
        <v>112</v>
      </c>
      <c r="B182" s="334"/>
      <c r="C182" s="334"/>
      <c r="D182" s="334"/>
      <c r="E182" s="334"/>
      <c r="F182" s="334"/>
      <c r="G182" s="334"/>
      <c r="H182" s="334"/>
      <c r="I182" s="334"/>
      <c r="J182" s="40"/>
      <c r="K182" s="40"/>
      <c r="L182" s="40"/>
      <c r="M182" s="40"/>
      <c r="P182" s="40"/>
      <c r="Q182" s="40"/>
      <c r="R182" s="40"/>
    </row>
    <row r="183" spans="1:23" ht="20.100000000000001" customHeight="1" thickBot="1" x14ac:dyDescent="0.3">
      <c r="A183" s="335" t="s">
        <v>48</v>
      </c>
      <c r="B183" s="335"/>
      <c r="C183" s="335"/>
      <c r="D183" s="335"/>
      <c r="E183" s="335"/>
      <c r="F183" s="335"/>
      <c r="G183" s="335"/>
      <c r="H183" s="335"/>
      <c r="I183" s="335"/>
      <c r="J183" s="40"/>
    </row>
    <row r="184" spans="1:23" ht="19.5" thickBot="1" x14ac:dyDescent="0.3">
      <c r="A184" s="309" t="s">
        <v>27</v>
      </c>
      <c r="B184" s="310"/>
      <c r="C184" s="310"/>
      <c r="D184" s="310"/>
      <c r="E184" s="310"/>
      <c r="F184" s="310"/>
      <c r="G184" s="310"/>
      <c r="H184" s="310"/>
      <c r="I184" s="311"/>
      <c r="J184" s="34"/>
    </row>
    <row r="185" spans="1:23" ht="30" customHeight="1" x14ac:dyDescent="0.25">
      <c r="A185" s="301" t="s">
        <v>4</v>
      </c>
      <c r="B185" s="302"/>
      <c r="C185" s="42" t="s">
        <v>73</v>
      </c>
      <c r="D185" s="336" t="s">
        <v>31</v>
      </c>
      <c r="E185" s="337"/>
      <c r="F185" s="42" t="s">
        <v>35</v>
      </c>
      <c r="G185" s="2" t="s">
        <v>34</v>
      </c>
      <c r="H185" s="42" t="s">
        <v>33</v>
      </c>
      <c r="I185" s="2" t="s">
        <v>74</v>
      </c>
      <c r="U185" s="349"/>
      <c r="V185" s="349"/>
      <c r="W185" s="349"/>
    </row>
    <row r="186" spans="1:23" ht="15.75" customHeight="1" thickBot="1" x14ac:dyDescent="0.3">
      <c r="A186" s="303"/>
      <c r="B186" s="304"/>
      <c r="C186" s="4" t="s">
        <v>85</v>
      </c>
      <c r="D186" s="1" t="s">
        <v>29</v>
      </c>
      <c r="E186" s="44"/>
      <c r="F186" s="4" t="s">
        <v>87</v>
      </c>
      <c r="G186" s="4" t="s">
        <v>88</v>
      </c>
      <c r="H186" s="4" t="s">
        <v>32</v>
      </c>
      <c r="I186" s="4" t="s">
        <v>86</v>
      </c>
    </row>
    <row r="187" spans="1:23" ht="17.100000000000001" customHeight="1" x14ac:dyDescent="0.25">
      <c r="A187" s="338" t="s">
        <v>1</v>
      </c>
      <c r="B187" s="339"/>
      <c r="C187" s="43">
        <v>0.27900000000000003</v>
      </c>
      <c r="D187" s="45" t="s">
        <v>86</v>
      </c>
      <c r="E187" s="121"/>
      <c r="F187" s="47">
        <v>11.2</v>
      </c>
      <c r="G187" s="47">
        <v>0.86</v>
      </c>
      <c r="H187" s="122">
        <f>E187*F187</f>
        <v>0</v>
      </c>
      <c r="I187" s="122">
        <f t="shared" ref="I187:I192" si="10">C187*H187</f>
        <v>0</v>
      </c>
    </row>
    <row r="188" spans="1:23" ht="17.100000000000001" customHeight="1" x14ac:dyDescent="0.25">
      <c r="A188" s="317" t="s">
        <v>0</v>
      </c>
      <c r="B188" s="318"/>
      <c r="C188" s="3">
        <v>0.20200000000000001</v>
      </c>
      <c r="D188" s="5" t="s">
        <v>86</v>
      </c>
      <c r="E188" s="108"/>
      <c r="F188" s="48">
        <v>13.3</v>
      </c>
      <c r="G188" s="48">
        <v>742</v>
      </c>
      <c r="H188" s="123">
        <f t="shared" ref="H188:H192" si="11">E188*F188</f>
        <v>0</v>
      </c>
      <c r="I188" s="123">
        <f t="shared" si="10"/>
        <v>0</v>
      </c>
    </row>
    <row r="189" spans="1:23" ht="17.100000000000001" customHeight="1" x14ac:dyDescent="0.25">
      <c r="A189" s="317" t="s">
        <v>139</v>
      </c>
      <c r="B189" s="318"/>
      <c r="C189" s="3">
        <v>0.22700000000000001</v>
      </c>
      <c r="D189" s="5" t="s">
        <v>86</v>
      </c>
      <c r="E189" s="108"/>
      <c r="F189" s="48">
        <v>13.1</v>
      </c>
      <c r="G189" s="48">
        <v>544</v>
      </c>
      <c r="H189" s="123">
        <f t="shared" si="11"/>
        <v>0</v>
      </c>
      <c r="I189" s="123">
        <f t="shared" si="10"/>
        <v>0</v>
      </c>
    </row>
    <row r="190" spans="1:23" ht="17.100000000000001" customHeight="1" x14ac:dyDescent="0.25">
      <c r="A190" s="317" t="s">
        <v>140</v>
      </c>
      <c r="B190" s="318"/>
      <c r="C190" s="3">
        <v>0.34100000000000003</v>
      </c>
      <c r="D190" s="5" t="s">
        <v>86</v>
      </c>
      <c r="E190" s="108"/>
      <c r="F190" s="48">
        <v>7.2</v>
      </c>
      <c r="G190" s="48">
        <v>1.1200000000000001</v>
      </c>
      <c r="H190" s="123">
        <f t="shared" si="11"/>
        <v>0</v>
      </c>
      <c r="I190" s="123">
        <f t="shared" si="10"/>
        <v>0</v>
      </c>
    </row>
    <row r="191" spans="1:23" ht="17.100000000000001" customHeight="1" x14ac:dyDescent="0.25">
      <c r="A191" s="317" t="s">
        <v>141</v>
      </c>
      <c r="B191" s="318"/>
      <c r="C191" s="3">
        <v>0</v>
      </c>
      <c r="D191" s="5" t="s">
        <v>86</v>
      </c>
      <c r="E191" s="108"/>
      <c r="F191" s="48">
        <v>4.25</v>
      </c>
      <c r="G191" s="48">
        <v>0.45</v>
      </c>
      <c r="H191" s="123">
        <f t="shared" si="11"/>
        <v>0</v>
      </c>
      <c r="I191" s="123">
        <f t="shared" si="10"/>
        <v>0</v>
      </c>
    </row>
    <row r="192" spans="1:23" ht="17.100000000000001" customHeight="1" thickBot="1" x14ac:dyDescent="0.3">
      <c r="A192" s="243" t="s">
        <v>28</v>
      </c>
      <c r="B192" s="27"/>
      <c r="C192" s="49"/>
      <c r="D192" s="1"/>
      <c r="E192" s="111"/>
      <c r="F192" s="160"/>
      <c r="G192" s="4"/>
      <c r="H192" s="124">
        <f t="shared" si="11"/>
        <v>0</v>
      </c>
      <c r="I192" s="124">
        <f t="shared" si="10"/>
        <v>0</v>
      </c>
    </row>
    <row r="194" spans="1:9" ht="20.100000000000001" customHeight="1" thickBot="1" x14ac:dyDescent="0.3">
      <c r="G194" s="205" t="s">
        <v>39</v>
      </c>
      <c r="H194" s="209">
        <f>ROUNDUP(SUM(H187:H192),1)</f>
        <v>0</v>
      </c>
      <c r="I194" s="209">
        <f>ROUNDUP(SUM(I187:I192),1)</f>
        <v>0</v>
      </c>
    </row>
    <row r="195" spans="1:9" ht="15" customHeight="1" thickTop="1" x14ac:dyDescent="0.25"/>
    <row r="196" spans="1:9" ht="19.5" thickBot="1" x14ac:dyDescent="0.3">
      <c r="A196" s="335" t="s">
        <v>49</v>
      </c>
      <c r="B196" s="335"/>
      <c r="C196" s="335"/>
      <c r="D196" s="335"/>
      <c r="E196" s="335"/>
      <c r="F196" s="335"/>
      <c r="G196" s="335"/>
      <c r="H196" s="335"/>
      <c r="I196" s="335"/>
    </row>
    <row r="197" spans="1:9" ht="19.5" thickBot="1" x14ac:dyDescent="0.3">
      <c r="A197" s="309" t="s">
        <v>119</v>
      </c>
      <c r="B197" s="310"/>
      <c r="C197" s="310"/>
      <c r="D197" s="310"/>
      <c r="E197" s="310"/>
      <c r="F197" s="310"/>
      <c r="G197" s="310"/>
      <c r="H197" s="310"/>
      <c r="I197" s="311"/>
    </row>
    <row r="198" spans="1:9" ht="33" customHeight="1" x14ac:dyDescent="0.25">
      <c r="A198" s="301" t="s">
        <v>97</v>
      </c>
      <c r="B198" s="302"/>
      <c r="C198" s="42" t="s">
        <v>73</v>
      </c>
      <c r="D198" s="336" t="s">
        <v>40</v>
      </c>
      <c r="E198" s="337"/>
      <c r="F198" s="188" t="s">
        <v>35</v>
      </c>
      <c r="G198" s="189" t="s">
        <v>34</v>
      </c>
      <c r="H198" s="42" t="s">
        <v>33</v>
      </c>
      <c r="I198" s="2" t="s">
        <v>74</v>
      </c>
    </row>
    <row r="199" spans="1:9" ht="18.75" thickBot="1" x14ac:dyDescent="0.3">
      <c r="A199" s="312"/>
      <c r="B199" s="313"/>
      <c r="C199" s="214" t="s">
        <v>85</v>
      </c>
      <c r="D199" s="215" t="s">
        <v>29</v>
      </c>
      <c r="E199" s="229"/>
      <c r="F199" s="230" t="s">
        <v>87</v>
      </c>
      <c r="G199" s="230" t="s">
        <v>105</v>
      </c>
      <c r="H199" s="214" t="s">
        <v>32</v>
      </c>
      <c r="I199" s="214" t="s">
        <v>86</v>
      </c>
    </row>
    <row r="200" spans="1:9" ht="16.899999999999999" customHeight="1" x14ac:dyDescent="0.25">
      <c r="A200" s="321" t="s">
        <v>2</v>
      </c>
      <c r="B200" s="322"/>
      <c r="C200" s="2">
        <v>1.1910000000000001</v>
      </c>
      <c r="D200" s="242" t="s">
        <v>32</v>
      </c>
      <c r="E200" s="187"/>
      <c r="F200" s="231" t="s">
        <v>41</v>
      </c>
      <c r="G200" s="231" t="s">
        <v>41</v>
      </c>
      <c r="H200" s="122">
        <f>E200</f>
        <v>0</v>
      </c>
      <c r="I200" s="232">
        <f>C200*H200</f>
        <v>0</v>
      </c>
    </row>
    <row r="201" spans="1:9" ht="16.899999999999999" customHeight="1" thickBot="1" x14ac:dyDescent="0.3">
      <c r="A201" s="347" t="s">
        <v>138</v>
      </c>
      <c r="B201" s="348"/>
      <c r="C201" s="258">
        <v>0</v>
      </c>
      <c r="D201" s="259" t="s">
        <v>32</v>
      </c>
      <c r="E201" s="260"/>
      <c r="F201" s="261" t="s">
        <v>41</v>
      </c>
      <c r="G201" s="261" t="s">
        <v>41</v>
      </c>
      <c r="H201" s="262">
        <f>E201</f>
        <v>0</v>
      </c>
      <c r="I201" s="262">
        <f>C201*H201</f>
        <v>0</v>
      </c>
    </row>
    <row r="203" spans="1:9" ht="19.899999999999999" customHeight="1" thickBot="1" x14ac:dyDescent="0.3">
      <c r="G203" s="205" t="s">
        <v>39</v>
      </c>
      <c r="H203" s="209">
        <f>ROUNDUP(SUM(H200:H201),1)</f>
        <v>0</v>
      </c>
      <c r="I203" s="209">
        <f>ROUNDUP(SUM(I200:I201),1)</f>
        <v>0</v>
      </c>
    </row>
    <row r="204" spans="1:9" ht="19.899999999999999" customHeight="1" thickTop="1" x14ac:dyDescent="0.25"/>
    <row r="205" spans="1:9" ht="19.899999999999999" customHeight="1" thickBot="1" x14ac:dyDescent="0.3">
      <c r="A205" s="335" t="s">
        <v>129</v>
      </c>
      <c r="B205" s="335"/>
      <c r="C205" s="335"/>
      <c r="D205" s="335"/>
      <c r="E205" s="335"/>
      <c r="F205" s="335"/>
      <c r="G205" s="335"/>
      <c r="H205" s="335"/>
      <c r="I205" s="335"/>
    </row>
    <row r="206" spans="1:9" ht="18.600000000000001" customHeight="1" thickBot="1" x14ac:dyDescent="0.3">
      <c r="A206" s="309" t="s">
        <v>124</v>
      </c>
      <c r="B206" s="310"/>
      <c r="C206" s="310"/>
      <c r="D206" s="310"/>
      <c r="E206" s="310"/>
      <c r="F206" s="310"/>
      <c r="G206" s="310"/>
      <c r="H206" s="310"/>
      <c r="I206" s="311"/>
    </row>
    <row r="207" spans="1:9" ht="33" customHeight="1" x14ac:dyDescent="0.25">
      <c r="A207" s="301" t="s">
        <v>97</v>
      </c>
      <c r="B207" s="302"/>
      <c r="C207" s="125" t="s">
        <v>98</v>
      </c>
      <c r="D207" s="305" t="s">
        <v>40</v>
      </c>
      <c r="E207" s="306"/>
      <c r="F207" s="178" t="s">
        <v>35</v>
      </c>
      <c r="G207" s="179" t="s">
        <v>34</v>
      </c>
      <c r="H207" s="125" t="s">
        <v>100</v>
      </c>
      <c r="I207" s="126" t="s">
        <v>78</v>
      </c>
    </row>
    <row r="208" spans="1:9" ht="16.899999999999999" customHeight="1" thickBot="1" x14ac:dyDescent="0.3">
      <c r="A208" s="303"/>
      <c r="B208" s="304"/>
      <c r="C208" s="127" t="s">
        <v>126</v>
      </c>
      <c r="D208" s="128" t="s">
        <v>29</v>
      </c>
      <c r="E208" s="129"/>
      <c r="F208" s="180" t="s">
        <v>87</v>
      </c>
      <c r="G208" s="180" t="s">
        <v>99</v>
      </c>
      <c r="H208" s="127" t="s">
        <v>32</v>
      </c>
      <c r="I208" s="127" t="s">
        <v>86</v>
      </c>
    </row>
    <row r="209" spans="1:9" ht="19.899999999999999" customHeight="1" thickBot="1" x14ac:dyDescent="0.3">
      <c r="A209" s="307" t="s">
        <v>125</v>
      </c>
      <c r="B209" s="308"/>
      <c r="C209" s="4">
        <v>0.13600000000000001</v>
      </c>
      <c r="D209" s="1" t="s">
        <v>127</v>
      </c>
      <c r="E209" s="111"/>
      <c r="F209" s="181" t="s">
        <v>41</v>
      </c>
      <c r="G209" s="181" t="s">
        <v>41</v>
      </c>
      <c r="H209" s="124">
        <f>E209*0.27778</f>
        <v>0</v>
      </c>
      <c r="I209" s="124">
        <f>C209*E209</f>
        <v>0</v>
      </c>
    </row>
    <row r="211" spans="1:9" ht="19.899999999999999" customHeight="1" thickBot="1" x14ac:dyDescent="0.3">
      <c r="A211" s="203"/>
      <c r="B211" s="203"/>
      <c r="C211" s="175"/>
      <c r="D211" s="175"/>
      <c r="F211" s="204"/>
      <c r="G211" s="205" t="s">
        <v>39</v>
      </c>
      <c r="H211" s="205">
        <f>SUM(H209)</f>
        <v>0</v>
      </c>
      <c r="I211" s="205">
        <f>SUM(I209)</f>
        <v>0</v>
      </c>
    </row>
    <row r="212" spans="1:9" ht="15" customHeight="1" thickTop="1" x14ac:dyDescent="0.25"/>
    <row r="213" spans="1:9" ht="19.899999999999999" customHeight="1" x14ac:dyDescent="0.25">
      <c r="H213" s="344" t="s">
        <v>130</v>
      </c>
      <c r="I213" s="344"/>
    </row>
    <row r="214" spans="1:9" ht="15" customHeight="1" x14ac:dyDescent="0.25">
      <c r="H214" s="239" t="s">
        <v>32</v>
      </c>
      <c r="I214" s="239" t="s">
        <v>86</v>
      </c>
    </row>
    <row r="215" spans="1:9" ht="20.100000000000001" customHeight="1" thickBot="1" x14ac:dyDescent="0.3">
      <c r="F215" s="332" t="s">
        <v>110</v>
      </c>
      <c r="G215" s="332"/>
      <c r="H215" s="118">
        <f>H194+H203+H211</f>
        <v>0</v>
      </c>
      <c r="I215" s="118">
        <f>I194+I203+I211</f>
        <v>0</v>
      </c>
    </row>
    <row r="216" spans="1:9" ht="15.75" thickTop="1" x14ac:dyDescent="0.25"/>
  </sheetData>
  <mergeCells count="153">
    <mergeCell ref="K18:N18"/>
    <mergeCell ref="A8:B8"/>
    <mergeCell ref="A9:B9"/>
    <mergeCell ref="A10:B10"/>
    <mergeCell ref="A11:B11"/>
    <mergeCell ref="A1:I1"/>
    <mergeCell ref="P5:S5"/>
    <mergeCell ref="A5:B6"/>
    <mergeCell ref="D5:E5"/>
    <mergeCell ref="A7:B7"/>
    <mergeCell ref="K5:N5"/>
    <mergeCell ref="A2:I2"/>
    <mergeCell ref="A4:I4"/>
    <mergeCell ref="A3:I3"/>
    <mergeCell ref="A16:I16"/>
    <mergeCell ref="A21:B21"/>
    <mergeCell ref="A26:I26"/>
    <mergeCell ref="A27:B28"/>
    <mergeCell ref="D27:E27"/>
    <mergeCell ref="A29:B29"/>
    <mergeCell ref="A25:I25"/>
    <mergeCell ref="A17:I17"/>
    <mergeCell ref="A18:B19"/>
    <mergeCell ref="D18:E18"/>
    <mergeCell ref="A20:B20"/>
    <mergeCell ref="H33:I33"/>
    <mergeCell ref="A92:B92"/>
    <mergeCell ref="A93:B93"/>
    <mergeCell ref="A74:I74"/>
    <mergeCell ref="A75:I75"/>
    <mergeCell ref="A76:I76"/>
    <mergeCell ref="A77:B78"/>
    <mergeCell ref="D77:E77"/>
    <mergeCell ref="A52:I52"/>
    <mergeCell ref="A53:I53"/>
    <mergeCell ref="A54:B55"/>
    <mergeCell ref="D54:E54"/>
    <mergeCell ref="A57:B57"/>
    <mergeCell ref="A56:B56"/>
    <mergeCell ref="F35:G35"/>
    <mergeCell ref="A43:B43"/>
    <mergeCell ref="A44:B44"/>
    <mergeCell ref="A45:B45"/>
    <mergeCell ref="A46:B46"/>
    <mergeCell ref="A47:B47"/>
    <mergeCell ref="A37:I37"/>
    <mergeCell ref="A38:I38"/>
    <mergeCell ref="A39:I39"/>
    <mergeCell ref="A40:I40"/>
    <mergeCell ref="U5:W5"/>
    <mergeCell ref="A155:B155"/>
    <mergeCell ref="A128:B128"/>
    <mergeCell ref="A129:B129"/>
    <mergeCell ref="A187:B187"/>
    <mergeCell ref="A124:I124"/>
    <mergeCell ref="A110:I110"/>
    <mergeCell ref="A111:I111"/>
    <mergeCell ref="A112:I112"/>
    <mergeCell ref="A113:B114"/>
    <mergeCell ref="D113:E113"/>
    <mergeCell ref="A133:I133"/>
    <mergeCell ref="A134:I134"/>
    <mergeCell ref="A135:B136"/>
    <mergeCell ref="D135:E135"/>
    <mergeCell ref="A137:B137"/>
    <mergeCell ref="A109:I109"/>
    <mergeCell ref="A97:I97"/>
    <mergeCell ref="A98:I98"/>
    <mergeCell ref="A99:B100"/>
    <mergeCell ref="D99:E99"/>
    <mergeCell ref="H105:I105"/>
    <mergeCell ref="F107:G107"/>
    <mergeCell ref="A101:B101"/>
    <mergeCell ref="U41:W41"/>
    <mergeCell ref="A61:I61"/>
    <mergeCell ref="A62:I62"/>
    <mergeCell ref="A63:B64"/>
    <mergeCell ref="D63:E63"/>
    <mergeCell ref="A65:B65"/>
    <mergeCell ref="H69:I69"/>
    <mergeCell ref="F71:G71"/>
    <mergeCell ref="A73:I73"/>
    <mergeCell ref="A41:B42"/>
    <mergeCell ref="D41:E41"/>
    <mergeCell ref="U77:W77"/>
    <mergeCell ref="A79:B79"/>
    <mergeCell ref="A80:B80"/>
    <mergeCell ref="A81:B81"/>
    <mergeCell ref="A82:B82"/>
    <mergeCell ref="A83:B83"/>
    <mergeCell ref="A88:I88"/>
    <mergeCell ref="A89:I89"/>
    <mergeCell ref="A90:B91"/>
    <mergeCell ref="D90:E90"/>
    <mergeCell ref="U113:W113"/>
    <mergeCell ref="A115:B115"/>
    <mergeCell ref="A116:B116"/>
    <mergeCell ref="A117:B117"/>
    <mergeCell ref="A118:B118"/>
    <mergeCell ref="A119:B119"/>
    <mergeCell ref="A125:I125"/>
    <mergeCell ref="A126:B127"/>
    <mergeCell ref="D126:E126"/>
    <mergeCell ref="H141:I141"/>
    <mergeCell ref="F143:G143"/>
    <mergeCell ref="A145:I145"/>
    <mergeCell ref="A146:I146"/>
    <mergeCell ref="A147:I147"/>
    <mergeCell ref="A148:I148"/>
    <mergeCell ref="A149:B150"/>
    <mergeCell ref="D149:E149"/>
    <mergeCell ref="U149:W149"/>
    <mergeCell ref="A151:B151"/>
    <mergeCell ref="A152:B152"/>
    <mergeCell ref="A153:B153"/>
    <mergeCell ref="A154:B154"/>
    <mergeCell ref="A160:I160"/>
    <mergeCell ref="A161:I161"/>
    <mergeCell ref="A162:B163"/>
    <mergeCell ref="D162:E162"/>
    <mergeCell ref="A164:B164"/>
    <mergeCell ref="A165:B165"/>
    <mergeCell ref="A169:I169"/>
    <mergeCell ref="A170:I170"/>
    <mergeCell ref="A171:B172"/>
    <mergeCell ref="D171:E171"/>
    <mergeCell ref="A173:B173"/>
    <mergeCell ref="H177:I177"/>
    <mergeCell ref="F179:G179"/>
    <mergeCell ref="A181:I181"/>
    <mergeCell ref="A182:I182"/>
    <mergeCell ref="A183:I183"/>
    <mergeCell ref="A184:I184"/>
    <mergeCell ref="A185:B186"/>
    <mergeCell ref="D185:E185"/>
    <mergeCell ref="U185:W185"/>
    <mergeCell ref="A188:B188"/>
    <mergeCell ref="A189:B189"/>
    <mergeCell ref="A190:B190"/>
    <mergeCell ref="A207:B208"/>
    <mergeCell ref="D207:E207"/>
    <mergeCell ref="A209:B209"/>
    <mergeCell ref="H213:I213"/>
    <mergeCell ref="F215:G215"/>
    <mergeCell ref="A191:B191"/>
    <mergeCell ref="A196:I196"/>
    <mergeCell ref="A197:I197"/>
    <mergeCell ref="A198:B199"/>
    <mergeCell ref="D198:E198"/>
    <mergeCell ref="A200:B200"/>
    <mergeCell ref="A201:B201"/>
    <mergeCell ref="A205:I205"/>
    <mergeCell ref="A206:I206"/>
  </mergeCells>
  <pageMargins left="0.7" right="0.7" top="0.75" bottom="0.75" header="0.3" footer="0.3"/>
  <pageSetup paperSize="8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zoomScale="40" zoomScaleNormal="40" workbookViewId="0">
      <selection activeCell="I33" sqref="A1:I33"/>
    </sheetView>
  </sheetViews>
  <sheetFormatPr defaultRowHeight="15" x14ac:dyDescent="0.25"/>
  <cols>
    <col min="1" max="2" width="12.7109375" customWidth="1"/>
    <col min="3" max="3" width="15.7109375" customWidth="1"/>
    <col min="4" max="4" width="10.7109375" customWidth="1"/>
    <col min="5" max="5" width="20.7109375" customWidth="1"/>
    <col min="6" max="7" width="15.7109375" customWidth="1"/>
    <col min="8" max="9" width="22.7109375" customWidth="1"/>
  </cols>
  <sheetData>
    <row r="1" spans="1:9" ht="21" x14ac:dyDescent="0.25">
      <c r="A1" s="353" t="s">
        <v>11</v>
      </c>
      <c r="B1" s="353"/>
      <c r="C1" s="353"/>
      <c r="D1" s="353"/>
      <c r="E1" s="353"/>
      <c r="F1" s="353"/>
      <c r="G1" s="353"/>
      <c r="H1" s="353"/>
      <c r="I1" s="353"/>
    </row>
    <row r="2" spans="1:9" ht="60" customHeight="1" x14ac:dyDescent="0.25">
      <c r="A2" s="334" t="s">
        <v>113</v>
      </c>
      <c r="B2" s="334"/>
      <c r="C2" s="334"/>
      <c r="D2" s="334"/>
      <c r="E2" s="334"/>
      <c r="F2" s="334"/>
      <c r="G2" s="334"/>
      <c r="H2" s="334"/>
      <c r="I2" s="334"/>
    </row>
    <row r="3" spans="1:9" ht="23.25" x14ac:dyDescent="0.25">
      <c r="A3" s="354"/>
      <c r="B3" s="354"/>
      <c r="C3" s="354"/>
      <c r="D3" s="354"/>
      <c r="E3" s="354"/>
      <c r="F3" s="354"/>
      <c r="G3" s="354"/>
      <c r="H3" s="354"/>
      <c r="I3" s="354"/>
    </row>
    <row r="4" spans="1:9" ht="24" thickBot="1" x14ac:dyDescent="0.3">
      <c r="A4" s="324" t="s">
        <v>48</v>
      </c>
      <c r="B4" s="324"/>
      <c r="C4" s="324"/>
      <c r="D4" s="324"/>
      <c r="E4" s="324"/>
      <c r="F4" s="324"/>
      <c r="G4" s="324"/>
      <c r="H4" s="324"/>
      <c r="I4" s="324"/>
    </row>
    <row r="5" spans="1:9" ht="19.5" thickBot="1" x14ac:dyDescent="0.3">
      <c r="A5" s="355" t="s">
        <v>47</v>
      </c>
      <c r="B5" s="356"/>
      <c r="C5" s="356"/>
      <c r="D5" s="356"/>
      <c r="E5" s="356"/>
      <c r="F5" s="356"/>
      <c r="G5" s="356"/>
      <c r="H5" s="356"/>
      <c r="I5" s="357"/>
    </row>
    <row r="6" spans="1:9" ht="48" x14ac:dyDescent="0.25">
      <c r="A6" s="275" t="s">
        <v>4</v>
      </c>
      <c r="B6" s="277"/>
      <c r="C6" s="125" t="s">
        <v>77</v>
      </c>
      <c r="D6" s="358" t="s">
        <v>31</v>
      </c>
      <c r="E6" s="359"/>
      <c r="F6" s="125" t="s">
        <v>35</v>
      </c>
      <c r="G6" s="126" t="s">
        <v>34</v>
      </c>
      <c r="H6" s="125" t="s">
        <v>33</v>
      </c>
      <c r="I6" s="126" t="s">
        <v>78</v>
      </c>
    </row>
    <row r="7" spans="1:9" ht="18.75" thickBot="1" x14ac:dyDescent="0.3">
      <c r="A7" s="278"/>
      <c r="B7" s="280"/>
      <c r="C7" s="127" t="s">
        <v>91</v>
      </c>
      <c r="D7" s="128" t="s">
        <v>29</v>
      </c>
      <c r="E7" s="129"/>
      <c r="F7" s="127" t="s">
        <v>87</v>
      </c>
      <c r="G7" s="127" t="s">
        <v>90</v>
      </c>
      <c r="H7" s="127" t="s">
        <v>32</v>
      </c>
      <c r="I7" s="127" t="s">
        <v>86</v>
      </c>
    </row>
    <row r="8" spans="1:9" x14ac:dyDescent="0.25">
      <c r="A8" s="340" t="s">
        <v>1</v>
      </c>
      <c r="B8" s="341"/>
      <c r="C8" s="2">
        <v>0.27900000000000003</v>
      </c>
      <c r="D8" s="173" t="s">
        <v>86</v>
      </c>
      <c r="E8" s="187"/>
      <c r="F8" s="186">
        <v>11.2</v>
      </c>
      <c r="G8" s="185">
        <v>0.86</v>
      </c>
      <c r="H8" s="122">
        <f>E8*F8</f>
        <v>0</v>
      </c>
      <c r="I8" s="122">
        <f>C8*H8</f>
        <v>0</v>
      </c>
    </row>
    <row r="9" spans="1:9" x14ac:dyDescent="0.25">
      <c r="A9" s="327" t="s">
        <v>0</v>
      </c>
      <c r="B9" s="328"/>
      <c r="C9" s="3">
        <v>0.20200000000000001</v>
      </c>
      <c r="D9" s="5" t="s">
        <v>86</v>
      </c>
      <c r="E9" s="108"/>
      <c r="F9" s="46">
        <v>13.3</v>
      </c>
      <c r="G9" s="48">
        <v>742</v>
      </c>
      <c r="H9" s="123">
        <f t="shared" ref="H9:H12" si="0">E9*F9</f>
        <v>0</v>
      </c>
      <c r="I9" s="123">
        <f t="shared" ref="I9:I18" si="1">C9*H9</f>
        <v>0</v>
      </c>
    </row>
    <row r="10" spans="1:9" x14ac:dyDescent="0.25">
      <c r="A10" s="327" t="s">
        <v>139</v>
      </c>
      <c r="B10" s="328"/>
      <c r="C10" s="3">
        <v>0.22700000000000001</v>
      </c>
      <c r="D10" s="5" t="s">
        <v>86</v>
      </c>
      <c r="E10" s="108"/>
      <c r="F10" s="46">
        <v>13.1</v>
      </c>
      <c r="G10" s="48">
        <v>544</v>
      </c>
      <c r="H10" s="123">
        <f t="shared" si="0"/>
        <v>0</v>
      </c>
      <c r="I10" s="123">
        <f t="shared" si="1"/>
        <v>0</v>
      </c>
    </row>
    <row r="11" spans="1:9" x14ac:dyDescent="0.25">
      <c r="A11" s="327" t="s">
        <v>140</v>
      </c>
      <c r="B11" s="328"/>
      <c r="C11" s="3">
        <v>0.34100000000000003</v>
      </c>
      <c r="D11" s="5" t="s">
        <v>86</v>
      </c>
      <c r="E11" s="108">
        <v>381.31701349999992</v>
      </c>
      <c r="F11" s="46">
        <v>7.2</v>
      </c>
      <c r="G11" s="48">
        <v>1.1200000000000001</v>
      </c>
      <c r="H11" s="123">
        <f>E11*F11</f>
        <v>2745.4824971999997</v>
      </c>
      <c r="I11" s="123">
        <f t="shared" si="1"/>
        <v>936.20953154519998</v>
      </c>
    </row>
    <row r="12" spans="1:9" x14ac:dyDescent="0.25">
      <c r="A12" s="329" t="s">
        <v>141</v>
      </c>
      <c r="B12" s="330"/>
      <c r="C12" s="214">
        <v>0</v>
      </c>
      <c r="D12" s="215" t="s">
        <v>86</v>
      </c>
      <c r="E12" s="114">
        <v>575.16919397647052</v>
      </c>
      <c r="F12" s="216">
        <v>4.25</v>
      </c>
      <c r="G12" s="217">
        <v>0.45</v>
      </c>
      <c r="H12" s="218">
        <f t="shared" si="0"/>
        <v>2444.4690744</v>
      </c>
      <c r="I12" s="218">
        <f t="shared" si="1"/>
        <v>0</v>
      </c>
    </row>
    <row r="13" spans="1:9" ht="15.75" thickBot="1" x14ac:dyDescent="0.3">
      <c r="A13" s="41" t="s">
        <v>28</v>
      </c>
      <c r="B13" s="27"/>
      <c r="C13" s="49"/>
      <c r="D13" s="1"/>
      <c r="E13" s="111"/>
      <c r="F13" s="160"/>
      <c r="G13" s="4"/>
      <c r="H13" s="124">
        <f>E13*F13</f>
        <v>0</v>
      </c>
      <c r="I13" s="124">
        <f>C13*H13</f>
        <v>0</v>
      </c>
    </row>
    <row r="14" spans="1:9" x14ac:dyDescent="0.25">
      <c r="A14" s="174"/>
      <c r="G14" s="175"/>
      <c r="H14" s="176"/>
      <c r="I14" s="176"/>
    </row>
    <row r="15" spans="1:9" ht="15.75" thickBot="1" x14ac:dyDescent="0.3"/>
    <row r="16" spans="1:9" ht="33" x14ac:dyDescent="0.25">
      <c r="A16" s="301" t="s">
        <v>97</v>
      </c>
      <c r="B16" s="302"/>
      <c r="C16" s="42" t="s">
        <v>73</v>
      </c>
      <c r="D16" s="336" t="s">
        <v>40</v>
      </c>
      <c r="E16" s="337"/>
      <c r="F16" s="188" t="s">
        <v>35</v>
      </c>
      <c r="G16" s="189" t="s">
        <v>34</v>
      </c>
      <c r="H16" s="42" t="s">
        <v>33</v>
      </c>
      <c r="I16" s="2" t="s">
        <v>74</v>
      </c>
    </row>
    <row r="17" spans="1:9" ht="18.75" thickBot="1" x14ac:dyDescent="0.3">
      <c r="A17" s="303"/>
      <c r="B17" s="304"/>
      <c r="C17" s="4" t="s">
        <v>85</v>
      </c>
      <c r="D17" s="1" t="s">
        <v>29</v>
      </c>
      <c r="E17" s="44"/>
      <c r="F17" s="190" t="s">
        <v>87</v>
      </c>
      <c r="G17" s="190" t="s">
        <v>105</v>
      </c>
      <c r="H17" s="4" t="s">
        <v>32</v>
      </c>
      <c r="I17" s="4" t="s">
        <v>86</v>
      </c>
    </row>
    <row r="18" spans="1:9" x14ac:dyDescent="0.25">
      <c r="A18" s="340" t="s">
        <v>2</v>
      </c>
      <c r="B18" s="341"/>
      <c r="C18" s="2">
        <v>1.1910000000000001</v>
      </c>
      <c r="D18" s="242" t="s">
        <v>32</v>
      </c>
      <c r="E18" s="187">
        <v>3326.0068598653174</v>
      </c>
      <c r="F18" s="231" t="s">
        <v>41</v>
      </c>
      <c r="G18" s="231" t="s">
        <v>41</v>
      </c>
      <c r="H18" s="122">
        <f>E18</f>
        <v>3326.0068598653174</v>
      </c>
      <c r="I18" s="232">
        <f t="shared" si="1"/>
        <v>3961.2741700995934</v>
      </c>
    </row>
    <row r="19" spans="1:9" ht="15.75" thickBot="1" x14ac:dyDescent="0.3">
      <c r="A19" s="345" t="s">
        <v>138</v>
      </c>
      <c r="B19" s="346"/>
      <c r="C19" s="4">
        <v>0</v>
      </c>
      <c r="D19" s="1" t="s">
        <v>32</v>
      </c>
      <c r="E19" s="111"/>
      <c r="F19" s="181" t="s">
        <v>41</v>
      </c>
      <c r="G19" s="181" t="s">
        <v>41</v>
      </c>
      <c r="H19" s="124">
        <f>E19</f>
        <v>0</v>
      </c>
      <c r="I19" s="233">
        <f>C19*H19</f>
        <v>0</v>
      </c>
    </row>
    <row r="21" spans="1:9" ht="15.75" customHeight="1" x14ac:dyDescent="0.25">
      <c r="H21" s="191" t="s">
        <v>32</v>
      </c>
      <c r="I21" s="191" t="s">
        <v>86</v>
      </c>
    </row>
    <row r="22" spans="1:9" ht="30" customHeight="1" thickBot="1" x14ac:dyDescent="0.3">
      <c r="F22" s="130" t="s">
        <v>48</v>
      </c>
      <c r="G22" s="171" t="s">
        <v>39</v>
      </c>
      <c r="H22" s="118">
        <f>SUM(H8:H13,H18:H19)</f>
        <v>8515.9584314653166</v>
      </c>
      <c r="I22" s="118">
        <f>SUM(I8:I13,I18:I19)</f>
        <v>4897.4837016447937</v>
      </c>
    </row>
    <row r="23" spans="1:9" ht="15.75" thickTop="1" x14ac:dyDescent="0.25"/>
    <row r="24" spans="1:9" ht="24" thickBot="1" x14ac:dyDescent="0.3">
      <c r="A24" s="324" t="s">
        <v>49</v>
      </c>
      <c r="B24" s="324"/>
      <c r="C24" s="324"/>
      <c r="D24" s="324"/>
      <c r="E24" s="324"/>
      <c r="F24" s="324"/>
      <c r="G24" s="324"/>
      <c r="H24" s="324"/>
      <c r="I24" s="324"/>
    </row>
    <row r="25" spans="1:9" ht="19.5" thickBot="1" x14ac:dyDescent="0.3">
      <c r="A25" s="309" t="s">
        <v>124</v>
      </c>
      <c r="B25" s="310"/>
      <c r="C25" s="310"/>
      <c r="D25" s="310"/>
      <c r="E25" s="310"/>
      <c r="F25" s="310"/>
      <c r="G25" s="310"/>
      <c r="H25" s="310"/>
      <c r="I25" s="311"/>
    </row>
    <row r="26" spans="1:9" ht="48" x14ac:dyDescent="0.25">
      <c r="A26" s="301" t="s">
        <v>97</v>
      </c>
      <c r="B26" s="302"/>
      <c r="C26" s="125" t="s">
        <v>98</v>
      </c>
      <c r="D26" s="305" t="s">
        <v>40</v>
      </c>
      <c r="E26" s="306"/>
      <c r="F26" s="178" t="s">
        <v>35</v>
      </c>
      <c r="G26" s="179" t="s">
        <v>34</v>
      </c>
      <c r="H26" s="125" t="s">
        <v>100</v>
      </c>
      <c r="I26" s="126" t="s">
        <v>78</v>
      </c>
    </row>
    <row r="27" spans="1:9" ht="18.75" thickBot="1" x14ac:dyDescent="0.3">
      <c r="A27" s="303"/>
      <c r="B27" s="304"/>
      <c r="C27" s="127" t="s">
        <v>126</v>
      </c>
      <c r="D27" s="128" t="s">
        <v>29</v>
      </c>
      <c r="E27" s="129"/>
      <c r="F27" s="180" t="s">
        <v>87</v>
      </c>
      <c r="G27" s="180" t="s">
        <v>99</v>
      </c>
      <c r="H27" s="127" t="s">
        <v>32</v>
      </c>
      <c r="I27" s="127" t="s">
        <v>86</v>
      </c>
    </row>
    <row r="28" spans="1:9" ht="15.75" thickBot="1" x14ac:dyDescent="0.3">
      <c r="A28" s="307" t="s">
        <v>125</v>
      </c>
      <c r="B28" s="308"/>
      <c r="C28" s="4">
        <v>0.13600000000000001</v>
      </c>
      <c r="D28" s="1" t="s">
        <v>127</v>
      </c>
      <c r="E28" s="111"/>
      <c r="F28" s="181" t="s">
        <v>41</v>
      </c>
      <c r="G28" s="181" t="s">
        <v>41</v>
      </c>
      <c r="H28" s="124">
        <f>E28*0.27778</f>
        <v>0</v>
      </c>
      <c r="I28" s="124">
        <f>C28*E28</f>
        <v>0</v>
      </c>
    </row>
    <row r="30" spans="1:9" ht="15.75" customHeight="1" x14ac:dyDescent="0.25">
      <c r="H30" s="239" t="s">
        <v>32</v>
      </c>
      <c r="I30" s="239" t="s">
        <v>86</v>
      </c>
    </row>
    <row r="31" spans="1:9" ht="30" customHeight="1" thickBot="1" x14ac:dyDescent="0.3">
      <c r="F31" s="130" t="s">
        <v>49</v>
      </c>
      <c r="G31" s="171" t="s">
        <v>39</v>
      </c>
      <c r="H31" s="118">
        <f>SUM(H28)</f>
        <v>0</v>
      </c>
      <c r="I31" s="118">
        <f>SUM(I28)</f>
        <v>0</v>
      </c>
    </row>
    <row r="32" spans="1:9" ht="15.75" thickTop="1" x14ac:dyDescent="0.25">
      <c r="H32" s="239" t="s">
        <v>32</v>
      </c>
      <c r="I32" s="239" t="s">
        <v>86</v>
      </c>
    </row>
    <row r="33" spans="1:9" ht="30" customHeight="1" thickBot="1" x14ac:dyDescent="0.3">
      <c r="F33" s="130" t="s">
        <v>50</v>
      </c>
      <c r="G33" s="171" t="s">
        <v>39</v>
      </c>
      <c r="H33" s="118">
        <f>H22+H31</f>
        <v>8515.9584314653166</v>
      </c>
      <c r="I33" s="118">
        <f>I22+I31</f>
        <v>4897.4837016447937</v>
      </c>
    </row>
    <row r="34" spans="1:9" ht="15.75" thickTop="1" x14ac:dyDescent="0.25"/>
    <row r="36" spans="1:9" ht="21" x14ac:dyDescent="0.25">
      <c r="A36" s="353" t="s">
        <v>92</v>
      </c>
      <c r="B36" s="353"/>
      <c r="C36" s="353"/>
      <c r="D36" s="353"/>
      <c r="E36" s="353"/>
      <c r="F36" s="353"/>
      <c r="G36" s="353"/>
      <c r="H36" s="353"/>
      <c r="I36" s="353"/>
    </row>
    <row r="37" spans="1:9" ht="60" customHeight="1" x14ac:dyDescent="0.25">
      <c r="A37" s="334" t="s">
        <v>113</v>
      </c>
      <c r="B37" s="334"/>
      <c r="C37" s="334"/>
      <c r="D37" s="334"/>
      <c r="E37" s="334"/>
      <c r="F37" s="334"/>
      <c r="G37" s="334"/>
      <c r="H37" s="334"/>
      <c r="I37" s="334"/>
    </row>
    <row r="38" spans="1:9" ht="23.25" x14ac:dyDescent="0.25">
      <c r="A38" s="354"/>
      <c r="B38" s="354"/>
      <c r="C38" s="354"/>
      <c r="D38" s="354"/>
      <c r="E38" s="354"/>
      <c r="F38" s="354"/>
      <c r="G38" s="354"/>
      <c r="H38" s="354"/>
      <c r="I38" s="354"/>
    </row>
    <row r="39" spans="1:9" ht="24" thickBot="1" x14ac:dyDescent="0.3">
      <c r="A39" s="324" t="s">
        <v>48</v>
      </c>
      <c r="B39" s="324"/>
      <c r="C39" s="324"/>
      <c r="D39" s="324"/>
      <c r="E39" s="324"/>
      <c r="F39" s="324"/>
      <c r="G39" s="324"/>
      <c r="H39" s="324"/>
      <c r="I39" s="324"/>
    </row>
    <row r="40" spans="1:9" ht="19.5" thickBot="1" x14ac:dyDescent="0.3">
      <c r="A40" s="355" t="s">
        <v>47</v>
      </c>
      <c r="B40" s="356"/>
      <c r="C40" s="356"/>
      <c r="D40" s="356"/>
      <c r="E40" s="356"/>
      <c r="F40" s="356"/>
      <c r="G40" s="356"/>
      <c r="H40" s="356"/>
      <c r="I40" s="357"/>
    </row>
    <row r="41" spans="1:9" ht="48" x14ac:dyDescent="0.25">
      <c r="A41" s="275" t="s">
        <v>4</v>
      </c>
      <c r="B41" s="277"/>
      <c r="C41" s="125" t="s">
        <v>77</v>
      </c>
      <c r="D41" s="358" t="s">
        <v>31</v>
      </c>
      <c r="E41" s="359"/>
      <c r="F41" s="125" t="s">
        <v>35</v>
      </c>
      <c r="G41" s="126" t="s">
        <v>34</v>
      </c>
      <c r="H41" s="125" t="s">
        <v>33</v>
      </c>
      <c r="I41" s="126" t="s">
        <v>78</v>
      </c>
    </row>
    <row r="42" spans="1:9" ht="18.75" thickBot="1" x14ac:dyDescent="0.3">
      <c r="A42" s="278"/>
      <c r="B42" s="280"/>
      <c r="C42" s="127" t="s">
        <v>91</v>
      </c>
      <c r="D42" s="128" t="s">
        <v>29</v>
      </c>
      <c r="E42" s="129"/>
      <c r="F42" s="127" t="s">
        <v>87</v>
      </c>
      <c r="G42" s="127" t="s">
        <v>90</v>
      </c>
      <c r="H42" s="127" t="s">
        <v>32</v>
      </c>
      <c r="I42" s="127" t="s">
        <v>86</v>
      </c>
    </row>
    <row r="43" spans="1:9" x14ac:dyDescent="0.25">
      <c r="A43" s="340" t="s">
        <v>1</v>
      </c>
      <c r="B43" s="341"/>
      <c r="C43" s="2">
        <v>0.27900000000000003</v>
      </c>
      <c r="D43" s="242" t="s">
        <v>86</v>
      </c>
      <c r="E43" s="187"/>
      <c r="F43" s="186">
        <v>11.2</v>
      </c>
      <c r="G43" s="185">
        <v>0.86</v>
      </c>
      <c r="H43" s="122">
        <f>E43*F43</f>
        <v>0</v>
      </c>
      <c r="I43" s="122">
        <f>C43*H43</f>
        <v>0</v>
      </c>
    </row>
    <row r="44" spans="1:9" x14ac:dyDescent="0.25">
      <c r="A44" s="327" t="s">
        <v>0</v>
      </c>
      <c r="B44" s="328"/>
      <c r="C44" s="3">
        <v>0.20200000000000001</v>
      </c>
      <c r="D44" s="5" t="s">
        <v>86</v>
      </c>
      <c r="E44" s="108"/>
      <c r="F44" s="46">
        <v>13.3</v>
      </c>
      <c r="G44" s="48">
        <v>742</v>
      </c>
      <c r="H44" s="123">
        <f t="shared" ref="H44:H45" si="2">E44*F44</f>
        <v>0</v>
      </c>
      <c r="I44" s="123">
        <f t="shared" ref="I44:I47" si="3">C44*H44</f>
        <v>0</v>
      </c>
    </row>
    <row r="45" spans="1:9" x14ac:dyDescent="0.25">
      <c r="A45" s="327" t="s">
        <v>139</v>
      </c>
      <c r="B45" s="328"/>
      <c r="C45" s="3">
        <v>0.22700000000000001</v>
      </c>
      <c r="D45" s="5" t="s">
        <v>86</v>
      </c>
      <c r="E45" s="108"/>
      <c r="F45" s="46">
        <v>13.1</v>
      </c>
      <c r="G45" s="48">
        <v>544</v>
      </c>
      <c r="H45" s="123">
        <f t="shared" si="2"/>
        <v>0</v>
      </c>
      <c r="I45" s="123">
        <f t="shared" si="3"/>
        <v>0</v>
      </c>
    </row>
    <row r="46" spans="1:9" x14ac:dyDescent="0.25">
      <c r="A46" s="327" t="s">
        <v>140</v>
      </c>
      <c r="B46" s="328"/>
      <c r="C46" s="3">
        <v>0.34100000000000003</v>
      </c>
      <c r="D46" s="5" t="s">
        <v>86</v>
      </c>
      <c r="E46" s="108"/>
      <c r="F46" s="46">
        <v>7.2</v>
      </c>
      <c r="G46" s="48">
        <v>1.1200000000000001</v>
      </c>
      <c r="H46" s="123">
        <f>E46*F46</f>
        <v>0</v>
      </c>
      <c r="I46" s="123">
        <f t="shared" si="3"/>
        <v>0</v>
      </c>
    </row>
    <row r="47" spans="1:9" x14ac:dyDescent="0.25">
      <c r="A47" s="329" t="s">
        <v>141</v>
      </c>
      <c r="B47" s="330"/>
      <c r="C47" s="214">
        <v>0</v>
      </c>
      <c r="D47" s="215" t="s">
        <v>86</v>
      </c>
      <c r="E47" s="114"/>
      <c r="F47" s="216">
        <v>4.25</v>
      </c>
      <c r="G47" s="217">
        <v>0.45</v>
      </c>
      <c r="H47" s="218">
        <f t="shared" ref="H47" si="4">E47*F47</f>
        <v>0</v>
      </c>
      <c r="I47" s="218">
        <f t="shared" si="3"/>
        <v>0</v>
      </c>
    </row>
    <row r="48" spans="1:9" ht="15.75" thickBot="1" x14ac:dyDescent="0.3">
      <c r="A48" s="243" t="s">
        <v>28</v>
      </c>
      <c r="B48" s="27"/>
      <c r="C48" s="49"/>
      <c r="D48" s="1"/>
      <c r="E48" s="111"/>
      <c r="F48" s="160"/>
      <c r="G48" s="4"/>
      <c r="H48" s="124">
        <f>E48*F48</f>
        <v>0</v>
      </c>
      <c r="I48" s="124">
        <f>C48*H48</f>
        <v>0</v>
      </c>
    </row>
    <row r="49" spans="1:9" x14ac:dyDescent="0.25">
      <c r="A49" s="174"/>
      <c r="G49" s="175"/>
      <c r="H49" s="176"/>
      <c r="I49" s="176"/>
    </row>
    <row r="50" spans="1:9" ht="15.75" thickBot="1" x14ac:dyDescent="0.3"/>
    <row r="51" spans="1:9" ht="33" x14ac:dyDescent="0.25">
      <c r="A51" s="301" t="s">
        <v>97</v>
      </c>
      <c r="B51" s="302"/>
      <c r="C51" s="42" t="s">
        <v>73</v>
      </c>
      <c r="D51" s="336" t="s">
        <v>40</v>
      </c>
      <c r="E51" s="337"/>
      <c r="F51" s="188" t="s">
        <v>35</v>
      </c>
      <c r="G51" s="189" t="s">
        <v>34</v>
      </c>
      <c r="H51" s="42" t="s">
        <v>33</v>
      </c>
      <c r="I51" s="2" t="s">
        <v>74</v>
      </c>
    </row>
    <row r="52" spans="1:9" ht="18.75" thickBot="1" x14ac:dyDescent="0.3">
      <c r="A52" s="303"/>
      <c r="B52" s="304"/>
      <c r="C52" s="4" t="s">
        <v>85</v>
      </c>
      <c r="D52" s="1" t="s">
        <v>29</v>
      </c>
      <c r="E52" s="44"/>
      <c r="F52" s="190" t="s">
        <v>87</v>
      </c>
      <c r="G52" s="190" t="s">
        <v>105</v>
      </c>
      <c r="H52" s="4" t="s">
        <v>32</v>
      </c>
      <c r="I52" s="4" t="s">
        <v>86</v>
      </c>
    </row>
    <row r="53" spans="1:9" x14ac:dyDescent="0.25">
      <c r="A53" s="340" t="s">
        <v>2</v>
      </c>
      <c r="B53" s="341"/>
      <c r="C53" s="2">
        <v>1.1910000000000001</v>
      </c>
      <c r="D53" s="242" t="s">
        <v>32</v>
      </c>
      <c r="E53" s="187"/>
      <c r="F53" s="231" t="s">
        <v>41</v>
      </c>
      <c r="G53" s="231" t="s">
        <v>41</v>
      </c>
      <c r="H53" s="122">
        <f>E53</f>
        <v>0</v>
      </c>
      <c r="I53" s="232">
        <f>C53*H53</f>
        <v>0</v>
      </c>
    </row>
    <row r="54" spans="1:9" ht="15.75" thickBot="1" x14ac:dyDescent="0.3">
      <c r="A54" s="345" t="s">
        <v>138</v>
      </c>
      <c r="B54" s="346"/>
      <c r="C54" s="4">
        <v>0</v>
      </c>
      <c r="D54" s="1" t="s">
        <v>32</v>
      </c>
      <c r="E54" s="111"/>
      <c r="F54" s="181" t="s">
        <v>41</v>
      </c>
      <c r="G54" s="181" t="s">
        <v>41</v>
      </c>
      <c r="H54" s="124">
        <f>E54</f>
        <v>0</v>
      </c>
      <c r="I54" s="233">
        <f>C54*H54</f>
        <v>0</v>
      </c>
    </row>
    <row r="56" spans="1:9" ht="15.75" customHeight="1" x14ac:dyDescent="0.25">
      <c r="H56" s="239" t="s">
        <v>32</v>
      </c>
      <c r="I56" s="239" t="s">
        <v>86</v>
      </c>
    </row>
    <row r="57" spans="1:9" ht="30" customHeight="1" thickBot="1" x14ac:dyDescent="0.3">
      <c r="F57" s="130" t="s">
        <v>48</v>
      </c>
      <c r="G57" s="171" t="s">
        <v>39</v>
      </c>
      <c r="H57" s="118">
        <f>SUM(H43:H48,H53:H54)</f>
        <v>0</v>
      </c>
      <c r="I57" s="118">
        <f>SUM(I43:I48,I53:I54)</f>
        <v>0</v>
      </c>
    </row>
    <row r="58" spans="1:9" ht="14.45" customHeight="1" thickTop="1" x14ac:dyDescent="0.25"/>
    <row r="59" spans="1:9" ht="24" customHeight="1" thickBot="1" x14ac:dyDescent="0.3">
      <c r="A59" s="335" t="s">
        <v>49</v>
      </c>
      <c r="B59" s="335"/>
      <c r="C59" s="335"/>
      <c r="D59" s="335"/>
      <c r="E59" s="335"/>
      <c r="F59" s="335"/>
      <c r="G59" s="335"/>
      <c r="H59" s="335"/>
      <c r="I59" s="335"/>
    </row>
    <row r="60" spans="1:9" ht="18.600000000000001" customHeight="1" thickBot="1" x14ac:dyDescent="0.3">
      <c r="A60" s="309" t="s">
        <v>124</v>
      </c>
      <c r="B60" s="310"/>
      <c r="C60" s="310"/>
      <c r="D60" s="310"/>
      <c r="E60" s="310"/>
      <c r="F60" s="310"/>
      <c r="G60" s="310"/>
      <c r="H60" s="310"/>
      <c r="I60" s="311"/>
    </row>
    <row r="61" spans="1:9" ht="30" customHeight="1" x14ac:dyDescent="0.25">
      <c r="A61" s="301" t="s">
        <v>97</v>
      </c>
      <c r="B61" s="302"/>
      <c r="C61" s="42" t="s">
        <v>98</v>
      </c>
      <c r="D61" s="336" t="s">
        <v>40</v>
      </c>
      <c r="E61" s="337"/>
      <c r="F61" s="188" t="s">
        <v>35</v>
      </c>
      <c r="G61" s="189" t="s">
        <v>34</v>
      </c>
      <c r="H61" s="42" t="s">
        <v>100</v>
      </c>
      <c r="I61" s="2" t="s">
        <v>78</v>
      </c>
    </row>
    <row r="62" spans="1:9" ht="16.899999999999999" customHeight="1" thickBot="1" x14ac:dyDescent="0.3">
      <c r="A62" s="303"/>
      <c r="B62" s="304"/>
      <c r="C62" s="4" t="s">
        <v>126</v>
      </c>
      <c r="D62" s="1" t="s">
        <v>29</v>
      </c>
      <c r="E62" s="44"/>
      <c r="F62" s="190" t="s">
        <v>87</v>
      </c>
      <c r="G62" s="190" t="s">
        <v>99</v>
      </c>
      <c r="H62" s="4" t="s">
        <v>32</v>
      </c>
      <c r="I62" s="4" t="s">
        <v>86</v>
      </c>
    </row>
    <row r="63" spans="1:9" ht="15" customHeight="1" thickBot="1" x14ac:dyDescent="0.3">
      <c r="A63" s="342" t="s">
        <v>125</v>
      </c>
      <c r="B63" s="343"/>
      <c r="C63" s="53">
        <v>0.13600000000000001</v>
      </c>
      <c r="D63" s="54" t="s">
        <v>127</v>
      </c>
      <c r="E63" s="119"/>
      <c r="F63" s="55" t="s">
        <v>41</v>
      </c>
      <c r="G63" s="55" t="s">
        <v>41</v>
      </c>
      <c r="H63" s="120">
        <f>E63*0.27778</f>
        <v>0</v>
      </c>
      <c r="I63" s="237">
        <f>C63*E63</f>
        <v>0</v>
      </c>
    </row>
    <row r="64" spans="1:9" ht="14.45" customHeight="1" x14ac:dyDescent="0.25">
      <c r="A64" s="174"/>
      <c r="B64" s="174"/>
      <c r="C64" s="175"/>
      <c r="D64" s="175"/>
      <c r="F64" s="204"/>
      <c r="G64" s="204"/>
      <c r="H64" s="176"/>
      <c r="I64" s="176"/>
    </row>
    <row r="65" spans="1:9" ht="15.75" customHeight="1" x14ac:dyDescent="0.25">
      <c r="H65" s="239" t="s">
        <v>32</v>
      </c>
      <c r="I65" s="239" t="s">
        <v>86</v>
      </c>
    </row>
    <row r="66" spans="1:9" ht="30" customHeight="1" thickBot="1" x14ac:dyDescent="0.3">
      <c r="A66" s="203"/>
      <c r="B66" s="203"/>
      <c r="C66" s="175"/>
      <c r="D66" s="175"/>
      <c r="F66" s="130" t="s">
        <v>49</v>
      </c>
      <c r="G66" s="171" t="s">
        <v>39</v>
      </c>
      <c r="H66" s="118">
        <f>SUM(H63)</f>
        <v>0</v>
      </c>
      <c r="I66" s="118">
        <f>SUM(I63)</f>
        <v>0</v>
      </c>
    </row>
    <row r="67" spans="1:9" ht="14.45" customHeight="1" thickTop="1" x14ac:dyDescent="0.25"/>
    <row r="68" spans="1:9" ht="15.75" customHeight="1" x14ac:dyDescent="0.25">
      <c r="H68" s="239" t="s">
        <v>32</v>
      </c>
      <c r="I68" s="239" t="s">
        <v>86</v>
      </c>
    </row>
    <row r="69" spans="1:9" ht="30" customHeight="1" thickBot="1" x14ac:dyDescent="0.3">
      <c r="F69" s="130" t="s">
        <v>50</v>
      </c>
      <c r="G69" s="192" t="s">
        <v>46</v>
      </c>
      <c r="H69" s="118">
        <f>H57+H66</f>
        <v>0</v>
      </c>
      <c r="I69" s="118">
        <f>I57+I66</f>
        <v>0</v>
      </c>
    </row>
    <row r="70" spans="1:9" ht="15.75" thickTop="1" x14ac:dyDescent="0.25"/>
    <row r="72" spans="1:9" ht="21" x14ac:dyDescent="0.25">
      <c r="A72" s="353" t="s">
        <v>93</v>
      </c>
      <c r="B72" s="353"/>
      <c r="C72" s="353"/>
      <c r="D72" s="353"/>
      <c r="E72" s="353"/>
      <c r="F72" s="353"/>
      <c r="G72" s="353"/>
      <c r="H72" s="353"/>
      <c r="I72" s="353"/>
    </row>
    <row r="73" spans="1:9" ht="60" customHeight="1" x14ac:dyDescent="0.25">
      <c r="A73" s="334" t="s">
        <v>113</v>
      </c>
      <c r="B73" s="334"/>
      <c r="C73" s="334"/>
      <c r="D73" s="334"/>
      <c r="E73" s="334"/>
      <c r="F73" s="334"/>
      <c r="G73" s="334"/>
      <c r="H73" s="334"/>
      <c r="I73" s="334"/>
    </row>
    <row r="74" spans="1:9" ht="23.25" x14ac:dyDescent="0.25">
      <c r="A74" s="354"/>
      <c r="B74" s="354"/>
      <c r="C74" s="354"/>
      <c r="D74" s="354"/>
      <c r="E74" s="354"/>
      <c r="F74" s="354"/>
      <c r="G74" s="354"/>
      <c r="H74" s="354"/>
      <c r="I74" s="354"/>
    </row>
    <row r="75" spans="1:9" ht="24" thickBot="1" x14ac:dyDescent="0.3">
      <c r="A75" s="324" t="s">
        <v>48</v>
      </c>
      <c r="B75" s="324"/>
      <c r="C75" s="324"/>
      <c r="D75" s="324"/>
      <c r="E75" s="324"/>
      <c r="F75" s="324"/>
      <c r="G75" s="324"/>
      <c r="H75" s="324"/>
      <c r="I75" s="324"/>
    </row>
    <row r="76" spans="1:9" ht="19.5" thickBot="1" x14ac:dyDescent="0.3">
      <c r="A76" s="355" t="s">
        <v>47</v>
      </c>
      <c r="B76" s="356"/>
      <c r="C76" s="356"/>
      <c r="D76" s="356"/>
      <c r="E76" s="356"/>
      <c r="F76" s="356"/>
      <c r="G76" s="356"/>
      <c r="H76" s="356"/>
      <c r="I76" s="357"/>
    </row>
    <row r="77" spans="1:9" ht="48" x14ac:dyDescent="0.25">
      <c r="A77" s="275" t="s">
        <v>4</v>
      </c>
      <c r="B77" s="277"/>
      <c r="C77" s="125" t="s">
        <v>77</v>
      </c>
      <c r="D77" s="358" t="s">
        <v>31</v>
      </c>
      <c r="E77" s="359"/>
      <c r="F77" s="125" t="s">
        <v>35</v>
      </c>
      <c r="G77" s="126" t="s">
        <v>34</v>
      </c>
      <c r="H77" s="125" t="s">
        <v>33</v>
      </c>
      <c r="I77" s="126" t="s">
        <v>78</v>
      </c>
    </row>
    <row r="78" spans="1:9" ht="18.75" thickBot="1" x14ac:dyDescent="0.3">
      <c r="A78" s="278"/>
      <c r="B78" s="280"/>
      <c r="C78" s="127" t="s">
        <v>91</v>
      </c>
      <c r="D78" s="128" t="s">
        <v>29</v>
      </c>
      <c r="E78" s="129"/>
      <c r="F78" s="127" t="s">
        <v>87</v>
      </c>
      <c r="G78" s="127" t="s">
        <v>90</v>
      </c>
      <c r="H78" s="127" t="s">
        <v>32</v>
      </c>
      <c r="I78" s="127" t="s">
        <v>86</v>
      </c>
    </row>
    <row r="79" spans="1:9" x14ac:dyDescent="0.25">
      <c r="A79" s="340" t="s">
        <v>1</v>
      </c>
      <c r="B79" s="341"/>
      <c r="C79" s="2">
        <v>0.27900000000000003</v>
      </c>
      <c r="D79" s="242" t="s">
        <v>86</v>
      </c>
      <c r="E79" s="187"/>
      <c r="F79" s="186">
        <v>11.2</v>
      </c>
      <c r="G79" s="185">
        <v>0.86</v>
      </c>
      <c r="H79" s="122">
        <f>E79*F79</f>
        <v>0</v>
      </c>
      <c r="I79" s="122">
        <f>C79*H79</f>
        <v>0</v>
      </c>
    </row>
    <row r="80" spans="1:9" x14ac:dyDescent="0.25">
      <c r="A80" s="327" t="s">
        <v>0</v>
      </c>
      <c r="B80" s="328"/>
      <c r="C80" s="3">
        <v>0.20200000000000001</v>
      </c>
      <c r="D80" s="5" t="s">
        <v>86</v>
      </c>
      <c r="E80" s="108"/>
      <c r="F80" s="46">
        <v>13.3</v>
      </c>
      <c r="G80" s="48">
        <v>742</v>
      </c>
      <c r="H80" s="123">
        <f t="shared" ref="H80:H81" si="5">E80*F80</f>
        <v>0</v>
      </c>
      <c r="I80" s="123">
        <f t="shared" ref="I80:I83" si="6">C80*H80</f>
        <v>0</v>
      </c>
    </row>
    <row r="81" spans="1:9" x14ac:dyDescent="0.25">
      <c r="A81" s="327" t="s">
        <v>139</v>
      </c>
      <c r="B81" s="328"/>
      <c r="C81" s="3">
        <v>0.22700000000000001</v>
      </c>
      <c r="D81" s="5" t="s">
        <v>86</v>
      </c>
      <c r="E81" s="108"/>
      <c r="F81" s="46">
        <v>13.1</v>
      </c>
      <c r="G81" s="48">
        <v>544</v>
      </c>
      <c r="H81" s="123">
        <f t="shared" si="5"/>
        <v>0</v>
      </c>
      <c r="I81" s="123">
        <f t="shared" si="6"/>
        <v>0</v>
      </c>
    </row>
    <row r="82" spans="1:9" x14ac:dyDescent="0.25">
      <c r="A82" s="327" t="s">
        <v>140</v>
      </c>
      <c r="B82" s="328"/>
      <c r="C82" s="3">
        <v>0.34100000000000003</v>
      </c>
      <c r="D82" s="5" t="s">
        <v>86</v>
      </c>
      <c r="E82" s="108"/>
      <c r="F82" s="46">
        <v>7.2</v>
      </c>
      <c r="G82" s="48">
        <v>1.1200000000000001</v>
      </c>
      <c r="H82" s="123">
        <f>E82*F82</f>
        <v>0</v>
      </c>
      <c r="I82" s="123">
        <f t="shared" si="6"/>
        <v>0</v>
      </c>
    </row>
    <row r="83" spans="1:9" x14ac:dyDescent="0.25">
      <c r="A83" s="329" t="s">
        <v>141</v>
      </c>
      <c r="B83" s="330"/>
      <c r="C83" s="214">
        <v>0</v>
      </c>
      <c r="D83" s="215" t="s">
        <v>86</v>
      </c>
      <c r="E83" s="114"/>
      <c r="F83" s="216">
        <v>4.25</v>
      </c>
      <c r="G83" s="217">
        <v>0.45</v>
      </c>
      <c r="H83" s="218">
        <f t="shared" ref="H83" si="7">E83*F83</f>
        <v>0</v>
      </c>
      <c r="I83" s="218">
        <f t="shared" si="6"/>
        <v>0</v>
      </c>
    </row>
    <row r="84" spans="1:9" ht="15.75" thickBot="1" x14ac:dyDescent="0.3">
      <c r="A84" s="243" t="s">
        <v>28</v>
      </c>
      <c r="B84" s="27"/>
      <c r="C84" s="49"/>
      <c r="D84" s="1"/>
      <c r="E84" s="111"/>
      <c r="F84" s="160"/>
      <c r="G84" s="4"/>
      <c r="H84" s="124">
        <f>E84*F84</f>
        <v>0</v>
      </c>
      <c r="I84" s="124">
        <f>C84*H84</f>
        <v>0</v>
      </c>
    </row>
    <row r="85" spans="1:9" x14ac:dyDescent="0.25">
      <c r="A85" s="174"/>
      <c r="G85" s="175"/>
      <c r="H85" s="176"/>
      <c r="I85" s="176"/>
    </row>
    <row r="86" spans="1:9" ht="15.75" thickBot="1" x14ac:dyDescent="0.3"/>
    <row r="87" spans="1:9" ht="33" x14ac:dyDescent="0.25">
      <c r="A87" s="301" t="s">
        <v>97</v>
      </c>
      <c r="B87" s="302"/>
      <c r="C87" s="42" t="s">
        <v>73</v>
      </c>
      <c r="D87" s="336" t="s">
        <v>40</v>
      </c>
      <c r="E87" s="337"/>
      <c r="F87" s="188" t="s">
        <v>35</v>
      </c>
      <c r="G87" s="189" t="s">
        <v>34</v>
      </c>
      <c r="H87" s="42" t="s">
        <v>33</v>
      </c>
      <c r="I87" s="2" t="s">
        <v>74</v>
      </c>
    </row>
    <row r="88" spans="1:9" ht="18.75" thickBot="1" x14ac:dyDescent="0.3">
      <c r="A88" s="303"/>
      <c r="B88" s="304"/>
      <c r="C88" s="4" t="s">
        <v>85</v>
      </c>
      <c r="D88" s="1" t="s">
        <v>29</v>
      </c>
      <c r="E88" s="44"/>
      <c r="F88" s="190" t="s">
        <v>87</v>
      </c>
      <c r="G88" s="190" t="s">
        <v>105</v>
      </c>
      <c r="H88" s="4" t="s">
        <v>32</v>
      </c>
      <c r="I88" s="4" t="s">
        <v>86</v>
      </c>
    </row>
    <row r="89" spans="1:9" x14ac:dyDescent="0.25">
      <c r="A89" s="340" t="s">
        <v>2</v>
      </c>
      <c r="B89" s="341"/>
      <c r="C89" s="2">
        <v>1.1910000000000001</v>
      </c>
      <c r="D89" s="242" t="s">
        <v>32</v>
      </c>
      <c r="E89" s="187"/>
      <c r="F89" s="231" t="s">
        <v>41</v>
      </c>
      <c r="G89" s="231" t="s">
        <v>41</v>
      </c>
      <c r="H89" s="122">
        <f>E89</f>
        <v>0</v>
      </c>
      <c r="I89" s="232">
        <f>C89*H89</f>
        <v>0</v>
      </c>
    </row>
    <row r="90" spans="1:9" ht="15.75" thickBot="1" x14ac:dyDescent="0.3">
      <c r="A90" s="345" t="s">
        <v>138</v>
      </c>
      <c r="B90" s="346"/>
      <c r="C90" s="4">
        <v>0</v>
      </c>
      <c r="D90" s="1" t="s">
        <v>32</v>
      </c>
      <c r="E90" s="111"/>
      <c r="F90" s="181" t="s">
        <v>41</v>
      </c>
      <c r="G90" s="181" t="s">
        <v>41</v>
      </c>
      <c r="H90" s="124">
        <f>E90</f>
        <v>0</v>
      </c>
      <c r="I90" s="233">
        <f>C90*H90</f>
        <v>0</v>
      </c>
    </row>
    <row r="92" spans="1:9" ht="15.75" customHeight="1" x14ac:dyDescent="0.25">
      <c r="H92" s="239" t="s">
        <v>32</v>
      </c>
      <c r="I92" s="239" t="s">
        <v>86</v>
      </c>
    </row>
    <row r="93" spans="1:9" ht="30" customHeight="1" thickBot="1" x14ac:dyDescent="0.3">
      <c r="F93" s="130" t="s">
        <v>48</v>
      </c>
      <c r="G93" s="171" t="s">
        <v>39</v>
      </c>
      <c r="H93" s="118">
        <f>SUM(H79:H84,H89:H90)</f>
        <v>0</v>
      </c>
      <c r="I93" s="118">
        <f>SUM(I79:I84,I89:I90)</f>
        <v>0</v>
      </c>
    </row>
    <row r="94" spans="1:9" ht="14.45" customHeight="1" thickTop="1" x14ac:dyDescent="0.25"/>
    <row r="95" spans="1:9" ht="24" customHeight="1" thickBot="1" x14ac:dyDescent="0.3">
      <c r="A95" s="335" t="s">
        <v>49</v>
      </c>
      <c r="B95" s="335"/>
      <c r="C95" s="335"/>
      <c r="D95" s="335"/>
      <c r="E95" s="335"/>
      <c r="F95" s="335"/>
      <c r="G95" s="335"/>
      <c r="H95" s="335"/>
      <c r="I95" s="335"/>
    </row>
    <row r="96" spans="1:9" ht="18.600000000000001" customHeight="1" thickBot="1" x14ac:dyDescent="0.3">
      <c r="A96" s="309" t="s">
        <v>124</v>
      </c>
      <c r="B96" s="310"/>
      <c r="C96" s="310"/>
      <c r="D96" s="310"/>
      <c r="E96" s="310"/>
      <c r="F96" s="310"/>
      <c r="G96" s="310"/>
      <c r="H96" s="310"/>
      <c r="I96" s="311"/>
    </row>
    <row r="97" spans="1:9" ht="30" customHeight="1" x14ac:dyDescent="0.25">
      <c r="A97" s="301" t="s">
        <v>97</v>
      </c>
      <c r="B97" s="302"/>
      <c r="C97" s="42" t="s">
        <v>98</v>
      </c>
      <c r="D97" s="336" t="s">
        <v>40</v>
      </c>
      <c r="E97" s="337"/>
      <c r="F97" s="188" t="s">
        <v>35</v>
      </c>
      <c r="G97" s="189" t="s">
        <v>34</v>
      </c>
      <c r="H97" s="42" t="s">
        <v>100</v>
      </c>
      <c r="I97" s="2" t="s">
        <v>78</v>
      </c>
    </row>
    <row r="98" spans="1:9" ht="16.899999999999999" customHeight="1" thickBot="1" x14ac:dyDescent="0.3">
      <c r="A98" s="303"/>
      <c r="B98" s="304"/>
      <c r="C98" s="4" t="s">
        <v>126</v>
      </c>
      <c r="D98" s="1" t="s">
        <v>29</v>
      </c>
      <c r="E98" s="44"/>
      <c r="F98" s="190" t="s">
        <v>87</v>
      </c>
      <c r="G98" s="190" t="s">
        <v>99</v>
      </c>
      <c r="H98" s="4" t="s">
        <v>32</v>
      </c>
      <c r="I98" s="4" t="s">
        <v>86</v>
      </c>
    </row>
    <row r="99" spans="1:9" ht="15" customHeight="1" thickBot="1" x14ac:dyDescent="0.3">
      <c r="A99" s="342" t="s">
        <v>125</v>
      </c>
      <c r="B99" s="343"/>
      <c r="C99" s="53">
        <v>0.13600000000000001</v>
      </c>
      <c r="D99" s="54" t="s">
        <v>127</v>
      </c>
      <c r="E99" s="119"/>
      <c r="F99" s="55" t="s">
        <v>41</v>
      </c>
      <c r="G99" s="55" t="s">
        <v>41</v>
      </c>
      <c r="H99" s="120">
        <f>E99*0.27778</f>
        <v>0</v>
      </c>
      <c r="I99" s="237">
        <f>C99*E99</f>
        <v>0</v>
      </c>
    </row>
    <row r="100" spans="1:9" ht="14.45" customHeight="1" x14ac:dyDescent="0.25">
      <c r="A100" s="174"/>
      <c r="B100" s="174"/>
      <c r="C100" s="175"/>
      <c r="D100" s="175"/>
      <c r="F100" s="204"/>
      <c r="G100" s="204"/>
      <c r="H100" s="176"/>
      <c r="I100" s="176"/>
    </row>
    <row r="101" spans="1:9" ht="15.75" customHeight="1" x14ac:dyDescent="0.25">
      <c r="H101" s="239" t="s">
        <v>32</v>
      </c>
      <c r="I101" s="239" t="s">
        <v>86</v>
      </c>
    </row>
    <row r="102" spans="1:9" ht="30" customHeight="1" thickBot="1" x14ac:dyDescent="0.3">
      <c r="A102" s="203"/>
      <c r="B102" s="203"/>
      <c r="C102" s="175"/>
      <c r="D102" s="175"/>
      <c r="F102" s="130" t="s">
        <v>49</v>
      </c>
      <c r="G102" s="171" t="s">
        <v>39</v>
      </c>
      <c r="H102" s="118">
        <f>SUM(H99)</f>
        <v>0</v>
      </c>
      <c r="I102" s="118">
        <f>SUM(I99)</f>
        <v>0</v>
      </c>
    </row>
    <row r="103" spans="1:9" ht="14.45" customHeight="1" thickTop="1" x14ac:dyDescent="0.25"/>
    <row r="104" spans="1:9" ht="15.75" customHeight="1" x14ac:dyDescent="0.25">
      <c r="H104" s="239" t="s">
        <v>32</v>
      </c>
      <c r="I104" s="239" t="s">
        <v>86</v>
      </c>
    </row>
    <row r="105" spans="1:9" ht="30" customHeight="1" thickBot="1" x14ac:dyDescent="0.3">
      <c r="F105" s="130" t="s">
        <v>50</v>
      </c>
      <c r="G105" s="192" t="s">
        <v>46</v>
      </c>
      <c r="H105" s="118">
        <f>H93+H102</f>
        <v>0</v>
      </c>
      <c r="I105" s="118">
        <f>I93+I102</f>
        <v>0</v>
      </c>
    </row>
    <row r="106" spans="1:9" ht="15.75" thickTop="1" x14ac:dyDescent="0.25"/>
    <row r="108" spans="1:9" ht="21" x14ac:dyDescent="0.25">
      <c r="A108" s="353" t="s">
        <v>94</v>
      </c>
      <c r="B108" s="353"/>
      <c r="C108" s="353"/>
      <c r="D108" s="353"/>
      <c r="E108" s="353"/>
      <c r="F108" s="353"/>
      <c r="G108" s="353"/>
      <c r="H108" s="353"/>
      <c r="I108" s="353"/>
    </row>
    <row r="109" spans="1:9" ht="60" customHeight="1" x14ac:dyDescent="0.25">
      <c r="A109" s="334" t="s">
        <v>113</v>
      </c>
      <c r="B109" s="334"/>
      <c r="C109" s="334"/>
      <c r="D109" s="334"/>
      <c r="E109" s="334"/>
      <c r="F109" s="334"/>
      <c r="G109" s="334"/>
      <c r="H109" s="334"/>
      <c r="I109" s="334"/>
    </row>
    <row r="110" spans="1:9" ht="23.25" x14ac:dyDescent="0.25">
      <c r="A110" s="354"/>
      <c r="B110" s="354"/>
      <c r="C110" s="354"/>
      <c r="D110" s="354"/>
      <c r="E110" s="354"/>
      <c r="F110" s="354"/>
      <c r="G110" s="354"/>
      <c r="H110" s="354"/>
      <c r="I110" s="354"/>
    </row>
    <row r="111" spans="1:9" ht="24" thickBot="1" x14ac:dyDescent="0.3">
      <c r="A111" s="324" t="s">
        <v>48</v>
      </c>
      <c r="B111" s="324"/>
      <c r="C111" s="324"/>
      <c r="D111" s="324"/>
      <c r="E111" s="324"/>
      <c r="F111" s="324"/>
      <c r="G111" s="324"/>
      <c r="H111" s="324"/>
      <c r="I111" s="324"/>
    </row>
    <row r="112" spans="1:9" ht="19.5" thickBot="1" x14ac:dyDescent="0.3">
      <c r="A112" s="355" t="s">
        <v>47</v>
      </c>
      <c r="B112" s="356"/>
      <c r="C112" s="356"/>
      <c r="D112" s="356"/>
      <c r="E112" s="356"/>
      <c r="F112" s="356"/>
      <c r="G112" s="356"/>
      <c r="H112" s="356"/>
      <c r="I112" s="357"/>
    </row>
    <row r="113" spans="1:9" ht="48" x14ac:dyDescent="0.25">
      <c r="A113" s="275" t="s">
        <v>4</v>
      </c>
      <c r="B113" s="277"/>
      <c r="C113" s="125" t="s">
        <v>77</v>
      </c>
      <c r="D113" s="358" t="s">
        <v>31</v>
      </c>
      <c r="E113" s="359"/>
      <c r="F113" s="125" t="s">
        <v>35</v>
      </c>
      <c r="G113" s="126" t="s">
        <v>34</v>
      </c>
      <c r="H113" s="125" t="s">
        <v>33</v>
      </c>
      <c r="I113" s="126" t="s">
        <v>78</v>
      </c>
    </row>
    <row r="114" spans="1:9" ht="18.75" thickBot="1" x14ac:dyDescent="0.3">
      <c r="A114" s="278"/>
      <c r="B114" s="280"/>
      <c r="C114" s="127" t="s">
        <v>91</v>
      </c>
      <c r="D114" s="128" t="s">
        <v>29</v>
      </c>
      <c r="E114" s="129"/>
      <c r="F114" s="127" t="s">
        <v>87</v>
      </c>
      <c r="G114" s="127" t="s">
        <v>90</v>
      </c>
      <c r="H114" s="127" t="s">
        <v>32</v>
      </c>
      <c r="I114" s="127" t="s">
        <v>86</v>
      </c>
    </row>
    <row r="115" spans="1:9" x14ac:dyDescent="0.25">
      <c r="A115" s="340" t="s">
        <v>1</v>
      </c>
      <c r="B115" s="341"/>
      <c r="C115" s="2">
        <v>0.27900000000000003</v>
      </c>
      <c r="D115" s="242" t="s">
        <v>86</v>
      </c>
      <c r="E115" s="187"/>
      <c r="F115" s="186">
        <v>11.2</v>
      </c>
      <c r="G115" s="185">
        <v>0.86</v>
      </c>
      <c r="H115" s="122">
        <f>E115*F115</f>
        <v>0</v>
      </c>
      <c r="I115" s="122">
        <f>C115*H115</f>
        <v>0</v>
      </c>
    </row>
    <row r="116" spans="1:9" x14ac:dyDescent="0.25">
      <c r="A116" s="327" t="s">
        <v>0</v>
      </c>
      <c r="B116" s="328"/>
      <c r="C116" s="3">
        <v>0.20200000000000001</v>
      </c>
      <c r="D116" s="5" t="s">
        <v>86</v>
      </c>
      <c r="E116" s="108"/>
      <c r="F116" s="46">
        <v>13.3</v>
      </c>
      <c r="G116" s="48">
        <v>742</v>
      </c>
      <c r="H116" s="123">
        <f t="shared" ref="H116:H117" si="8">E116*F116</f>
        <v>0</v>
      </c>
      <c r="I116" s="123">
        <f t="shared" ref="I116:I119" si="9">C116*H116</f>
        <v>0</v>
      </c>
    </row>
    <row r="117" spans="1:9" x14ac:dyDescent="0.25">
      <c r="A117" s="327" t="s">
        <v>139</v>
      </c>
      <c r="B117" s="328"/>
      <c r="C117" s="3">
        <v>0.22700000000000001</v>
      </c>
      <c r="D117" s="5" t="s">
        <v>86</v>
      </c>
      <c r="E117" s="108"/>
      <c r="F117" s="46">
        <v>13.1</v>
      </c>
      <c r="G117" s="48">
        <v>544</v>
      </c>
      <c r="H117" s="123">
        <f t="shared" si="8"/>
        <v>0</v>
      </c>
      <c r="I117" s="123">
        <f t="shared" si="9"/>
        <v>0</v>
      </c>
    </row>
    <row r="118" spans="1:9" x14ac:dyDescent="0.25">
      <c r="A118" s="327" t="s">
        <v>140</v>
      </c>
      <c r="B118" s="328"/>
      <c r="C118" s="3">
        <v>0.34100000000000003</v>
      </c>
      <c r="D118" s="5" t="s">
        <v>86</v>
      </c>
      <c r="E118" s="108"/>
      <c r="F118" s="46">
        <v>7.2</v>
      </c>
      <c r="G118" s="48">
        <v>1.1200000000000001</v>
      </c>
      <c r="H118" s="123">
        <f>E118*F118</f>
        <v>0</v>
      </c>
      <c r="I118" s="123">
        <f t="shared" si="9"/>
        <v>0</v>
      </c>
    </row>
    <row r="119" spans="1:9" x14ac:dyDescent="0.25">
      <c r="A119" s="329" t="s">
        <v>141</v>
      </c>
      <c r="B119" s="330"/>
      <c r="C119" s="214">
        <v>0</v>
      </c>
      <c r="D119" s="215" t="s">
        <v>86</v>
      </c>
      <c r="E119" s="114"/>
      <c r="F119" s="216">
        <v>4.25</v>
      </c>
      <c r="G119" s="217">
        <v>0.45</v>
      </c>
      <c r="H119" s="218">
        <f t="shared" ref="H119" si="10">E119*F119</f>
        <v>0</v>
      </c>
      <c r="I119" s="218">
        <f t="shared" si="9"/>
        <v>0</v>
      </c>
    </row>
    <row r="120" spans="1:9" ht="15.75" thickBot="1" x14ac:dyDescent="0.3">
      <c r="A120" s="243" t="s">
        <v>28</v>
      </c>
      <c r="B120" s="27"/>
      <c r="C120" s="49"/>
      <c r="D120" s="1"/>
      <c r="E120" s="111"/>
      <c r="F120" s="160"/>
      <c r="G120" s="4"/>
      <c r="H120" s="124">
        <f>E120*F120</f>
        <v>0</v>
      </c>
      <c r="I120" s="124">
        <f>C120*H120</f>
        <v>0</v>
      </c>
    </row>
    <row r="121" spans="1:9" x14ac:dyDescent="0.25">
      <c r="A121" s="174"/>
      <c r="G121" s="175"/>
      <c r="H121" s="176"/>
      <c r="I121" s="176"/>
    </row>
    <row r="122" spans="1:9" ht="15.75" thickBot="1" x14ac:dyDescent="0.3"/>
    <row r="123" spans="1:9" ht="33" x14ac:dyDescent="0.25">
      <c r="A123" s="301" t="s">
        <v>97</v>
      </c>
      <c r="B123" s="302"/>
      <c r="C123" s="42" t="s">
        <v>73</v>
      </c>
      <c r="D123" s="336" t="s">
        <v>40</v>
      </c>
      <c r="E123" s="337"/>
      <c r="F123" s="188" t="s">
        <v>35</v>
      </c>
      <c r="G123" s="189" t="s">
        <v>34</v>
      </c>
      <c r="H123" s="42" t="s">
        <v>33</v>
      </c>
      <c r="I123" s="2" t="s">
        <v>74</v>
      </c>
    </row>
    <row r="124" spans="1:9" ht="18.75" thickBot="1" x14ac:dyDescent="0.3">
      <c r="A124" s="303"/>
      <c r="B124" s="304"/>
      <c r="C124" s="4" t="s">
        <v>85</v>
      </c>
      <c r="D124" s="1" t="s">
        <v>29</v>
      </c>
      <c r="E124" s="44"/>
      <c r="F124" s="190" t="s">
        <v>87</v>
      </c>
      <c r="G124" s="190" t="s">
        <v>105</v>
      </c>
      <c r="H124" s="4" t="s">
        <v>32</v>
      </c>
      <c r="I124" s="4" t="s">
        <v>86</v>
      </c>
    </row>
    <row r="125" spans="1:9" x14ac:dyDescent="0.25">
      <c r="A125" s="340" t="s">
        <v>2</v>
      </c>
      <c r="B125" s="341"/>
      <c r="C125" s="2">
        <v>1.1910000000000001</v>
      </c>
      <c r="D125" s="242" t="s">
        <v>32</v>
      </c>
      <c r="E125" s="187"/>
      <c r="F125" s="231" t="s">
        <v>41</v>
      </c>
      <c r="G125" s="231" t="s">
        <v>41</v>
      </c>
      <c r="H125" s="122">
        <f>E125</f>
        <v>0</v>
      </c>
      <c r="I125" s="232">
        <f>C125*H125</f>
        <v>0</v>
      </c>
    </row>
    <row r="126" spans="1:9" ht="15.75" thickBot="1" x14ac:dyDescent="0.3">
      <c r="A126" s="345" t="s">
        <v>138</v>
      </c>
      <c r="B126" s="346"/>
      <c r="C126" s="4">
        <v>0</v>
      </c>
      <c r="D126" s="1" t="s">
        <v>32</v>
      </c>
      <c r="E126" s="111"/>
      <c r="F126" s="181" t="s">
        <v>41</v>
      </c>
      <c r="G126" s="181" t="s">
        <v>41</v>
      </c>
      <c r="H126" s="124">
        <f>E126</f>
        <v>0</v>
      </c>
      <c r="I126" s="233">
        <f>C126*H126</f>
        <v>0</v>
      </c>
    </row>
    <row r="128" spans="1:9" ht="15.75" customHeight="1" x14ac:dyDescent="0.25">
      <c r="H128" s="239" t="s">
        <v>32</v>
      </c>
      <c r="I128" s="239" t="s">
        <v>86</v>
      </c>
    </row>
    <row r="129" spans="1:9" ht="30" customHeight="1" thickBot="1" x14ac:dyDescent="0.3">
      <c r="F129" s="130" t="s">
        <v>48</v>
      </c>
      <c r="G129" s="171" t="s">
        <v>39</v>
      </c>
      <c r="H129" s="118">
        <f>SUM(H115:H120,H125:H126)</f>
        <v>0</v>
      </c>
      <c r="I129" s="118">
        <f>SUM(I115:I120,I125:I126)</f>
        <v>0</v>
      </c>
    </row>
    <row r="130" spans="1:9" ht="14.45" customHeight="1" thickTop="1" x14ac:dyDescent="0.25"/>
    <row r="131" spans="1:9" ht="24" customHeight="1" thickBot="1" x14ac:dyDescent="0.3">
      <c r="A131" s="335" t="s">
        <v>49</v>
      </c>
      <c r="B131" s="335"/>
      <c r="C131" s="335"/>
      <c r="D131" s="335"/>
      <c r="E131" s="335"/>
      <c r="F131" s="335"/>
      <c r="G131" s="335"/>
      <c r="H131" s="335"/>
      <c r="I131" s="335"/>
    </row>
    <row r="132" spans="1:9" ht="18.600000000000001" customHeight="1" thickBot="1" x14ac:dyDescent="0.3">
      <c r="A132" s="309" t="s">
        <v>124</v>
      </c>
      <c r="B132" s="310"/>
      <c r="C132" s="310"/>
      <c r="D132" s="310"/>
      <c r="E132" s="310"/>
      <c r="F132" s="310"/>
      <c r="G132" s="310"/>
      <c r="H132" s="310"/>
      <c r="I132" s="311"/>
    </row>
    <row r="133" spans="1:9" ht="30" customHeight="1" x14ac:dyDescent="0.25">
      <c r="A133" s="301" t="s">
        <v>97</v>
      </c>
      <c r="B133" s="302"/>
      <c r="C133" s="42" t="s">
        <v>98</v>
      </c>
      <c r="D133" s="336" t="s">
        <v>40</v>
      </c>
      <c r="E133" s="337"/>
      <c r="F133" s="188" t="s">
        <v>35</v>
      </c>
      <c r="G133" s="189" t="s">
        <v>34</v>
      </c>
      <c r="H133" s="42" t="s">
        <v>100</v>
      </c>
      <c r="I133" s="2" t="s">
        <v>78</v>
      </c>
    </row>
    <row r="134" spans="1:9" ht="16.899999999999999" customHeight="1" thickBot="1" x14ac:dyDescent="0.3">
      <c r="A134" s="303"/>
      <c r="B134" s="304"/>
      <c r="C134" s="4" t="s">
        <v>126</v>
      </c>
      <c r="D134" s="1" t="s">
        <v>29</v>
      </c>
      <c r="E134" s="44"/>
      <c r="F134" s="190" t="s">
        <v>87</v>
      </c>
      <c r="G134" s="190" t="s">
        <v>99</v>
      </c>
      <c r="H134" s="4" t="s">
        <v>32</v>
      </c>
      <c r="I134" s="4" t="s">
        <v>86</v>
      </c>
    </row>
    <row r="135" spans="1:9" ht="15" customHeight="1" thickBot="1" x14ac:dyDescent="0.3">
      <c r="A135" s="342" t="s">
        <v>125</v>
      </c>
      <c r="B135" s="343"/>
      <c r="C135" s="53">
        <v>0.13600000000000001</v>
      </c>
      <c r="D135" s="54" t="s">
        <v>127</v>
      </c>
      <c r="E135" s="119"/>
      <c r="F135" s="55" t="s">
        <v>41</v>
      </c>
      <c r="G135" s="55" t="s">
        <v>41</v>
      </c>
      <c r="H135" s="120">
        <f>E135*0.27778</f>
        <v>0</v>
      </c>
      <c r="I135" s="237">
        <f>C135*E135</f>
        <v>0</v>
      </c>
    </row>
    <row r="136" spans="1:9" ht="14.45" customHeight="1" x14ac:dyDescent="0.25">
      <c r="A136" s="174"/>
      <c r="B136" s="174"/>
      <c r="C136" s="175"/>
      <c r="D136" s="175"/>
      <c r="F136" s="204"/>
      <c r="G136" s="204"/>
      <c r="H136" s="176"/>
      <c r="I136" s="176"/>
    </row>
    <row r="137" spans="1:9" ht="15.75" customHeight="1" x14ac:dyDescent="0.25">
      <c r="H137" s="239" t="s">
        <v>32</v>
      </c>
      <c r="I137" s="239" t="s">
        <v>86</v>
      </c>
    </row>
    <row r="138" spans="1:9" ht="30" customHeight="1" thickBot="1" x14ac:dyDescent="0.3">
      <c r="A138" s="203"/>
      <c r="B138" s="203"/>
      <c r="C138" s="175"/>
      <c r="D138" s="175"/>
      <c r="F138" s="130" t="s">
        <v>49</v>
      </c>
      <c r="G138" s="171" t="s">
        <v>39</v>
      </c>
      <c r="H138" s="118">
        <f>SUM(H135)</f>
        <v>0</v>
      </c>
      <c r="I138" s="118">
        <f>SUM(I135)</f>
        <v>0</v>
      </c>
    </row>
    <row r="139" spans="1:9" ht="14.45" customHeight="1" thickTop="1" x14ac:dyDescent="0.25"/>
    <row r="140" spans="1:9" ht="15.75" customHeight="1" x14ac:dyDescent="0.25">
      <c r="H140" s="239" t="s">
        <v>32</v>
      </c>
      <c r="I140" s="239" t="s">
        <v>86</v>
      </c>
    </row>
    <row r="141" spans="1:9" ht="30" customHeight="1" thickBot="1" x14ac:dyDescent="0.3">
      <c r="F141" s="130" t="s">
        <v>50</v>
      </c>
      <c r="G141" s="192" t="s">
        <v>46</v>
      </c>
      <c r="H141" s="118">
        <f>H129+H138</f>
        <v>0</v>
      </c>
      <c r="I141" s="118">
        <f>I129+I138</f>
        <v>0</v>
      </c>
    </row>
    <row r="142" spans="1:9" ht="15.75" thickTop="1" x14ac:dyDescent="0.25"/>
    <row r="144" spans="1:9" ht="21" x14ac:dyDescent="0.25">
      <c r="A144" s="353" t="s">
        <v>95</v>
      </c>
      <c r="B144" s="353"/>
      <c r="C144" s="353"/>
      <c r="D144" s="353"/>
      <c r="E144" s="353"/>
      <c r="F144" s="353"/>
      <c r="G144" s="353"/>
      <c r="H144" s="353"/>
      <c r="I144" s="353"/>
    </row>
    <row r="145" spans="1:9" ht="60" customHeight="1" x14ac:dyDescent="0.25">
      <c r="A145" s="334" t="s">
        <v>113</v>
      </c>
      <c r="B145" s="334"/>
      <c r="C145" s="334"/>
      <c r="D145" s="334"/>
      <c r="E145" s="334"/>
      <c r="F145" s="334"/>
      <c r="G145" s="334"/>
      <c r="H145" s="334"/>
      <c r="I145" s="334"/>
    </row>
    <row r="146" spans="1:9" ht="23.25" x14ac:dyDescent="0.25">
      <c r="A146" s="354"/>
      <c r="B146" s="354"/>
      <c r="C146" s="354"/>
      <c r="D146" s="354"/>
      <c r="E146" s="354"/>
      <c r="F146" s="354"/>
      <c r="G146" s="354"/>
      <c r="H146" s="354"/>
      <c r="I146" s="354"/>
    </row>
    <row r="147" spans="1:9" ht="24" thickBot="1" x14ac:dyDescent="0.3">
      <c r="A147" s="324" t="s">
        <v>48</v>
      </c>
      <c r="B147" s="324"/>
      <c r="C147" s="324"/>
      <c r="D147" s="324"/>
      <c r="E147" s="324"/>
      <c r="F147" s="324"/>
      <c r="G147" s="324"/>
      <c r="H147" s="324"/>
      <c r="I147" s="324"/>
    </row>
    <row r="148" spans="1:9" ht="19.5" thickBot="1" x14ac:dyDescent="0.3">
      <c r="A148" s="355" t="s">
        <v>47</v>
      </c>
      <c r="B148" s="356"/>
      <c r="C148" s="356"/>
      <c r="D148" s="356"/>
      <c r="E148" s="356"/>
      <c r="F148" s="356"/>
      <c r="G148" s="356"/>
      <c r="H148" s="356"/>
      <c r="I148" s="357"/>
    </row>
    <row r="149" spans="1:9" ht="48" x14ac:dyDescent="0.25">
      <c r="A149" s="275" t="s">
        <v>4</v>
      </c>
      <c r="B149" s="277"/>
      <c r="C149" s="125" t="s">
        <v>77</v>
      </c>
      <c r="D149" s="358" t="s">
        <v>31</v>
      </c>
      <c r="E149" s="359"/>
      <c r="F149" s="125" t="s">
        <v>35</v>
      </c>
      <c r="G149" s="126" t="s">
        <v>34</v>
      </c>
      <c r="H149" s="125" t="s">
        <v>33</v>
      </c>
      <c r="I149" s="126" t="s">
        <v>78</v>
      </c>
    </row>
    <row r="150" spans="1:9" ht="18.75" thickBot="1" x14ac:dyDescent="0.3">
      <c r="A150" s="278"/>
      <c r="B150" s="280"/>
      <c r="C150" s="127" t="s">
        <v>91</v>
      </c>
      <c r="D150" s="128" t="s">
        <v>29</v>
      </c>
      <c r="E150" s="129"/>
      <c r="F150" s="127" t="s">
        <v>87</v>
      </c>
      <c r="G150" s="127" t="s">
        <v>90</v>
      </c>
      <c r="H150" s="127" t="s">
        <v>32</v>
      </c>
      <c r="I150" s="127" t="s">
        <v>86</v>
      </c>
    </row>
    <row r="151" spans="1:9" x14ac:dyDescent="0.25">
      <c r="A151" s="340" t="s">
        <v>1</v>
      </c>
      <c r="B151" s="341"/>
      <c r="C151" s="2">
        <v>0.27900000000000003</v>
      </c>
      <c r="D151" s="242" t="s">
        <v>86</v>
      </c>
      <c r="E151" s="187"/>
      <c r="F151" s="186">
        <v>11.2</v>
      </c>
      <c r="G151" s="185">
        <v>0.86</v>
      </c>
      <c r="H151" s="122">
        <f>E151*F151</f>
        <v>0</v>
      </c>
      <c r="I151" s="122">
        <f>C151*H151</f>
        <v>0</v>
      </c>
    </row>
    <row r="152" spans="1:9" x14ac:dyDescent="0.25">
      <c r="A152" s="327" t="s">
        <v>0</v>
      </c>
      <c r="B152" s="328"/>
      <c r="C152" s="3">
        <v>0.20200000000000001</v>
      </c>
      <c r="D152" s="5" t="s">
        <v>86</v>
      </c>
      <c r="E152" s="108"/>
      <c r="F152" s="46">
        <v>13.3</v>
      </c>
      <c r="G152" s="48">
        <v>742</v>
      </c>
      <c r="H152" s="123">
        <f t="shared" ref="H152:H153" si="11">E152*F152</f>
        <v>0</v>
      </c>
      <c r="I152" s="123">
        <f t="shared" ref="I152:I155" si="12">C152*H152</f>
        <v>0</v>
      </c>
    </row>
    <row r="153" spans="1:9" x14ac:dyDescent="0.25">
      <c r="A153" s="327" t="s">
        <v>139</v>
      </c>
      <c r="B153" s="328"/>
      <c r="C153" s="3">
        <v>0.22700000000000001</v>
      </c>
      <c r="D153" s="5" t="s">
        <v>86</v>
      </c>
      <c r="E153" s="108"/>
      <c r="F153" s="46">
        <v>13.1</v>
      </c>
      <c r="G153" s="48">
        <v>544</v>
      </c>
      <c r="H153" s="123">
        <f t="shared" si="11"/>
        <v>0</v>
      </c>
      <c r="I153" s="123">
        <f t="shared" si="12"/>
        <v>0</v>
      </c>
    </row>
    <row r="154" spans="1:9" x14ac:dyDescent="0.25">
      <c r="A154" s="327" t="s">
        <v>140</v>
      </c>
      <c r="B154" s="328"/>
      <c r="C154" s="3">
        <v>0.34100000000000003</v>
      </c>
      <c r="D154" s="5" t="s">
        <v>86</v>
      </c>
      <c r="E154" s="108"/>
      <c r="F154" s="46">
        <v>7.2</v>
      </c>
      <c r="G154" s="48">
        <v>1.1200000000000001</v>
      </c>
      <c r="H154" s="123">
        <f>E154*F154</f>
        <v>0</v>
      </c>
      <c r="I154" s="123">
        <f t="shared" si="12"/>
        <v>0</v>
      </c>
    </row>
    <row r="155" spans="1:9" x14ac:dyDescent="0.25">
      <c r="A155" s="329" t="s">
        <v>141</v>
      </c>
      <c r="B155" s="330"/>
      <c r="C155" s="214">
        <v>0</v>
      </c>
      <c r="D155" s="215" t="s">
        <v>86</v>
      </c>
      <c r="E155" s="114"/>
      <c r="F155" s="216">
        <v>4.25</v>
      </c>
      <c r="G155" s="217">
        <v>0.45</v>
      </c>
      <c r="H155" s="218">
        <f t="shared" ref="H155" si="13">E155*F155</f>
        <v>0</v>
      </c>
      <c r="I155" s="218">
        <f t="shared" si="12"/>
        <v>0</v>
      </c>
    </row>
    <row r="156" spans="1:9" ht="15.75" thickBot="1" x14ac:dyDescent="0.3">
      <c r="A156" s="243" t="s">
        <v>28</v>
      </c>
      <c r="B156" s="27"/>
      <c r="C156" s="49"/>
      <c r="D156" s="1"/>
      <c r="E156" s="111"/>
      <c r="F156" s="160"/>
      <c r="G156" s="4"/>
      <c r="H156" s="124">
        <f>E156*F156</f>
        <v>0</v>
      </c>
      <c r="I156" s="124">
        <f>C156*H156</f>
        <v>0</v>
      </c>
    </row>
    <row r="157" spans="1:9" x14ac:dyDescent="0.25">
      <c r="A157" s="174"/>
      <c r="G157" s="175"/>
      <c r="H157" s="176"/>
      <c r="I157" s="176"/>
    </row>
    <row r="158" spans="1:9" ht="15.75" thickBot="1" x14ac:dyDescent="0.3"/>
    <row r="159" spans="1:9" ht="33" x14ac:dyDescent="0.25">
      <c r="A159" s="301" t="s">
        <v>97</v>
      </c>
      <c r="B159" s="302"/>
      <c r="C159" s="42" t="s">
        <v>73</v>
      </c>
      <c r="D159" s="336" t="s">
        <v>40</v>
      </c>
      <c r="E159" s="337"/>
      <c r="F159" s="188" t="s">
        <v>35</v>
      </c>
      <c r="G159" s="189" t="s">
        <v>34</v>
      </c>
      <c r="H159" s="42" t="s">
        <v>33</v>
      </c>
      <c r="I159" s="2" t="s">
        <v>74</v>
      </c>
    </row>
    <row r="160" spans="1:9" ht="18.75" thickBot="1" x14ac:dyDescent="0.3">
      <c r="A160" s="303"/>
      <c r="B160" s="304"/>
      <c r="C160" s="4" t="s">
        <v>85</v>
      </c>
      <c r="D160" s="1" t="s">
        <v>29</v>
      </c>
      <c r="E160" s="44"/>
      <c r="F160" s="190" t="s">
        <v>87</v>
      </c>
      <c r="G160" s="190" t="s">
        <v>105</v>
      </c>
      <c r="H160" s="4" t="s">
        <v>32</v>
      </c>
      <c r="I160" s="4" t="s">
        <v>86</v>
      </c>
    </row>
    <row r="161" spans="1:9" x14ac:dyDescent="0.25">
      <c r="A161" s="340" t="s">
        <v>2</v>
      </c>
      <c r="B161" s="341"/>
      <c r="C161" s="2">
        <v>1.1910000000000001</v>
      </c>
      <c r="D161" s="242" t="s">
        <v>32</v>
      </c>
      <c r="E161" s="187"/>
      <c r="F161" s="231" t="s">
        <v>41</v>
      </c>
      <c r="G161" s="231" t="s">
        <v>41</v>
      </c>
      <c r="H161" s="122">
        <f>E161</f>
        <v>0</v>
      </c>
      <c r="I161" s="232">
        <f>C161*H161</f>
        <v>0</v>
      </c>
    </row>
    <row r="162" spans="1:9" ht="15.75" thickBot="1" x14ac:dyDescent="0.3">
      <c r="A162" s="345" t="s">
        <v>138</v>
      </c>
      <c r="B162" s="346"/>
      <c r="C162" s="4">
        <v>0</v>
      </c>
      <c r="D162" s="1" t="s">
        <v>32</v>
      </c>
      <c r="E162" s="111"/>
      <c r="F162" s="181" t="s">
        <v>41</v>
      </c>
      <c r="G162" s="181" t="s">
        <v>41</v>
      </c>
      <c r="H162" s="124">
        <f>E162</f>
        <v>0</v>
      </c>
      <c r="I162" s="233">
        <f>C162*H162</f>
        <v>0</v>
      </c>
    </row>
    <row r="164" spans="1:9" ht="15.75" customHeight="1" x14ac:dyDescent="0.25">
      <c r="H164" s="239" t="s">
        <v>32</v>
      </c>
      <c r="I164" s="239" t="s">
        <v>86</v>
      </c>
    </row>
    <row r="165" spans="1:9" ht="30" customHeight="1" thickBot="1" x14ac:dyDescent="0.3">
      <c r="F165" s="130" t="s">
        <v>48</v>
      </c>
      <c r="G165" s="171" t="s">
        <v>39</v>
      </c>
      <c r="H165" s="118">
        <f>SUM(H151:H156,H161:H162)</f>
        <v>0</v>
      </c>
      <c r="I165" s="118">
        <f>SUM(I151:I156,I161:I162)</f>
        <v>0</v>
      </c>
    </row>
    <row r="166" spans="1:9" ht="14.45" customHeight="1" thickTop="1" x14ac:dyDescent="0.25"/>
    <row r="167" spans="1:9" ht="24" customHeight="1" thickBot="1" x14ac:dyDescent="0.3">
      <c r="A167" s="335" t="s">
        <v>49</v>
      </c>
      <c r="B167" s="335"/>
      <c r="C167" s="335"/>
      <c r="D167" s="335"/>
      <c r="E167" s="335"/>
      <c r="F167" s="335"/>
      <c r="G167" s="335"/>
      <c r="H167" s="335"/>
      <c r="I167" s="335"/>
    </row>
    <row r="168" spans="1:9" ht="18.600000000000001" customHeight="1" thickBot="1" x14ac:dyDescent="0.3">
      <c r="A168" s="309" t="s">
        <v>124</v>
      </c>
      <c r="B168" s="310"/>
      <c r="C168" s="310"/>
      <c r="D168" s="310"/>
      <c r="E168" s="310"/>
      <c r="F168" s="310"/>
      <c r="G168" s="310"/>
      <c r="H168" s="310"/>
      <c r="I168" s="311"/>
    </row>
    <row r="169" spans="1:9" ht="30" customHeight="1" x14ac:dyDescent="0.25">
      <c r="A169" s="301" t="s">
        <v>97</v>
      </c>
      <c r="B169" s="302"/>
      <c r="C169" s="42" t="s">
        <v>98</v>
      </c>
      <c r="D169" s="336" t="s">
        <v>40</v>
      </c>
      <c r="E169" s="337"/>
      <c r="F169" s="188" t="s">
        <v>35</v>
      </c>
      <c r="G169" s="189" t="s">
        <v>34</v>
      </c>
      <c r="H169" s="42" t="s">
        <v>100</v>
      </c>
      <c r="I169" s="2" t="s">
        <v>78</v>
      </c>
    </row>
    <row r="170" spans="1:9" ht="16.899999999999999" customHeight="1" thickBot="1" x14ac:dyDescent="0.3">
      <c r="A170" s="303"/>
      <c r="B170" s="304"/>
      <c r="C170" s="4" t="s">
        <v>126</v>
      </c>
      <c r="D170" s="1" t="s">
        <v>29</v>
      </c>
      <c r="E170" s="44"/>
      <c r="F170" s="190" t="s">
        <v>87</v>
      </c>
      <c r="G170" s="190" t="s">
        <v>99</v>
      </c>
      <c r="H170" s="4" t="s">
        <v>32</v>
      </c>
      <c r="I170" s="4" t="s">
        <v>86</v>
      </c>
    </row>
    <row r="171" spans="1:9" ht="15" customHeight="1" thickBot="1" x14ac:dyDescent="0.3">
      <c r="A171" s="342" t="s">
        <v>125</v>
      </c>
      <c r="B171" s="343"/>
      <c r="C171" s="53">
        <v>0.13600000000000001</v>
      </c>
      <c r="D171" s="54" t="s">
        <v>127</v>
      </c>
      <c r="E171" s="119"/>
      <c r="F171" s="55" t="s">
        <v>41</v>
      </c>
      <c r="G171" s="55" t="s">
        <v>41</v>
      </c>
      <c r="H171" s="120">
        <f>E171*0.27778</f>
        <v>0</v>
      </c>
      <c r="I171" s="237">
        <f>C171*E171</f>
        <v>0</v>
      </c>
    </row>
    <row r="172" spans="1:9" ht="14.45" customHeight="1" x14ac:dyDescent="0.25">
      <c r="A172" s="174"/>
      <c r="B172" s="174"/>
      <c r="C172" s="175"/>
      <c r="D172" s="175"/>
      <c r="F172" s="204"/>
      <c r="G172" s="204"/>
      <c r="H172" s="176"/>
      <c r="I172" s="176"/>
    </row>
    <row r="173" spans="1:9" ht="15.75" customHeight="1" x14ac:dyDescent="0.25">
      <c r="H173" s="239" t="s">
        <v>32</v>
      </c>
      <c r="I173" s="239" t="s">
        <v>86</v>
      </c>
    </row>
    <row r="174" spans="1:9" ht="30" customHeight="1" thickBot="1" x14ac:dyDescent="0.3">
      <c r="A174" s="203"/>
      <c r="B174" s="203"/>
      <c r="C174" s="175"/>
      <c r="D174" s="175"/>
      <c r="F174" s="130" t="s">
        <v>49</v>
      </c>
      <c r="G174" s="171" t="s">
        <v>39</v>
      </c>
      <c r="H174" s="118">
        <f>SUM(H171)</f>
        <v>0</v>
      </c>
      <c r="I174" s="118">
        <f>SUM(I171)</f>
        <v>0</v>
      </c>
    </row>
    <row r="175" spans="1:9" ht="14.45" customHeight="1" thickTop="1" x14ac:dyDescent="0.25"/>
    <row r="176" spans="1:9" ht="15.75" customHeight="1" x14ac:dyDescent="0.25">
      <c r="H176" s="239" t="s">
        <v>32</v>
      </c>
      <c r="I176" s="239" t="s">
        <v>86</v>
      </c>
    </row>
    <row r="177" spans="1:9" ht="30" customHeight="1" thickBot="1" x14ac:dyDescent="0.3">
      <c r="F177" s="130" t="s">
        <v>50</v>
      </c>
      <c r="G177" s="192" t="s">
        <v>46</v>
      </c>
      <c r="H177" s="118">
        <f>H165+H174</f>
        <v>0</v>
      </c>
      <c r="I177" s="118">
        <f>I165+I174</f>
        <v>0</v>
      </c>
    </row>
    <row r="178" spans="1:9" ht="15.75" thickTop="1" x14ac:dyDescent="0.25"/>
    <row r="180" spans="1:9" ht="21" x14ac:dyDescent="0.25">
      <c r="A180" s="353" t="s">
        <v>96</v>
      </c>
      <c r="B180" s="353"/>
      <c r="C180" s="353"/>
      <c r="D180" s="353"/>
      <c r="E180" s="353"/>
      <c r="F180" s="353"/>
      <c r="G180" s="353"/>
      <c r="H180" s="353"/>
      <c r="I180" s="353"/>
    </row>
    <row r="181" spans="1:9" ht="60" customHeight="1" x14ac:dyDescent="0.25">
      <c r="A181" s="334" t="s">
        <v>113</v>
      </c>
      <c r="B181" s="334"/>
      <c r="C181" s="334"/>
      <c r="D181" s="334"/>
      <c r="E181" s="334"/>
      <c r="F181" s="334"/>
      <c r="G181" s="334"/>
      <c r="H181" s="334"/>
      <c r="I181" s="334"/>
    </row>
    <row r="182" spans="1:9" ht="23.25" x14ac:dyDescent="0.25">
      <c r="A182" s="354"/>
      <c r="B182" s="354"/>
      <c r="C182" s="354"/>
      <c r="D182" s="354"/>
      <c r="E182" s="354"/>
      <c r="F182" s="354"/>
      <c r="G182" s="354"/>
      <c r="H182" s="354"/>
      <c r="I182" s="354"/>
    </row>
    <row r="183" spans="1:9" ht="24" thickBot="1" x14ac:dyDescent="0.3">
      <c r="A183" s="324" t="s">
        <v>48</v>
      </c>
      <c r="B183" s="324"/>
      <c r="C183" s="324"/>
      <c r="D183" s="324"/>
      <c r="E183" s="324"/>
      <c r="F183" s="324"/>
      <c r="G183" s="324"/>
      <c r="H183" s="324"/>
      <c r="I183" s="324"/>
    </row>
    <row r="184" spans="1:9" ht="19.5" thickBot="1" x14ac:dyDescent="0.3">
      <c r="A184" s="355" t="s">
        <v>47</v>
      </c>
      <c r="B184" s="356"/>
      <c r="C184" s="356"/>
      <c r="D184" s="356"/>
      <c r="E184" s="356"/>
      <c r="F184" s="356"/>
      <c r="G184" s="356"/>
      <c r="H184" s="356"/>
      <c r="I184" s="357"/>
    </row>
    <row r="185" spans="1:9" ht="48" x14ac:dyDescent="0.25">
      <c r="A185" s="275" t="s">
        <v>4</v>
      </c>
      <c r="B185" s="277"/>
      <c r="C185" s="125" t="s">
        <v>77</v>
      </c>
      <c r="D185" s="358" t="s">
        <v>31</v>
      </c>
      <c r="E185" s="359"/>
      <c r="F185" s="125" t="s">
        <v>35</v>
      </c>
      <c r="G185" s="126" t="s">
        <v>34</v>
      </c>
      <c r="H185" s="125" t="s">
        <v>33</v>
      </c>
      <c r="I185" s="126" t="s">
        <v>78</v>
      </c>
    </row>
    <row r="186" spans="1:9" ht="18.75" thickBot="1" x14ac:dyDescent="0.3">
      <c r="A186" s="278"/>
      <c r="B186" s="280"/>
      <c r="C186" s="127" t="s">
        <v>91</v>
      </c>
      <c r="D186" s="128" t="s">
        <v>29</v>
      </c>
      <c r="E186" s="129"/>
      <c r="F186" s="127" t="s">
        <v>87</v>
      </c>
      <c r="G186" s="127" t="s">
        <v>90</v>
      </c>
      <c r="H186" s="127" t="s">
        <v>32</v>
      </c>
      <c r="I186" s="127" t="s">
        <v>86</v>
      </c>
    </row>
    <row r="187" spans="1:9" x14ac:dyDescent="0.25">
      <c r="A187" s="340" t="s">
        <v>1</v>
      </c>
      <c r="B187" s="341"/>
      <c r="C187" s="2">
        <v>0.27900000000000003</v>
      </c>
      <c r="D187" s="242" t="s">
        <v>86</v>
      </c>
      <c r="E187" s="187"/>
      <c r="F187" s="186">
        <v>11.2</v>
      </c>
      <c r="G187" s="185">
        <v>0.86</v>
      </c>
      <c r="H187" s="122">
        <f>E187*F187</f>
        <v>0</v>
      </c>
      <c r="I187" s="122">
        <f>C187*H187</f>
        <v>0</v>
      </c>
    </row>
    <row r="188" spans="1:9" x14ac:dyDescent="0.25">
      <c r="A188" s="327" t="s">
        <v>0</v>
      </c>
      <c r="B188" s="328"/>
      <c r="C188" s="3">
        <v>0.20200000000000001</v>
      </c>
      <c r="D188" s="5" t="s">
        <v>86</v>
      </c>
      <c r="E188" s="108"/>
      <c r="F188" s="46">
        <v>13.3</v>
      </c>
      <c r="G188" s="48">
        <v>742</v>
      </c>
      <c r="H188" s="123">
        <f t="shared" ref="H188:H189" si="14">E188*F188</f>
        <v>0</v>
      </c>
      <c r="I188" s="123">
        <f t="shared" ref="I188:I191" si="15">C188*H188</f>
        <v>0</v>
      </c>
    </row>
    <row r="189" spans="1:9" x14ac:dyDescent="0.25">
      <c r="A189" s="327" t="s">
        <v>139</v>
      </c>
      <c r="B189" s="328"/>
      <c r="C189" s="3">
        <v>0.22700000000000001</v>
      </c>
      <c r="D189" s="5" t="s">
        <v>86</v>
      </c>
      <c r="E189" s="108"/>
      <c r="F189" s="46">
        <v>13.1</v>
      </c>
      <c r="G189" s="48">
        <v>544</v>
      </c>
      <c r="H189" s="123">
        <f t="shared" si="14"/>
        <v>0</v>
      </c>
      <c r="I189" s="123">
        <f t="shared" si="15"/>
        <v>0</v>
      </c>
    </row>
    <row r="190" spans="1:9" x14ac:dyDescent="0.25">
      <c r="A190" s="327" t="s">
        <v>140</v>
      </c>
      <c r="B190" s="328"/>
      <c r="C190" s="3">
        <v>0.34100000000000003</v>
      </c>
      <c r="D190" s="5" t="s">
        <v>86</v>
      </c>
      <c r="E190" s="108"/>
      <c r="F190" s="46">
        <v>7.2</v>
      </c>
      <c r="G190" s="48">
        <v>1.1200000000000001</v>
      </c>
      <c r="H190" s="123">
        <f>E190*F190</f>
        <v>0</v>
      </c>
      <c r="I190" s="123">
        <f t="shared" si="15"/>
        <v>0</v>
      </c>
    </row>
    <row r="191" spans="1:9" x14ac:dyDescent="0.25">
      <c r="A191" s="329" t="s">
        <v>141</v>
      </c>
      <c r="B191" s="330"/>
      <c r="C191" s="214">
        <v>0</v>
      </c>
      <c r="D191" s="215" t="s">
        <v>86</v>
      </c>
      <c r="E191" s="114"/>
      <c r="F191" s="216">
        <v>4.25</v>
      </c>
      <c r="G191" s="217">
        <v>0.45</v>
      </c>
      <c r="H191" s="218">
        <f t="shared" ref="H191" si="16">E191*F191</f>
        <v>0</v>
      </c>
      <c r="I191" s="218">
        <f t="shared" si="15"/>
        <v>0</v>
      </c>
    </row>
    <row r="192" spans="1:9" ht="15.75" thickBot="1" x14ac:dyDescent="0.3">
      <c r="A192" s="243" t="s">
        <v>28</v>
      </c>
      <c r="B192" s="27"/>
      <c r="C192" s="49"/>
      <c r="D192" s="1"/>
      <c r="E192" s="111"/>
      <c r="F192" s="160"/>
      <c r="G192" s="4"/>
      <c r="H192" s="124">
        <f>E192*F192</f>
        <v>0</v>
      </c>
      <c r="I192" s="124">
        <f>C192*H192</f>
        <v>0</v>
      </c>
    </row>
    <row r="193" spans="1:9" x14ac:dyDescent="0.25">
      <c r="A193" s="174"/>
      <c r="G193" s="175"/>
      <c r="H193" s="176"/>
      <c r="I193" s="176"/>
    </row>
    <row r="194" spans="1:9" ht="15.75" thickBot="1" x14ac:dyDescent="0.3"/>
    <row r="195" spans="1:9" ht="33" x14ac:dyDescent="0.25">
      <c r="A195" s="301" t="s">
        <v>97</v>
      </c>
      <c r="B195" s="302"/>
      <c r="C195" s="42" t="s">
        <v>73</v>
      </c>
      <c r="D195" s="336" t="s">
        <v>40</v>
      </c>
      <c r="E195" s="337"/>
      <c r="F195" s="188" t="s">
        <v>35</v>
      </c>
      <c r="G195" s="189" t="s">
        <v>34</v>
      </c>
      <c r="H195" s="42" t="s">
        <v>33</v>
      </c>
      <c r="I195" s="2" t="s">
        <v>74</v>
      </c>
    </row>
    <row r="196" spans="1:9" ht="18.75" thickBot="1" x14ac:dyDescent="0.3">
      <c r="A196" s="303"/>
      <c r="B196" s="304"/>
      <c r="C196" s="4" t="s">
        <v>85</v>
      </c>
      <c r="D196" s="1" t="s">
        <v>29</v>
      </c>
      <c r="E196" s="44"/>
      <c r="F196" s="190" t="s">
        <v>87</v>
      </c>
      <c r="G196" s="190" t="s">
        <v>105</v>
      </c>
      <c r="H196" s="4" t="s">
        <v>32</v>
      </c>
      <c r="I196" s="4" t="s">
        <v>86</v>
      </c>
    </row>
    <row r="197" spans="1:9" x14ac:dyDescent="0.25">
      <c r="A197" s="340" t="s">
        <v>2</v>
      </c>
      <c r="B197" s="341"/>
      <c r="C197" s="2">
        <v>1.1910000000000001</v>
      </c>
      <c r="D197" s="242" t="s">
        <v>32</v>
      </c>
      <c r="E197" s="187"/>
      <c r="F197" s="231" t="s">
        <v>41</v>
      </c>
      <c r="G197" s="231" t="s">
        <v>41</v>
      </c>
      <c r="H197" s="122">
        <f>E197</f>
        <v>0</v>
      </c>
      <c r="I197" s="232">
        <f>C197*H197</f>
        <v>0</v>
      </c>
    </row>
    <row r="198" spans="1:9" ht="15.75" thickBot="1" x14ac:dyDescent="0.3">
      <c r="A198" s="345" t="s">
        <v>138</v>
      </c>
      <c r="B198" s="346"/>
      <c r="C198" s="4">
        <v>0</v>
      </c>
      <c r="D198" s="1" t="s">
        <v>32</v>
      </c>
      <c r="E198" s="111"/>
      <c r="F198" s="181" t="s">
        <v>41</v>
      </c>
      <c r="G198" s="181" t="s">
        <v>41</v>
      </c>
      <c r="H198" s="124">
        <f>E198</f>
        <v>0</v>
      </c>
      <c r="I198" s="233">
        <f>C198*H198</f>
        <v>0</v>
      </c>
    </row>
    <row r="200" spans="1:9" ht="15.75" customHeight="1" x14ac:dyDescent="0.25">
      <c r="H200" s="239" t="s">
        <v>32</v>
      </c>
      <c r="I200" s="239" t="s">
        <v>86</v>
      </c>
    </row>
    <row r="201" spans="1:9" ht="30" customHeight="1" thickBot="1" x14ac:dyDescent="0.3">
      <c r="F201" s="130" t="s">
        <v>48</v>
      </c>
      <c r="G201" s="171" t="s">
        <v>39</v>
      </c>
      <c r="H201" s="118">
        <f>SUM(H187:H192,H197:H198)</f>
        <v>0</v>
      </c>
      <c r="I201" s="118">
        <f>SUM(I187:I192,I197:I198)</f>
        <v>0</v>
      </c>
    </row>
    <row r="202" spans="1:9" ht="14.45" customHeight="1" thickTop="1" x14ac:dyDescent="0.25"/>
    <row r="203" spans="1:9" ht="24" customHeight="1" thickBot="1" x14ac:dyDescent="0.3">
      <c r="A203" s="335" t="s">
        <v>49</v>
      </c>
      <c r="B203" s="335"/>
      <c r="C203" s="335"/>
      <c r="D203" s="335"/>
      <c r="E203" s="335"/>
      <c r="F203" s="335"/>
      <c r="G203" s="335"/>
      <c r="H203" s="335"/>
      <c r="I203" s="335"/>
    </row>
    <row r="204" spans="1:9" ht="18.600000000000001" customHeight="1" thickBot="1" x14ac:dyDescent="0.3">
      <c r="A204" s="309" t="s">
        <v>124</v>
      </c>
      <c r="B204" s="310"/>
      <c r="C204" s="310"/>
      <c r="D204" s="310"/>
      <c r="E204" s="310"/>
      <c r="F204" s="310"/>
      <c r="G204" s="310"/>
      <c r="H204" s="310"/>
      <c r="I204" s="311"/>
    </row>
    <row r="205" spans="1:9" ht="30" customHeight="1" x14ac:dyDescent="0.25">
      <c r="A205" s="301" t="s">
        <v>97</v>
      </c>
      <c r="B205" s="302"/>
      <c r="C205" s="42" t="s">
        <v>98</v>
      </c>
      <c r="D205" s="336" t="s">
        <v>40</v>
      </c>
      <c r="E205" s="337"/>
      <c r="F205" s="188" t="s">
        <v>35</v>
      </c>
      <c r="G205" s="189" t="s">
        <v>34</v>
      </c>
      <c r="H205" s="42" t="s">
        <v>100</v>
      </c>
      <c r="I205" s="2" t="s">
        <v>78</v>
      </c>
    </row>
    <row r="206" spans="1:9" ht="16.899999999999999" customHeight="1" thickBot="1" x14ac:dyDescent="0.3">
      <c r="A206" s="303"/>
      <c r="B206" s="304"/>
      <c r="C206" s="4" t="s">
        <v>126</v>
      </c>
      <c r="D206" s="1" t="s">
        <v>29</v>
      </c>
      <c r="E206" s="44"/>
      <c r="F206" s="190" t="s">
        <v>87</v>
      </c>
      <c r="G206" s="190" t="s">
        <v>99</v>
      </c>
      <c r="H206" s="4" t="s">
        <v>32</v>
      </c>
      <c r="I206" s="4" t="s">
        <v>86</v>
      </c>
    </row>
    <row r="207" spans="1:9" ht="15" customHeight="1" thickBot="1" x14ac:dyDescent="0.3">
      <c r="A207" s="342" t="s">
        <v>125</v>
      </c>
      <c r="B207" s="343"/>
      <c r="C207" s="53">
        <v>0.13600000000000001</v>
      </c>
      <c r="D207" s="54" t="s">
        <v>127</v>
      </c>
      <c r="E207" s="119"/>
      <c r="F207" s="55" t="s">
        <v>41</v>
      </c>
      <c r="G207" s="55" t="s">
        <v>41</v>
      </c>
      <c r="H207" s="120">
        <f>E207*0.27778</f>
        <v>0</v>
      </c>
      <c r="I207" s="237">
        <f>C207*E207</f>
        <v>0</v>
      </c>
    </row>
    <row r="208" spans="1:9" ht="14.45" customHeight="1" x14ac:dyDescent="0.25">
      <c r="A208" s="174"/>
      <c r="B208" s="174"/>
      <c r="C208" s="175"/>
      <c r="D208" s="175"/>
      <c r="F208" s="204"/>
      <c r="G208" s="204"/>
      <c r="H208" s="176"/>
      <c r="I208" s="176"/>
    </row>
    <row r="209" spans="1:9" ht="15.75" customHeight="1" x14ac:dyDescent="0.25">
      <c r="H209" s="239" t="s">
        <v>32</v>
      </c>
      <c r="I209" s="239" t="s">
        <v>86</v>
      </c>
    </row>
    <row r="210" spans="1:9" ht="30" customHeight="1" thickBot="1" x14ac:dyDescent="0.3">
      <c r="A210" s="203"/>
      <c r="B210" s="203"/>
      <c r="C210" s="175"/>
      <c r="D210" s="175"/>
      <c r="F210" s="130" t="s">
        <v>49</v>
      </c>
      <c r="G210" s="171" t="s">
        <v>39</v>
      </c>
      <c r="H210" s="118">
        <f>SUM(H207)</f>
        <v>0</v>
      </c>
      <c r="I210" s="118">
        <f>SUM(I207)</f>
        <v>0</v>
      </c>
    </row>
    <row r="211" spans="1:9" ht="14.45" customHeight="1" thickTop="1" x14ac:dyDescent="0.25"/>
    <row r="212" spans="1:9" ht="15.75" customHeight="1" x14ac:dyDescent="0.25">
      <c r="H212" s="239" t="s">
        <v>32</v>
      </c>
      <c r="I212" s="239" t="s">
        <v>86</v>
      </c>
    </row>
    <row r="213" spans="1:9" ht="30" customHeight="1" thickBot="1" x14ac:dyDescent="0.3">
      <c r="F213" s="130" t="s">
        <v>50</v>
      </c>
      <c r="G213" s="192" t="s">
        <v>46</v>
      </c>
      <c r="H213" s="118">
        <f>H201+H210</f>
        <v>0</v>
      </c>
      <c r="I213" s="118">
        <f>I201+I210</f>
        <v>0</v>
      </c>
    </row>
    <row r="214" spans="1:9" ht="15.75" thickTop="1" x14ac:dyDescent="0.25"/>
  </sheetData>
  <mergeCells count="126">
    <mergeCell ref="A146:I146"/>
    <mergeCell ref="A147:I147"/>
    <mergeCell ref="A148:I148"/>
    <mergeCell ref="A154:B154"/>
    <mergeCell ref="A162:B162"/>
    <mergeCell ref="A171:B171"/>
    <mergeCell ref="A167:I167"/>
    <mergeCell ref="A168:I168"/>
    <mergeCell ref="A169:B170"/>
    <mergeCell ref="D169:E169"/>
    <mergeCell ref="A153:B153"/>
    <mergeCell ref="A155:B155"/>
    <mergeCell ref="A159:B160"/>
    <mergeCell ref="D159:E159"/>
    <mergeCell ref="A161:B161"/>
    <mergeCell ref="A125:B125"/>
    <mergeCell ref="A126:B126"/>
    <mergeCell ref="A131:I131"/>
    <mergeCell ref="A132:I132"/>
    <mergeCell ref="A133:B134"/>
    <mergeCell ref="D133:E133"/>
    <mergeCell ref="A135:B135"/>
    <mergeCell ref="A144:I144"/>
    <mergeCell ref="A145:I145"/>
    <mergeCell ref="A113:B114"/>
    <mergeCell ref="D113:E113"/>
    <mergeCell ref="A119:B119"/>
    <mergeCell ref="A115:B115"/>
    <mergeCell ref="A116:B116"/>
    <mergeCell ref="A117:B117"/>
    <mergeCell ref="A118:B118"/>
    <mergeCell ref="A123:B124"/>
    <mergeCell ref="D123:E123"/>
    <mergeCell ref="A83:B83"/>
    <mergeCell ref="A87:B88"/>
    <mergeCell ref="D87:E87"/>
    <mergeCell ref="A89:B89"/>
    <mergeCell ref="A90:B90"/>
    <mergeCell ref="A95:I95"/>
    <mergeCell ref="A112:I112"/>
    <mergeCell ref="A96:I96"/>
    <mergeCell ref="A97:B98"/>
    <mergeCell ref="D97:E97"/>
    <mergeCell ref="A99:B99"/>
    <mergeCell ref="A108:I108"/>
    <mergeCell ref="A109:I109"/>
    <mergeCell ref="A110:I110"/>
    <mergeCell ref="A111:I111"/>
    <mergeCell ref="A79:B79"/>
    <mergeCell ref="A72:I72"/>
    <mergeCell ref="A73:I73"/>
    <mergeCell ref="A74:I74"/>
    <mergeCell ref="A75:I75"/>
    <mergeCell ref="A76:I76"/>
    <mergeCell ref="A80:B80"/>
    <mergeCell ref="A81:B81"/>
    <mergeCell ref="A82:B82"/>
    <mergeCell ref="A16:B17"/>
    <mergeCell ref="D16:E16"/>
    <mergeCell ref="A2:I2"/>
    <mergeCell ref="A1:I1"/>
    <mergeCell ref="A37:I37"/>
    <mergeCell ref="A38:I38"/>
    <mergeCell ref="A39:I39"/>
    <mergeCell ref="A40:I40"/>
    <mergeCell ref="A43:B43"/>
    <mergeCell ref="A10:B10"/>
    <mergeCell ref="A11:B11"/>
    <mergeCell ref="A12:B12"/>
    <mergeCell ref="A3:I3"/>
    <mergeCell ref="A5:I5"/>
    <mergeCell ref="A6:B7"/>
    <mergeCell ref="D6:E6"/>
    <mergeCell ref="A8:B8"/>
    <mergeCell ref="A9:B9"/>
    <mergeCell ref="A4:I4"/>
    <mergeCell ref="A24:I24"/>
    <mergeCell ref="A25:I25"/>
    <mergeCell ref="A26:B27"/>
    <mergeCell ref="D26:E26"/>
    <mergeCell ref="A28:B28"/>
    <mergeCell ref="A18:B18"/>
    <mergeCell ref="A19:B19"/>
    <mergeCell ref="A36:I36"/>
    <mergeCell ref="A41:B42"/>
    <mergeCell ref="D41:E41"/>
    <mergeCell ref="A149:B150"/>
    <mergeCell ref="D149:E149"/>
    <mergeCell ref="A151:B151"/>
    <mergeCell ref="A152:B152"/>
    <mergeCell ref="A44:B44"/>
    <mergeCell ref="A45:B45"/>
    <mergeCell ref="A46:B46"/>
    <mergeCell ref="A47:B47"/>
    <mergeCell ref="A54:B54"/>
    <mergeCell ref="A51:B52"/>
    <mergeCell ref="D51:E51"/>
    <mergeCell ref="A53:B53"/>
    <mergeCell ref="A59:I59"/>
    <mergeCell ref="A60:I60"/>
    <mergeCell ref="A61:B62"/>
    <mergeCell ref="D61:E61"/>
    <mergeCell ref="A63:B63"/>
    <mergeCell ref="A77:B78"/>
    <mergeCell ref="D77:E77"/>
    <mergeCell ref="A180:I180"/>
    <mergeCell ref="A181:I181"/>
    <mergeCell ref="A182:I182"/>
    <mergeCell ref="A183:I183"/>
    <mergeCell ref="A184:I184"/>
    <mergeCell ref="A185:B186"/>
    <mergeCell ref="D185:E185"/>
    <mergeCell ref="A187:B187"/>
    <mergeCell ref="A188:B188"/>
    <mergeCell ref="A205:B206"/>
    <mergeCell ref="D205:E205"/>
    <mergeCell ref="A207:B207"/>
    <mergeCell ref="A189:B189"/>
    <mergeCell ref="A190:B190"/>
    <mergeCell ref="A191:B191"/>
    <mergeCell ref="A195:B196"/>
    <mergeCell ref="D195:E195"/>
    <mergeCell ref="A197:B197"/>
    <mergeCell ref="A198:B198"/>
    <mergeCell ref="A203:I203"/>
    <mergeCell ref="A204:I204"/>
  </mergeCells>
  <pageMargins left="0.7" right="0.7" top="0.75" bottom="0.75" header="0.3" footer="0.3"/>
  <pageSetup paperSize="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16"/>
  <sheetViews>
    <sheetView tabSelected="1" topLeftCell="A376" zoomScale="25" zoomScaleNormal="25" workbookViewId="0">
      <selection activeCell="BY44" sqref="BY44"/>
    </sheetView>
  </sheetViews>
  <sheetFormatPr defaultRowHeight="15" x14ac:dyDescent="0.25"/>
  <cols>
    <col min="1" max="1" width="31.140625" customWidth="1"/>
    <col min="2" max="6" width="15.7109375" customWidth="1"/>
    <col min="11" max="11" width="14.7109375" customWidth="1"/>
    <col min="14" max="14" width="9.85546875" customWidth="1"/>
    <col min="21" max="21" width="4.7109375" customWidth="1"/>
    <col min="25" max="25" width="14.7109375" customWidth="1"/>
    <col min="28" max="28" width="9.85546875" customWidth="1"/>
    <col min="35" max="35" width="4.7109375" customWidth="1"/>
    <col min="39" max="39" width="14.7109375" customWidth="1"/>
    <col min="42" max="42" width="9.85546875" customWidth="1"/>
    <col min="49" max="49" width="4.7109375" customWidth="1"/>
    <col min="56" max="56" width="9.85546875" customWidth="1"/>
  </cols>
  <sheetData>
    <row r="1" spans="1:49" ht="20.100000000000001" customHeight="1" x14ac:dyDescent="0.25">
      <c r="A1" s="401" t="s">
        <v>11</v>
      </c>
      <c r="B1" s="401"/>
      <c r="C1" s="401"/>
      <c r="D1" s="401"/>
      <c r="E1" s="401"/>
      <c r="F1" s="401"/>
      <c r="G1" s="234"/>
      <c r="H1" s="401" t="str">
        <f>A1</f>
        <v>Rok Bazowy</v>
      </c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</row>
    <row r="2" spans="1:49" ht="60" customHeight="1" x14ac:dyDescent="0.25">
      <c r="A2" s="402" t="s">
        <v>106</v>
      </c>
      <c r="B2" s="402"/>
      <c r="C2" s="402"/>
      <c r="D2" s="402"/>
      <c r="E2" s="402"/>
      <c r="F2" s="402"/>
      <c r="G2" s="234"/>
      <c r="H2" s="402" t="s">
        <v>106</v>
      </c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</row>
    <row r="3" spans="1:49" ht="20.100000000000001" customHeight="1" x14ac:dyDescent="0.25">
      <c r="A3" s="403" t="s">
        <v>48</v>
      </c>
      <c r="B3" s="403"/>
      <c r="C3" s="403"/>
      <c r="D3" s="403"/>
      <c r="E3" s="403"/>
      <c r="F3" s="403"/>
      <c r="G3" s="152"/>
      <c r="H3" s="404" t="s">
        <v>49</v>
      </c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</row>
    <row r="4" spans="1:49" ht="21.95" customHeight="1" x14ac:dyDescent="0.35">
      <c r="A4" s="29"/>
      <c r="B4" s="405" t="s">
        <v>44</v>
      </c>
      <c r="C4" s="405"/>
      <c r="D4" s="405"/>
      <c r="E4" s="405"/>
      <c r="F4" s="405"/>
      <c r="G4" s="28"/>
      <c r="H4" s="407" t="s">
        <v>72</v>
      </c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</row>
    <row r="5" spans="1:49" ht="21.95" customHeight="1" thickBot="1" x14ac:dyDescent="0.3">
      <c r="B5" s="406"/>
      <c r="C5" s="406"/>
      <c r="D5" s="406"/>
      <c r="E5" s="406"/>
      <c r="F5" s="406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238"/>
    </row>
    <row r="6" spans="1:49" ht="51" customHeight="1" thickBot="1" x14ac:dyDescent="0.3">
      <c r="A6" s="30" t="s">
        <v>22</v>
      </c>
      <c r="B6" s="31" t="s">
        <v>8</v>
      </c>
      <c r="C6" s="32" t="s">
        <v>9</v>
      </c>
      <c r="D6" s="32" t="s">
        <v>6</v>
      </c>
      <c r="E6" s="32" t="s">
        <v>7</v>
      </c>
      <c r="F6" s="33" t="s">
        <v>5</v>
      </c>
      <c r="G6" s="6"/>
      <c r="H6" s="134" t="s">
        <v>53</v>
      </c>
      <c r="I6" s="135">
        <v>11614</v>
      </c>
      <c r="J6" s="136" t="s">
        <v>54</v>
      </c>
      <c r="K6" s="135">
        <v>79</v>
      </c>
      <c r="L6" s="389" t="s">
        <v>55</v>
      </c>
      <c r="M6" s="389"/>
      <c r="N6" s="390" t="s">
        <v>122</v>
      </c>
      <c r="O6" s="390"/>
      <c r="P6" s="390"/>
      <c r="Q6" s="391" t="s">
        <v>61</v>
      </c>
      <c r="R6" s="391"/>
      <c r="S6" s="137">
        <v>5.5</v>
      </c>
      <c r="T6" s="138" t="s">
        <v>64</v>
      </c>
      <c r="U6" s="36"/>
      <c r="V6" s="134" t="s">
        <v>53</v>
      </c>
      <c r="W6" s="148">
        <v>14134</v>
      </c>
      <c r="X6" s="147" t="s">
        <v>54</v>
      </c>
      <c r="Y6" s="148">
        <v>691</v>
      </c>
      <c r="Z6" s="389" t="s">
        <v>55</v>
      </c>
      <c r="AA6" s="389"/>
      <c r="AB6" s="390" t="s">
        <v>132</v>
      </c>
      <c r="AC6" s="390"/>
      <c r="AD6" s="390"/>
      <c r="AE6" s="391" t="s">
        <v>61</v>
      </c>
      <c r="AF6" s="391"/>
      <c r="AG6" s="137">
        <v>4.7</v>
      </c>
      <c r="AH6" s="138" t="s">
        <v>64</v>
      </c>
      <c r="AJ6" s="225" t="s">
        <v>53</v>
      </c>
      <c r="AK6" s="227">
        <v>14265</v>
      </c>
      <c r="AL6" s="226" t="s">
        <v>54</v>
      </c>
      <c r="AM6" s="227">
        <v>691</v>
      </c>
      <c r="AN6" s="389" t="s">
        <v>55</v>
      </c>
      <c r="AO6" s="389"/>
      <c r="AP6" s="390" t="s">
        <v>134</v>
      </c>
      <c r="AQ6" s="390"/>
      <c r="AR6" s="390"/>
      <c r="AS6" s="391" t="s">
        <v>61</v>
      </c>
      <c r="AT6" s="391"/>
      <c r="AU6" s="137">
        <v>1</v>
      </c>
      <c r="AV6" s="138" t="s">
        <v>64</v>
      </c>
      <c r="AW6" s="36"/>
    </row>
    <row r="7" spans="1:49" ht="30" customHeight="1" x14ac:dyDescent="0.25">
      <c r="A7" s="8" t="s">
        <v>18</v>
      </c>
      <c r="B7" s="20">
        <f>IF((B8+B9+B10)&gt;0,B8+B9+B10,0)</f>
        <v>280</v>
      </c>
      <c r="C7" s="21">
        <f>IF((C8+C9+C10)&gt;0,C8+C9+C10,0)</f>
        <v>2756</v>
      </c>
      <c r="D7" s="21">
        <f>IF((D8+D9+D10)&gt;0,D8+D9+D10,0)</f>
        <v>276</v>
      </c>
      <c r="E7" s="21">
        <f>IF((E8+E9+E10)&gt;0,E8+E9+E10,0)</f>
        <v>19</v>
      </c>
      <c r="F7" s="22">
        <f>IF((F8+F9+F10)&gt;0,F8+F9+F10,0)</f>
        <v>389</v>
      </c>
      <c r="H7" s="383" t="s">
        <v>57</v>
      </c>
      <c r="I7" s="383"/>
      <c r="J7" s="143" t="s">
        <v>45</v>
      </c>
      <c r="K7" s="143" t="s">
        <v>58</v>
      </c>
      <c r="L7" s="383" t="s">
        <v>59</v>
      </c>
      <c r="M7" s="383"/>
      <c r="N7" s="143" t="s">
        <v>60</v>
      </c>
      <c r="O7" s="383" t="s">
        <v>62</v>
      </c>
      <c r="P7" s="383"/>
      <c r="Q7" s="383" t="s">
        <v>63</v>
      </c>
      <c r="R7" s="383"/>
      <c r="S7" s="383" t="s">
        <v>83</v>
      </c>
      <c r="T7" s="383"/>
      <c r="U7" s="150"/>
      <c r="V7" s="383" t="s">
        <v>57</v>
      </c>
      <c r="W7" s="383"/>
      <c r="X7" s="149" t="s">
        <v>45</v>
      </c>
      <c r="Y7" s="149" t="s">
        <v>58</v>
      </c>
      <c r="Z7" s="383" t="s">
        <v>59</v>
      </c>
      <c r="AA7" s="383"/>
      <c r="AB7" s="149" t="s">
        <v>60</v>
      </c>
      <c r="AC7" s="383" t="s">
        <v>62</v>
      </c>
      <c r="AD7" s="383"/>
      <c r="AE7" s="383" t="s">
        <v>63</v>
      </c>
      <c r="AF7" s="383"/>
      <c r="AG7" s="383" t="s">
        <v>82</v>
      </c>
      <c r="AH7" s="383"/>
      <c r="AJ7" s="383" t="s">
        <v>57</v>
      </c>
      <c r="AK7" s="383"/>
      <c r="AL7" s="228" t="s">
        <v>45</v>
      </c>
      <c r="AM7" s="228" t="s">
        <v>58</v>
      </c>
      <c r="AN7" s="383" t="s">
        <v>59</v>
      </c>
      <c r="AO7" s="383"/>
      <c r="AP7" s="228" t="s">
        <v>60</v>
      </c>
      <c r="AQ7" s="383" t="s">
        <v>62</v>
      </c>
      <c r="AR7" s="383"/>
      <c r="AS7" s="383" t="s">
        <v>63</v>
      </c>
      <c r="AT7" s="383"/>
      <c r="AU7" s="383" t="s">
        <v>83</v>
      </c>
      <c r="AV7" s="383"/>
      <c r="AW7" s="150"/>
    </row>
    <row r="8" spans="1:49" ht="30" customHeight="1" x14ac:dyDescent="0.25">
      <c r="A8" s="9" t="s">
        <v>14</v>
      </c>
      <c r="B8" s="104">
        <f>168+112</f>
        <v>280</v>
      </c>
      <c r="C8" s="96">
        <v>1408</v>
      </c>
      <c r="D8" s="96">
        <v>52</v>
      </c>
      <c r="E8" s="96"/>
      <c r="F8" s="97"/>
      <c r="H8" s="384" t="s">
        <v>56</v>
      </c>
      <c r="I8" s="384"/>
      <c r="J8" s="378">
        <v>28</v>
      </c>
      <c r="K8" s="144" t="s">
        <v>14</v>
      </c>
      <c r="L8" s="382">
        <v>1</v>
      </c>
      <c r="M8" s="382"/>
      <c r="N8" s="145">
        <v>5</v>
      </c>
      <c r="O8" s="376">
        <f>((J8*L8)*(N8/100)*S6)</f>
        <v>7.7000000000000011</v>
      </c>
      <c r="P8" s="376"/>
      <c r="Q8" s="376">
        <f>O8*9.2</f>
        <v>70.84</v>
      </c>
      <c r="R8" s="376"/>
      <c r="S8" s="376">
        <f>(Q8/1000)*0.249</f>
        <v>1.7639160000000001E-2</v>
      </c>
      <c r="T8" s="376"/>
      <c r="U8" s="151"/>
      <c r="V8" s="384" t="s">
        <v>56</v>
      </c>
      <c r="W8" s="384"/>
      <c r="X8" s="378">
        <v>37</v>
      </c>
      <c r="Y8" s="144" t="s">
        <v>14</v>
      </c>
      <c r="Z8" s="382">
        <v>1</v>
      </c>
      <c r="AA8" s="382"/>
      <c r="AB8" s="145">
        <v>5</v>
      </c>
      <c r="AC8" s="376">
        <f>((X8*Z8)*(AB8/100)*AG6)</f>
        <v>8.6950000000000003</v>
      </c>
      <c r="AD8" s="376"/>
      <c r="AE8" s="376">
        <f>AC8*9.2</f>
        <v>79.994</v>
      </c>
      <c r="AF8" s="376"/>
      <c r="AG8" s="376">
        <f>(AE8/1000)*0.249</f>
        <v>1.9918505999999999E-2</v>
      </c>
      <c r="AH8" s="376"/>
      <c r="AJ8" s="384" t="s">
        <v>56</v>
      </c>
      <c r="AK8" s="384"/>
      <c r="AL8" s="378">
        <v>14</v>
      </c>
      <c r="AM8" s="144" t="s">
        <v>14</v>
      </c>
      <c r="AN8" s="382">
        <v>1</v>
      </c>
      <c r="AO8" s="382"/>
      <c r="AP8" s="145">
        <v>5</v>
      </c>
      <c r="AQ8" s="376">
        <f>((AL8*AN8)*(AP8/100)*AU6)</f>
        <v>0.70000000000000007</v>
      </c>
      <c r="AR8" s="376"/>
      <c r="AS8" s="376">
        <f>AQ8*9.2</f>
        <v>6.44</v>
      </c>
      <c r="AT8" s="376"/>
      <c r="AU8" s="376">
        <f>(AS8/1000)*0.249</f>
        <v>1.6035600000000002E-3</v>
      </c>
      <c r="AV8" s="376"/>
      <c r="AW8" s="151"/>
    </row>
    <row r="9" spans="1:49" ht="30" customHeight="1" x14ac:dyDescent="0.25">
      <c r="A9" s="9" t="s">
        <v>139</v>
      </c>
      <c r="B9" s="104"/>
      <c r="C9" s="96">
        <v>684</v>
      </c>
      <c r="D9" s="96">
        <v>35</v>
      </c>
      <c r="E9" s="96"/>
      <c r="F9" s="97"/>
      <c r="H9" s="384"/>
      <c r="I9" s="384"/>
      <c r="J9" s="379"/>
      <c r="K9" s="144" t="s">
        <v>139</v>
      </c>
      <c r="L9" s="381" t="s">
        <v>41</v>
      </c>
      <c r="M9" s="381"/>
      <c r="N9" s="146"/>
      <c r="O9" s="385"/>
      <c r="P9" s="385"/>
      <c r="Q9" s="385"/>
      <c r="R9" s="385"/>
      <c r="S9" s="385"/>
      <c r="T9" s="385"/>
      <c r="U9" s="151"/>
      <c r="V9" s="384"/>
      <c r="W9" s="384"/>
      <c r="X9" s="379"/>
      <c r="Y9" s="144" t="s">
        <v>139</v>
      </c>
      <c r="Z9" s="381" t="s">
        <v>41</v>
      </c>
      <c r="AA9" s="381"/>
      <c r="AB9" s="146"/>
      <c r="AC9" s="385"/>
      <c r="AD9" s="385"/>
      <c r="AE9" s="385"/>
      <c r="AF9" s="385"/>
      <c r="AG9" s="385"/>
      <c r="AH9" s="385"/>
      <c r="AJ9" s="384"/>
      <c r="AK9" s="384"/>
      <c r="AL9" s="379"/>
      <c r="AM9" s="144" t="s">
        <v>139</v>
      </c>
      <c r="AN9" s="381" t="s">
        <v>41</v>
      </c>
      <c r="AO9" s="381"/>
      <c r="AP9" s="146"/>
      <c r="AQ9" s="385"/>
      <c r="AR9" s="385"/>
      <c r="AS9" s="385"/>
      <c r="AT9" s="385"/>
      <c r="AU9" s="385"/>
      <c r="AV9" s="385"/>
      <c r="AW9" s="151"/>
    </row>
    <row r="10" spans="1:49" ht="30" customHeight="1" thickBot="1" x14ac:dyDescent="0.3">
      <c r="A10" s="10" t="s">
        <v>143</v>
      </c>
      <c r="B10" s="105"/>
      <c r="C10" s="99">
        <v>664</v>
      </c>
      <c r="D10" s="99">
        <v>189</v>
      </c>
      <c r="E10" s="99">
        <v>19</v>
      </c>
      <c r="F10" s="100">
        <v>389</v>
      </c>
      <c r="H10" s="384"/>
      <c r="I10" s="384"/>
      <c r="J10" s="380"/>
      <c r="K10" s="144" t="s">
        <v>143</v>
      </c>
      <c r="L10" s="381" t="s">
        <v>41</v>
      </c>
      <c r="M10" s="381"/>
      <c r="N10" s="146"/>
      <c r="O10" s="385"/>
      <c r="P10" s="385"/>
      <c r="Q10" s="385"/>
      <c r="R10" s="385"/>
      <c r="S10" s="385"/>
      <c r="T10" s="385"/>
      <c r="U10" s="151"/>
      <c r="V10" s="384"/>
      <c r="W10" s="384"/>
      <c r="X10" s="380"/>
      <c r="Y10" s="144" t="s">
        <v>143</v>
      </c>
      <c r="Z10" s="381" t="s">
        <v>41</v>
      </c>
      <c r="AA10" s="381"/>
      <c r="AB10" s="146"/>
      <c r="AC10" s="385"/>
      <c r="AD10" s="385"/>
      <c r="AE10" s="385"/>
      <c r="AF10" s="385"/>
      <c r="AG10" s="385"/>
      <c r="AH10" s="385"/>
      <c r="AJ10" s="384"/>
      <c r="AK10" s="384"/>
      <c r="AL10" s="380"/>
      <c r="AM10" s="144" t="s">
        <v>143</v>
      </c>
      <c r="AN10" s="381" t="s">
        <v>41</v>
      </c>
      <c r="AO10" s="381"/>
      <c r="AP10" s="146"/>
      <c r="AQ10" s="385"/>
      <c r="AR10" s="385"/>
      <c r="AS10" s="385"/>
      <c r="AT10" s="385"/>
      <c r="AU10" s="385"/>
      <c r="AV10" s="385"/>
      <c r="AW10" s="151"/>
    </row>
    <row r="11" spans="1:49" ht="30" customHeight="1" x14ac:dyDescent="0.25">
      <c r="A11" s="8" t="s">
        <v>15</v>
      </c>
      <c r="B11" s="399" t="s">
        <v>16</v>
      </c>
      <c r="C11" s="399"/>
      <c r="D11" s="399"/>
      <c r="E11" s="400"/>
      <c r="F11" s="7" t="s">
        <v>17</v>
      </c>
      <c r="H11" s="377" t="s">
        <v>121</v>
      </c>
      <c r="I11" s="377"/>
      <c r="J11" s="378">
        <v>3114</v>
      </c>
      <c r="K11" s="144" t="s">
        <v>14</v>
      </c>
      <c r="L11" s="382">
        <v>0.42399999999999999</v>
      </c>
      <c r="M11" s="382"/>
      <c r="N11" s="145">
        <v>7.4</v>
      </c>
      <c r="O11" s="376">
        <f>((J11*L11)*(N11/100)*S6)</f>
        <v>537.37675200000012</v>
      </c>
      <c r="P11" s="376"/>
      <c r="Q11" s="376">
        <f t="shared" ref="Q11:Q13" si="0">O11*9.2</f>
        <v>4943.8661184000011</v>
      </c>
      <c r="R11" s="376"/>
      <c r="S11" s="376">
        <f t="shared" ref="S11:S13" si="1">(Q11/1000)*0.249</f>
        <v>1.2310226634816002</v>
      </c>
      <c r="T11" s="376"/>
      <c r="V11" s="377" t="s">
        <v>121</v>
      </c>
      <c r="W11" s="377"/>
      <c r="X11" s="378">
        <v>1690</v>
      </c>
      <c r="Y11" s="144" t="s">
        <v>14</v>
      </c>
      <c r="Z11" s="382">
        <v>0.42399999999999999</v>
      </c>
      <c r="AA11" s="382"/>
      <c r="AB11" s="145">
        <v>7.4</v>
      </c>
      <c r="AC11" s="376">
        <f>((X11*Z11)*(AB11/100)*AG6)</f>
        <v>249.21956800000004</v>
      </c>
      <c r="AD11" s="376"/>
      <c r="AE11" s="376">
        <f t="shared" ref="AE11:AE16" si="2">AC11*9.2</f>
        <v>2292.8200256</v>
      </c>
      <c r="AF11" s="376"/>
      <c r="AG11" s="376">
        <f t="shared" ref="AG11:AG16" si="3">(AE11/1000)*0.249</f>
        <v>0.5709121863744</v>
      </c>
      <c r="AH11" s="376"/>
      <c r="AJ11" s="377" t="s">
        <v>121</v>
      </c>
      <c r="AK11" s="377"/>
      <c r="AL11" s="378">
        <v>693</v>
      </c>
      <c r="AM11" s="144" t="s">
        <v>14</v>
      </c>
      <c r="AN11" s="382">
        <v>0.42399999999999999</v>
      </c>
      <c r="AO11" s="382"/>
      <c r="AP11" s="145">
        <v>7.4</v>
      </c>
      <c r="AQ11" s="376">
        <f>((AL11*AN11)*(AP11/100)*AU6)</f>
        <v>21.743568000000003</v>
      </c>
      <c r="AR11" s="376"/>
      <c r="AS11" s="376">
        <f t="shared" ref="AS11:AS16" si="4">AQ11*9.2</f>
        <v>200.04082560000001</v>
      </c>
      <c r="AT11" s="376"/>
      <c r="AU11" s="376">
        <f t="shared" ref="AU11:AU16" si="5">(AS11/1000)*0.249</f>
        <v>4.9810165574399996E-2</v>
      </c>
      <c r="AV11" s="376"/>
    </row>
    <row r="12" spans="1:49" ht="30" customHeight="1" x14ac:dyDescent="0.25">
      <c r="A12" s="9" t="s">
        <v>14</v>
      </c>
      <c r="B12" s="95">
        <v>6459</v>
      </c>
      <c r="C12" s="96">
        <v>11097</v>
      </c>
      <c r="D12" s="96">
        <v>12349</v>
      </c>
      <c r="E12" s="96"/>
      <c r="F12" s="97"/>
      <c r="H12" s="377"/>
      <c r="I12" s="377"/>
      <c r="J12" s="379"/>
      <c r="K12" s="144" t="s">
        <v>139</v>
      </c>
      <c r="L12" s="382">
        <v>0.26</v>
      </c>
      <c r="M12" s="382"/>
      <c r="N12" s="145">
        <v>9.6999999999999993</v>
      </c>
      <c r="O12" s="376">
        <f>((J11*L12)*(N12/100)*S6)</f>
        <v>431.94293999999996</v>
      </c>
      <c r="P12" s="376"/>
      <c r="Q12" s="376">
        <f t="shared" si="0"/>
        <v>3973.8750479999994</v>
      </c>
      <c r="R12" s="376"/>
      <c r="S12" s="376">
        <f t="shared" si="1"/>
        <v>0.98949488695199994</v>
      </c>
      <c r="T12" s="376"/>
      <c r="V12" s="377"/>
      <c r="W12" s="377"/>
      <c r="X12" s="379"/>
      <c r="Y12" s="144" t="s">
        <v>139</v>
      </c>
      <c r="Z12" s="382">
        <v>0.26</v>
      </c>
      <c r="AA12" s="382"/>
      <c r="AB12" s="145">
        <v>9.6999999999999993</v>
      </c>
      <c r="AC12" s="376">
        <f>((X11*Z12)*(AB12/100)*AG6)</f>
        <v>200.32246000000001</v>
      </c>
      <c r="AD12" s="376"/>
      <c r="AE12" s="376">
        <f t="shared" si="2"/>
        <v>1842.9666319999999</v>
      </c>
      <c r="AF12" s="376"/>
      <c r="AG12" s="376">
        <f t="shared" si="3"/>
        <v>0.45889869136799999</v>
      </c>
      <c r="AH12" s="376"/>
      <c r="AJ12" s="377"/>
      <c r="AK12" s="377"/>
      <c r="AL12" s="379"/>
      <c r="AM12" s="144" t="s">
        <v>139</v>
      </c>
      <c r="AN12" s="382">
        <v>0.26</v>
      </c>
      <c r="AO12" s="382"/>
      <c r="AP12" s="145">
        <v>9.6999999999999993</v>
      </c>
      <c r="AQ12" s="376">
        <f>((AL11*AN12)*(AP12/100)*AU6)</f>
        <v>17.477459999999997</v>
      </c>
      <c r="AR12" s="376"/>
      <c r="AS12" s="376">
        <f t="shared" si="4"/>
        <v>160.79263199999997</v>
      </c>
      <c r="AT12" s="376"/>
      <c r="AU12" s="376">
        <f t="shared" si="5"/>
        <v>4.003736536799999E-2</v>
      </c>
      <c r="AV12" s="376"/>
    </row>
    <row r="13" spans="1:49" ht="30" customHeight="1" x14ac:dyDescent="0.25">
      <c r="A13" s="9" t="s">
        <v>139</v>
      </c>
      <c r="B13" s="95"/>
      <c r="C13" s="96">
        <v>12769</v>
      </c>
      <c r="D13" s="96">
        <v>16057</v>
      </c>
      <c r="E13" s="96"/>
      <c r="F13" s="97"/>
      <c r="H13" s="377"/>
      <c r="I13" s="377"/>
      <c r="J13" s="380"/>
      <c r="K13" s="144" t="s">
        <v>143</v>
      </c>
      <c r="L13" s="382">
        <v>0.316</v>
      </c>
      <c r="M13" s="382"/>
      <c r="N13" s="145">
        <v>6.8</v>
      </c>
      <c r="O13" s="376">
        <f>((J11*L13)*(N13/100)*S6)</f>
        <v>368.02497600000004</v>
      </c>
      <c r="P13" s="376"/>
      <c r="Q13" s="376">
        <f t="shared" si="0"/>
        <v>3385.8297792000003</v>
      </c>
      <c r="R13" s="376"/>
      <c r="S13" s="376">
        <f t="shared" si="1"/>
        <v>0.84307161502080008</v>
      </c>
      <c r="T13" s="376"/>
      <c r="V13" s="377"/>
      <c r="W13" s="377"/>
      <c r="X13" s="380"/>
      <c r="Y13" s="144" t="s">
        <v>143</v>
      </c>
      <c r="Z13" s="382">
        <v>0.316</v>
      </c>
      <c r="AA13" s="382"/>
      <c r="AB13" s="145">
        <v>6.8</v>
      </c>
      <c r="AC13" s="376">
        <f>((X11*Z13)*(AB13/100)*AG6)</f>
        <v>170.67918400000002</v>
      </c>
      <c r="AD13" s="376"/>
      <c r="AE13" s="376">
        <f t="shared" si="2"/>
        <v>1570.2484928000001</v>
      </c>
      <c r="AF13" s="376"/>
      <c r="AG13" s="376">
        <f t="shared" si="3"/>
        <v>0.39099187470720004</v>
      </c>
      <c r="AH13" s="376"/>
      <c r="AJ13" s="377"/>
      <c r="AK13" s="377"/>
      <c r="AL13" s="380"/>
      <c r="AM13" s="144" t="s">
        <v>143</v>
      </c>
      <c r="AN13" s="382">
        <v>0.316</v>
      </c>
      <c r="AO13" s="382"/>
      <c r="AP13" s="145">
        <v>6.8</v>
      </c>
      <c r="AQ13" s="376">
        <f>((AL11*AN13)*(AP13/100)*AU6)</f>
        <v>14.891184000000001</v>
      </c>
      <c r="AR13" s="376"/>
      <c r="AS13" s="376">
        <f t="shared" si="4"/>
        <v>136.99889279999999</v>
      </c>
      <c r="AT13" s="376"/>
      <c r="AU13" s="376">
        <f t="shared" si="5"/>
        <v>3.4112724307199999E-2</v>
      </c>
      <c r="AV13" s="376"/>
    </row>
    <row r="14" spans="1:49" ht="30" customHeight="1" thickBot="1" x14ac:dyDescent="0.3">
      <c r="A14" s="10" t="s">
        <v>143</v>
      </c>
      <c r="B14" s="98"/>
      <c r="C14" s="99">
        <v>14070</v>
      </c>
      <c r="D14" s="99">
        <v>25460</v>
      </c>
      <c r="E14" s="99">
        <v>52719</v>
      </c>
      <c r="F14" s="100">
        <v>360</v>
      </c>
      <c r="H14" s="377" t="s">
        <v>65</v>
      </c>
      <c r="I14" s="377"/>
      <c r="J14" s="378">
        <v>341</v>
      </c>
      <c r="K14" s="144" t="s">
        <v>14</v>
      </c>
      <c r="L14" s="382">
        <v>0.05</v>
      </c>
      <c r="M14" s="382"/>
      <c r="N14" s="145">
        <v>13.4</v>
      </c>
      <c r="O14" s="376">
        <f>((J14*L14)*(N14/100)*S6)</f>
        <v>12.565850000000003</v>
      </c>
      <c r="P14" s="376"/>
      <c r="Q14" s="376">
        <f t="shared" ref="Q14:Q16" si="6">O14*9.2</f>
        <v>115.60582000000002</v>
      </c>
      <c r="R14" s="376"/>
      <c r="S14" s="376">
        <f t="shared" ref="S14:S16" si="7">(Q14/1000)*0.249</f>
        <v>2.8785849180000007E-2</v>
      </c>
      <c r="T14" s="376"/>
      <c r="V14" s="377" t="s">
        <v>65</v>
      </c>
      <c r="W14" s="377"/>
      <c r="X14" s="378">
        <v>133</v>
      </c>
      <c r="Y14" s="144" t="s">
        <v>14</v>
      </c>
      <c r="Z14" s="382">
        <v>0.05</v>
      </c>
      <c r="AA14" s="382"/>
      <c r="AB14" s="145">
        <v>13.4</v>
      </c>
      <c r="AC14" s="376">
        <f>((X14*Z14)*(AB14/100)*AG6)</f>
        <v>4.1881700000000004</v>
      </c>
      <c r="AD14" s="376"/>
      <c r="AE14" s="376">
        <f t="shared" si="2"/>
        <v>38.531164000000004</v>
      </c>
      <c r="AF14" s="376"/>
      <c r="AG14" s="376">
        <f t="shared" si="3"/>
        <v>9.5942598360000009E-3</v>
      </c>
      <c r="AH14" s="376"/>
      <c r="AJ14" s="377" t="s">
        <v>65</v>
      </c>
      <c r="AK14" s="377"/>
      <c r="AL14" s="378">
        <v>98</v>
      </c>
      <c r="AM14" s="144" t="s">
        <v>14</v>
      </c>
      <c r="AN14" s="382">
        <v>0.05</v>
      </c>
      <c r="AO14" s="382"/>
      <c r="AP14" s="145">
        <v>13.4</v>
      </c>
      <c r="AQ14" s="376">
        <f>((AL14*AN14)*(AP14/100)*AU6)</f>
        <v>0.65660000000000007</v>
      </c>
      <c r="AR14" s="376"/>
      <c r="AS14" s="376">
        <f t="shared" si="4"/>
        <v>6.0407200000000003</v>
      </c>
      <c r="AT14" s="376"/>
      <c r="AU14" s="376">
        <f t="shared" si="5"/>
        <v>1.50413928E-3</v>
      </c>
      <c r="AV14" s="376"/>
    </row>
    <row r="15" spans="1:49" ht="30" customHeight="1" x14ac:dyDescent="0.25">
      <c r="A15" s="8" t="s">
        <v>10</v>
      </c>
      <c r="B15" s="115" t="str">
        <f>IF((B16+B17+B18)&gt;0,(B16+B17+B18)/(IF(B16&gt;0,1,0)+IF(B17&gt;0,1,0)+IF(B18&gt;0,1,0)),"")</f>
        <v/>
      </c>
      <c r="C15" s="116" t="str">
        <f t="shared" ref="C15:F15" si="8">IF((C16+C17+C18)&gt;0,(C16+C17+C18)/(IF(C16&gt;0,1,0)+IF(C17&gt;0,1,0)+IF(C18&gt;0,1,0)),"")</f>
        <v/>
      </c>
      <c r="D15" s="116" t="str">
        <f t="shared" si="8"/>
        <v/>
      </c>
      <c r="E15" s="116" t="str">
        <f t="shared" si="8"/>
        <v/>
      </c>
      <c r="F15" s="117" t="str">
        <f t="shared" si="8"/>
        <v/>
      </c>
      <c r="H15" s="377"/>
      <c r="I15" s="377"/>
      <c r="J15" s="379"/>
      <c r="K15" s="144" t="s">
        <v>139</v>
      </c>
      <c r="L15" s="382">
        <v>0.05</v>
      </c>
      <c r="M15" s="382"/>
      <c r="N15" s="145">
        <v>15.7</v>
      </c>
      <c r="O15" s="376">
        <f>((J14*L15)*(N15/100)*S6)</f>
        <v>14.722674999999999</v>
      </c>
      <c r="P15" s="376"/>
      <c r="Q15" s="376">
        <f t="shared" si="6"/>
        <v>135.44860999999997</v>
      </c>
      <c r="R15" s="376"/>
      <c r="S15" s="376">
        <f t="shared" si="7"/>
        <v>3.3726703889999994E-2</v>
      </c>
      <c r="T15" s="376"/>
      <c r="V15" s="377"/>
      <c r="W15" s="377"/>
      <c r="X15" s="379"/>
      <c r="Y15" s="144" t="s">
        <v>139</v>
      </c>
      <c r="Z15" s="382">
        <v>0.05</v>
      </c>
      <c r="AA15" s="382"/>
      <c r="AB15" s="145">
        <v>15.7</v>
      </c>
      <c r="AC15" s="376">
        <f>((X14*Z15)*(AB15/100)*AG6)</f>
        <v>4.9070350000000005</v>
      </c>
      <c r="AD15" s="376"/>
      <c r="AE15" s="376">
        <f t="shared" si="2"/>
        <v>45.144722000000002</v>
      </c>
      <c r="AF15" s="376"/>
      <c r="AG15" s="376">
        <f t="shared" si="3"/>
        <v>1.1241035777999999E-2</v>
      </c>
      <c r="AH15" s="376"/>
      <c r="AJ15" s="377"/>
      <c r="AK15" s="377"/>
      <c r="AL15" s="379"/>
      <c r="AM15" s="144" t="s">
        <v>139</v>
      </c>
      <c r="AN15" s="382">
        <v>0.05</v>
      </c>
      <c r="AO15" s="382"/>
      <c r="AP15" s="145">
        <v>15.7</v>
      </c>
      <c r="AQ15" s="376">
        <f>((AL14*AN15)*(AP15/100)*AU6)</f>
        <v>0.76930000000000009</v>
      </c>
      <c r="AR15" s="376"/>
      <c r="AS15" s="376">
        <f t="shared" si="4"/>
        <v>7.0775600000000001</v>
      </c>
      <c r="AT15" s="376"/>
      <c r="AU15" s="376">
        <f t="shared" si="5"/>
        <v>1.76231244E-3</v>
      </c>
      <c r="AV15" s="376"/>
    </row>
    <row r="16" spans="1:49" ht="30" customHeight="1" x14ac:dyDescent="0.25">
      <c r="A16" s="9" t="s">
        <v>14</v>
      </c>
      <c r="B16" s="106"/>
      <c r="C16" s="107"/>
      <c r="D16" s="107"/>
      <c r="E16" s="107"/>
      <c r="F16" s="108"/>
      <c r="H16" s="377"/>
      <c r="I16" s="377"/>
      <c r="J16" s="380"/>
      <c r="K16" s="144" t="s">
        <v>143</v>
      </c>
      <c r="L16" s="382">
        <v>0.9</v>
      </c>
      <c r="M16" s="382"/>
      <c r="N16" s="145">
        <v>11</v>
      </c>
      <c r="O16" s="376">
        <f>((J14*L16)*(N16/100)*S6)</f>
        <v>185.67450000000005</v>
      </c>
      <c r="P16" s="376"/>
      <c r="Q16" s="376">
        <f t="shared" si="6"/>
        <v>1708.2054000000003</v>
      </c>
      <c r="R16" s="376"/>
      <c r="S16" s="376">
        <f t="shared" si="7"/>
        <v>0.42534314460000006</v>
      </c>
      <c r="T16" s="376"/>
      <c r="V16" s="377"/>
      <c r="W16" s="377"/>
      <c r="X16" s="380"/>
      <c r="Y16" s="144" t="s">
        <v>143</v>
      </c>
      <c r="Z16" s="382">
        <v>0.9</v>
      </c>
      <c r="AA16" s="382"/>
      <c r="AB16" s="145">
        <v>11</v>
      </c>
      <c r="AC16" s="376">
        <f>((X14*Z16)*(AB16/100)*AG6)</f>
        <v>61.884900000000002</v>
      </c>
      <c r="AD16" s="376"/>
      <c r="AE16" s="376">
        <f t="shared" si="2"/>
        <v>569.34107999999992</v>
      </c>
      <c r="AF16" s="376"/>
      <c r="AG16" s="376">
        <f t="shared" si="3"/>
        <v>0.14176592891999998</v>
      </c>
      <c r="AH16" s="376"/>
      <c r="AJ16" s="377"/>
      <c r="AK16" s="377"/>
      <c r="AL16" s="380"/>
      <c r="AM16" s="144" t="s">
        <v>143</v>
      </c>
      <c r="AN16" s="382">
        <v>0.9</v>
      </c>
      <c r="AO16" s="382"/>
      <c r="AP16" s="145">
        <v>11</v>
      </c>
      <c r="AQ16" s="376">
        <f>((AL14*AN16)*(AP16/100)*AU6)</f>
        <v>9.702</v>
      </c>
      <c r="AR16" s="376"/>
      <c r="AS16" s="376">
        <f t="shared" si="4"/>
        <v>89.258399999999995</v>
      </c>
      <c r="AT16" s="376"/>
      <c r="AU16" s="376">
        <f t="shared" si="5"/>
        <v>2.2225341599999997E-2</v>
      </c>
      <c r="AV16" s="376"/>
    </row>
    <row r="17" spans="1:48" ht="30" customHeight="1" x14ac:dyDescent="0.25">
      <c r="A17" s="9" t="s">
        <v>139</v>
      </c>
      <c r="B17" s="106"/>
      <c r="C17" s="107"/>
      <c r="D17" s="107"/>
      <c r="E17" s="107"/>
      <c r="F17" s="108"/>
      <c r="H17" s="377" t="s">
        <v>66</v>
      </c>
      <c r="I17" s="377"/>
      <c r="J17" s="378">
        <f>134+417</f>
        <v>551</v>
      </c>
      <c r="K17" s="144" t="s">
        <v>14</v>
      </c>
      <c r="L17" s="381" t="s">
        <v>41</v>
      </c>
      <c r="M17" s="381"/>
      <c r="N17" s="145"/>
      <c r="O17" s="376"/>
      <c r="P17" s="376"/>
      <c r="Q17" s="376"/>
      <c r="R17" s="376"/>
      <c r="S17" s="376"/>
      <c r="T17" s="376"/>
      <c r="V17" s="377" t="s">
        <v>66</v>
      </c>
      <c r="W17" s="377"/>
      <c r="X17" s="378">
        <f>39+17</f>
        <v>56</v>
      </c>
      <c r="Y17" s="144" t="s">
        <v>14</v>
      </c>
      <c r="Z17" s="381" t="s">
        <v>41</v>
      </c>
      <c r="AA17" s="381"/>
      <c r="AB17" s="145"/>
      <c r="AC17" s="376"/>
      <c r="AD17" s="376"/>
      <c r="AE17" s="376"/>
      <c r="AF17" s="376"/>
      <c r="AG17" s="376"/>
      <c r="AH17" s="376"/>
      <c r="AJ17" s="377" t="s">
        <v>66</v>
      </c>
      <c r="AK17" s="377"/>
      <c r="AL17" s="378">
        <f>36+26</f>
        <v>62</v>
      </c>
      <c r="AM17" s="144" t="s">
        <v>14</v>
      </c>
      <c r="AN17" s="381" t="s">
        <v>41</v>
      </c>
      <c r="AO17" s="381"/>
      <c r="AP17" s="145"/>
      <c r="AQ17" s="376"/>
      <c r="AR17" s="376"/>
      <c r="AS17" s="376"/>
      <c r="AT17" s="376"/>
      <c r="AU17" s="376"/>
      <c r="AV17" s="376"/>
    </row>
    <row r="18" spans="1:48" ht="30" customHeight="1" thickBot="1" x14ac:dyDescent="0.3">
      <c r="A18" s="10" t="s">
        <v>143</v>
      </c>
      <c r="B18" s="109"/>
      <c r="C18" s="110"/>
      <c r="D18" s="110"/>
      <c r="E18" s="110"/>
      <c r="F18" s="111"/>
      <c r="H18" s="377"/>
      <c r="I18" s="377"/>
      <c r="J18" s="379"/>
      <c r="K18" s="144" t="s">
        <v>139</v>
      </c>
      <c r="L18" s="381" t="s">
        <v>41</v>
      </c>
      <c r="M18" s="381"/>
      <c r="N18" s="145"/>
      <c r="O18" s="376"/>
      <c r="P18" s="376"/>
      <c r="Q18" s="376"/>
      <c r="R18" s="376"/>
      <c r="S18" s="376"/>
      <c r="T18" s="376"/>
      <c r="V18" s="377"/>
      <c r="W18" s="377"/>
      <c r="X18" s="379"/>
      <c r="Y18" s="144" t="s">
        <v>139</v>
      </c>
      <c r="Z18" s="381" t="s">
        <v>41</v>
      </c>
      <c r="AA18" s="381"/>
      <c r="AB18" s="145"/>
      <c r="AC18" s="376"/>
      <c r="AD18" s="376"/>
      <c r="AE18" s="376"/>
      <c r="AF18" s="376"/>
      <c r="AG18" s="376"/>
      <c r="AH18" s="376"/>
      <c r="AJ18" s="377"/>
      <c r="AK18" s="377"/>
      <c r="AL18" s="379"/>
      <c r="AM18" s="144" t="s">
        <v>139</v>
      </c>
      <c r="AN18" s="381" t="s">
        <v>41</v>
      </c>
      <c r="AO18" s="381"/>
      <c r="AP18" s="145"/>
      <c r="AQ18" s="376"/>
      <c r="AR18" s="376"/>
      <c r="AS18" s="376"/>
      <c r="AT18" s="376"/>
      <c r="AU18" s="376"/>
      <c r="AV18" s="376"/>
    </row>
    <row r="19" spans="1:48" ht="30" customHeight="1" x14ac:dyDescent="0.25">
      <c r="A19" s="11" t="s">
        <v>12</v>
      </c>
      <c r="B19" s="397" t="s">
        <v>25</v>
      </c>
      <c r="C19" s="398"/>
      <c r="D19" s="398"/>
      <c r="E19" s="398"/>
      <c r="F19" s="12" t="s">
        <v>13</v>
      </c>
      <c r="H19" s="377"/>
      <c r="I19" s="377"/>
      <c r="J19" s="380"/>
      <c r="K19" s="144" t="s">
        <v>143</v>
      </c>
      <c r="L19" s="382">
        <v>1</v>
      </c>
      <c r="M19" s="382"/>
      <c r="N19" s="145">
        <v>29</v>
      </c>
      <c r="O19" s="376">
        <f>((J17*L19)*(N19/100)*S6)</f>
        <v>878.84499999999991</v>
      </c>
      <c r="P19" s="376"/>
      <c r="Q19" s="376">
        <f t="shared" ref="Q19" si="9">O19*9.2</f>
        <v>8085.3739999999989</v>
      </c>
      <c r="R19" s="376"/>
      <c r="S19" s="376">
        <f t="shared" ref="S19" si="10">(Q19/1000)*0.249</f>
        <v>2.0132581259999993</v>
      </c>
      <c r="T19" s="376"/>
      <c r="V19" s="377"/>
      <c r="W19" s="377"/>
      <c r="X19" s="380"/>
      <c r="Y19" s="144" t="s">
        <v>143</v>
      </c>
      <c r="Z19" s="382">
        <v>1</v>
      </c>
      <c r="AA19" s="382"/>
      <c r="AB19" s="145">
        <v>29</v>
      </c>
      <c r="AC19" s="376">
        <f>((X17*Z19)*(AB19/100)*AG6)</f>
        <v>76.327999999999989</v>
      </c>
      <c r="AD19" s="376"/>
      <c r="AE19" s="376">
        <f t="shared" ref="AE19" si="11">AC19*9.2</f>
        <v>702.21759999999983</v>
      </c>
      <c r="AF19" s="376"/>
      <c r="AG19" s="376">
        <f t="shared" ref="AG19" si="12">(AE19/1000)*0.249</f>
        <v>0.17485218239999997</v>
      </c>
      <c r="AH19" s="376"/>
      <c r="AJ19" s="377"/>
      <c r="AK19" s="377"/>
      <c r="AL19" s="380"/>
      <c r="AM19" s="144" t="s">
        <v>143</v>
      </c>
      <c r="AN19" s="382">
        <v>1</v>
      </c>
      <c r="AO19" s="382"/>
      <c r="AP19" s="145">
        <v>29</v>
      </c>
      <c r="AQ19" s="376">
        <f>((AL17*AN19)*(AP19/100)*AU6)</f>
        <v>17.98</v>
      </c>
      <c r="AR19" s="376"/>
      <c r="AS19" s="376">
        <f t="shared" ref="AS19" si="13">AQ19*9.2</f>
        <v>165.416</v>
      </c>
      <c r="AT19" s="376"/>
      <c r="AU19" s="376">
        <f t="shared" ref="AU19" si="14">(AS19/1000)*0.249</f>
        <v>4.1188584E-2</v>
      </c>
      <c r="AV19" s="376"/>
    </row>
    <row r="20" spans="1:48" ht="30" customHeight="1" x14ac:dyDescent="0.25">
      <c r="A20" s="9" t="s">
        <v>14</v>
      </c>
      <c r="B20" s="102">
        <v>4.2</v>
      </c>
      <c r="C20" s="107">
        <v>7.4</v>
      </c>
      <c r="D20" s="107">
        <v>13.4</v>
      </c>
      <c r="E20" s="107"/>
      <c r="F20" s="108"/>
      <c r="H20" s="377" t="s">
        <v>67</v>
      </c>
      <c r="I20" s="377"/>
      <c r="J20" s="378">
        <v>54</v>
      </c>
      <c r="K20" s="144" t="s">
        <v>14</v>
      </c>
      <c r="L20" s="381" t="s">
        <v>41</v>
      </c>
      <c r="M20" s="381"/>
      <c r="N20" s="145"/>
      <c r="O20" s="376"/>
      <c r="P20" s="376"/>
      <c r="Q20" s="376"/>
      <c r="R20" s="376"/>
      <c r="S20" s="376"/>
      <c r="T20" s="376"/>
      <c r="V20" s="377" t="s">
        <v>67</v>
      </c>
      <c r="W20" s="377"/>
      <c r="X20" s="378">
        <v>8</v>
      </c>
      <c r="Y20" s="144" t="s">
        <v>14</v>
      </c>
      <c r="Z20" s="381" t="s">
        <v>41</v>
      </c>
      <c r="AA20" s="381"/>
      <c r="AB20" s="145"/>
      <c r="AC20" s="376"/>
      <c r="AD20" s="376"/>
      <c r="AE20" s="376"/>
      <c r="AF20" s="376"/>
      <c r="AG20" s="376"/>
      <c r="AH20" s="376"/>
      <c r="AJ20" s="377" t="s">
        <v>67</v>
      </c>
      <c r="AK20" s="377"/>
      <c r="AL20" s="378">
        <v>10</v>
      </c>
      <c r="AM20" s="144" t="s">
        <v>14</v>
      </c>
      <c r="AN20" s="381" t="s">
        <v>41</v>
      </c>
      <c r="AO20" s="381"/>
      <c r="AP20" s="145"/>
      <c r="AQ20" s="376"/>
      <c r="AR20" s="376"/>
      <c r="AS20" s="376"/>
      <c r="AT20" s="376"/>
      <c r="AU20" s="376"/>
      <c r="AV20" s="376"/>
    </row>
    <row r="21" spans="1:48" ht="30" customHeight="1" x14ac:dyDescent="0.25">
      <c r="A21" s="9" t="s">
        <v>139</v>
      </c>
      <c r="B21" s="102"/>
      <c r="C21" s="107">
        <v>9.6999999999999993</v>
      </c>
      <c r="D21" s="107">
        <v>15.7</v>
      </c>
      <c r="E21" s="107"/>
      <c r="F21" s="108"/>
      <c r="H21" s="377"/>
      <c r="I21" s="377"/>
      <c r="J21" s="379"/>
      <c r="K21" s="144" t="s">
        <v>139</v>
      </c>
      <c r="L21" s="381" t="s">
        <v>41</v>
      </c>
      <c r="M21" s="381"/>
      <c r="N21" s="145"/>
      <c r="O21" s="376"/>
      <c r="P21" s="376"/>
      <c r="Q21" s="376"/>
      <c r="R21" s="376"/>
      <c r="S21" s="376"/>
      <c r="T21" s="376"/>
      <c r="V21" s="377"/>
      <c r="W21" s="377"/>
      <c r="X21" s="379"/>
      <c r="Y21" s="144" t="s">
        <v>139</v>
      </c>
      <c r="Z21" s="381" t="s">
        <v>41</v>
      </c>
      <c r="AA21" s="381"/>
      <c r="AB21" s="145"/>
      <c r="AC21" s="376"/>
      <c r="AD21" s="376"/>
      <c r="AE21" s="376"/>
      <c r="AF21" s="376"/>
      <c r="AG21" s="376"/>
      <c r="AH21" s="376"/>
      <c r="AJ21" s="377"/>
      <c r="AK21" s="377"/>
      <c r="AL21" s="379"/>
      <c r="AM21" s="144" t="s">
        <v>139</v>
      </c>
      <c r="AN21" s="381" t="s">
        <v>41</v>
      </c>
      <c r="AO21" s="381"/>
      <c r="AP21" s="145"/>
      <c r="AQ21" s="376"/>
      <c r="AR21" s="376"/>
      <c r="AS21" s="376"/>
      <c r="AT21" s="376"/>
      <c r="AU21" s="376"/>
      <c r="AV21" s="376"/>
    </row>
    <row r="22" spans="1:48" ht="30" customHeight="1" thickBot="1" x14ac:dyDescent="0.3">
      <c r="A22" s="13" t="s">
        <v>143</v>
      </c>
      <c r="B22" s="112"/>
      <c r="C22" s="113">
        <v>6.8</v>
      </c>
      <c r="D22" s="113">
        <v>11</v>
      </c>
      <c r="E22" s="113">
        <v>29</v>
      </c>
      <c r="F22" s="114">
        <v>9</v>
      </c>
      <c r="H22" s="377"/>
      <c r="I22" s="377"/>
      <c r="J22" s="380"/>
      <c r="K22" s="144" t="s">
        <v>143</v>
      </c>
      <c r="L22" s="382">
        <v>1</v>
      </c>
      <c r="M22" s="382"/>
      <c r="N22" s="145">
        <v>26</v>
      </c>
      <c r="O22" s="376">
        <f>((J20*L22)*(N22/100)*S6)</f>
        <v>77.22</v>
      </c>
      <c r="P22" s="376"/>
      <c r="Q22" s="376">
        <f t="shared" ref="Q22" si="15">O22*9.2</f>
        <v>710.42399999999998</v>
      </c>
      <c r="R22" s="376"/>
      <c r="S22" s="376">
        <f t="shared" ref="S22" si="16">(Q22/1000)*0.249</f>
        <v>0.176895576</v>
      </c>
      <c r="T22" s="376"/>
      <c r="V22" s="377"/>
      <c r="W22" s="377"/>
      <c r="X22" s="380"/>
      <c r="Y22" s="144" t="s">
        <v>143</v>
      </c>
      <c r="Z22" s="382">
        <v>1</v>
      </c>
      <c r="AA22" s="382"/>
      <c r="AB22" s="145">
        <v>26</v>
      </c>
      <c r="AC22" s="376">
        <f>((X20*Z22)*(AB22/100)*AG6)</f>
        <v>9.7760000000000016</v>
      </c>
      <c r="AD22" s="376"/>
      <c r="AE22" s="376">
        <f t="shared" ref="AE22" si="17">AC22*9.2</f>
        <v>89.939200000000014</v>
      </c>
      <c r="AF22" s="376"/>
      <c r="AG22" s="376">
        <f t="shared" ref="AG22" si="18">(AE22/1000)*0.249</f>
        <v>2.2394860800000003E-2</v>
      </c>
      <c r="AH22" s="376"/>
      <c r="AJ22" s="377"/>
      <c r="AK22" s="377"/>
      <c r="AL22" s="380"/>
      <c r="AM22" s="144" t="s">
        <v>143</v>
      </c>
      <c r="AN22" s="382">
        <v>1</v>
      </c>
      <c r="AO22" s="382"/>
      <c r="AP22" s="145">
        <v>26</v>
      </c>
      <c r="AQ22" s="376">
        <f>((AL20*AN22)*(AP22/100)*AU6)</f>
        <v>2.6</v>
      </c>
      <c r="AR22" s="376"/>
      <c r="AS22" s="376">
        <f t="shared" ref="AS22" si="19">AQ22*9.2</f>
        <v>23.919999999999998</v>
      </c>
      <c r="AT22" s="376"/>
      <c r="AU22" s="376">
        <f t="shared" ref="AU22" si="20">(AS22/1000)*0.249</f>
        <v>5.956079999999999E-3</v>
      </c>
      <c r="AV22" s="376"/>
    </row>
    <row r="23" spans="1:48" ht="30" customHeight="1" thickBot="1" x14ac:dyDescent="0.3">
      <c r="A23" s="19" t="s">
        <v>19</v>
      </c>
      <c r="B23" s="18">
        <f>IF((B8+B9+B10)&gt;0,(B7/(B7+C7+D7+E7+F7)),"")</f>
        <v>7.5268817204301078E-2</v>
      </c>
      <c r="C23" s="14">
        <f>IF((C8+C9+C10)&gt;0,(C7/(B7+C7+D7+E7+F7)),"")</f>
        <v>0.74086021505376343</v>
      </c>
      <c r="D23" s="14">
        <f>IF((D8+D9+D10)&gt;0,(D7/(B7+C7+D7+E7+F7)),"")</f>
        <v>7.4193548387096769E-2</v>
      </c>
      <c r="E23" s="14">
        <f>IF((E8+E9+E10)&gt;0,(E7/(B7+C7+D7+E7+F7)),"")</f>
        <v>5.1075268817204304E-3</v>
      </c>
      <c r="F23" s="15">
        <f>IF((F8+F9+F10)&gt;0,(F7/(B7+C7+D7+E7+F7)),"")</f>
        <v>0.10456989247311828</v>
      </c>
      <c r="H23" s="377" t="s">
        <v>68</v>
      </c>
      <c r="I23" s="377"/>
      <c r="J23" s="378">
        <v>4</v>
      </c>
      <c r="K23" s="144" t="s">
        <v>14</v>
      </c>
      <c r="L23" s="381" t="s">
        <v>41</v>
      </c>
      <c r="M23" s="381"/>
      <c r="N23" s="145"/>
      <c r="O23" s="376"/>
      <c r="P23" s="376"/>
      <c r="Q23" s="376"/>
      <c r="R23" s="376"/>
      <c r="S23" s="376"/>
      <c r="T23" s="376"/>
      <c r="V23" s="377" t="s">
        <v>68</v>
      </c>
      <c r="W23" s="377"/>
      <c r="X23" s="378">
        <v>6</v>
      </c>
      <c r="Y23" s="144" t="s">
        <v>14</v>
      </c>
      <c r="Z23" s="381" t="s">
        <v>41</v>
      </c>
      <c r="AA23" s="381"/>
      <c r="AB23" s="145"/>
      <c r="AC23" s="376"/>
      <c r="AD23" s="376"/>
      <c r="AE23" s="376"/>
      <c r="AF23" s="376"/>
      <c r="AG23" s="376"/>
      <c r="AH23" s="376"/>
      <c r="AJ23" s="377" t="s">
        <v>68</v>
      </c>
      <c r="AK23" s="377"/>
      <c r="AL23" s="378">
        <v>12</v>
      </c>
      <c r="AM23" s="144" t="s">
        <v>14</v>
      </c>
      <c r="AN23" s="381" t="s">
        <v>41</v>
      </c>
      <c r="AO23" s="381"/>
      <c r="AP23" s="145"/>
      <c r="AQ23" s="376"/>
      <c r="AR23" s="376"/>
      <c r="AS23" s="376"/>
      <c r="AT23" s="376"/>
      <c r="AU23" s="376"/>
      <c r="AV23" s="376"/>
    </row>
    <row r="24" spans="1:48" ht="30" customHeight="1" thickBot="1" x14ac:dyDescent="0.3">
      <c r="A24" s="24" t="s">
        <v>21</v>
      </c>
      <c r="B24" s="394" t="s">
        <v>20</v>
      </c>
      <c r="C24" s="395"/>
      <c r="D24" s="395"/>
      <c r="E24" s="395"/>
      <c r="F24" s="396"/>
      <c r="H24" s="377"/>
      <c r="I24" s="377"/>
      <c r="J24" s="379"/>
      <c r="K24" s="144" t="s">
        <v>139</v>
      </c>
      <c r="L24" s="381" t="s">
        <v>41</v>
      </c>
      <c r="M24" s="381"/>
      <c r="N24" s="145"/>
      <c r="O24" s="376"/>
      <c r="P24" s="376"/>
      <c r="Q24" s="376"/>
      <c r="R24" s="376"/>
      <c r="S24" s="376"/>
      <c r="T24" s="376"/>
      <c r="V24" s="377"/>
      <c r="W24" s="377"/>
      <c r="X24" s="379"/>
      <c r="Y24" s="144" t="s">
        <v>139</v>
      </c>
      <c r="Z24" s="381" t="s">
        <v>41</v>
      </c>
      <c r="AA24" s="381"/>
      <c r="AB24" s="145"/>
      <c r="AC24" s="376"/>
      <c r="AD24" s="376"/>
      <c r="AE24" s="376"/>
      <c r="AF24" s="376"/>
      <c r="AG24" s="376"/>
      <c r="AH24" s="376"/>
      <c r="AJ24" s="377"/>
      <c r="AK24" s="377"/>
      <c r="AL24" s="379"/>
      <c r="AM24" s="144" t="s">
        <v>139</v>
      </c>
      <c r="AN24" s="381" t="s">
        <v>41</v>
      </c>
      <c r="AO24" s="381"/>
      <c r="AP24" s="145"/>
      <c r="AQ24" s="376"/>
      <c r="AR24" s="376"/>
      <c r="AS24" s="376"/>
      <c r="AT24" s="376"/>
      <c r="AU24" s="376"/>
      <c r="AV24" s="376"/>
    </row>
    <row r="25" spans="1:48" ht="30" customHeight="1" x14ac:dyDescent="0.25">
      <c r="A25" s="23" t="s">
        <v>14</v>
      </c>
      <c r="B25" s="68">
        <f>IF(B8&gt;0,B8/B7,"")</f>
        <v>1</v>
      </c>
      <c r="C25" s="69">
        <f>IF(C8&gt;0,C8/C7,"")</f>
        <v>0.51088534107402028</v>
      </c>
      <c r="D25" s="69">
        <f t="shared" ref="D25:E25" si="21">IF(D8&gt;0,D8/D7,"")</f>
        <v>0.18840579710144928</v>
      </c>
      <c r="E25" s="69" t="str">
        <f t="shared" si="21"/>
        <v/>
      </c>
      <c r="F25" s="70" t="str">
        <f>IF(F8&gt;0,F8/F7,"")</f>
        <v/>
      </c>
      <c r="H25" s="377"/>
      <c r="I25" s="377"/>
      <c r="J25" s="380"/>
      <c r="K25" s="144" t="s">
        <v>143</v>
      </c>
      <c r="L25" s="382">
        <v>1</v>
      </c>
      <c r="M25" s="382"/>
      <c r="N25" s="145">
        <v>25</v>
      </c>
      <c r="O25" s="376">
        <f>((J23*L25)*(N25/100)*S6)</f>
        <v>5.5</v>
      </c>
      <c r="P25" s="376"/>
      <c r="Q25" s="376">
        <f t="shared" ref="Q25" si="22">O25*9.2</f>
        <v>50.599999999999994</v>
      </c>
      <c r="R25" s="376"/>
      <c r="S25" s="376">
        <f t="shared" ref="S25" si="23">(Q25/1000)*0.249</f>
        <v>1.2599399999999998E-2</v>
      </c>
      <c r="T25" s="376"/>
      <c r="V25" s="377"/>
      <c r="W25" s="377"/>
      <c r="X25" s="380"/>
      <c r="Y25" s="144" t="s">
        <v>143</v>
      </c>
      <c r="Z25" s="382">
        <v>1</v>
      </c>
      <c r="AA25" s="382"/>
      <c r="AB25" s="145">
        <v>25</v>
      </c>
      <c r="AC25" s="376">
        <f>((X23*Z25)*(AB25/100)*AG6)</f>
        <v>7.0500000000000007</v>
      </c>
      <c r="AD25" s="376"/>
      <c r="AE25" s="376">
        <f t="shared" ref="AE25" si="24">AC25*9.2</f>
        <v>64.86</v>
      </c>
      <c r="AF25" s="376"/>
      <c r="AG25" s="376">
        <f t="shared" ref="AG25" si="25">(AE25/1000)*0.249</f>
        <v>1.615014E-2</v>
      </c>
      <c r="AH25" s="376"/>
      <c r="AJ25" s="377"/>
      <c r="AK25" s="377"/>
      <c r="AL25" s="380"/>
      <c r="AM25" s="144" t="s">
        <v>143</v>
      </c>
      <c r="AN25" s="382">
        <v>1</v>
      </c>
      <c r="AO25" s="382"/>
      <c r="AP25" s="145">
        <v>25</v>
      </c>
      <c r="AQ25" s="376">
        <f>((AL23*AN25)*(AP25/100)*AU6)</f>
        <v>3</v>
      </c>
      <c r="AR25" s="376"/>
      <c r="AS25" s="376">
        <f t="shared" ref="AS25" si="26">AQ25*9.2</f>
        <v>27.599999999999998</v>
      </c>
      <c r="AT25" s="376"/>
      <c r="AU25" s="376">
        <f t="shared" ref="AU25" si="27">(AS25/1000)*0.249</f>
        <v>6.8723999999999999E-3</v>
      </c>
      <c r="AV25" s="376"/>
    </row>
    <row r="26" spans="1:48" ht="30" customHeight="1" x14ac:dyDescent="0.25">
      <c r="A26" s="16" t="s">
        <v>139</v>
      </c>
      <c r="B26" s="71" t="str">
        <f>IF(B9&gt;0,B9/B7,"")</f>
        <v/>
      </c>
      <c r="C26" s="72">
        <f>IF(C9&gt;0,C9/C7,"")</f>
        <v>0.24818577648766327</v>
      </c>
      <c r="D26" s="72">
        <f>IF(D9&gt;0,D9/D7,"")</f>
        <v>0.12681159420289856</v>
      </c>
      <c r="E26" s="72" t="str">
        <f>IF(E9&gt;0,E9/E7,"")</f>
        <v/>
      </c>
      <c r="F26" s="73" t="str">
        <f>IF(F9&gt;0,F9/F7,"")</f>
        <v/>
      </c>
    </row>
    <row r="27" spans="1:48" ht="30" customHeight="1" thickBot="1" x14ac:dyDescent="0.3">
      <c r="A27" s="17" t="s">
        <v>143</v>
      </c>
      <c r="B27" s="74" t="str">
        <f>IF(B10&gt;0,B10/B7,"")</f>
        <v/>
      </c>
      <c r="C27" s="75">
        <f>IF(C10&gt;0,C10/C7,"")</f>
        <v>0.24092888243831639</v>
      </c>
      <c r="D27" s="75">
        <f>IF(D10&gt;0,D10/D7,"")</f>
        <v>0.68478260869565222</v>
      </c>
      <c r="E27" s="75">
        <f>IF(E10&gt;0,E10/E7,"")</f>
        <v>1</v>
      </c>
      <c r="F27" s="76">
        <f>IF(F10&gt;0,F10/F7,"")</f>
        <v>1</v>
      </c>
    </row>
    <row r="28" spans="1:48" ht="15.75" thickBot="1" x14ac:dyDescent="0.3">
      <c r="A28" s="56"/>
      <c r="B28" s="57"/>
      <c r="C28" s="57"/>
      <c r="D28" s="57"/>
      <c r="E28" s="57"/>
      <c r="F28" s="57"/>
    </row>
    <row r="29" spans="1:48" ht="42.75" customHeight="1" thickBot="1" x14ac:dyDescent="0.3">
      <c r="A29" s="386" t="s">
        <v>23</v>
      </c>
      <c r="B29" s="387"/>
      <c r="C29" s="387"/>
      <c r="D29" s="387"/>
      <c r="E29" s="387"/>
      <c r="F29" s="388"/>
      <c r="H29" s="134" t="s">
        <v>53</v>
      </c>
      <c r="I29" s="135">
        <v>11606</v>
      </c>
      <c r="J29" s="136" t="s">
        <v>54</v>
      </c>
      <c r="K29" s="135">
        <v>79</v>
      </c>
      <c r="L29" s="389" t="s">
        <v>55</v>
      </c>
      <c r="M29" s="389"/>
      <c r="N29" s="390" t="s">
        <v>131</v>
      </c>
      <c r="O29" s="390"/>
      <c r="P29" s="390"/>
      <c r="Q29" s="391" t="s">
        <v>61</v>
      </c>
      <c r="R29" s="391"/>
      <c r="S29" s="137">
        <v>1</v>
      </c>
      <c r="T29" s="138" t="s">
        <v>64</v>
      </c>
      <c r="V29" s="225" t="s">
        <v>53</v>
      </c>
      <c r="W29" s="227">
        <v>14235</v>
      </c>
      <c r="X29" s="226" t="s">
        <v>54</v>
      </c>
      <c r="Y29" s="227">
        <v>691</v>
      </c>
      <c r="Z29" s="389" t="s">
        <v>55</v>
      </c>
      <c r="AA29" s="389"/>
      <c r="AB29" s="390" t="s">
        <v>133</v>
      </c>
      <c r="AC29" s="390"/>
      <c r="AD29" s="390"/>
      <c r="AE29" s="391" t="s">
        <v>61</v>
      </c>
      <c r="AF29" s="391"/>
      <c r="AG29" s="137">
        <v>9.6999999999999993</v>
      </c>
      <c r="AH29" s="138" t="s">
        <v>64</v>
      </c>
      <c r="AJ29" s="225" t="s">
        <v>53</v>
      </c>
      <c r="AK29" s="227">
        <v>14216</v>
      </c>
      <c r="AL29" s="226" t="s">
        <v>54</v>
      </c>
      <c r="AM29" s="227">
        <v>738</v>
      </c>
      <c r="AN29" s="389" t="s">
        <v>55</v>
      </c>
      <c r="AO29" s="389"/>
      <c r="AP29" s="390" t="s">
        <v>135</v>
      </c>
      <c r="AQ29" s="390"/>
      <c r="AR29" s="390"/>
      <c r="AS29" s="391" t="s">
        <v>61</v>
      </c>
      <c r="AT29" s="391"/>
      <c r="AU29" s="137">
        <v>5.0999999999999996</v>
      </c>
      <c r="AV29" s="138" t="s">
        <v>64</v>
      </c>
    </row>
    <row r="30" spans="1:48" ht="30" customHeight="1" x14ac:dyDescent="0.25">
      <c r="A30" s="25" t="s">
        <v>24</v>
      </c>
      <c r="B30" s="77">
        <f>(B12*B8)*(B20/100)*9.2</f>
        <v>698812.12800000003</v>
      </c>
      <c r="C30" s="77">
        <f>(C12*C8)*(C20/100)*9.2</f>
        <v>10637211.3408</v>
      </c>
      <c r="D30" s="77">
        <f>(D12*D8)*(D20/100)*9.2</f>
        <v>791640.05440000002</v>
      </c>
      <c r="E30" s="77">
        <f>(E12*E8)*(E20/100)*9.2</f>
        <v>0</v>
      </c>
      <c r="F30" s="78">
        <f>(F12*F8)*(F20/100)*9.2</f>
        <v>0</v>
      </c>
      <c r="H30" s="392" t="s">
        <v>57</v>
      </c>
      <c r="I30" s="393"/>
      <c r="J30" s="161" t="s">
        <v>45</v>
      </c>
      <c r="K30" s="161" t="s">
        <v>58</v>
      </c>
      <c r="L30" s="392" t="s">
        <v>59</v>
      </c>
      <c r="M30" s="393"/>
      <c r="N30" s="161" t="s">
        <v>60</v>
      </c>
      <c r="O30" s="392" t="s">
        <v>62</v>
      </c>
      <c r="P30" s="393"/>
      <c r="Q30" s="392" t="s">
        <v>63</v>
      </c>
      <c r="R30" s="393"/>
      <c r="S30" s="392" t="s">
        <v>82</v>
      </c>
      <c r="T30" s="393"/>
      <c r="V30" s="383" t="s">
        <v>57</v>
      </c>
      <c r="W30" s="383"/>
      <c r="X30" s="228" t="s">
        <v>45</v>
      </c>
      <c r="Y30" s="228" t="s">
        <v>58</v>
      </c>
      <c r="Z30" s="383" t="s">
        <v>59</v>
      </c>
      <c r="AA30" s="383"/>
      <c r="AB30" s="228" t="s">
        <v>60</v>
      </c>
      <c r="AC30" s="383" t="s">
        <v>62</v>
      </c>
      <c r="AD30" s="383"/>
      <c r="AE30" s="383" t="s">
        <v>63</v>
      </c>
      <c r="AF30" s="383"/>
      <c r="AG30" s="383" t="s">
        <v>82</v>
      </c>
      <c r="AH30" s="383"/>
      <c r="AJ30" s="383" t="s">
        <v>57</v>
      </c>
      <c r="AK30" s="383"/>
      <c r="AL30" s="228" t="s">
        <v>45</v>
      </c>
      <c r="AM30" s="228" t="s">
        <v>58</v>
      </c>
      <c r="AN30" s="383" t="s">
        <v>59</v>
      </c>
      <c r="AO30" s="383"/>
      <c r="AP30" s="228" t="s">
        <v>60</v>
      </c>
      <c r="AQ30" s="383" t="s">
        <v>62</v>
      </c>
      <c r="AR30" s="383"/>
      <c r="AS30" s="383" t="s">
        <v>63</v>
      </c>
      <c r="AT30" s="383"/>
      <c r="AU30" s="383" t="s">
        <v>82</v>
      </c>
      <c r="AV30" s="383"/>
    </row>
    <row r="31" spans="1:48" ht="30" customHeight="1" x14ac:dyDescent="0.25">
      <c r="A31" s="9" t="s">
        <v>144</v>
      </c>
      <c r="B31" s="77">
        <f>(B13*B9)*(B21/100)*6.5</f>
        <v>0</v>
      </c>
      <c r="C31" s="77">
        <f>(C13*C9)*(C21/100)*6.5</f>
        <v>5506784.4779999992</v>
      </c>
      <c r="D31" s="77">
        <f>(D13*D9)*(D21/100)*6.5</f>
        <v>573515.89749999996</v>
      </c>
      <c r="E31" s="77">
        <f>(E13*E9)*(E21/100)*6.5</f>
        <v>0</v>
      </c>
      <c r="F31" s="78">
        <f>(F13*F9)*(F21/100)*6.5</f>
        <v>0</v>
      </c>
      <c r="H31" s="384" t="s">
        <v>56</v>
      </c>
      <c r="I31" s="384"/>
      <c r="J31" s="378">
        <v>41</v>
      </c>
      <c r="K31" s="144" t="s">
        <v>14</v>
      </c>
      <c r="L31" s="382">
        <v>1</v>
      </c>
      <c r="M31" s="382"/>
      <c r="N31" s="145">
        <v>5</v>
      </c>
      <c r="O31" s="376">
        <f>((J31*L31)*(N31/100)*S29)</f>
        <v>2.0500000000000003</v>
      </c>
      <c r="P31" s="376"/>
      <c r="Q31" s="376">
        <f>O31*9.2</f>
        <v>18.86</v>
      </c>
      <c r="R31" s="376"/>
      <c r="S31" s="376">
        <f>(Q31/1000)*0.249</f>
        <v>4.6961399999999997E-3</v>
      </c>
      <c r="T31" s="376"/>
      <c r="V31" s="384" t="s">
        <v>56</v>
      </c>
      <c r="W31" s="384"/>
      <c r="X31" s="378">
        <v>11</v>
      </c>
      <c r="Y31" s="144" t="s">
        <v>14</v>
      </c>
      <c r="Z31" s="382">
        <v>1</v>
      </c>
      <c r="AA31" s="382"/>
      <c r="AB31" s="145">
        <v>5</v>
      </c>
      <c r="AC31" s="376">
        <f>((X31*Z31)*(AB31/100)*AG29)</f>
        <v>5.335</v>
      </c>
      <c r="AD31" s="376"/>
      <c r="AE31" s="376">
        <f>AC31*9.2</f>
        <v>49.081999999999994</v>
      </c>
      <c r="AF31" s="376"/>
      <c r="AG31" s="376">
        <f>(AE31/1000)*0.249</f>
        <v>1.2221417999999998E-2</v>
      </c>
      <c r="AH31" s="376"/>
      <c r="AJ31" s="384" t="s">
        <v>56</v>
      </c>
      <c r="AK31" s="384"/>
      <c r="AL31" s="378">
        <v>27</v>
      </c>
      <c r="AM31" s="144" t="s">
        <v>14</v>
      </c>
      <c r="AN31" s="382">
        <v>1</v>
      </c>
      <c r="AO31" s="382"/>
      <c r="AP31" s="145">
        <v>5</v>
      </c>
      <c r="AQ31" s="376">
        <f>((AL31*AN31)*(AP31/100)*AU29)</f>
        <v>6.8849999999999998</v>
      </c>
      <c r="AR31" s="376"/>
      <c r="AS31" s="376">
        <f>AQ31*9.2</f>
        <v>63.341999999999992</v>
      </c>
      <c r="AT31" s="376"/>
      <c r="AU31" s="376">
        <f>(AS31/1000)*0.249</f>
        <v>1.5772157999999998E-2</v>
      </c>
      <c r="AV31" s="376"/>
    </row>
    <row r="32" spans="1:48" ht="30" customHeight="1" thickBot="1" x14ac:dyDescent="0.3">
      <c r="A32" s="10" t="s">
        <v>145</v>
      </c>
      <c r="B32" s="79">
        <f>(B14*B10)*(B22/100)*10</f>
        <v>0</v>
      </c>
      <c r="C32" s="79">
        <f>(C14*C10)*(C22/100)*10</f>
        <v>6352886.4000000004</v>
      </c>
      <c r="D32" s="79">
        <f>(D14*D10)*(D22/100)*10</f>
        <v>5293134</v>
      </c>
      <c r="E32" s="79">
        <f>(E14*E10)*(E22/100)*10</f>
        <v>2904816.9</v>
      </c>
      <c r="F32" s="80">
        <f>(F14*F10)*(F22)*10</f>
        <v>12603600</v>
      </c>
      <c r="H32" s="384"/>
      <c r="I32" s="384"/>
      <c r="J32" s="379"/>
      <c r="K32" s="144" t="s">
        <v>139</v>
      </c>
      <c r="L32" s="381" t="s">
        <v>41</v>
      </c>
      <c r="M32" s="381"/>
      <c r="N32" s="146"/>
      <c r="O32" s="385"/>
      <c r="P32" s="385"/>
      <c r="Q32" s="385"/>
      <c r="R32" s="385"/>
      <c r="S32" s="385"/>
      <c r="T32" s="385"/>
      <c r="V32" s="384"/>
      <c r="W32" s="384"/>
      <c r="X32" s="379"/>
      <c r="Y32" s="144" t="s">
        <v>139</v>
      </c>
      <c r="Z32" s="381" t="s">
        <v>41</v>
      </c>
      <c r="AA32" s="381"/>
      <c r="AB32" s="146"/>
      <c r="AC32" s="385"/>
      <c r="AD32" s="385"/>
      <c r="AE32" s="385"/>
      <c r="AF32" s="385"/>
      <c r="AG32" s="385"/>
      <c r="AH32" s="385"/>
      <c r="AJ32" s="384"/>
      <c r="AK32" s="384"/>
      <c r="AL32" s="379"/>
      <c r="AM32" s="144" t="s">
        <v>139</v>
      </c>
      <c r="AN32" s="381" t="s">
        <v>41</v>
      </c>
      <c r="AO32" s="381"/>
      <c r="AP32" s="146"/>
      <c r="AQ32" s="385"/>
      <c r="AR32" s="385"/>
      <c r="AS32" s="385"/>
      <c r="AT32" s="385"/>
      <c r="AU32" s="385"/>
      <c r="AV32" s="385"/>
    </row>
    <row r="33" spans="1:48" ht="30" customHeight="1" thickBot="1" x14ac:dyDescent="0.3">
      <c r="H33" s="384"/>
      <c r="I33" s="384"/>
      <c r="J33" s="380"/>
      <c r="K33" s="144" t="s">
        <v>143</v>
      </c>
      <c r="L33" s="381" t="s">
        <v>41</v>
      </c>
      <c r="M33" s="381"/>
      <c r="N33" s="146"/>
      <c r="O33" s="385"/>
      <c r="P33" s="385"/>
      <c r="Q33" s="385"/>
      <c r="R33" s="385"/>
      <c r="S33" s="385"/>
      <c r="T33" s="385"/>
      <c r="V33" s="384"/>
      <c r="W33" s="384"/>
      <c r="X33" s="380"/>
      <c r="Y33" s="144" t="s">
        <v>143</v>
      </c>
      <c r="Z33" s="381" t="s">
        <v>41</v>
      </c>
      <c r="AA33" s="381"/>
      <c r="AB33" s="146"/>
      <c r="AC33" s="385"/>
      <c r="AD33" s="385"/>
      <c r="AE33" s="385"/>
      <c r="AF33" s="385"/>
      <c r="AG33" s="385"/>
      <c r="AH33" s="385"/>
      <c r="AJ33" s="384"/>
      <c r="AK33" s="384"/>
      <c r="AL33" s="380"/>
      <c r="AM33" s="144" t="s">
        <v>143</v>
      </c>
      <c r="AN33" s="381" t="s">
        <v>41</v>
      </c>
      <c r="AO33" s="381"/>
      <c r="AP33" s="146"/>
      <c r="AQ33" s="385"/>
      <c r="AR33" s="385"/>
      <c r="AS33" s="385"/>
      <c r="AT33" s="385"/>
      <c r="AU33" s="385"/>
      <c r="AV33" s="385"/>
    </row>
    <row r="34" spans="1:48" ht="30" customHeight="1" thickBot="1" x14ac:dyDescent="0.3">
      <c r="A34" s="414" t="s">
        <v>81</v>
      </c>
      <c r="B34" s="415"/>
      <c r="C34" s="415"/>
      <c r="D34" s="415"/>
      <c r="E34" s="415"/>
      <c r="F34" s="416"/>
      <c r="H34" s="377" t="s">
        <v>121</v>
      </c>
      <c r="I34" s="377"/>
      <c r="J34" s="378">
        <v>3032</v>
      </c>
      <c r="K34" s="144" t="s">
        <v>14</v>
      </c>
      <c r="L34" s="382">
        <v>0.56000000000000005</v>
      </c>
      <c r="M34" s="382"/>
      <c r="N34" s="145">
        <v>7.4</v>
      </c>
      <c r="O34" s="376">
        <f>((J34*L34)*(N34/100)*S29)</f>
        <v>125.64608000000003</v>
      </c>
      <c r="P34" s="376"/>
      <c r="Q34" s="376">
        <f t="shared" ref="Q34:Q39" si="28">O34*9.2</f>
        <v>1155.9439360000001</v>
      </c>
      <c r="R34" s="376"/>
      <c r="S34" s="376">
        <f t="shared" ref="S34:S39" si="29">(Q34/1000)*0.249</f>
        <v>0.28783004006400004</v>
      </c>
      <c r="T34" s="376"/>
      <c r="V34" s="377" t="s">
        <v>121</v>
      </c>
      <c r="W34" s="377"/>
      <c r="X34" s="378">
        <v>1419</v>
      </c>
      <c r="Y34" s="144" t="s">
        <v>14</v>
      </c>
      <c r="Z34" s="382">
        <v>0.42399999999999999</v>
      </c>
      <c r="AA34" s="382"/>
      <c r="AB34" s="145">
        <v>7.4</v>
      </c>
      <c r="AC34" s="376">
        <f>((X34*Z34)*(AB34/100)*AG29)</f>
        <v>431.8686768</v>
      </c>
      <c r="AD34" s="376"/>
      <c r="AE34" s="376">
        <f t="shared" ref="AE34:AE39" si="30">AC34*9.2</f>
        <v>3973.1918265599998</v>
      </c>
      <c r="AF34" s="376"/>
      <c r="AG34" s="376">
        <f t="shared" ref="AG34:AG39" si="31">(AE34/1000)*0.249</f>
        <v>0.98932476481344001</v>
      </c>
      <c r="AH34" s="376"/>
      <c r="AJ34" s="377" t="s">
        <v>121</v>
      </c>
      <c r="AK34" s="377"/>
      <c r="AL34" s="378">
        <v>1497</v>
      </c>
      <c r="AM34" s="144" t="s">
        <v>14</v>
      </c>
      <c r="AN34" s="382">
        <v>0.42399999999999999</v>
      </c>
      <c r="AO34" s="382"/>
      <c r="AP34" s="145">
        <v>7.4</v>
      </c>
      <c r="AQ34" s="376">
        <f>((AL34*AN34)*(AP34/100)*AU29)</f>
        <v>239.54634719999999</v>
      </c>
      <c r="AR34" s="376"/>
      <c r="AS34" s="376">
        <f t="shared" ref="AS34:AS39" si="32">AQ34*9.2</f>
        <v>2203.8263942399999</v>
      </c>
      <c r="AT34" s="376"/>
      <c r="AU34" s="376">
        <f t="shared" ref="AU34:AU39" si="33">(AS34/1000)*0.249</f>
        <v>0.54875277216576002</v>
      </c>
      <c r="AV34" s="376"/>
    </row>
    <row r="35" spans="1:48" ht="30" customHeight="1" x14ac:dyDescent="0.25">
      <c r="A35" s="23" t="s">
        <v>84</v>
      </c>
      <c r="B35" s="81">
        <f>(B30/1000)*0.249</f>
        <v>174.00421987199999</v>
      </c>
      <c r="C35" s="82">
        <f>(C30/1000)*0.249</f>
        <v>2648.6656238592</v>
      </c>
      <c r="D35" s="82">
        <f t="shared" ref="D35:E35" si="34">(D30/1000)*0.249</f>
        <v>197.11837354560001</v>
      </c>
      <c r="E35" s="82">
        <f t="shared" si="34"/>
        <v>0</v>
      </c>
      <c r="F35" s="83">
        <f>(F30/1000)*0.249</f>
        <v>0</v>
      </c>
      <c r="H35" s="377"/>
      <c r="I35" s="377"/>
      <c r="J35" s="379"/>
      <c r="K35" s="144" t="s">
        <v>139</v>
      </c>
      <c r="L35" s="382">
        <v>0.15</v>
      </c>
      <c r="M35" s="382"/>
      <c r="N35" s="145">
        <v>9.6999999999999993</v>
      </c>
      <c r="O35" s="376">
        <f>((J34*L35)*(N35/100)*S29)</f>
        <v>44.115599999999993</v>
      </c>
      <c r="P35" s="376"/>
      <c r="Q35" s="376">
        <f t="shared" si="28"/>
        <v>405.86351999999988</v>
      </c>
      <c r="R35" s="376"/>
      <c r="S35" s="376">
        <f t="shared" si="29"/>
        <v>0.10106001647999997</v>
      </c>
      <c r="T35" s="376"/>
      <c r="V35" s="377"/>
      <c r="W35" s="377"/>
      <c r="X35" s="379"/>
      <c r="Y35" s="144" t="s">
        <v>139</v>
      </c>
      <c r="Z35" s="382">
        <v>0.26</v>
      </c>
      <c r="AA35" s="382"/>
      <c r="AB35" s="145">
        <v>9.6999999999999993</v>
      </c>
      <c r="AC35" s="376">
        <f>((X34*Z35)*(AB35/100)*AG29)</f>
        <v>347.13564599999989</v>
      </c>
      <c r="AD35" s="376"/>
      <c r="AE35" s="376">
        <f t="shared" si="30"/>
        <v>3193.6479431999987</v>
      </c>
      <c r="AF35" s="376"/>
      <c r="AG35" s="376">
        <f t="shared" si="31"/>
        <v>0.79521833785679974</v>
      </c>
      <c r="AH35" s="376"/>
      <c r="AJ35" s="377"/>
      <c r="AK35" s="377"/>
      <c r="AL35" s="379"/>
      <c r="AM35" s="144" t="s">
        <v>139</v>
      </c>
      <c r="AN35" s="382">
        <v>0.26</v>
      </c>
      <c r="AO35" s="382"/>
      <c r="AP35" s="145">
        <v>9.6999999999999993</v>
      </c>
      <c r="AQ35" s="376">
        <f>((AL34*AN35)*(AP35/100)*AU29)</f>
        <v>192.54713399999997</v>
      </c>
      <c r="AR35" s="376"/>
      <c r="AS35" s="376">
        <f t="shared" si="32"/>
        <v>1771.4336327999995</v>
      </c>
      <c r="AT35" s="376"/>
      <c r="AU35" s="376">
        <f t="shared" si="33"/>
        <v>0.44108697456719986</v>
      </c>
      <c r="AV35" s="376"/>
    </row>
    <row r="36" spans="1:48" ht="30" customHeight="1" x14ac:dyDescent="0.25">
      <c r="A36" s="16" t="s">
        <v>146</v>
      </c>
      <c r="B36" s="84">
        <f>(B31/1000)*0.227</f>
        <v>0</v>
      </c>
      <c r="C36" s="67">
        <f t="shared" ref="C36:E36" si="35">(C31/1000)*0.227</f>
        <v>1250.0400765059999</v>
      </c>
      <c r="D36" s="67">
        <f t="shared" si="35"/>
        <v>130.18810873249998</v>
      </c>
      <c r="E36" s="67">
        <f t="shared" si="35"/>
        <v>0</v>
      </c>
      <c r="F36" s="85">
        <f>(F31/1000)*0.227</f>
        <v>0</v>
      </c>
      <c r="H36" s="377"/>
      <c r="I36" s="377"/>
      <c r="J36" s="380"/>
      <c r="K36" s="144" t="s">
        <v>143</v>
      </c>
      <c r="L36" s="382">
        <v>0.28999999999999998</v>
      </c>
      <c r="M36" s="382"/>
      <c r="N36" s="145">
        <v>6.8</v>
      </c>
      <c r="O36" s="376">
        <f>((J34*L36)*(N36/100)*S29)</f>
        <v>59.791040000000002</v>
      </c>
      <c r="P36" s="376"/>
      <c r="Q36" s="376">
        <f t="shared" si="28"/>
        <v>550.07756799999993</v>
      </c>
      <c r="R36" s="376"/>
      <c r="S36" s="376">
        <f t="shared" si="29"/>
        <v>0.136969314432</v>
      </c>
      <c r="T36" s="376"/>
      <c r="V36" s="377"/>
      <c r="W36" s="377"/>
      <c r="X36" s="380"/>
      <c r="Y36" s="144" t="s">
        <v>143</v>
      </c>
      <c r="Z36" s="382">
        <v>0.316</v>
      </c>
      <c r="AA36" s="382"/>
      <c r="AB36" s="145">
        <v>6.8</v>
      </c>
      <c r="AC36" s="376">
        <f>((X34*Z36)*(AB36/100)*AG29)</f>
        <v>295.76727840000001</v>
      </c>
      <c r="AD36" s="376"/>
      <c r="AE36" s="376">
        <f t="shared" si="30"/>
        <v>2721.0589612799999</v>
      </c>
      <c r="AF36" s="376"/>
      <c r="AG36" s="376">
        <f t="shared" si="31"/>
        <v>0.6775436813587199</v>
      </c>
      <c r="AH36" s="376"/>
      <c r="AJ36" s="377"/>
      <c r="AK36" s="377"/>
      <c r="AL36" s="380"/>
      <c r="AM36" s="144" t="s">
        <v>143</v>
      </c>
      <c r="AN36" s="382">
        <v>0.316</v>
      </c>
      <c r="AO36" s="382"/>
      <c r="AP36" s="145">
        <v>6.8</v>
      </c>
      <c r="AQ36" s="376">
        <f>((AL34*AN36)*(AP36/100)*AU29)</f>
        <v>164.05443360000001</v>
      </c>
      <c r="AR36" s="376"/>
      <c r="AS36" s="376">
        <f t="shared" si="32"/>
        <v>1509.30078912</v>
      </c>
      <c r="AT36" s="376"/>
      <c r="AU36" s="376">
        <f t="shared" si="33"/>
        <v>0.37581589649088004</v>
      </c>
      <c r="AV36" s="376"/>
    </row>
    <row r="37" spans="1:48" ht="30" customHeight="1" thickBot="1" x14ac:dyDescent="0.3">
      <c r="A37" s="17" t="s">
        <v>147</v>
      </c>
      <c r="B37" s="86">
        <f>(B32/1000)*0.267</f>
        <v>0</v>
      </c>
      <c r="C37" s="87">
        <f t="shared" ref="C37:E37" si="36">(C32/1000)*0.267</f>
        <v>1696.2206688000001</v>
      </c>
      <c r="D37" s="87">
        <f t="shared" si="36"/>
        <v>1413.2667780000002</v>
      </c>
      <c r="E37" s="87">
        <f t="shared" si="36"/>
        <v>775.58611229999997</v>
      </c>
      <c r="F37" s="88">
        <f>(F32/1000)*0.267</f>
        <v>3365.1612000000005</v>
      </c>
      <c r="H37" s="377" t="s">
        <v>65</v>
      </c>
      <c r="I37" s="377"/>
      <c r="J37" s="378">
        <v>375</v>
      </c>
      <c r="K37" s="144" t="s">
        <v>14</v>
      </c>
      <c r="L37" s="382">
        <v>0.05</v>
      </c>
      <c r="M37" s="382"/>
      <c r="N37" s="145">
        <v>13.4</v>
      </c>
      <c r="O37" s="376">
        <f>((J37*L37)*(N37/100)*S29)</f>
        <v>2.5125000000000002</v>
      </c>
      <c r="P37" s="376"/>
      <c r="Q37" s="376">
        <f t="shared" si="28"/>
        <v>23.114999999999998</v>
      </c>
      <c r="R37" s="376"/>
      <c r="S37" s="376">
        <f t="shared" si="29"/>
        <v>5.7556350000000003E-3</v>
      </c>
      <c r="T37" s="376"/>
      <c r="V37" s="377" t="s">
        <v>65</v>
      </c>
      <c r="W37" s="377"/>
      <c r="X37" s="378">
        <v>77</v>
      </c>
      <c r="Y37" s="144" t="s">
        <v>14</v>
      </c>
      <c r="Z37" s="382">
        <v>0.05</v>
      </c>
      <c r="AA37" s="382"/>
      <c r="AB37" s="145">
        <v>13.4</v>
      </c>
      <c r="AC37" s="376">
        <f>((X37*Z37)*(AB37/100)*AG29)</f>
        <v>5.0042299999999997</v>
      </c>
      <c r="AD37" s="376"/>
      <c r="AE37" s="376">
        <f t="shared" si="30"/>
        <v>46.038915999999993</v>
      </c>
      <c r="AF37" s="376"/>
      <c r="AG37" s="376">
        <f t="shared" si="31"/>
        <v>1.1463690083999998E-2</v>
      </c>
      <c r="AH37" s="376"/>
      <c r="AJ37" s="377" t="s">
        <v>65</v>
      </c>
      <c r="AK37" s="377"/>
      <c r="AL37" s="378">
        <v>121</v>
      </c>
      <c r="AM37" s="144" t="s">
        <v>14</v>
      </c>
      <c r="AN37" s="382">
        <v>0.05</v>
      </c>
      <c r="AO37" s="382"/>
      <c r="AP37" s="145">
        <v>13.4</v>
      </c>
      <c r="AQ37" s="376">
        <f>((AL37*AN37)*(AP37/100)*AU29)</f>
        <v>4.134570000000001</v>
      </c>
      <c r="AR37" s="376"/>
      <c r="AS37" s="376">
        <f t="shared" si="32"/>
        <v>38.038044000000006</v>
      </c>
      <c r="AT37" s="376"/>
      <c r="AU37" s="376">
        <f t="shared" si="33"/>
        <v>9.4714729560000013E-3</v>
      </c>
      <c r="AV37" s="376"/>
    </row>
    <row r="38" spans="1:48" ht="30" customHeight="1" x14ac:dyDescent="0.25">
      <c r="A38" s="26" t="s">
        <v>26</v>
      </c>
      <c r="B38" s="94">
        <f>SUM(B35:B37)</f>
        <v>174.00421987199999</v>
      </c>
      <c r="C38" s="94">
        <f t="shared" ref="C38:F38" si="37">SUM(C35:C37)</f>
        <v>5594.9263691651995</v>
      </c>
      <c r="D38" s="94">
        <f t="shared" si="37"/>
        <v>1740.5732602781002</v>
      </c>
      <c r="E38" s="94">
        <f t="shared" si="37"/>
        <v>775.58611229999997</v>
      </c>
      <c r="F38" s="94">
        <f t="shared" si="37"/>
        <v>3365.1612000000005</v>
      </c>
      <c r="H38" s="377"/>
      <c r="I38" s="377"/>
      <c r="J38" s="379"/>
      <c r="K38" s="144" t="s">
        <v>139</v>
      </c>
      <c r="L38" s="382">
        <v>0.05</v>
      </c>
      <c r="M38" s="382"/>
      <c r="N38" s="145">
        <v>15.7</v>
      </c>
      <c r="O38" s="376">
        <f>((J37*L38)*(N38/100)*S29)</f>
        <v>2.9437500000000001</v>
      </c>
      <c r="P38" s="376"/>
      <c r="Q38" s="376">
        <f t="shared" si="28"/>
        <v>27.0825</v>
      </c>
      <c r="R38" s="376"/>
      <c r="S38" s="376">
        <f t="shared" si="29"/>
        <v>6.7435424999999997E-3</v>
      </c>
      <c r="T38" s="376"/>
      <c r="V38" s="377"/>
      <c r="W38" s="377"/>
      <c r="X38" s="379"/>
      <c r="Y38" s="144" t="s">
        <v>139</v>
      </c>
      <c r="Z38" s="382">
        <v>0.05</v>
      </c>
      <c r="AA38" s="382"/>
      <c r="AB38" s="145">
        <v>15.7</v>
      </c>
      <c r="AC38" s="376">
        <f>((X37*Z38)*(AB38/100)*AG29)</f>
        <v>5.8631650000000004</v>
      </c>
      <c r="AD38" s="376"/>
      <c r="AE38" s="376">
        <f t="shared" si="30"/>
        <v>53.941118000000003</v>
      </c>
      <c r="AF38" s="376"/>
      <c r="AG38" s="376">
        <f t="shared" si="31"/>
        <v>1.3431338382E-2</v>
      </c>
      <c r="AH38" s="376"/>
      <c r="AJ38" s="377"/>
      <c r="AK38" s="377"/>
      <c r="AL38" s="379"/>
      <c r="AM38" s="144" t="s">
        <v>139</v>
      </c>
      <c r="AN38" s="382">
        <v>0.05</v>
      </c>
      <c r="AO38" s="382"/>
      <c r="AP38" s="145">
        <v>15.7</v>
      </c>
      <c r="AQ38" s="376">
        <f>((AL37*AN38)*(AP38/100)*AU29)</f>
        <v>4.8442350000000003</v>
      </c>
      <c r="AR38" s="376"/>
      <c r="AS38" s="376">
        <f t="shared" si="32"/>
        <v>44.566961999999997</v>
      </c>
      <c r="AT38" s="376"/>
      <c r="AU38" s="376">
        <f t="shared" si="33"/>
        <v>1.1097173537999999E-2</v>
      </c>
      <c r="AV38" s="376"/>
    </row>
    <row r="39" spans="1:48" ht="30" customHeight="1" x14ac:dyDescent="0.25">
      <c r="A39" s="58"/>
      <c r="B39" s="59"/>
      <c r="C39" s="59"/>
      <c r="D39" s="59"/>
      <c r="E39" s="59"/>
      <c r="F39" s="59"/>
      <c r="H39" s="377"/>
      <c r="I39" s="377"/>
      <c r="J39" s="380"/>
      <c r="K39" s="144" t="s">
        <v>143</v>
      </c>
      <c r="L39" s="382">
        <v>0.9</v>
      </c>
      <c r="M39" s="382"/>
      <c r="N39" s="145">
        <v>11</v>
      </c>
      <c r="O39" s="376">
        <f>((J37*L39)*(N39/100)*S29)</f>
        <v>37.125</v>
      </c>
      <c r="P39" s="376"/>
      <c r="Q39" s="376">
        <f t="shared" si="28"/>
        <v>341.54999999999995</v>
      </c>
      <c r="R39" s="376"/>
      <c r="S39" s="376">
        <f t="shared" si="29"/>
        <v>8.5045949999999995E-2</v>
      </c>
      <c r="T39" s="376"/>
      <c r="V39" s="377"/>
      <c r="W39" s="377"/>
      <c r="X39" s="380"/>
      <c r="Y39" s="144" t="s">
        <v>143</v>
      </c>
      <c r="Z39" s="382">
        <v>0.9</v>
      </c>
      <c r="AA39" s="382"/>
      <c r="AB39" s="145">
        <v>11</v>
      </c>
      <c r="AC39" s="376">
        <f>((X37*Z39)*(AB39/100)*AG29)</f>
        <v>73.943099999999987</v>
      </c>
      <c r="AD39" s="376"/>
      <c r="AE39" s="376">
        <f t="shared" si="30"/>
        <v>680.27651999999978</v>
      </c>
      <c r="AF39" s="376"/>
      <c r="AG39" s="376">
        <f t="shared" si="31"/>
        <v>0.16938885347999996</v>
      </c>
      <c r="AH39" s="376"/>
      <c r="AJ39" s="377"/>
      <c r="AK39" s="377"/>
      <c r="AL39" s="380"/>
      <c r="AM39" s="144" t="s">
        <v>143</v>
      </c>
      <c r="AN39" s="382">
        <v>0.9</v>
      </c>
      <c r="AO39" s="382"/>
      <c r="AP39" s="145">
        <v>11</v>
      </c>
      <c r="AQ39" s="376">
        <f>((AL37*AN39)*(AP39/100)*AU29)</f>
        <v>61.0929</v>
      </c>
      <c r="AR39" s="376"/>
      <c r="AS39" s="376">
        <f t="shared" si="32"/>
        <v>562.05467999999996</v>
      </c>
      <c r="AT39" s="376"/>
      <c r="AU39" s="376">
        <f t="shared" si="33"/>
        <v>0.13995161531999997</v>
      </c>
      <c r="AV39" s="376"/>
    </row>
    <row r="40" spans="1:48" ht="30" customHeight="1" x14ac:dyDescent="0.25">
      <c r="H40" s="377" t="s">
        <v>66</v>
      </c>
      <c r="I40" s="377"/>
      <c r="J40" s="378">
        <f>141+450</f>
        <v>591</v>
      </c>
      <c r="K40" s="144" t="s">
        <v>14</v>
      </c>
      <c r="L40" s="381" t="s">
        <v>41</v>
      </c>
      <c r="M40" s="381"/>
      <c r="N40" s="145"/>
      <c r="O40" s="376"/>
      <c r="P40" s="376"/>
      <c r="Q40" s="376"/>
      <c r="R40" s="376"/>
      <c r="S40" s="376"/>
      <c r="T40" s="376"/>
      <c r="V40" s="377" t="s">
        <v>66</v>
      </c>
      <c r="W40" s="377"/>
      <c r="X40" s="378">
        <f>32+41</f>
        <v>73</v>
      </c>
      <c r="Y40" s="144" t="s">
        <v>14</v>
      </c>
      <c r="Z40" s="381" t="s">
        <v>41</v>
      </c>
      <c r="AA40" s="381"/>
      <c r="AB40" s="145"/>
      <c r="AC40" s="376"/>
      <c r="AD40" s="376"/>
      <c r="AE40" s="376"/>
      <c r="AF40" s="376"/>
      <c r="AG40" s="376"/>
      <c r="AH40" s="376"/>
      <c r="AJ40" s="377" t="s">
        <v>66</v>
      </c>
      <c r="AK40" s="377"/>
      <c r="AL40" s="378">
        <f>32+67</f>
        <v>99</v>
      </c>
      <c r="AM40" s="144" t="s">
        <v>14</v>
      </c>
      <c r="AN40" s="381" t="s">
        <v>41</v>
      </c>
      <c r="AO40" s="381"/>
      <c r="AP40" s="145"/>
      <c r="AQ40" s="376"/>
      <c r="AR40" s="376"/>
      <c r="AS40" s="376"/>
      <c r="AT40" s="376"/>
      <c r="AU40" s="376"/>
      <c r="AV40" s="376"/>
    </row>
    <row r="41" spans="1:48" ht="30" customHeight="1" x14ac:dyDescent="0.25">
      <c r="H41" s="377"/>
      <c r="I41" s="377"/>
      <c r="J41" s="379"/>
      <c r="K41" s="144" t="s">
        <v>139</v>
      </c>
      <c r="L41" s="381" t="s">
        <v>41</v>
      </c>
      <c r="M41" s="381"/>
      <c r="N41" s="145"/>
      <c r="O41" s="376"/>
      <c r="P41" s="376"/>
      <c r="Q41" s="376"/>
      <c r="R41" s="376"/>
      <c r="S41" s="376"/>
      <c r="T41" s="376"/>
      <c r="V41" s="377"/>
      <c r="W41" s="377"/>
      <c r="X41" s="379"/>
      <c r="Y41" s="144" t="s">
        <v>139</v>
      </c>
      <c r="Z41" s="381" t="s">
        <v>41</v>
      </c>
      <c r="AA41" s="381"/>
      <c r="AB41" s="145"/>
      <c r="AC41" s="376"/>
      <c r="AD41" s="376"/>
      <c r="AE41" s="376"/>
      <c r="AF41" s="376"/>
      <c r="AG41" s="376"/>
      <c r="AH41" s="376"/>
      <c r="AJ41" s="377"/>
      <c r="AK41" s="377"/>
      <c r="AL41" s="379"/>
      <c r="AM41" s="144" t="s">
        <v>139</v>
      </c>
      <c r="AN41" s="381" t="s">
        <v>41</v>
      </c>
      <c r="AO41" s="381"/>
      <c r="AP41" s="145"/>
      <c r="AQ41" s="376"/>
      <c r="AR41" s="376"/>
      <c r="AS41" s="376"/>
      <c r="AT41" s="376"/>
      <c r="AU41" s="376"/>
      <c r="AV41" s="376"/>
    </row>
    <row r="42" spans="1:48" ht="30" customHeight="1" x14ac:dyDescent="0.25">
      <c r="H42" s="377"/>
      <c r="I42" s="377"/>
      <c r="J42" s="380"/>
      <c r="K42" s="144" t="s">
        <v>143</v>
      </c>
      <c r="L42" s="382">
        <v>1</v>
      </c>
      <c r="M42" s="382"/>
      <c r="N42" s="145">
        <v>29</v>
      </c>
      <c r="O42" s="376">
        <f>((J40*L42)*(N42/100)*S29)</f>
        <v>171.39</v>
      </c>
      <c r="P42" s="376"/>
      <c r="Q42" s="376">
        <f t="shared" ref="Q42" si="38">O42*9.2</f>
        <v>1576.7879999999998</v>
      </c>
      <c r="R42" s="376"/>
      <c r="S42" s="376">
        <f t="shared" ref="S42" si="39">(Q42/1000)*0.249</f>
        <v>0.39262021199999997</v>
      </c>
      <c r="T42" s="376"/>
      <c r="V42" s="377"/>
      <c r="W42" s="377"/>
      <c r="X42" s="380"/>
      <c r="Y42" s="144" t="s">
        <v>143</v>
      </c>
      <c r="Z42" s="382">
        <v>1</v>
      </c>
      <c r="AA42" s="382"/>
      <c r="AB42" s="145">
        <v>29</v>
      </c>
      <c r="AC42" s="376">
        <f>((X40*Z42)*(AB42/100)*AG29)</f>
        <v>205.34899999999996</v>
      </c>
      <c r="AD42" s="376"/>
      <c r="AE42" s="376">
        <f t="shared" ref="AE42" si="40">AC42*9.2</f>
        <v>1889.2107999999996</v>
      </c>
      <c r="AF42" s="376"/>
      <c r="AG42" s="376">
        <f t="shared" ref="AG42" si="41">(AE42/1000)*0.249</f>
        <v>0.47041348919999992</v>
      </c>
      <c r="AH42" s="376"/>
      <c r="AJ42" s="377"/>
      <c r="AK42" s="377"/>
      <c r="AL42" s="380"/>
      <c r="AM42" s="144" t="s">
        <v>143</v>
      </c>
      <c r="AN42" s="382">
        <v>1</v>
      </c>
      <c r="AO42" s="382"/>
      <c r="AP42" s="145">
        <v>29</v>
      </c>
      <c r="AQ42" s="376">
        <f>((AL40*AN42)*(AP42/100)*AU29)</f>
        <v>146.42099999999996</v>
      </c>
      <c r="AR42" s="376"/>
      <c r="AS42" s="376">
        <f t="shared" ref="AS42" si="42">AQ42*9.2</f>
        <v>1347.0731999999996</v>
      </c>
      <c r="AT42" s="376"/>
      <c r="AU42" s="376">
        <f t="shared" ref="AU42" si="43">(AS42/1000)*0.249</f>
        <v>0.33542122679999992</v>
      </c>
      <c r="AV42" s="376"/>
    </row>
    <row r="43" spans="1:48" ht="30" customHeight="1" x14ac:dyDescent="0.25">
      <c r="H43" s="377" t="s">
        <v>67</v>
      </c>
      <c r="I43" s="377"/>
      <c r="J43" s="378">
        <v>64</v>
      </c>
      <c r="K43" s="144" t="s">
        <v>14</v>
      </c>
      <c r="L43" s="381" t="s">
        <v>41</v>
      </c>
      <c r="M43" s="381"/>
      <c r="N43" s="145"/>
      <c r="O43" s="376"/>
      <c r="P43" s="376"/>
      <c r="Q43" s="376"/>
      <c r="R43" s="376"/>
      <c r="S43" s="376"/>
      <c r="T43" s="376"/>
      <c r="V43" s="377" t="s">
        <v>67</v>
      </c>
      <c r="W43" s="377"/>
      <c r="X43" s="378">
        <v>10</v>
      </c>
      <c r="Y43" s="144" t="s">
        <v>14</v>
      </c>
      <c r="Z43" s="381" t="s">
        <v>41</v>
      </c>
      <c r="AA43" s="381"/>
      <c r="AB43" s="145"/>
      <c r="AC43" s="376"/>
      <c r="AD43" s="376"/>
      <c r="AE43" s="376"/>
      <c r="AF43" s="376"/>
      <c r="AG43" s="376"/>
      <c r="AH43" s="376"/>
      <c r="AJ43" s="377" t="s">
        <v>67</v>
      </c>
      <c r="AK43" s="377"/>
      <c r="AL43" s="378">
        <v>18</v>
      </c>
      <c r="AM43" s="144" t="s">
        <v>14</v>
      </c>
      <c r="AN43" s="381" t="s">
        <v>41</v>
      </c>
      <c r="AO43" s="381"/>
      <c r="AP43" s="145"/>
      <c r="AQ43" s="376"/>
      <c r="AR43" s="376"/>
      <c r="AS43" s="376"/>
      <c r="AT43" s="376"/>
      <c r="AU43" s="376"/>
      <c r="AV43" s="376"/>
    </row>
    <row r="44" spans="1:48" ht="30" customHeight="1" x14ac:dyDescent="0.25">
      <c r="H44" s="377"/>
      <c r="I44" s="377"/>
      <c r="J44" s="379"/>
      <c r="K44" s="144" t="s">
        <v>139</v>
      </c>
      <c r="L44" s="381" t="s">
        <v>41</v>
      </c>
      <c r="M44" s="381"/>
      <c r="N44" s="145"/>
      <c r="O44" s="376"/>
      <c r="P44" s="376"/>
      <c r="Q44" s="376"/>
      <c r="R44" s="376"/>
      <c r="S44" s="376"/>
      <c r="T44" s="376"/>
      <c r="V44" s="377"/>
      <c r="W44" s="377"/>
      <c r="X44" s="379"/>
      <c r="Y44" s="144" t="s">
        <v>139</v>
      </c>
      <c r="Z44" s="381" t="s">
        <v>41</v>
      </c>
      <c r="AA44" s="381"/>
      <c r="AB44" s="145"/>
      <c r="AC44" s="376"/>
      <c r="AD44" s="376"/>
      <c r="AE44" s="376"/>
      <c r="AF44" s="376"/>
      <c r="AG44" s="376"/>
      <c r="AH44" s="376"/>
      <c r="AJ44" s="377"/>
      <c r="AK44" s="377"/>
      <c r="AL44" s="379"/>
      <c r="AM44" s="144" t="s">
        <v>139</v>
      </c>
      <c r="AN44" s="381" t="s">
        <v>41</v>
      </c>
      <c r="AO44" s="381"/>
      <c r="AP44" s="145"/>
      <c r="AQ44" s="376"/>
      <c r="AR44" s="376"/>
      <c r="AS44" s="376"/>
      <c r="AT44" s="376"/>
      <c r="AU44" s="376"/>
      <c r="AV44" s="376"/>
    </row>
    <row r="45" spans="1:48" ht="30" customHeight="1" x14ac:dyDescent="0.25">
      <c r="H45" s="377"/>
      <c r="I45" s="377"/>
      <c r="J45" s="380"/>
      <c r="K45" s="144" t="s">
        <v>143</v>
      </c>
      <c r="L45" s="382">
        <v>1</v>
      </c>
      <c r="M45" s="382"/>
      <c r="N45" s="145">
        <v>26</v>
      </c>
      <c r="O45" s="376">
        <f>((J43*L45)*(N45/100)*S29)</f>
        <v>16.64</v>
      </c>
      <c r="P45" s="376"/>
      <c r="Q45" s="376">
        <f t="shared" ref="Q45" si="44">O45*9.2</f>
        <v>153.08799999999999</v>
      </c>
      <c r="R45" s="376"/>
      <c r="S45" s="376">
        <f t="shared" ref="S45" si="45">(Q45/1000)*0.249</f>
        <v>3.8118911999999998E-2</v>
      </c>
      <c r="T45" s="376"/>
      <c r="V45" s="377"/>
      <c r="W45" s="377"/>
      <c r="X45" s="380"/>
      <c r="Y45" s="144" t="s">
        <v>143</v>
      </c>
      <c r="Z45" s="382">
        <v>1</v>
      </c>
      <c r="AA45" s="382"/>
      <c r="AB45" s="145">
        <v>26</v>
      </c>
      <c r="AC45" s="376">
        <f>((X43*Z45)*(AB45/100)*AG29)</f>
        <v>25.22</v>
      </c>
      <c r="AD45" s="376"/>
      <c r="AE45" s="376">
        <f t="shared" ref="AE45" si="46">AC45*9.2</f>
        <v>232.02399999999997</v>
      </c>
      <c r="AF45" s="376"/>
      <c r="AG45" s="376">
        <f t="shared" ref="AG45" si="47">(AE45/1000)*0.249</f>
        <v>5.7773975999999998E-2</v>
      </c>
      <c r="AH45" s="376"/>
      <c r="AJ45" s="377"/>
      <c r="AK45" s="377"/>
      <c r="AL45" s="380"/>
      <c r="AM45" s="144" t="s">
        <v>143</v>
      </c>
      <c r="AN45" s="382">
        <v>1</v>
      </c>
      <c r="AO45" s="382"/>
      <c r="AP45" s="145">
        <v>26</v>
      </c>
      <c r="AQ45" s="376">
        <f>((AL43*AN45)*(AP45/100)*AU29)</f>
        <v>23.867999999999999</v>
      </c>
      <c r="AR45" s="376"/>
      <c r="AS45" s="376">
        <f t="shared" ref="AS45" si="48">AQ45*9.2</f>
        <v>219.58559999999997</v>
      </c>
      <c r="AT45" s="376"/>
      <c r="AU45" s="376">
        <f t="shared" ref="AU45" si="49">(AS45/1000)*0.249</f>
        <v>5.4676814399999989E-2</v>
      </c>
      <c r="AV45" s="376"/>
    </row>
    <row r="46" spans="1:48" ht="30" customHeight="1" x14ac:dyDescent="0.25">
      <c r="H46" s="408" t="s">
        <v>68</v>
      </c>
      <c r="I46" s="409"/>
      <c r="J46" s="378">
        <v>7</v>
      </c>
      <c r="K46" s="144" t="s">
        <v>14</v>
      </c>
      <c r="L46" s="381" t="s">
        <v>41</v>
      </c>
      <c r="M46" s="381"/>
      <c r="N46" s="145"/>
      <c r="O46" s="376"/>
      <c r="P46" s="376"/>
      <c r="Q46" s="376"/>
      <c r="R46" s="376"/>
      <c r="S46" s="376"/>
      <c r="T46" s="376"/>
      <c r="V46" s="377" t="s">
        <v>68</v>
      </c>
      <c r="W46" s="377"/>
      <c r="X46" s="378">
        <v>5</v>
      </c>
      <c r="Y46" s="144" t="s">
        <v>14</v>
      </c>
      <c r="Z46" s="381" t="s">
        <v>41</v>
      </c>
      <c r="AA46" s="381"/>
      <c r="AB46" s="145"/>
      <c r="AC46" s="376"/>
      <c r="AD46" s="376"/>
      <c r="AE46" s="376"/>
      <c r="AF46" s="376"/>
      <c r="AG46" s="376"/>
      <c r="AH46" s="376"/>
      <c r="AJ46" s="377" t="s">
        <v>68</v>
      </c>
      <c r="AK46" s="377"/>
      <c r="AL46" s="378">
        <v>12</v>
      </c>
      <c r="AM46" s="144" t="s">
        <v>14</v>
      </c>
      <c r="AN46" s="381" t="s">
        <v>41</v>
      </c>
      <c r="AO46" s="381"/>
      <c r="AP46" s="145"/>
      <c r="AQ46" s="376"/>
      <c r="AR46" s="376"/>
      <c r="AS46" s="376"/>
      <c r="AT46" s="376"/>
      <c r="AU46" s="376"/>
      <c r="AV46" s="376"/>
    </row>
    <row r="47" spans="1:48" ht="30" customHeight="1" x14ac:dyDescent="0.25">
      <c r="H47" s="410"/>
      <c r="I47" s="411"/>
      <c r="J47" s="379"/>
      <c r="K47" s="144" t="s">
        <v>139</v>
      </c>
      <c r="L47" s="381" t="s">
        <v>41</v>
      </c>
      <c r="M47" s="381"/>
      <c r="N47" s="145"/>
      <c r="O47" s="376"/>
      <c r="P47" s="376"/>
      <c r="Q47" s="376"/>
      <c r="R47" s="376"/>
      <c r="S47" s="376"/>
      <c r="T47" s="376"/>
      <c r="V47" s="377"/>
      <c r="W47" s="377"/>
      <c r="X47" s="379"/>
      <c r="Y47" s="144" t="s">
        <v>139</v>
      </c>
      <c r="Z47" s="381" t="s">
        <v>41</v>
      </c>
      <c r="AA47" s="381"/>
      <c r="AB47" s="145"/>
      <c r="AC47" s="376"/>
      <c r="AD47" s="376"/>
      <c r="AE47" s="376"/>
      <c r="AF47" s="376"/>
      <c r="AG47" s="376"/>
      <c r="AH47" s="376"/>
      <c r="AJ47" s="377"/>
      <c r="AK47" s="377"/>
      <c r="AL47" s="379"/>
      <c r="AM47" s="144" t="s">
        <v>139</v>
      </c>
      <c r="AN47" s="381" t="s">
        <v>41</v>
      </c>
      <c r="AO47" s="381"/>
      <c r="AP47" s="145"/>
      <c r="AQ47" s="376"/>
      <c r="AR47" s="376"/>
      <c r="AS47" s="376"/>
      <c r="AT47" s="376"/>
      <c r="AU47" s="376"/>
      <c r="AV47" s="376"/>
    </row>
    <row r="48" spans="1:48" ht="30" customHeight="1" x14ac:dyDescent="0.25">
      <c r="H48" s="412"/>
      <c r="I48" s="413"/>
      <c r="J48" s="380"/>
      <c r="K48" s="144" t="s">
        <v>143</v>
      </c>
      <c r="L48" s="382">
        <v>1</v>
      </c>
      <c r="M48" s="382"/>
      <c r="N48" s="145">
        <v>25</v>
      </c>
      <c r="O48" s="376">
        <f>((J46*L48)*(N48/100)*S29)</f>
        <v>1.75</v>
      </c>
      <c r="P48" s="376"/>
      <c r="Q48" s="376">
        <f>O48*9.2</f>
        <v>16.099999999999998</v>
      </c>
      <c r="R48" s="376"/>
      <c r="S48" s="376">
        <f t="shared" ref="S48" si="50">(Q48/1000)*0.249</f>
        <v>4.0088999999999993E-3</v>
      </c>
      <c r="T48" s="376"/>
      <c r="V48" s="377"/>
      <c r="W48" s="377"/>
      <c r="X48" s="380"/>
      <c r="Y48" s="144" t="s">
        <v>143</v>
      </c>
      <c r="Z48" s="382">
        <v>1</v>
      </c>
      <c r="AA48" s="382"/>
      <c r="AB48" s="145">
        <v>25</v>
      </c>
      <c r="AC48" s="376">
        <f>((X46*Z48)*(AB48/100)*AG29)</f>
        <v>12.125</v>
      </c>
      <c r="AD48" s="376"/>
      <c r="AE48" s="376">
        <f t="shared" ref="AE48" si="51">AC48*9.2</f>
        <v>111.55</v>
      </c>
      <c r="AF48" s="376"/>
      <c r="AG48" s="376">
        <f t="shared" ref="AG48" si="52">(AE48/1000)*0.249</f>
        <v>2.7775950000000001E-2</v>
      </c>
      <c r="AH48" s="376"/>
      <c r="AJ48" s="377"/>
      <c r="AK48" s="377"/>
      <c r="AL48" s="380"/>
      <c r="AM48" s="144" t="s">
        <v>143</v>
      </c>
      <c r="AN48" s="382">
        <v>1</v>
      </c>
      <c r="AO48" s="382"/>
      <c r="AP48" s="145">
        <v>25</v>
      </c>
      <c r="AQ48" s="376">
        <f>((AL46*AN48)*(AP48/100)*AU29)</f>
        <v>15.299999999999999</v>
      </c>
      <c r="AR48" s="376"/>
      <c r="AS48" s="376">
        <f t="shared" ref="AS48" si="53">AQ48*9.2</f>
        <v>140.76</v>
      </c>
      <c r="AT48" s="376"/>
      <c r="AU48" s="376">
        <f t="shared" ref="AU48" si="54">(AS48/1000)*0.249</f>
        <v>3.5049240000000002E-2</v>
      </c>
      <c r="AV48" s="376"/>
    </row>
    <row r="49" spans="3:48" ht="15.75" thickBot="1" x14ac:dyDescent="0.3">
      <c r="H49" s="193"/>
      <c r="I49" s="193"/>
      <c r="J49" s="193"/>
      <c r="K49" s="193"/>
      <c r="L49" s="193"/>
      <c r="M49" s="193"/>
      <c r="N49" s="193"/>
      <c r="O49" s="194"/>
      <c r="P49" s="194"/>
      <c r="Q49" s="194"/>
      <c r="R49" s="194"/>
      <c r="S49" s="194"/>
      <c r="T49" s="194"/>
      <c r="V49" s="193"/>
      <c r="W49" s="193"/>
    </row>
    <row r="50" spans="3:48" ht="16.5" thickBot="1" x14ac:dyDescent="0.3">
      <c r="C50" s="139" t="s">
        <v>48</v>
      </c>
      <c r="D50" s="200" t="s">
        <v>109</v>
      </c>
      <c r="E50" s="201" t="s">
        <v>29</v>
      </c>
      <c r="F50" s="206" t="s">
        <v>80</v>
      </c>
      <c r="H50" s="193"/>
      <c r="I50" s="193"/>
      <c r="J50" s="193"/>
      <c r="K50" s="193"/>
      <c r="L50" s="193"/>
      <c r="M50" s="193"/>
      <c r="N50" s="193"/>
      <c r="AO50" s="362" t="s">
        <v>49</v>
      </c>
      <c r="AP50" s="362"/>
      <c r="AQ50" s="363" t="s">
        <v>109</v>
      </c>
      <c r="AR50" s="364"/>
      <c r="AS50" s="363" t="s">
        <v>29</v>
      </c>
      <c r="AT50" s="365"/>
      <c r="AU50" s="366" t="s">
        <v>80</v>
      </c>
      <c r="AV50" s="367"/>
    </row>
    <row r="51" spans="3:48" ht="16.5" thickTop="1" x14ac:dyDescent="0.25">
      <c r="D51" s="368" t="s">
        <v>14</v>
      </c>
      <c r="E51" s="69" t="s">
        <v>32</v>
      </c>
      <c r="F51" s="207">
        <f>(ROUNDUP(SUM(B30:F30),1))/1000</f>
        <v>12127.6636</v>
      </c>
      <c r="H51" s="193"/>
      <c r="J51" s="202"/>
      <c r="K51" s="193"/>
      <c r="L51" s="196"/>
      <c r="M51" s="196"/>
      <c r="N51" s="195"/>
      <c r="O51" s="194"/>
      <c r="P51" s="194"/>
      <c r="Q51" s="194"/>
      <c r="R51" s="194"/>
      <c r="S51" s="194"/>
      <c r="T51" s="194"/>
      <c r="AK51" s="202"/>
      <c r="AQ51" s="368" t="s">
        <v>14</v>
      </c>
      <c r="AR51" s="369"/>
      <c r="AS51" s="369" t="s">
        <v>32</v>
      </c>
      <c r="AT51" s="369"/>
      <c r="AU51" s="372">
        <f>(ROUNDUP(SUM(Q8,Q11,Q14,Q17,Q20,Q23,AE8,AE11,AE14,AE17,AE20,AE23,Q31,Q34,Q37,Q40,Q43,Q46,AE31,AE34,AE37,AE40,AE43,AE46,AS8,AS11,AS17,AS20,AS23,AS31,AS14,AS34,AS37,AS40,AS43,AS46,BG8,BG11,BG14,BG17,BG20,BG23,BG31,BG34,BG37,BG40,BG43,BG46),1))/1000*365</f>
        <v>5593.8805000000002</v>
      </c>
      <c r="AV51" s="373"/>
    </row>
    <row r="52" spans="3:48" ht="16.5" thickBot="1" x14ac:dyDescent="0.3">
      <c r="D52" s="370"/>
      <c r="E52" s="75" t="s">
        <v>86</v>
      </c>
      <c r="F52" s="208">
        <f>ROUNDUP(SUM(B35:F35),1)</f>
        <v>3019.7999999999997</v>
      </c>
      <c r="H52" s="193"/>
      <c r="J52" s="202"/>
      <c r="K52" s="195"/>
      <c r="L52" s="196"/>
      <c r="M52" s="196"/>
      <c r="N52" s="195"/>
      <c r="O52" s="194"/>
      <c r="P52" s="194"/>
      <c r="Q52" s="194"/>
      <c r="R52" s="194"/>
      <c r="S52" s="194"/>
      <c r="T52" s="194"/>
      <c r="AK52" s="202"/>
      <c r="AQ52" s="370"/>
      <c r="AR52" s="371"/>
      <c r="AS52" s="371" t="s">
        <v>86</v>
      </c>
      <c r="AT52" s="371"/>
      <c r="AU52" s="374">
        <f>(ROUNDUP(SUM(S8,S11,S14,S17,S20,S23,AG8,AG11,AG14,AG17,AG20,AG23,S31,S34,S37,S40,S43,S46,AG31,AG34,AG37,AG40,AG43,AG46,AU8,AU11,AU14,AU17,AU20,AU23,AU31,AU34,AU37,AU40,AU43,AU46,BI8,BI11,BI14,BI17,BI20,BI23,BI31,BI34,BI37,BI40,BI43,BI46),10))*365</f>
        <v>1392.8686820285</v>
      </c>
      <c r="AV52" s="375"/>
    </row>
    <row r="53" spans="3:48" ht="15.75" x14ac:dyDescent="0.25">
      <c r="D53" s="368" t="s">
        <v>139</v>
      </c>
      <c r="E53" s="69" t="s">
        <v>32</v>
      </c>
      <c r="F53" s="207">
        <f>(ROUNDUP(SUM(B31:F31),1))/1000</f>
        <v>6080.3003999999992</v>
      </c>
      <c r="H53" s="193"/>
      <c r="I53" s="193"/>
      <c r="J53" s="195"/>
      <c r="AQ53" s="368" t="s">
        <v>139</v>
      </c>
      <c r="AR53" s="369"/>
      <c r="AS53" s="369" t="s">
        <v>32</v>
      </c>
      <c r="AT53" s="369"/>
      <c r="AU53" s="372">
        <f>(ROUNDUP(SUM(Q9,Q12,Q15,Q18,Q21,Q24,AE9,AE12,AE15,AE18,AE21,AE24,Q32,Q35,Q38,Q41,Q44,Q47,AE32,AE35,AE38,AE41,AE44,AE47,AS9,AS12,AS15,AS18,AS21,AS24,AS32,AS35,AS38,AS41,AS44,AS47,BG9,BG12,BG15,BG18,BG21,BG24,BG32,BG35,BG38,BG41,BG44,BG47),1))/1000*365</f>
        <v>4256.5934999999999</v>
      </c>
      <c r="AV53" s="373"/>
    </row>
    <row r="54" spans="3:48" ht="16.5" thickBot="1" x14ac:dyDescent="0.3">
      <c r="D54" s="370"/>
      <c r="E54" s="75" t="s">
        <v>86</v>
      </c>
      <c r="F54" s="208">
        <f>ROUNDUP(SUM(B36:F36),1)</f>
        <v>1380.3</v>
      </c>
      <c r="H54" s="193"/>
      <c r="I54" s="193"/>
      <c r="J54" s="195"/>
      <c r="AQ54" s="370"/>
      <c r="AR54" s="371"/>
      <c r="AS54" s="371" t="s">
        <v>86</v>
      </c>
      <c r="AT54" s="371"/>
      <c r="AU54" s="374">
        <f>(ROUNDUP(SUM(S9,S12,S15,S18,S21,S24,AG9,AG12,AG15,AG18,AG21,AG24,S32,S35,S38,S41,S44,S47,AG32,AG35,AG38,AG41,AG44,AG47,AU9,AU12,AU15,AU18,AU21,AU24,AU32,AU35,AU38,AU41,AU44,AU47,BI9,BI12,BI15,BI18,BI21,BI24,BI32,BI35,BI38,BI41,BI44,BI47),10))*365</f>
        <v>1059.8864084080001</v>
      </c>
      <c r="AV54" s="375"/>
    </row>
    <row r="55" spans="3:48" ht="15.75" x14ac:dyDescent="0.25">
      <c r="D55" s="368" t="s">
        <v>143</v>
      </c>
      <c r="E55" s="69" t="s">
        <v>32</v>
      </c>
      <c r="F55" s="207">
        <f>(ROUNDUP(SUM(B32:F32),1))/1000</f>
        <v>27154.437300000001</v>
      </c>
      <c r="H55" s="193"/>
      <c r="I55" s="193"/>
      <c r="J55" s="195"/>
      <c r="K55" s="195"/>
      <c r="L55" s="196"/>
      <c r="M55" s="196"/>
      <c r="N55" s="195"/>
      <c r="O55" s="197"/>
      <c r="P55" s="197"/>
      <c r="Q55" s="194"/>
      <c r="R55" s="194"/>
      <c r="S55" s="194"/>
      <c r="T55" s="194"/>
      <c r="AQ55" s="368" t="s">
        <v>143</v>
      </c>
      <c r="AR55" s="369"/>
      <c r="AS55" s="369" t="s">
        <v>32</v>
      </c>
      <c r="AT55" s="369"/>
      <c r="AU55" s="372">
        <f>(ROUNDUP(SUM(Q10,Q13,Q16,Q19,Q22,Q25,AE10,AE13,AE16,AE19,AE22,AE25,Q33,Q36,Q39,Q42,Q45,Q48,AE33,AE36,AE39,AE42,AE45,AE48,AS10,AS13,AS16,AS19,AS22,AS25,AS33,AS36,AS39,AS42,AS45,AS48,BG10,BG13,BG16,BG19,BG22,BG25,BG33,BG36,BG39,BG42,BG45,BG48),1))/1000*365</f>
        <v>10742.241999999998</v>
      </c>
      <c r="AV55" s="373"/>
    </row>
    <row r="56" spans="3:48" ht="16.5" thickBot="1" x14ac:dyDescent="0.3">
      <c r="D56" s="370"/>
      <c r="E56" s="75" t="s">
        <v>86</v>
      </c>
      <c r="F56" s="208">
        <f>ROUNDUP(SUM(B37:F37),1)</f>
        <v>7250.3</v>
      </c>
      <c r="H56" s="193"/>
      <c r="I56" s="193"/>
      <c r="J56" s="195"/>
      <c r="K56" s="195"/>
      <c r="L56" s="196"/>
      <c r="M56" s="196"/>
      <c r="N56" s="195"/>
      <c r="O56" s="197"/>
      <c r="P56" s="197"/>
      <c r="Q56" s="194"/>
      <c r="R56" s="194"/>
      <c r="S56" s="194"/>
      <c r="T56" s="194"/>
      <c r="AQ56" s="370"/>
      <c r="AR56" s="371"/>
      <c r="AS56" s="371" t="s">
        <v>86</v>
      </c>
      <c r="AT56" s="371"/>
      <c r="AU56" s="374">
        <f>(ROUNDUP(SUM(S10,S13,S16,S19,S22,S25,AG10,AG13,AG16,AG19,AG22,AG25,S33,S36,S39,S42,S45,S48,AG33,AG36,AG39,AG42,AG45,AG48,AU10,AU13,AU16,AU19,AU22,AU25,AU33,AU36,AU39,AU42,AU45,AU48,BI10,BI13,BI16,BI19,BI22,BI25),10))*365</f>
        <v>2674.8119836135002</v>
      </c>
      <c r="AV56" s="375"/>
    </row>
    <row r="57" spans="3:48" ht="15" customHeight="1" x14ac:dyDescent="0.25">
      <c r="E57" s="191" t="s">
        <v>32</v>
      </c>
      <c r="F57" s="191" t="s">
        <v>86</v>
      </c>
      <c r="AS57" s="360" t="s">
        <v>32</v>
      </c>
      <c r="AT57" s="360"/>
      <c r="AU57" s="360" t="s">
        <v>86</v>
      </c>
      <c r="AV57" s="360"/>
    </row>
    <row r="58" spans="3:48" ht="19.5" customHeight="1" thickBot="1" x14ac:dyDescent="0.3">
      <c r="E58" s="118">
        <f>(ROUNDUP(SUM(B30:F32),1))/1000</f>
        <v>45362.4012</v>
      </c>
      <c r="F58" s="118">
        <f>ROUNDUP(SUM(B38:F38),1)</f>
        <v>11650.300000000001</v>
      </c>
      <c r="H58" s="132"/>
      <c r="I58" s="132"/>
      <c r="J58" s="132"/>
      <c r="K58" s="132"/>
      <c r="L58" s="132"/>
      <c r="M58" s="132"/>
      <c r="N58" s="132"/>
      <c r="O58" s="132"/>
      <c r="P58" s="133"/>
      <c r="W58" s="131"/>
      <c r="AS58" s="361">
        <f>(ROUNDUP(((SUM(Q8:R25,Q31:R48,AE8:AF25,AE31:AF48,AS8:AT25,AS31:AT48))*365),1))/1000</f>
        <v>20592.638900000002</v>
      </c>
      <c r="AT58" s="361"/>
      <c r="AU58" s="361">
        <f>ROUNDUP(((SUM(S8:T25,S31:T48,AG8:AH25,AG31:AH48,AU8:AV25,AU31:AV48))*365),1)</f>
        <v>5127.6000000000004</v>
      </c>
      <c r="AV58" s="361"/>
    </row>
    <row r="59" spans="3:48" ht="19.5" customHeight="1" thickTop="1" thickBot="1" x14ac:dyDescent="0.3">
      <c r="E59" s="162"/>
      <c r="F59" s="162"/>
      <c r="H59" s="162"/>
      <c r="I59" s="162"/>
      <c r="J59" s="162"/>
      <c r="K59" s="162"/>
      <c r="L59" s="162"/>
      <c r="M59" s="162"/>
      <c r="N59" s="162"/>
      <c r="O59" s="162"/>
      <c r="P59" s="133"/>
      <c r="W59" s="131"/>
      <c r="AC59" s="162"/>
      <c r="AD59" s="162"/>
      <c r="AE59" s="162"/>
      <c r="AF59" s="162"/>
      <c r="AG59" s="162"/>
      <c r="AH59" s="162"/>
    </row>
    <row r="60" spans="3:48" ht="16.5" customHeight="1" thickBot="1" x14ac:dyDescent="0.3">
      <c r="C60" s="139" t="s">
        <v>50</v>
      </c>
      <c r="D60" s="200" t="s">
        <v>109</v>
      </c>
      <c r="E60" s="201" t="s">
        <v>29</v>
      </c>
      <c r="F60" s="201" t="s">
        <v>80</v>
      </c>
      <c r="H60" s="162"/>
      <c r="I60" s="162"/>
      <c r="J60" s="162"/>
      <c r="K60" s="162"/>
      <c r="L60" s="162"/>
      <c r="M60" s="162"/>
      <c r="N60" s="162"/>
      <c r="O60" s="162"/>
      <c r="P60" s="133"/>
      <c r="W60" s="131"/>
      <c r="AC60" s="162"/>
      <c r="AD60" s="162"/>
      <c r="AE60" s="162"/>
      <c r="AF60" s="162"/>
      <c r="AG60" s="162"/>
      <c r="AH60" s="162"/>
    </row>
    <row r="61" spans="3:48" ht="16.5" customHeight="1" thickTop="1" x14ac:dyDescent="0.25">
      <c r="D61" s="368" t="s">
        <v>14</v>
      </c>
      <c r="E61" s="69" t="s">
        <v>32</v>
      </c>
      <c r="F61" s="198">
        <f t="shared" ref="F61:F66" si="55">F51+AU51</f>
        <v>17721.544099999999</v>
      </c>
      <c r="H61" s="162"/>
      <c r="I61" s="162"/>
      <c r="J61" s="162"/>
      <c r="K61" s="162"/>
      <c r="L61" s="162"/>
      <c r="M61" s="162"/>
      <c r="N61" s="162"/>
      <c r="O61" s="162"/>
      <c r="P61" s="133"/>
      <c r="W61" s="131"/>
      <c r="AC61" s="162"/>
      <c r="AD61" s="162"/>
      <c r="AE61" s="162"/>
      <c r="AF61" s="162"/>
      <c r="AG61" s="162"/>
      <c r="AH61" s="162"/>
    </row>
    <row r="62" spans="3:48" ht="16.5" customHeight="1" thickBot="1" x14ac:dyDescent="0.3">
      <c r="D62" s="370"/>
      <c r="E62" s="75" t="s">
        <v>86</v>
      </c>
      <c r="F62" s="199">
        <f t="shared" si="55"/>
        <v>4412.6686820284995</v>
      </c>
      <c r="H62" s="162"/>
      <c r="I62" s="162"/>
      <c r="J62" s="162"/>
      <c r="K62" s="162"/>
      <c r="L62" s="162"/>
      <c r="M62" s="162"/>
      <c r="N62" s="162"/>
      <c r="O62" s="162"/>
      <c r="P62" s="133"/>
      <c r="W62" s="131"/>
      <c r="AC62" s="162"/>
      <c r="AD62" s="162"/>
      <c r="AE62" s="162"/>
      <c r="AF62" s="162"/>
      <c r="AG62" s="162"/>
      <c r="AH62" s="162"/>
    </row>
    <row r="63" spans="3:48" ht="16.5" customHeight="1" x14ac:dyDescent="0.25">
      <c r="D63" s="368" t="s">
        <v>139</v>
      </c>
      <c r="E63" s="69" t="s">
        <v>32</v>
      </c>
      <c r="F63" s="198">
        <f t="shared" si="55"/>
        <v>10336.893899999999</v>
      </c>
      <c r="H63" s="162"/>
      <c r="I63" s="162"/>
      <c r="J63" s="162"/>
      <c r="K63" s="162"/>
      <c r="L63" s="162"/>
      <c r="M63" s="162"/>
      <c r="N63" s="162"/>
      <c r="O63" s="162"/>
      <c r="P63" s="133"/>
      <c r="W63" s="131"/>
      <c r="AC63" s="162"/>
      <c r="AD63" s="162"/>
      <c r="AE63" s="162"/>
      <c r="AF63" s="162"/>
      <c r="AG63" s="162"/>
      <c r="AH63" s="162"/>
    </row>
    <row r="64" spans="3:48" ht="16.5" customHeight="1" thickBot="1" x14ac:dyDescent="0.3">
      <c r="D64" s="370"/>
      <c r="E64" s="75" t="s">
        <v>86</v>
      </c>
      <c r="F64" s="199">
        <f t="shared" si="55"/>
        <v>2440.1864084079998</v>
      </c>
      <c r="H64" s="162"/>
      <c r="I64" s="162"/>
      <c r="J64" s="162"/>
      <c r="K64" s="162"/>
      <c r="L64" s="162"/>
      <c r="M64" s="162"/>
      <c r="N64" s="162"/>
      <c r="O64" s="162"/>
      <c r="P64" s="133"/>
      <c r="W64" s="131"/>
      <c r="AC64" s="162"/>
      <c r="AD64" s="162"/>
      <c r="AE64" s="162"/>
      <c r="AF64" s="162"/>
      <c r="AG64" s="162"/>
      <c r="AH64" s="162"/>
    </row>
    <row r="65" spans="1:49" ht="16.5" customHeight="1" x14ac:dyDescent="0.25">
      <c r="D65" s="368" t="s">
        <v>143</v>
      </c>
      <c r="E65" s="69" t="s">
        <v>32</v>
      </c>
      <c r="F65" s="198">
        <f t="shared" si="55"/>
        <v>37896.679300000003</v>
      </c>
      <c r="H65" s="162"/>
      <c r="I65" s="162"/>
      <c r="J65" s="162"/>
      <c r="K65" s="162"/>
      <c r="L65" s="162"/>
      <c r="M65" s="162"/>
      <c r="N65" s="162"/>
      <c r="O65" s="162"/>
      <c r="P65" s="133"/>
      <c r="W65" s="131"/>
      <c r="AC65" s="162"/>
      <c r="AD65" s="162"/>
      <c r="AE65" s="162"/>
      <c r="AF65" s="162"/>
      <c r="AG65" s="162"/>
      <c r="AH65" s="162"/>
    </row>
    <row r="66" spans="1:49" ht="16.5" customHeight="1" thickBot="1" x14ac:dyDescent="0.3">
      <c r="D66" s="370"/>
      <c r="E66" s="75" t="s">
        <v>86</v>
      </c>
      <c r="F66" s="199">
        <f t="shared" si="55"/>
        <v>9925.1119836135003</v>
      </c>
      <c r="H66" s="162"/>
      <c r="I66" s="162"/>
      <c r="J66" s="162"/>
      <c r="K66" s="162"/>
      <c r="L66" s="162"/>
      <c r="M66" s="162"/>
      <c r="N66" s="162"/>
      <c r="O66" s="162"/>
      <c r="P66" s="133"/>
      <c r="W66" s="131"/>
      <c r="AC66" s="162"/>
      <c r="AD66" s="162"/>
      <c r="AE66" s="162"/>
      <c r="AF66" s="162"/>
      <c r="AG66" s="162"/>
      <c r="AH66" s="162"/>
    </row>
    <row r="67" spans="1:49" ht="19.5" customHeight="1" x14ac:dyDescent="0.25">
      <c r="E67" s="162"/>
      <c r="F67" s="162"/>
      <c r="H67" s="162"/>
      <c r="I67" s="162"/>
      <c r="J67" s="162"/>
      <c r="K67" s="162"/>
      <c r="L67" s="162"/>
      <c r="M67" s="162"/>
      <c r="N67" s="162"/>
      <c r="O67" s="162"/>
      <c r="P67" s="133"/>
      <c r="W67" s="131"/>
      <c r="AC67" s="162"/>
      <c r="AD67" s="162"/>
      <c r="AE67" s="162"/>
      <c r="AF67" s="162"/>
      <c r="AG67" s="162"/>
      <c r="AH67" s="162"/>
    </row>
    <row r="68" spans="1:49" ht="15" customHeight="1" x14ac:dyDescent="0.25">
      <c r="E68" s="191" t="s">
        <v>32</v>
      </c>
      <c r="F68" s="191" t="s">
        <v>86</v>
      </c>
      <c r="AC68" s="162"/>
      <c r="AD68" s="162"/>
      <c r="AE68" s="162"/>
      <c r="AF68" s="162"/>
      <c r="AG68" s="162"/>
      <c r="AH68" s="162"/>
    </row>
    <row r="69" spans="1:49" ht="20.100000000000001" customHeight="1" thickBot="1" x14ac:dyDescent="0.3">
      <c r="C69" s="332" t="s">
        <v>110</v>
      </c>
      <c r="D69" s="332"/>
      <c r="E69" s="118">
        <f>E58+AS58</f>
        <v>65955.040099999998</v>
      </c>
      <c r="F69" s="118">
        <f>F58+AU58</f>
        <v>16777.900000000001</v>
      </c>
    </row>
    <row r="70" spans="1:49" ht="20.100000000000001" customHeight="1" thickTop="1" x14ac:dyDescent="0.25">
      <c r="C70" s="162"/>
      <c r="D70" s="162"/>
      <c r="E70" s="162"/>
      <c r="F70" s="162"/>
    </row>
    <row r="71" spans="1:49" ht="20.100000000000001" customHeight="1" x14ac:dyDescent="0.25">
      <c r="A71" s="401" t="s">
        <v>92</v>
      </c>
      <c r="B71" s="401"/>
      <c r="C71" s="401"/>
      <c r="D71" s="401"/>
      <c r="E71" s="401"/>
      <c r="F71" s="401"/>
      <c r="G71" s="234"/>
      <c r="H71" s="401" t="str">
        <f>A71</f>
        <v>Rok 2016</v>
      </c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  <c r="T71" s="401"/>
      <c r="U71" s="401"/>
      <c r="V71" s="401"/>
      <c r="W71" s="401"/>
      <c r="X71" s="401"/>
      <c r="Y71" s="401"/>
      <c r="Z71" s="401"/>
      <c r="AA71" s="401"/>
      <c r="AB71" s="401"/>
      <c r="AC71" s="401"/>
      <c r="AD71" s="401"/>
      <c r="AE71" s="401"/>
      <c r="AF71" s="401"/>
      <c r="AG71" s="401"/>
      <c r="AH71" s="401"/>
      <c r="AI71" s="401"/>
      <c r="AJ71" s="401"/>
      <c r="AK71" s="401"/>
      <c r="AL71" s="401"/>
      <c r="AM71" s="401"/>
      <c r="AN71" s="401"/>
      <c r="AO71" s="401"/>
      <c r="AP71" s="401"/>
      <c r="AQ71" s="401"/>
      <c r="AR71" s="401"/>
      <c r="AS71" s="401"/>
      <c r="AT71" s="401"/>
      <c r="AU71" s="401"/>
      <c r="AV71" s="401"/>
    </row>
    <row r="72" spans="1:49" ht="60" customHeight="1" x14ac:dyDescent="0.25">
      <c r="A72" s="402" t="s">
        <v>106</v>
      </c>
      <c r="B72" s="402"/>
      <c r="C72" s="402"/>
      <c r="D72" s="402"/>
      <c r="E72" s="402"/>
      <c r="F72" s="402"/>
      <c r="G72" s="234"/>
      <c r="H72" s="402" t="s">
        <v>106</v>
      </c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02"/>
      <c r="AQ72" s="402"/>
      <c r="AR72" s="402"/>
      <c r="AS72" s="402"/>
      <c r="AT72" s="402"/>
      <c r="AU72" s="402"/>
      <c r="AV72" s="402"/>
    </row>
    <row r="73" spans="1:49" ht="20.100000000000001" customHeight="1" x14ac:dyDescent="0.25">
      <c r="A73" s="403" t="s">
        <v>48</v>
      </c>
      <c r="B73" s="403"/>
      <c r="C73" s="403"/>
      <c r="D73" s="403"/>
      <c r="E73" s="403"/>
      <c r="F73" s="403"/>
      <c r="G73" s="245"/>
      <c r="H73" s="404" t="s">
        <v>49</v>
      </c>
      <c r="I73" s="404"/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404"/>
      <c r="X73" s="404"/>
      <c r="Y73" s="404"/>
      <c r="Z73" s="404"/>
      <c r="AA73" s="404"/>
      <c r="AB73" s="404"/>
      <c r="AC73" s="404"/>
      <c r="AD73" s="404"/>
      <c r="AE73" s="404"/>
      <c r="AF73" s="404"/>
      <c r="AG73" s="404"/>
      <c r="AH73" s="404"/>
      <c r="AI73" s="404"/>
      <c r="AJ73" s="404"/>
      <c r="AK73" s="404"/>
      <c r="AL73" s="404"/>
      <c r="AM73" s="404"/>
      <c r="AN73" s="404"/>
      <c r="AO73" s="404"/>
      <c r="AP73" s="404"/>
      <c r="AQ73" s="404"/>
      <c r="AR73" s="404"/>
      <c r="AS73" s="404"/>
      <c r="AT73" s="404"/>
      <c r="AU73" s="404"/>
      <c r="AV73" s="404"/>
    </row>
    <row r="74" spans="1:49" ht="21.95" customHeight="1" x14ac:dyDescent="0.35">
      <c r="A74" s="245"/>
      <c r="B74" s="405" t="s">
        <v>44</v>
      </c>
      <c r="C74" s="405"/>
      <c r="D74" s="405"/>
      <c r="E74" s="405"/>
      <c r="F74" s="405"/>
      <c r="G74" s="28"/>
      <c r="H74" s="407" t="s">
        <v>72</v>
      </c>
      <c r="I74" s="407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</row>
    <row r="75" spans="1:49" ht="21.95" customHeight="1" thickBot="1" x14ac:dyDescent="0.3">
      <c r="B75" s="406"/>
      <c r="C75" s="406"/>
      <c r="D75" s="406"/>
      <c r="E75" s="406"/>
      <c r="F75" s="406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407"/>
      <c r="Z75" s="407"/>
      <c r="AA75" s="407"/>
      <c r="AB75" s="407"/>
      <c r="AC75" s="407"/>
      <c r="AD75" s="407"/>
      <c r="AE75" s="407"/>
      <c r="AF75" s="407"/>
      <c r="AG75" s="407"/>
      <c r="AH75" s="407"/>
      <c r="AI75" s="407"/>
      <c r="AJ75" s="407"/>
      <c r="AK75" s="407"/>
      <c r="AL75" s="407"/>
      <c r="AM75" s="407"/>
      <c r="AN75" s="407"/>
      <c r="AO75" s="407"/>
      <c r="AP75" s="407"/>
      <c r="AQ75" s="407"/>
      <c r="AR75" s="407"/>
      <c r="AS75" s="407"/>
      <c r="AT75" s="407"/>
      <c r="AU75" s="407"/>
      <c r="AV75" s="407"/>
      <c r="AW75" s="238"/>
    </row>
    <row r="76" spans="1:49" ht="51" customHeight="1" thickBot="1" x14ac:dyDescent="0.3">
      <c r="A76" s="30" t="s">
        <v>22</v>
      </c>
      <c r="B76" s="31" t="s">
        <v>8</v>
      </c>
      <c r="C76" s="32" t="s">
        <v>9</v>
      </c>
      <c r="D76" s="32" t="s">
        <v>6</v>
      </c>
      <c r="E76" s="32" t="s">
        <v>7</v>
      </c>
      <c r="F76" s="33" t="s">
        <v>5</v>
      </c>
      <c r="G76" s="6"/>
      <c r="H76" s="240" t="s">
        <v>53</v>
      </c>
      <c r="I76" s="248">
        <v>11614</v>
      </c>
      <c r="J76" s="247" t="s">
        <v>54</v>
      </c>
      <c r="K76" s="248">
        <v>79</v>
      </c>
      <c r="L76" s="389" t="s">
        <v>55</v>
      </c>
      <c r="M76" s="389"/>
      <c r="N76" s="390" t="s">
        <v>122</v>
      </c>
      <c r="O76" s="390"/>
      <c r="P76" s="390"/>
      <c r="Q76" s="391" t="s">
        <v>61</v>
      </c>
      <c r="R76" s="391"/>
      <c r="S76" s="137">
        <v>5.5</v>
      </c>
      <c r="T76" s="138" t="s">
        <v>64</v>
      </c>
      <c r="U76" s="36"/>
      <c r="V76" s="240" t="s">
        <v>53</v>
      </c>
      <c r="W76" s="248">
        <v>14134</v>
      </c>
      <c r="X76" s="247" t="s">
        <v>54</v>
      </c>
      <c r="Y76" s="248">
        <v>691</v>
      </c>
      <c r="Z76" s="389" t="s">
        <v>55</v>
      </c>
      <c r="AA76" s="389"/>
      <c r="AB76" s="390" t="s">
        <v>132</v>
      </c>
      <c r="AC76" s="390"/>
      <c r="AD76" s="390"/>
      <c r="AE76" s="391" t="s">
        <v>61</v>
      </c>
      <c r="AF76" s="391"/>
      <c r="AG76" s="137">
        <v>4.7</v>
      </c>
      <c r="AH76" s="138" t="s">
        <v>64</v>
      </c>
      <c r="AJ76" s="240" t="s">
        <v>53</v>
      </c>
      <c r="AK76" s="248">
        <v>14265</v>
      </c>
      <c r="AL76" s="247" t="s">
        <v>54</v>
      </c>
      <c r="AM76" s="248">
        <v>691</v>
      </c>
      <c r="AN76" s="389" t="s">
        <v>55</v>
      </c>
      <c r="AO76" s="389"/>
      <c r="AP76" s="390" t="s">
        <v>134</v>
      </c>
      <c r="AQ76" s="390"/>
      <c r="AR76" s="390"/>
      <c r="AS76" s="391" t="s">
        <v>61</v>
      </c>
      <c r="AT76" s="391"/>
      <c r="AU76" s="137">
        <v>1</v>
      </c>
      <c r="AV76" s="138" t="s">
        <v>64</v>
      </c>
      <c r="AW76" s="36"/>
    </row>
    <row r="77" spans="1:49" ht="30" customHeight="1" x14ac:dyDescent="0.25">
      <c r="A77" s="8" t="s">
        <v>18</v>
      </c>
      <c r="B77" s="20">
        <f>IF((B78+B79+B80)&gt;0,B78+B79+B80,0)</f>
        <v>0</v>
      </c>
      <c r="C77" s="251">
        <f>IF((C78+C79+C80)&gt;0,C78+C79+C80,0)</f>
        <v>0</v>
      </c>
      <c r="D77" s="251">
        <f>IF((D78+D79+D80)&gt;0,D78+D79+D80,0)</f>
        <v>0</v>
      </c>
      <c r="E77" s="251">
        <f>IF((E78+E79+E80)&gt;0,E78+E79+E80,0)</f>
        <v>0</v>
      </c>
      <c r="F77" s="22">
        <f>IF((F78+F79+F80)&gt;0,F78+F79+F80,0)</f>
        <v>0</v>
      </c>
      <c r="H77" s="383" t="s">
        <v>57</v>
      </c>
      <c r="I77" s="383"/>
      <c r="J77" s="249" t="s">
        <v>45</v>
      </c>
      <c r="K77" s="249" t="s">
        <v>58</v>
      </c>
      <c r="L77" s="383" t="s">
        <v>59</v>
      </c>
      <c r="M77" s="383"/>
      <c r="N77" s="249" t="s">
        <v>60</v>
      </c>
      <c r="O77" s="383" t="s">
        <v>62</v>
      </c>
      <c r="P77" s="383"/>
      <c r="Q77" s="383" t="s">
        <v>63</v>
      </c>
      <c r="R77" s="383"/>
      <c r="S77" s="383" t="s">
        <v>83</v>
      </c>
      <c r="T77" s="383"/>
      <c r="U77" s="150"/>
      <c r="V77" s="383" t="s">
        <v>57</v>
      </c>
      <c r="W77" s="383"/>
      <c r="X77" s="249" t="s">
        <v>45</v>
      </c>
      <c r="Y77" s="249" t="s">
        <v>58</v>
      </c>
      <c r="Z77" s="383" t="s">
        <v>59</v>
      </c>
      <c r="AA77" s="383"/>
      <c r="AB77" s="249" t="s">
        <v>60</v>
      </c>
      <c r="AC77" s="383" t="s">
        <v>62</v>
      </c>
      <c r="AD77" s="383"/>
      <c r="AE77" s="383" t="s">
        <v>63</v>
      </c>
      <c r="AF77" s="383"/>
      <c r="AG77" s="383" t="s">
        <v>82</v>
      </c>
      <c r="AH77" s="383"/>
      <c r="AJ77" s="383" t="s">
        <v>57</v>
      </c>
      <c r="AK77" s="383"/>
      <c r="AL77" s="249" t="s">
        <v>45</v>
      </c>
      <c r="AM77" s="249" t="s">
        <v>58</v>
      </c>
      <c r="AN77" s="383" t="s">
        <v>59</v>
      </c>
      <c r="AO77" s="383"/>
      <c r="AP77" s="249" t="s">
        <v>60</v>
      </c>
      <c r="AQ77" s="383" t="s">
        <v>62</v>
      </c>
      <c r="AR77" s="383"/>
      <c r="AS77" s="383" t="s">
        <v>63</v>
      </c>
      <c r="AT77" s="383"/>
      <c r="AU77" s="383" t="s">
        <v>83</v>
      </c>
      <c r="AV77" s="383"/>
      <c r="AW77" s="150"/>
    </row>
    <row r="78" spans="1:49" ht="30" customHeight="1" x14ac:dyDescent="0.25">
      <c r="A78" s="9" t="s">
        <v>14</v>
      </c>
      <c r="B78" s="104"/>
      <c r="C78" s="96"/>
      <c r="D78" s="96"/>
      <c r="E78" s="96"/>
      <c r="F78" s="97"/>
      <c r="H78" s="384" t="s">
        <v>56</v>
      </c>
      <c r="I78" s="384"/>
      <c r="J78" s="378"/>
      <c r="K78" s="144" t="s">
        <v>14</v>
      </c>
      <c r="L78" s="382">
        <v>1</v>
      </c>
      <c r="M78" s="382"/>
      <c r="N78" s="145">
        <v>5</v>
      </c>
      <c r="O78" s="376">
        <f>((J78*L78)*(N78/100)*S76)</f>
        <v>0</v>
      </c>
      <c r="P78" s="376"/>
      <c r="Q78" s="376">
        <f>O78*9.2</f>
        <v>0</v>
      </c>
      <c r="R78" s="376"/>
      <c r="S78" s="376">
        <f>(Q78/1000)*0.249</f>
        <v>0</v>
      </c>
      <c r="T78" s="376"/>
      <c r="U78" s="151"/>
      <c r="V78" s="384" t="s">
        <v>56</v>
      </c>
      <c r="W78" s="384"/>
      <c r="X78" s="378"/>
      <c r="Y78" s="144" t="s">
        <v>14</v>
      </c>
      <c r="Z78" s="382">
        <v>1</v>
      </c>
      <c r="AA78" s="382"/>
      <c r="AB78" s="145">
        <v>5</v>
      </c>
      <c r="AC78" s="376">
        <f>((X78*Z78)*(AB78/100)*AG76)</f>
        <v>0</v>
      </c>
      <c r="AD78" s="376"/>
      <c r="AE78" s="376">
        <f>AC78*9.2</f>
        <v>0</v>
      </c>
      <c r="AF78" s="376"/>
      <c r="AG78" s="376">
        <f>(AE78/1000)*0.249</f>
        <v>0</v>
      </c>
      <c r="AH78" s="376"/>
      <c r="AJ78" s="384" t="s">
        <v>56</v>
      </c>
      <c r="AK78" s="384"/>
      <c r="AL78" s="378"/>
      <c r="AM78" s="144" t="s">
        <v>14</v>
      </c>
      <c r="AN78" s="382">
        <v>1</v>
      </c>
      <c r="AO78" s="382"/>
      <c r="AP78" s="145">
        <v>5</v>
      </c>
      <c r="AQ78" s="376">
        <f>((AL78*AN78)*(AP78/100)*AU76)</f>
        <v>0</v>
      </c>
      <c r="AR78" s="376"/>
      <c r="AS78" s="376">
        <f>AQ78*9.2</f>
        <v>0</v>
      </c>
      <c r="AT78" s="376"/>
      <c r="AU78" s="376">
        <f>(AS78/1000)*0.249</f>
        <v>0</v>
      </c>
      <c r="AV78" s="376"/>
      <c r="AW78" s="151"/>
    </row>
    <row r="79" spans="1:49" ht="30" customHeight="1" x14ac:dyDescent="0.25">
      <c r="A79" s="9" t="s">
        <v>139</v>
      </c>
      <c r="B79" s="104"/>
      <c r="C79" s="96"/>
      <c r="D79" s="96"/>
      <c r="E79" s="96"/>
      <c r="F79" s="97"/>
      <c r="H79" s="384"/>
      <c r="I79" s="384"/>
      <c r="J79" s="379"/>
      <c r="K79" s="144" t="s">
        <v>139</v>
      </c>
      <c r="L79" s="381" t="s">
        <v>41</v>
      </c>
      <c r="M79" s="381"/>
      <c r="N79" s="146"/>
      <c r="O79" s="385"/>
      <c r="P79" s="385"/>
      <c r="Q79" s="385"/>
      <c r="R79" s="385"/>
      <c r="S79" s="385"/>
      <c r="T79" s="385"/>
      <c r="U79" s="151"/>
      <c r="V79" s="384"/>
      <c r="W79" s="384"/>
      <c r="X79" s="379"/>
      <c r="Y79" s="144" t="s">
        <v>139</v>
      </c>
      <c r="Z79" s="381" t="s">
        <v>41</v>
      </c>
      <c r="AA79" s="381"/>
      <c r="AB79" s="146"/>
      <c r="AC79" s="385"/>
      <c r="AD79" s="385"/>
      <c r="AE79" s="385"/>
      <c r="AF79" s="385"/>
      <c r="AG79" s="385"/>
      <c r="AH79" s="385"/>
      <c r="AJ79" s="384"/>
      <c r="AK79" s="384"/>
      <c r="AL79" s="379"/>
      <c r="AM79" s="144" t="s">
        <v>139</v>
      </c>
      <c r="AN79" s="381" t="s">
        <v>41</v>
      </c>
      <c r="AO79" s="381"/>
      <c r="AP79" s="146"/>
      <c r="AQ79" s="385"/>
      <c r="AR79" s="385"/>
      <c r="AS79" s="385"/>
      <c r="AT79" s="385"/>
      <c r="AU79" s="385"/>
      <c r="AV79" s="385"/>
      <c r="AW79" s="151"/>
    </row>
    <row r="80" spans="1:49" ht="30" customHeight="1" thickBot="1" x14ac:dyDescent="0.3">
      <c r="A80" s="10" t="s">
        <v>143</v>
      </c>
      <c r="B80" s="105"/>
      <c r="C80" s="99"/>
      <c r="D80" s="99"/>
      <c r="E80" s="99"/>
      <c r="F80" s="100"/>
      <c r="H80" s="384"/>
      <c r="I80" s="384"/>
      <c r="J80" s="380"/>
      <c r="K80" s="144" t="s">
        <v>143</v>
      </c>
      <c r="L80" s="381" t="s">
        <v>41</v>
      </c>
      <c r="M80" s="381"/>
      <c r="N80" s="146"/>
      <c r="O80" s="385"/>
      <c r="P80" s="385"/>
      <c r="Q80" s="385"/>
      <c r="R80" s="385"/>
      <c r="S80" s="385"/>
      <c r="T80" s="385"/>
      <c r="U80" s="151"/>
      <c r="V80" s="384"/>
      <c r="W80" s="384"/>
      <c r="X80" s="380"/>
      <c r="Y80" s="144" t="s">
        <v>143</v>
      </c>
      <c r="Z80" s="381" t="s">
        <v>41</v>
      </c>
      <c r="AA80" s="381"/>
      <c r="AB80" s="146"/>
      <c r="AC80" s="385"/>
      <c r="AD80" s="385"/>
      <c r="AE80" s="385"/>
      <c r="AF80" s="385"/>
      <c r="AG80" s="385"/>
      <c r="AH80" s="385"/>
      <c r="AJ80" s="384"/>
      <c r="AK80" s="384"/>
      <c r="AL80" s="380"/>
      <c r="AM80" s="144" t="s">
        <v>143</v>
      </c>
      <c r="AN80" s="381" t="s">
        <v>41</v>
      </c>
      <c r="AO80" s="381"/>
      <c r="AP80" s="146"/>
      <c r="AQ80" s="385"/>
      <c r="AR80" s="385"/>
      <c r="AS80" s="385"/>
      <c r="AT80" s="385"/>
      <c r="AU80" s="385"/>
      <c r="AV80" s="385"/>
      <c r="AW80" s="151"/>
    </row>
    <row r="81" spans="1:48" ht="30" customHeight="1" x14ac:dyDescent="0.25">
      <c r="A81" s="8" t="s">
        <v>15</v>
      </c>
      <c r="B81" s="399" t="s">
        <v>16</v>
      </c>
      <c r="C81" s="399"/>
      <c r="D81" s="399"/>
      <c r="E81" s="400"/>
      <c r="F81" s="7" t="s">
        <v>17</v>
      </c>
      <c r="H81" s="377" t="s">
        <v>121</v>
      </c>
      <c r="I81" s="377"/>
      <c r="J81" s="378"/>
      <c r="K81" s="144" t="s">
        <v>14</v>
      </c>
      <c r="L81" s="382">
        <v>0.42399999999999999</v>
      </c>
      <c r="M81" s="382"/>
      <c r="N81" s="145">
        <v>7.4</v>
      </c>
      <c r="O81" s="376">
        <f>((J81*L81)*(N81/100)*S76)</f>
        <v>0</v>
      </c>
      <c r="P81" s="376"/>
      <c r="Q81" s="376">
        <f t="shared" ref="Q81:Q86" si="56">O81*9.2</f>
        <v>0</v>
      </c>
      <c r="R81" s="376"/>
      <c r="S81" s="376">
        <f t="shared" ref="S81:S86" si="57">(Q81/1000)*0.249</f>
        <v>0</v>
      </c>
      <c r="T81" s="376"/>
      <c r="V81" s="377" t="s">
        <v>121</v>
      </c>
      <c r="W81" s="377"/>
      <c r="X81" s="378"/>
      <c r="Y81" s="144" t="s">
        <v>14</v>
      </c>
      <c r="Z81" s="382">
        <v>0.42399999999999999</v>
      </c>
      <c r="AA81" s="382"/>
      <c r="AB81" s="145">
        <v>7.4</v>
      </c>
      <c r="AC81" s="376">
        <f>((X81*Z81)*(AB81/100)*AG76)</f>
        <v>0</v>
      </c>
      <c r="AD81" s="376"/>
      <c r="AE81" s="376">
        <f t="shared" ref="AE81:AE86" si="58">AC81*9.2</f>
        <v>0</v>
      </c>
      <c r="AF81" s="376"/>
      <c r="AG81" s="376">
        <f t="shared" ref="AG81:AG86" si="59">(AE81/1000)*0.249</f>
        <v>0</v>
      </c>
      <c r="AH81" s="376"/>
      <c r="AJ81" s="377" t="s">
        <v>121</v>
      </c>
      <c r="AK81" s="377"/>
      <c r="AL81" s="378"/>
      <c r="AM81" s="144" t="s">
        <v>14</v>
      </c>
      <c r="AN81" s="382">
        <v>0.42399999999999999</v>
      </c>
      <c r="AO81" s="382"/>
      <c r="AP81" s="145">
        <v>7.4</v>
      </c>
      <c r="AQ81" s="376">
        <f>((AL81*AN81)*(AP81/100)*AU76)</f>
        <v>0</v>
      </c>
      <c r="AR81" s="376"/>
      <c r="AS81" s="376">
        <f t="shared" ref="AS81:AS86" si="60">AQ81*9.2</f>
        <v>0</v>
      </c>
      <c r="AT81" s="376"/>
      <c r="AU81" s="376">
        <f t="shared" ref="AU81:AU86" si="61">(AS81/1000)*0.249</f>
        <v>0</v>
      </c>
      <c r="AV81" s="376"/>
    </row>
    <row r="82" spans="1:48" ht="30" customHeight="1" x14ac:dyDescent="0.25">
      <c r="A82" s="9" t="s">
        <v>14</v>
      </c>
      <c r="B82" s="95">
        <v>6459</v>
      </c>
      <c r="C82" s="96">
        <v>11097</v>
      </c>
      <c r="D82" s="96">
        <v>12349</v>
      </c>
      <c r="E82" s="96"/>
      <c r="F82" s="97"/>
      <c r="H82" s="377"/>
      <c r="I82" s="377"/>
      <c r="J82" s="379"/>
      <c r="K82" s="144" t="s">
        <v>139</v>
      </c>
      <c r="L82" s="382">
        <v>0.26</v>
      </c>
      <c r="M82" s="382"/>
      <c r="N82" s="145">
        <v>9.6999999999999993</v>
      </c>
      <c r="O82" s="376">
        <f>((J81*L82)*(N82/100)*S76)</f>
        <v>0</v>
      </c>
      <c r="P82" s="376"/>
      <c r="Q82" s="376">
        <f t="shared" si="56"/>
        <v>0</v>
      </c>
      <c r="R82" s="376"/>
      <c r="S82" s="376">
        <f t="shared" si="57"/>
        <v>0</v>
      </c>
      <c r="T82" s="376"/>
      <c r="V82" s="377"/>
      <c r="W82" s="377"/>
      <c r="X82" s="379"/>
      <c r="Y82" s="144" t="s">
        <v>139</v>
      </c>
      <c r="Z82" s="382">
        <v>0.26</v>
      </c>
      <c r="AA82" s="382"/>
      <c r="AB82" s="145">
        <v>9.6999999999999993</v>
      </c>
      <c r="AC82" s="376">
        <f>((X81*Z82)*(AB82/100)*AG76)</f>
        <v>0</v>
      </c>
      <c r="AD82" s="376"/>
      <c r="AE82" s="376">
        <f t="shared" si="58"/>
        <v>0</v>
      </c>
      <c r="AF82" s="376"/>
      <c r="AG82" s="376">
        <f t="shared" si="59"/>
        <v>0</v>
      </c>
      <c r="AH82" s="376"/>
      <c r="AJ82" s="377"/>
      <c r="AK82" s="377"/>
      <c r="AL82" s="379"/>
      <c r="AM82" s="144" t="s">
        <v>139</v>
      </c>
      <c r="AN82" s="382">
        <v>0.26</v>
      </c>
      <c r="AO82" s="382"/>
      <c r="AP82" s="145">
        <v>9.6999999999999993</v>
      </c>
      <c r="AQ82" s="376">
        <f>((AL81*AN82)*(AP82/100)*AU76)</f>
        <v>0</v>
      </c>
      <c r="AR82" s="376"/>
      <c r="AS82" s="376">
        <f t="shared" si="60"/>
        <v>0</v>
      </c>
      <c r="AT82" s="376"/>
      <c r="AU82" s="376">
        <f t="shared" si="61"/>
        <v>0</v>
      </c>
      <c r="AV82" s="376"/>
    </row>
    <row r="83" spans="1:48" ht="30" customHeight="1" x14ac:dyDescent="0.25">
      <c r="A83" s="9" t="s">
        <v>139</v>
      </c>
      <c r="B83" s="95"/>
      <c r="C83" s="96">
        <v>12769</v>
      </c>
      <c r="D83" s="96">
        <v>16057</v>
      </c>
      <c r="E83" s="96"/>
      <c r="F83" s="97"/>
      <c r="H83" s="377"/>
      <c r="I83" s="377"/>
      <c r="J83" s="380"/>
      <c r="K83" s="144" t="s">
        <v>143</v>
      </c>
      <c r="L83" s="382">
        <v>0.316</v>
      </c>
      <c r="M83" s="382"/>
      <c r="N83" s="145">
        <v>6.8</v>
      </c>
      <c r="O83" s="376">
        <f>((J81*L83)*(N83/100)*S76)</f>
        <v>0</v>
      </c>
      <c r="P83" s="376"/>
      <c r="Q83" s="376">
        <f t="shared" si="56"/>
        <v>0</v>
      </c>
      <c r="R83" s="376"/>
      <c r="S83" s="376">
        <f t="shared" si="57"/>
        <v>0</v>
      </c>
      <c r="T83" s="376"/>
      <c r="V83" s="377"/>
      <c r="W83" s="377"/>
      <c r="X83" s="380"/>
      <c r="Y83" s="144" t="s">
        <v>143</v>
      </c>
      <c r="Z83" s="382">
        <v>0.316</v>
      </c>
      <c r="AA83" s="382"/>
      <c r="AB83" s="145">
        <v>6.8</v>
      </c>
      <c r="AC83" s="376">
        <f>((X81*Z83)*(AB83/100)*AG76)</f>
        <v>0</v>
      </c>
      <c r="AD83" s="376"/>
      <c r="AE83" s="376">
        <f t="shared" si="58"/>
        <v>0</v>
      </c>
      <c r="AF83" s="376"/>
      <c r="AG83" s="376">
        <f t="shared" si="59"/>
        <v>0</v>
      </c>
      <c r="AH83" s="376"/>
      <c r="AJ83" s="377"/>
      <c r="AK83" s="377"/>
      <c r="AL83" s="380"/>
      <c r="AM83" s="144" t="s">
        <v>143</v>
      </c>
      <c r="AN83" s="382">
        <v>0.316</v>
      </c>
      <c r="AO83" s="382"/>
      <c r="AP83" s="145">
        <v>6.8</v>
      </c>
      <c r="AQ83" s="376">
        <f>((AL81*AN83)*(AP83/100)*AU76)</f>
        <v>0</v>
      </c>
      <c r="AR83" s="376"/>
      <c r="AS83" s="376">
        <f t="shared" si="60"/>
        <v>0</v>
      </c>
      <c r="AT83" s="376"/>
      <c r="AU83" s="376">
        <f t="shared" si="61"/>
        <v>0</v>
      </c>
      <c r="AV83" s="376"/>
    </row>
    <row r="84" spans="1:48" ht="30" customHeight="1" thickBot="1" x14ac:dyDescent="0.3">
      <c r="A84" s="10" t="s">
        <v>143</v>
      </c>
      <c r="B84" s="98"/>
      <c r="C84" s="99">
        <v>14070</v>
      </c>
      <c r="D84" s="99">
        <v>25460</v>
      </c>
      <c r="E84" s="99">
        <v>52719</v>
      </c>
      <c r="F84" s="100">
        <v>360</v>
      </c>
      <c r="H84" s="377" t="s">
        <v>65</v>
      </c>
      <c r="I84" s="377"/>
      <c r="J84" s="378"/>
      <c r="K84" s="144" t="s">
        <v>14</v>
      </c>
      <c r="L84" s="382">
        <v>0.05</v>
      </c>
      <c r="M84" s="382"/>
      <c r="N84" s="145">
        <v>13.4</v>
      </c>
      <c r="O84" s="376">
        <f>((J84*L84)*(N84/100)*S76)</f>
        <v>0</v>
      </c>
      <c r="P84" s="376"/>
      <c r="Q84" s="376">
        <f t="shared" si="56"/>
        <v>0</v>
      </c>
      <c r="R84" s="376"/>
      <c r="S84" s="376">
        <f t="shared" si="57"/>
        <v>0</v>
      </c>
      <c r="T84" s="376"/>
      <c r="V84" s="377" t="s">
        <v>65</v>
      </c>
      <c r="W84" s="377"/>
      <c r="X84" s="378"/>
      <c r="Y84" s="144" t="s">
        <v>14</v>
      </c>
      <c r="Z84" s="382">
        <v>0.05</v>
      </c>
      <c r="AA84" s="382"/>
      <c r="AB84" s="145">
        <v>13.4</v>
      </c>
      <c r="AC84" s="376">
        <f>((X84*Z84)*(AB84/100)*AG76)</f>
        <v>0</v>
      </c>
      <c r="AD84" s="376"/>
      <c r="AE84" s="376">
        <f t="shared" si="58"/>
        <v>0</v>
      </c>
      <c r="AF84" s="376"/>
      <c r="AG84" s="376">
        <f t="shared" si="59"/>
        <v>0</v>
      </c>
      <c r="AH84" s="376"/>
      <c r="AJ84" s="377" t="s">
        <v>65</v>
      </c>
      <c r="AK84" s="377"/>
      <c r="AL84" s="378"/>
      <c r="AM84" s="144" t="s">
        <v>14</v>
      </c>
      <c r="AN84" s="382">
        <v>0.05</v>
      </c>
      <c r="AO84" s="382"/>
      <c r="AP84" s="145">
        <v>13.4</v>
      </c>
      <c r="AQ84" s="376">
        <f>((AL84*AN84)*(AP84/100)*AU76)</f>
        <v>0</v>
      </c>
      <c r="AR84" s="376"/>
      <c r="AS84" s="376">
        <f t="shared" si="60"/>
        <v>0</v>
      </c>
      <c r="AT84" s="376"/>
      <c r="AU84" s="376">
        <f t="shared" si="61"/>
        <v>0</v>
      </c>
      <c r="AV84" s="376"/>
    </row>
    <row r="85" spans="1:48" ht="30" customHeight="1" x14ac:dyDescent="0.25">
      <c r="A85" s="8" t="s">
        <v>10</v>
      </c>
      <c r="B85" s="115" t="str">
        <f>IF((B86+B87+B88)&gt;0,(B86+B87+B88)/(IF(B86&gt;0,1,0)+IF(B87&gt;0,1,0)+IF(B88&gt;0,1,0)),"")</f>
        <v/>
      </c>
      <c r="C85" s="116" t="str">
        <f t="shared" ref="C85:F85" si="62">IF((C86+C87+C88)&gt;0,(C86+C87+C88)/(IF(C86&gt;0,1,0)+IF(C87&gt;0,1,0)+IF(C88&gt;0,1,0)),"")</f>
        <v/>
      </c>
      <c r="D85" s="116" t="str">
        <f t="shared" si="62"/>
        <v/>
      </c>
      <c r="E85" s="116" t="str">
        <f t="shared" si="62"/>
        <v/>
      </c>
      <c r="F85" s="117" t="str">
        <f t="shared" si="62"/>
        <v/>
      </c>
      <c r="H85" s="377"/>
      <c r="I85" s="377"/>
      <c r="J85" s="379"/>
      <c r="K85" s="144" t="s">
        <v>139</v>
      </c>
      <c r="L85" s="382">
        <v>0.05</v>
      </c>
      <c r="M85" s="382"/>
      <c r="N85" s="145">
        <v>15.7</v>
      </c>
      <c r="O85" s="376">
        <f>((J84*L85)*(N85/100)*S76)</f>
        <v>0</v>
      </c>
      <c r="P85" s="376"/>
      <c r="Q85" s="376">
        <f t="shared" si="56"/>
        <v>0</v>
      </c>
      <c r="R85" s="376"/>
      <c r="S85" s="376">
        <f t="shared" si="57"/>
        <v>0</v>
      </c>
      <c r="T85" s="376"/>
      <c r="V85" s="377"/>
      <c r="W85" s="377"/>
      <c r="X85" s="379"/>
      <c r="Y85" s="144" t="s">
        <v>139</v>
      </c>
      <c r="Z85" s="382">
        <v>0.05</v>
      </c>
      <c r="AA85" s="382"/>
      <c r="AB85" s="145">
        <v>15.7</v>
      </c>
      <c r="AC85" s="376">
        <f>((X84*Z85)*(AB85/100)*AG76)</f>
        <v>0</v>
      </c>
      <c r="AD85" s="376"/>
      <c r="AE85" s="376">
        <f t="shared" si="58"/>
        <v>0</v>
      </c>
      <c r="AF85" s="376"/>
      <c r="AG85" s="376">
        <f t="shared" si="59"/>
        <v>0</v>
      </c>
      <c r="AH85" s="376"/>
      <c r="AJ85" s="377"/>
      <c r="AK85" s="377"/>
      <c r="AL85" s="379"/>
      <c r="AM85" s="144" t="s">
        <v>139</v>
      </c>
      <c r="AN85" s="382">
        <v>0.05</v>
      </c>
      <c r="AO85" s="382"/>
      <c r="AP85" s="145">
        <v>15.7</v>
      </c>
      <c r="AQ85" s="376">
        <f>((AL84*AN85)*(AP85/100)*AU76)</f>
        <v>0</v>
      </c>
      <c r="AR85" s="376"/>
      <c r="AS85" s="376">
        <f t="shared" si="60"/>
        <v>0</v>
      </c>
      <c r="AT85" s="376"/>
      <c r="AU85" s="376">
        <f t="shared" si="61"/>
        <v>0</v>
      </c>
      <c r="AV85" s="376"/>
    </row>
    <row r="86" spans="1:48" ht="30" customHeight="1" x14ac:dyDescent="0.25">
      <c r="A86" s="9" t="s">
        <v>14</v>
      </c>
      <c r="B86" s="106"/>
      <c r="C86" s="107"/>
      <c r="D86" s="107"/>
      <c r="E86" s="107"/>
      <c r="F86" s="108"/>
      <c r="H86" s="377"/>
      <c r="I86" s="377"/>
      <c r="J86" s="380"/>
      <c r="K86" s="144" t="s">
        <v>143</v>
      </c>
      <c r="L86" s="382">
        <v>0.9</v>
      </c>
      <c r="M86" s="382"/>
      <c r="N86" s="145">
        <v>11</v>
      </c>
      <c r="O86" s="376">
        <f>((J84*L86)*(N86/100)*S76)</f>
        <v>0</v>
      </c>
      <c r="P86" s="376"/>
      <c r="Q86" s="376">
        <f t="shared" si="56"/>
        <v>0</v>
      </c>
      <c r="R86" s="376"/>
      <c r="S86" s="376">
        <f t="shared" si="57"/>
        <v>0</v>
      </c>
      <c r="T86" s="376"/>
      <c r="V86" s="377"/>
      <c r="W86" s="377"/>
      <c r="X86" s="380"/>
      <c r="Y86" s="144" t="s">
        <v>143</v>
      </c>
      <c r="Z86" s="382">
        <v>0.9</v>
      </c>
      <c r="AA86" s="382"/>
      <c r="AB86" s="145">
        <v>11</v>
      </c>
      <c r="AC86" s="376">
        <f>((X84*Z86)*(AB86/100)*AG76)</f>
        <v>0</v>
      </c>
      <c r="AD86" s="376"/>
      <c r="AE86" s="376">
        <f t="shared" si="58"/>
        <v>0</v>
      </c>
      <c r="AF86" s="376"/>
      <c r="AG86" s="376">
        <f t="shared" si="59"/>
        <v>0</v>
      </c>
      <c r="AH86" s="376"/>
      <c r="AJ86" s="377"/>
      <c r="AK86" s="377"/>
      <c r="AL86" s="380"/>
      <c r="AM86" s="144" t="s">
        <v>143</v>
      </c>
      <c r="AN86" s="382">
        <v>0.9</v>
      </c>
      <c r="AO86" s="382"/>
      <c r="AP86" s="145">
        <v>11</v>
      </c>
      <c r="AQ86" s="376">
        <f>((AL84*AN86)*(AP86/100)*AU76)</f>
        <v>0</v>
      </c>
      <c r="AR86" s="376"/>
      <c r="AS86" s="376">
        <f t="shared" si="60"/>
        <v>0</v>
      </c>
      <c r="AT86" s="376"/>
      <c r="AU86" s="376">
        <f t="shared" si="61"/>
        <v>0</v>
      </c>
      <c r="AV86" s="376"/>
    </row>
    <row r="87" spans="1:48" ht="30" customHeight="1" x14ac:dyDescent="0.25">
      <c r="A87" s="9" t="s">
        <v>139</v>
      </c>
      <c r="B87" s="106"/>
      <c r="C87" s="107"/>
      <c r="D87" s="107"/>
      <c r="E87" s="107"/>
      <c r="F87" s="108"/>
      <c r="H87" s="377" t="s">
        <v>66</v>
      </c>
      <c r="I87" s="377"/>
      <c r="J87" s="378"/>
      <c r="K87" s="144" t="s">
        <v>14</v>
      </c>
      <c r="L87" s="381" t="s">
        <v>41</v>
      </c>
      <c r="M87" s="381"/>
      <c r="N87" s="145"/>
      <c r="O87" s="376"/>
      <c r="P87" s="376"/>
      <c r="Q87" s="376"/>
      <c r="R87" s="376"/>
      <c r="S87" s="376"/>
      <c r="T87" s="376"/>
      <c r="V87" s="377" t="s">
        <v>66</v>
      </c>
      <c r="W87" s="377"/>
      <c r="X87" s="378"/>
      <c r="Y87" s="144" t="s">
        <v>14</v>
      </c>
      <c r="Z87" s="381" t="s">
        <v>41</v>
      </c>
      <c r="AA87" s="381"/>
      <c r="AB87" s="145"/>
      <c r="AC87" s="376"/>
      <c r="AD87" s="376"/>
      <c r="AE87" s="376"/>
      <c r="AF87" s="376"/>
      <c r="AG87" s="376"/>
      <c r="AH87" s="376"/>
      <c r="AJ87" s="377" t="s">
        <v>66</v>
      </c>
      <c r="AK87" s="377"/>
      <c r="AL87" s="378"/>
      <c r="AM87" s="144" t="s">
        <v>14</v>
      </c>
      <c r="AN87" s="381" t="s">
        <v>41</v>
      </c>
      <c r="AO87" s="381"/>
      <c r="AP87" s="145"/>
      <c r="AQ87" s="376"/>
      <c r="AR87" s="376"/>
      <c r="AS87" s="376"/>
      <c r="AT87" s="376"/>
      <c r="AU87" s="376"/>
      <c r="AV87" s="376"/>
    </row>
    <row r="88" spans="1:48" ht="30" customHeight="1" thickBot="1" x14ac:dyDescent="0.3">
      <c r="A88" s="10" t="s">
        <v>143</v>
      </c>
      <c r="B88" s="109"/>
      <c r="C88" s="110"/>
      <c r="D88" s="110"/>
      <c r="E88" s="110"/>
      <c r="F88" s="111"/>
      <c r="H88" s="377"/>
      <c r="I88" s="377"/>
      <c r="J88" s="379"/>
      <c r="K88" s="144" t="s">
        <v>139</v>
      </c>
      <c r="L88" s="381" t="s">
        <v>41</v>
      </c>
      <c r="M88" s="381"/>
      <c r="N88" s="145"/>
      <c r="O88" s="376"/>
      <c r="P88" s="376"/>
      <c r="Q88" s="376"/>
      <c r="R88" s="376"/>
      <c r="S88" s="376"/>
      <c r="T88" s="376"/>
      <c r="V88" s="377"/>
      <c r="W88" s="377"/>
      <c r="X88" s="379"/>
      <c r="Y88" s="144" t="s">
        <v>139</v>
      </c>
      <c r="Z88" s="381" t="s">
        <v>41</v>
      </c>
      <c r="AA88" s="381"/>
      <c r="AB88" s="145"/>
      <c r="AC88" s="376"/>
      <c r="AD88" s="376"/>
      <c r="AE88" s="376"/>
      <c r="AF88" s="376"/>
      <c r="AG88" s="376"/>
      <c r="AH88" s="376"/>
      <c r="AJ88" s="377"/>
      <c r="AK88" s="377"/>
      <c r="AL88" s="379"/>
      <c r="AM88" s="144" t="s">
        <v>139</v>
      </c>
      <c r="AN88" s="381" t="s">
        <v>41</v>
      </c>
      <c r="AO88" s="381"/>
      <c r="AP88" s="145"/>
      <c r="AQ88" s="376"/>
      <c r="AR88" s="376"/>
      <c r="AS88" s="376"/>
      <c r="AT88" s="376"/>
      <c r="AU88" s="376"/>
      <c r="AV88" s="376"/>
    </row>
    <row r="89" spans="1:48" ht="30" customHeight="1" x14ac:dyDescent="0.25">
      <c r="A89" s="11" t="s">
        <v>12</v>
      </c>
      <c r="B89" s="397" t="s">
        <v>25</v>
      </c>
      <c r="C89" s="398"/>
      <c r="D89" s="398"/>
      <c r="E89" s="398"/>
      <c r="F89" s="12" t="s">
        <v>13</v>
      </c>
      <c r="H89" s="377"/>
      <c r="I89" s="377"/>
      <c r="J89" s="380"/>
      <c r="K89" s="144" t="s">
        <v>143</v>
      </c>
      <c r="L89" s="382">
        <v>1</v>
      </c>
      <c r="M89" s="382"/>
      <c r="N89" s="145">
        <v>29</v>
      </c>
      <c r="O89" s="376">
        <f>((J87*L89)*(N89/100)*S76)</f>
        <v>0</v>
      </c>
      <c r="P89" s="376"/>
      <c r="Q89" s="376">
        <f t="shared" ref="Q89" si="63">O89*9.2</f>
        <v>0</v>
      </c>
      <c r="R89" s="376"/>
      <c r="S89" s="376">
        <f t="shared" ref="S89" si="64">(Q89/1000)*0.249</f>
        <v>0</v>
      </c>
      <c r="T89" s="376"/>
      <c r="V89" s="377"/>
      <c r="W89" s="377"/>
      <c r="X89" s="380"/>
      <c r="Y89" s="144" t="s">
        <v>143</v>
      </c>
      <c r="Z89" s="382">
        <v>1</v>
      </c>
      <c r="AA89" s="382"/>
      <c r="AB89" s="145">
        <v>29</v>
      </c>
      <c r="AC89" s="376">
        <f>((X87*Z89)*(AB89/100)*AG76)</f>
        <v>0</v>
      </c>
      <c r="AD89" s="376"/>
      <c r="AE89" s="376">
        <f t="shared" ref="AE89" si="65">AC89*9.2</f>
        <v>0</v>
      </c>
      <c r="AF89" s="376"/>
      <c r="AG89" s="376">
        <f t="shared" ref="AG89" si="66">(AE89/1000)*0.249</f>
        <v>0</v>
      </c>
      <c r="AH89" s="376"/>
      <c r="AJ89" s="377"/>
      <c r="AK89" s="377"/>
      <c r="AL89" s="380"/>
      <c r="AM89" s="144" t="s">
        <v>143</v>
      </c>
      <c r="AN89" s="382">
        <v>1</v>
      </c>
      <c r="AO89" s="382"/>
      <c r="AP89" s="145">
        <v>29</v>
      </c>
      <c r="AQ89" s="376">
        <f>((AL87*AN89)*(AP89/100)*AU76)</f>
        <v>0</v>
      </c>
      <c r="AR89" s="376"/>
      <c r="AS89" s="376">
        <f t="shared" ref="AS89" si="67">AQ89*9.2</f>
        <v>0</v>
      </c>
      <c r="AT89" s="376"/>
      <c r="AU89" s="376">
        <f t="shared" ref="AU89" si="68">(AS89/1000)*0.249</f>
        <v>0</v>
      </c>
      <c r="AV89" s="376"/>
    </row>
    <row r="90" spans="1:48" ht="30" customHeight="1" x14ac:dyDescent="0.25">
      <c r="A90" s="9" t="s">
        <v>14</v>
      </c>
      <c r="B90" s="102">
        <v>4.2</v>
      </c>
      <c r="C90" s="107">
        <v>7.4</v>
      </c>
      <c r="D90" s="107">
        <v>13.4</v>
      </c>
      <c r="E90" s="107"/>
      <c r="F90" s="108"/>
      <c r="H90" s="377" t="s">
        <v>67</v>
      </c>
      <c r="I90" s="377"/>
      <c r="J90" s="378"/>
      <c r="K90" s="144" t="s">
        <v>14</v>
      </c>
      <c r="L90" s="381" t="s">
        <v>41</v>
      </c>
      <c r="M90" s="381"/>
      <c r="N90" s="145"/>
      <c r="O90" s="376"/>
      <c r="P90" s="376"/>
      <c r="Q90" s="376"/>
      <c r="R90" s="376"/>
      <c r="S90" s="376"/>
      <c r="T90" s="376"/>
      <c r="V90" s="377" t="s">
        <v>67</v>
      </c>
      <c r="W90" s="377"/>
      <c r="X90" s="378"/>
      <c r="Y90" s="144" t="s">
        <v>14</v>
      </c>
      <c r="Z90" s="381" t="s">
        <v>41</v>
      </c>
      <c r="AA90" s="381"/>
      <c r="AB90" s="145"/>
      <c r="AC90" s="376"/>
      <c r="AD90" s="376"/>
      <c r="AE90" s="376"/>
      <c r="AF90" s="376"/>
      <c r="AG90" s="376"/>
      <c r="AH90" s="376"/>
      <c r="AJ90" s="377" t="s">
        <v>67</v>
      </c>
      <c r="AK90" s="377"/>
      <c r="AL90" s="378"/>
      <c r="AM90" s="144" t="s">
        <v>14</v>
      </c>
      <c r="AN90" s="381" t="s">
        <v>41</v>
      </c>
      <c r="AO90" s="381"/>
      <c r="AP90" s="145"/>
      <c r="AQ90" s="376"/>
      <c r="AR90" s="376"/>
      <c r="AS90" s="376"/>
      <c r="AT90" s="376"/>
      <c r="AU90" s="376"/>
      <c r="AV90" s="376"/>
    </row>
    <row r="91" spans="1:48" ht="30" customHeight="1" x14ac:dyDescent="0.25">
      <c r="A91" s="9" t="s">
        <v>139</v>
      </c>
      <c r="B91" s="102"/>
      <c r="C91" s="107">
        <v>9.6999999999999993</v>
      </c>
      <c r="D91" s="107">
        <v>15.7</v>
      </c>
      <c r="E91" s="107"/>
      <c r="F91" s="108"/>
      <c r="H91" s="377"/>
      <c r="I91" s="377"/>
      <c r="J91" s="379"/>
      <c r="K91" s="144" t="s">
        <v>139</v>
      </c>
      <c r="L91" s="381" t="s">
        <v>41</v>
      </c>
      <c r="M91" s="381"/>
      <c r="N91" s="145"/>
      <c r="O91" s="376"/>
      <c r="P91" s="376"/>
      <c r="Q91" s="376"/>
      <c r="R91" s="376"/>
      <c r="S91" s="376"/>
      <c r="T91" s="376"/>
      <c r="V91" s="377"/>
      <c r="W91" s="377"/>
      <c r="X91" s="379"/>
      <c r="Y91" s="144" t="s">
        <v>139</v>
      </c>
      <c r="Z91" s="381" t="s">
        <v>41</v>
      </c>
      <c r="AA91" s="381"/>
      <c r="AB91" s="145"/>
      <c r="AC91" s="376"/>
      <c r="AD91" s="376"/>
      <c r="AE91" s="376"/>
      <c r="AF91" s="376"/>
      <c r="AG91" s="376"/>
      <c r="AH91" s="376"/>
      <c r="AJ91" s="377"/>
      <c r="AK91" s="377"/>
      <c r="AL91" s="379"/>
      <c r="AM91" s="144" t="s">
        <v>139</v>
      </c>
      <c r="AN91" s="381" t="s">
        <v>41</v>
      </c>
      <c r="AO91" s="381"/>
      <c r="AP91" s="145"/>
      <c r="AQ91" s="376"/>
      <c r="AR91" s="376"/>
      <c r="AS91" s="376"/>
      <c r="AT91" s="376"/>
      <c r="AU91" s="376"/>
      <c r="AV91" s="376"/>
    </row>
    <row r="92" spans="1:48" ht="30" customHeight="1" thickBot="1" x14ac:dyDescent="0.3">
      <c r="A92" s="13" t="s">
        <v>143</v>
      </c>
      <c r="B92" s="112"/>
      <c r="C92" s="113">
        <v>6.8</v>
      </c>
      <c r="D92" s="113">
        <v>11</v>
      </c>
      <c r="E92" s="113">
        <v>29</v>
      </c>
      <c r="F92" s="114">
        <v>9</v>
      </c>
      <c r="H92" s="377"/>
      <c r="I92" s="377"/>
      <c r="J92" s="380"/>
      <c r="K92" s="144" t="s">
        <v>143</v>
      </c>
      <c r="L92" s="382">
        <v>1</v>
      </c>
      <c r="M92" s="382"/>
      <c r="N92" s="145">
        <v>26</v>
      </c>
      <c r="O92" s="376">
        <f>((J90*L92)*(N92/100)*S76)</f>
        <v>0</v>
      </c>
      <c r="P92" s="376"/>
      <c r="Q92" s="376">
        <f t="shared" ref="Q92" si="69">O92*9.2</f>
        <v>0</v>
      </c>
      <c r="R92" s="376"/>
      <c r="S92" s="376">
        <f t="shared" ref="S92" si="70">(Q92/1000)*0.249</f>
        <v>0</v>
      </c>
      <c r="T92" s="376"/>
      <c r="V92" s="377"/>
      <c r="W92" s="377"/>
      <c r="X92" s="380"/>
      <c r="Y92" s="144" t="s">
        <v>143</v>
      </c>
      <c r="Z92" s="382">
        <v>1</v>
      </c>
      <c r="AA92" s="382"/>
      <c r="AB92" s="145">
        <v>26</v>
      </c>
      <c r="AC92" s="376">
        <f>((X90*Z92)*(AB92/100)*AG76)</f>
        <v>0</v>
      </c>
      <c r="AD92" s="376"/>
      <c r="AE92" s="376">
        <f t="shared" ref="AE92" si="71">AC92*9.2</f>
        <v>0</v>
      </c>
      <c r="AF92" s="376"/>
      <c r="AG92" s="376">
        <f t="shared" ref="AG92" si="72">(AE92/1000)*0.249</f>
        <v>0</v>
      </c>
      <c r="AH92" s="376"/>
      <c r="AJ92" s="377"/>
      <c r="AK92" s="377"/>
      <c r="AL92" s="380"/>
      <c r="AM92" s="144" t="s">
        <v>143</v>
      </c>
      <c r="AN92" s="382">
        <v>1</v>
      </c>
      <c r="AO92" s="382"/>
      <c r="AP92" s="145">
        <v>26</v>
      </c>
      <c r="AQ92" s="376">
        <f>((AL90*AN92)*(AP92/100)*AU76)</f>
        <v>0</v>
      </c>
      <c r="AR92" s="376"/>
      <c r="AS92" s="376">
        <f t="shared" ref="AS92" si="73">AQ92*9.2</f>
        <v>0</v>
      </c>
      <c r="AT92" s="376"/>
      <c r="AU92" s="376">
        <f t="shared" ref="AU92" si="74">(AS92/1000)*0.249</f>
        <v>0</v>
      </c>
      <c r="AV92" s="376"/>
    </row>
    <row r="93" spans="1:48" ht="30" customHeight="1" thickBot="1" x14ac:dyDescent="0.3">
      <c r="A93" s="19" t="s">
        <v>19</v>
      </c>
      <c r="B93" s="18" t="str">
        <f>IF((B78+B79+B80)&gt;0,(B77/(B77+C77+D77+E77+F77)),"")</f>
        <v/>
      </c>
      <c r="C93" s="14" t="str">
        <f>IF((C78+C79+C80)&gt;0,(C77/(B77+C77+D77+E77+F77)),"")</f>
        <v/>
      </c>
      <c r="D93" s="14" t="str">
        <f>IF((D78+D79+D80)&gt;0,(D77/(B77+C77+D77+E77+F77)),"")</f>
        <v/>
      </c>
      <c r="E93" s="14" t="str">
        <f>IF((E78+E79+E80)&gt;0,(E77/(B77+C77+D77+E77+F77)),"")</f>
        <v/>
      </c>
      <c r="F93" s="15" t="str">
        <f>IF((F78+F79+F80)&gt;0,(F77/(B77+C77+D77+E77+F77)),"")</f>
        <v/>
      </c>
      <c r="H93" s="377" t="s">
        <v>68</v>
      </c>
      <c r="I93" s="377"/>
      <c r="J93" s="378"/>
      <c r="K93" s="144" t="s">
        <v>14</v>
      </c>
      <c r="L93" s="381" t="s">
        <v>41</v>
      </c>
      <c r="M93" s="381"/>
      <c r="N93" s="145"/>
      <c r="O93" s="376"/>
      <c r="P93" s="376"/>
      <c r="Q93" s="376"/>
      <c r="R93" s="376"/>
      <c r="S93" s="376"/>
      <c r="T93" s="376"/>
      <c r="V93" s="377" t="s">
        <v>68</v>
      </c>
      <c r="W93" s="377"/>
      <c r="X93" s="378"/>
      <c r="Y93" s="144" t="s">
        <v>14</v>
      </c>
      <c r="Z93" s="381" t="s">
        <v>41</v>
      </c>
      <c r="AA93" s="381"/>
      <c r="AB93" s="145"/>
      <c r="AC93" s="376"/>
      <c r="AD93" s="376"/>
      <c r="AE93" s="376"/>
      <c r="AF93" s="376"/>
      <c r="AG93" s="376"/>
      <c r="AH93" s="376"/>
      <c r="AJ93" s="377" t="s">
        <v>68</v>
      </c>
      <c r="AK93" s="377"/>
      <c r="AL93" s="378"/>
      <c r="AM93" s="144" t="s">
        <v>14</v>
      </c>
      <c r="AN93" s="381" t="s">
        <v>41</v>
      </c>
      <c r="AO93" s="381"/>
      <c r="AP93" s="145"/>
      <c r="AQ93" s="376"/>
      <c r="AR93" s="376"/>
      <c r="AS93" s="376"/>
      <c r="AT93" s="376"/>
      <c r="AU93" s="376"/>
      <c r="AV93" s="376"/>
    </row>
    <row r="94" spans="1:48" ht="30" customHeight="1" thickBot="1" x14ac:dyDescent="0.3">
      <c r="A94" s="24" t="s">
        <v>21</v>
      </c>
      <c r="B94" s="394" t="s">
        <v>20</v>
      </c>
      <c r="C94" s="395"/>
      <c r="D94" s="395"/>
      <c r="E94" s="395"/>
      <c r="F94" s="396"/>
      <c r="H94" s="377"/>
      <c r="I94" s="377"/>
      <c r="J94" s="379"/>
      <c r="K94" s="144" t="s">
        <v>139</v>
      </c>
      <c r="L94" s="381" t="s">
        <v>41</v>
      </c>
      <c r="M94" s="381"/>
      <c r="N94" s="145"/>
      <c r="O94" s="376"/>
      <c r="P94" s="376"/>
      <c r="Q94" s="376"/>
      <c r="R94" s="376"/>
      <c r="S94" s="376"/>
      <c r="T94" s="376"/>
      <c r="V94" s="377"/>
      <c r="W94" s="377"/>
      <c r="X94" s="379"/>
      <c r="Y94" s="144" t="s">
        <v>139</v>
      </c>
      <c r="Z94" s="381" t="s">
        <v>41</v>
      </c>
      <c r="AA94" s="381"/>
      <c r="AB94" s="145"/>
      <c r="AC94" s="376"/>
      <c r="AD94" s="376"/>
      <c r="AE94" s="376"/>
      <c r="AF94" s="376"/>
      <c r="AG94" s="376"/>
      <c r="AH94" s="376"/>
      <c r="AJ94" s="377"/>
      <c r="AK94" s="377"/>
      <c r="AL94" s="379"/>
      <c r="AM94" s="144" t="s">
        <v>139</v>
      </c>
      <c r="AN94" s="381" t="s">
        <v>41</v>
      </c>
      <c r="AO94" s="381"/>
      <c r="AP94" s="145"/>
      <c r="AQ94" s="376"/>
      <c r="AR94" s="376"/>
      <c r="AS94" s="376"/>
      <c r="AT94" s="376"/>
      <c r="AU94" s="376"/>
      <c r="AV94" s="376"/>
    </row>
    <row r="95" spans="1:48" ht="30" customHeight="1" x14ac:dyDescent="0.25">
      <c r="A95" s="23" t="s">
        <v>14</v>
      </c>
      <c r="B95" s="253" t="str">
        <f>IF(B78&gt;0,B78/B77,"")</f>
        <v/>
      </c>
      <c r="C95" s="255" t="str">
        <f>IF(C78&gt;0,C78/C77,"")</f>
        <v/>
      </c>
      <c r="D95" s="255" t="str">
        <f t="shared" ref="D95:E95" si="75">IF(D78&gt;0,D78/D77,"")</f>
        <v/>
      </c>
      <c r="E95" s="255" t="str">
        <f t="shared" si="75"/>
        <v/>
      </c>
      <c r="F95" s="70" t="str">
        <f>IF(F78&gt;0,F78/F77,"")</f>
        <v/>
      </c>
      <c r="H95" s="377"/>
      <c r="I95" s="377"/>
      <c r="J95" s="380"/>
      <c r="K95" s="144" t="s">
        <v>143</v>
      </c>
      <c r="L95" s="382">
        <v>1</v>
      </c>
      <c r="M95" s="382"/>
      <c r="N95" s="145">
        <v>25</v>
      </c>
      <c r="O95" s="376">
        <f>((J93*L95)*(N95/100)*S76)</f>
        <v>0</v>
      </c>
      <c r="P95" s="376"/>
      <c r="Q95" s="376">
        <f t="shared" ref="Q95" si="76">O95*9.2</f>
        <v>0</v>
      </c>
      <c r="R95" s="376"/>
      <c r="S95" s="376">
        <f t="shared" ref="S95" si="77">(Q95/1000)*0.249</f>
        <v>0</v>
      </c>
      <c r="T95" s="376"/>
      <c r="V95" s="377"/>
      <c r="W95" s="377"/>
      <c r="X95" s="380"/>
      <c r="Y95" s="144" t="s">
        <v>143</v>
      </c>
      <c r="Z95" s="382">
        <v>1</v>
      </c>
      <c r="AA95" s="382"/>
      <c r="AB95" s="145">
        <v>25</v>
      </c>
      <c r="AC95" s="376">
        <f>((X93*Z95)*(AB95/100)*AG76)</f>
        <v>0</v>
      </c>
      <c r="AD95" s="376"/>
      <c r="AE95" s="376">
        <f t="shared" ref="AE95" si="78">AC95*9.2</f>
        <v>0</v>
      </c>
      <c r="AF95" s="376"/>
      <c r="AG95" s="376">
        <f t="shared" ref="AG95" si="79">(AE95/1000)*0.249</f>
        <v>0</v>
      </c>
      <c r="AH95" s="376"/>
      <c r="AJ95" s="377"/>
      <c r="AK95" s="377"/>
      <c r="AL95" s="380"/>
      <c r="AM95" s="144" t="s">
        <v>143</v>
      </c>
      <c r="AN95" s="382">
        <v>1</v>
      </c>
      <c r="AO95" s="382"/>
      <c r="AP95" s="145">
        <v>25</v>
      </c>
      <c r="AQ95" s="376">
        <f>((AL93*AN95)*(AP95/100)*AU76)</f>
        <v>0</v>
      </c>
      <c r="AR95" s="376"/>
      <c r="AS95" s="376">
        <f t="shared" ref="AS95" si="80">AQ95*9.2</f>
        <v>0</v>
      </c>
      <c r="AT95" s="376"/>
      <c r="AU95" s="376">
        <f t="shared" ref="AU95" si="81">(AS95/1000)*0.249</f>
        <v>0</v>
      </c>
      <c r="AV95" s="376"/>
    </row>
    <row r="96" spans="1:48" ht="30" customHeight="1" x14ac:dyDescent="0.25">
      <c r="A96" s="16" t="s">
        <v>139</v>
      </c>
      <c r="B96" s="71" t="str">
        <f>IF(B79&gt;0,B79/B77,"")</f>
        <v/>
      </c>
      <c r="C96" s="246" t="str">
        <f>IF(C79&gt;0,C79/C77,"")</f>
        <v/>
      </c>
      <c r="D96" s="246" t="str">
        <f>IF(D79&gt;0,D79/D77,"")</f>
        <v/>
      </c>
      <c r="E96" s="246" t="str">
        <f>IF(E79&gt;0,E79/E77,"")</f>
        <v/>
      </c>
      <c r="F96" s="73" t="str">
        <f>IF(F79&gt;0,F79/F77,"")</f>
        <v/>
      </c>
    </row>
    <row r="97" spans="1:48" ht="30" customHeight="1" thickBot="1" x14ac:dyDescent="0.3">
      <c r="A97" s="17" t="s">
        <v>143</v>
      </c>
      <c r="B97" s="254" t="str">
        <f>IF(B80&gt;0,B80/B77,"")</f>
        <v/>
      </c>
      <c r="C97" s="256" t="str">
        <f>IF(C80&gt;0,C80/C77,"")</f>
        <v/>
      </c>
      <c r="D97" s="256" t="str">
        <f>IF(D80&gt;0,D80/D77,"")</f>
        <v/>
      </c>
      <c r="E97" s="256" t="str">
        <f>IF(E80&gt;0,E80/E77,"")</f>
        <v/>
      </c>
      <c r="F97" s="76" t="str">
        <f>IF(F80&gt;0,F80/F77,"")</f>
        <v/>
      </c>
    </row>
    <row r="98" spans="1:48" ht="15.75" thickBot="1" x14ac:dyDescent="0.3">
      <c r="A98" s="56"/>
      <c r="B98" s="57"/>
      <c r="C98" s="57"/>
      <c r="D98" s="57"/>
      <c r="E98" s="57"/>
      <c r="F98" s="57"/>
    </row>
    <row r="99" spans="1:48" ht="42.75" customHeight="1" thickBot="1" x14ac:dyDescent="0.3">
      <c r="A99" s="386" t="s">
        <v>23</v>
      </c>
      <c r="B99" s="387"/>
      <c r="C99" s="387"/>
      <c r="D99" s="387"/>
      <c r="E99" s="387"/>
      <c r="F99" s="388"/>
      <c r="H99" s="240" t="s">
        <v>53</v>
      </c>
      <c r="I99" s="248">
        <v>11606</v>
      </c>
      <c r="J99" s="247" t="s">
        <v>54</v>
      </c>
      <c r="K99" s="248">
        <v>79</v>
      </c>
      <c r="L99" s="389" t="s">
        <v>55</v>
      </c>
      <c r="M99" s="389"/>
      <c r="N99" s="390" t="s">
        <v>131</v>
      </c>
      <c r="O99" s="390"/>
      <c r="P99" s="390"/>
      <c r="Q99" s="391" t="s">
        <v>61</v>
      </c>
      <c r="R99" s="391"/>
      <c r="S99" s="137">
        <v>1</v>
      </c>
      <c r="T99" s="138" t="s">
        <v>64</v>
      </c>
      <c r="V99" s="240" t="s">
        <v>53</v>
      </c>
      <c r="W99" s="248">
        <v>14235</v>
      </c>
      <c r="X99" s="247" t="s">
        <v>54</v>
      </c>
      <c r="Y99" s="248">
        <v>691</v>
      </c>
      <c r="Z99" s="389" t="s">
        <v>55</v>
      </c>
      <c r="AA99" s="389"/>
      <c r="AB99" s="390" t="s">
        <v>133</v>
      </c>
      <c r="AC99" s="390"/>
      <c r="AD99" s="390"/>
      <c r="AE99" s="391" t="s">
        <v>61</v>
      </c>
      <c r="AF99" s="391"/>
      <c r="AG99" s="137">
        <v>9.6999999999999993</v>
      </c>
      <c r="AH99" s="138" t="s">
        <v>64</v>
      </c>
      <c r="AJ99" s="240" t="s">
        <v>53</v>
      </c>
      <c r="AK99" s="248">
        <v>14216</v>
      </c>
      <c r="AL99" s="247" t="s">
        <v>54</v>
      </c>
      <c r="AM99" s="248">
        <v>738</v>
      </c>
      <c r="AN99" s="389" t="s">
        <v>55</v>
      </c>
      <c r="AO99" s="389"/>
      <c r="AP99" s="390" t="s">
        <v>135</v>
      </c>
      <c r="AQ99" s="390"/>
      <c r="AR99" s="390"/>
      <c r="AS99" s="391" t="s">
        <v>61</v>
      </c>
      <c r="AT99" s="391"/>
      <c r="AU99" s="137">
        <v>5.0999999999999996</v>
      </c>
      <c r="AV99" s="138" t="s">
        <v>64</v>
      </c>
    </row>
    <row r="100" spans="1:48" ht="30" customHeight="1" x14ac:dyDescent="0.25">
      <c r="A100" s="25" t="s">
        <v>24</v>
      </c>
      <c r="B100" s="77">
        <f>(B82*B78)*(B90/100)*9.2</f>
        <v>0</v>
      </c>
      <c r="C100" s="77">
        <f>(C82*C78)*(C90/100)*9.2</f>
        <v>0</v>
      </c>
      <c r="D100" s="77">
        <f>(D82*D78)*(D90/100)*9.2</f>
        <v>0</v>
      </c>
      <c r="E100" s="77">
        <f>(E82*E78)*(E90/100)*9.2</f>
        <v>0</v>
      </c>
      <c r="F100" s="78">
        <f>(F82*F78)*(F90/100)*9.2</f>
        <v>0</v>
      </c>
      <c r="H100" s="392" t="s">
        <v>57</v>
      </c>
      <c r="I100" s="393"/>
      <c r="J100" s="249" t="s">
        <v>45</v>
      </c>
      <c r="K100" s="249" t="s">
        <v>58</v>
      </c>
      <c r="L100" s="392" t="s">
        <v>59</v>
      </c>
      <c r="M100" s="393"/>
      <c r="N100" s="249" t="s">
        <v>60</v>
      </c>
      <c r="O100" s="392" t="s">
        <v>62</v>
      </c>
      <c r="P100" s="393"/>
      <c r="Q100" s="392" t="s">
        <v>63</v>
      </c>
      <c r="R100" s="393"/>
      <c r="S100" s="392" t="s">
        <v>82</v>
      </c>
      <c r="T100" s="393"/>
      <c r="V100" s="383" t="s">
        <v>57</v>
      </c>
      <c r="W100" s="383"/>
      <c r="X100" s="249" t="s">
        <v>45</v>
      </c>
      <c r="Y100" s="249" t="s">
        <v>58</v>
      </c>
      <c r="Z100" s="383" t="s">
        <v>59</v>
      </c>
      <c r="AA100" s="383"/>
      <c r="AB100" s="249" t="s">
        <v>60</v>
      </c>
      <c r="AC100" s="383" t="s">
        <v>62</v>
      </c>
      <c r="AD100" s="383"/>
      <c r="AE100" s="383" t="s">
        <v>63</v>
      </c>
      <c r="AF100" s="383"/>
      <c r="AG100" s="383" t="s">
        <v>82</v>
      </c>
      <c r="AH100" s="383"/>
      <c r="AJ100" s="383" t="s">
        <v>57</v>
      </c>
      <c r="AK100" s="383"/>
      <c r="AL100" s="249" t="s">
        <v>45</v>
      </c>
      <c r="AM100" s="249" t="s">
        <v>58</v>
      </c>
      <c r="AN100" s="383" t="s">
        <v>59</v>
      </c>
      <c r="AO100" s="383"/>
      <c r="AP100" s="249" t="s">
        <v>60</v>
      </c>
      <c r="AQ100" s="383" t="s">
        <v>62</v>
      </c>
      <c r="AR100" s="383"/>
      <c r="AS100" s="383" t="s">
        <v>63</v>
      </c>
      <c r="AT100" s="383"/>
      <c r="AU100" s="383" t="s">
        <v>82</v>
      </c>
      <c r="AV100" s="383"/>
    </row>
    <row r="101" spans="1:48" ht="30" customHeight="1" x14ac:dyDescent="0.25">
      <c r="A101" s="9" t="s">
        <v>144</v>
      </c>
      <c r="B101" s="77">
        <f>(B83*B79)*(B91/100)*6.5</f>
        <v>0</v>
      </c>
      <c r="C101" s="77">
        <f>(C83*C79)*(C91/100)*6.5</f>
        <v>0</v>
      </c>
      <c r="D101" s="77">
        <f>(D83*D79)*(D91/100)*6.5</f>
        <v>0</v>
      </c>
      <c r="E101" s="77">
        <f>(E83*E79)*(E91/100)*6.5</f>
        <v>0</v>
      </c>
      <c r="F101" s="78">
        <f>(F83*F79)*(F91/100)*6.5</f>
        <v>0</v>
      </c>
      <c r="H101" s="384" t="s">
        <v>56</v>
      </c>
      <c r="I101" s="384"/>
      <c r="J101" s="378"/>
      <c r="K101" s="144" t="s">
        <v>14</v>
      </c>
      <c r="L101" s="382">
        <v>1</v>
      </c>
      <c r="M101" s="382"/>
      <c r="N101" s="145">
        <v>5</v>
      </c>
      <c r="O101" s="376">
        <f>((J101*L101)*(N101/100)*S99)</f>
        <v>0</v>
      </c>
      <c r="P101" s="376"/>
      <c r="Q101" s="376">
        <f>O101*9.2</f>
        <v>0</v>
      </c>
      <c r="R101" s="376"/>
      <c r="S101" s="376">
        <f>(Q101/1000)*0.249</f>
        <v>0</v>
      </c>
      <c r="T101" s="376"/>
      <c r="V101" s="384" t="s">
        <v>56</v>
      </c>
      <c r="W101" s="384"/>
      <c r="X101" s="378"/>
      <c r="Y101" s="144" t="s">
        <v>14</v>
      </c>
      <c r="Z101" s="382">
        <v>1</v>
      </c>
      <c r="AA101" s="382"/>
      <c r="AB101" s="145">
        <v>5</v>
      </c>
      <c r="AC101" s="376">
        <f>((X101*Z101)*(AB101/100)*AG99)</f>
        <v>0</v>
      </c>
      <c r="AD101" s="376"/>
      <c r="AE101" s="376">
        <f>AC101*9.2</f>
        <v>0</v>
      </c>
      <c r="AF101" s="376"/>
      <c r="AG101" s="376">
        <f>(AE101/1000)*0.249</f>
        <v>0</v>
      </c>
      <c r="AH101" s="376"/>
      <c r="AJ101" s="384" t="s">
        <v>56</v>
      </c>
      <c r="AK101" s="384"/>
      <c r="AL101" s="378"/>
      <c r="AM101" s="144" t="s">
        <v>14</v>
      </c>
      <c r="AN101" s="382">
        <v>1</v>
      </c>
      <c r="AO101" s="382"/>
      <c r="AP101" s="145">
        <v>5</v>
      </c>
      <c r="AQ101" s="376">
        <f>((AL101*AN101)*(AP101/100)*AU99)</f>
        <v>0</v>
      </c>
      <c r="AR101" s="376"/>
      <c r="AS101" s="376">
        <f>AQ101*9.2</f>
        <v>0</v>
      </c>
      <c r="AT101" s="376"/>
      <c r="AU101" s="376">
        <f>(AS101/1000)*0.249</f>
        <v>0</v>
      </c>
      <c r="AV101" s="376"/>
    </row>
    <row r="102" spans="1:48" ht="30" customHeight="1" thickBot="1" x14ac:dyDescent="0.3">
      <c r="A102" s="10" t="s">
        <v>145</v>
      </c>
      <c r="B102" s="79">
        <f>(B84*B80)*(B92/100)*10</f>
        <v>0</v>
      </c>
      <c r="C102" s="79">
        <f>(C84*C80)*(C92/100)*10</f>
        <v>0</v>
      </c>
      <c r="D102" s="79">
        <f>(D84*D80)*(D92/100)*10</f>
        <v>0</v>
      </c>
      <c r="E102" s="79">
        <f>(E84*E80)*(E92/100)*10</f>
        <v>0</v>
      </c>
      <c r="F102" s="80">
        <f>(F84*F80)*(F92)*10</f>
        <v>0</v>
      </c>
      <c r="H102" s="384"/>
      <c r="I102" s="384"/>
      <c r="J102" s="379"/>
      <c r="K102" s="144" t="s">
        <v>139</v>
      </c>
      <c r="L102" s="381" t="s">
        <v>41</v>
      </c>
      <c r="M102" s="381"/>
      <c r="N102" s="146"/>
      <c r="O102" s="385"/>
      <c r="P102" s="385"/>
      <c r="Q102" s="385"/>
      <c r="R102" s="385"/>
      <c r="S102" s="385"/>
      <c r="T102" s="385"/>
      <c r="V102" s="384"/>
      <c r="W102" s="384"/>
      <c r="X102" s="379"/>
      <c r="Y102" s="144" t="s">
        <v>139</v>
      </c>
      <c r="Z102" s="381" t="s">
        <v>41</v>
      </c>
      <c r="AA102" s="381"/>
      <c r="AB102" s="146"/>
      <c r="AC102" s="385"/>
      <c r="AD102" s="385"/>
      <c r="AE102" s="385"/>
      <c r="AF102" s="385"/>
      <c r="AG102" s="385"/>
      <c r="AH102" s="385"/>
      <c r="AJ102" s="384"/>
      <c r="AK102" s="384"/>
      <c r="AL102" s="379"/>
      <c r="AM102" s="144" t="s">
        <v>139</v>
      </c>
      <c r="AN102" s="381" t="s">
        <v>41</v>
      </c>
      <c r="AO102" s="381"/>
      <c r="AP102" s="146"/>
      <c r="AQ102" s="385"/>
      <c r="AR102" s="385"/>
      <c r="AS102" s="385"/>
      <c r="AT102" s="385"/>
      <c r="AU102" s="385"/>
      <c r="AV102" s="385"/>
    </row>
    <row r="103" spans="1:48" ht="30" customHeight="1" thickBot="1" x14ac:dyDescent="0.3">
      <c r="H103" s="384"/>
      <c r="I103" s="384"/>
      <c r="J103" s="380"/>
      <c r="K103" s="144" t="s">
        <v>143</v>
      </c>
      <c r="L103" s="381" t="s">
        <v>41</v>
      </c>
      <c r="M103" s="381"/>
      <c r="N103" s="146"/>
      <c r="O103" s="385"/>
      <c r="P103" s="385"/>
      <c r="Q103" s="385"/>
      <c r="R103" s="385"/>
      <c r="S103" s="385"/>
      <c r="T103" s="385"/>
      <c r="V103" s="384"/>
      <c r="W103" s="384"/>
      <c r="X103" s="380"/>
      <c r="Y103" s="144" t="s">
        <v>143</v>
      </c>
      <c r="Z103" s="381" t="s">
        <v>41</v>
      </c>
      <c r="AA103" s="381"/>
      <c r="AB103" s="146"/>
      <c r="AC103" s="385"/>
      <c r="AD103" s="385"/>
      <c r="AE103" s="385"/>
      <c r="AF103" s="385"/>
      <c r="AG103" s="385"/>
      <c r="AH103" s="385"/>
      <c r="AJ103" s="384"/>
      <c r="AK103" s="384"/>
      <c r="AL103" s="380"/>
      <c r="AM103" s="144" t="s">
        <v>143</v>
      </c>
      <c r="AN103" s="381" t="s">
        <v>41</v>
      </c>
      <c r="AO103" s="381"/>
      <c r="AP103" s="146"/>
      <c r="AQ103" s="385"/>
      <c r="AR103" s="385"/>
      <c r="AS103" s="385"/>
      <c r="AT103" s="385"/>
      <c r="AU103" s="385"/>
      <c r="AV103" s="385"/>
    </row>
    <row r="104" spans="1:48" ht="30" customHeight="1" thickBot="1" x14ac:dyDescent="0.3">
      <c r="A104" s="414" t="s">
        <v>81</v>
      </c>
      <c r="B104" s="415"/>
      <c r="C104" s="415"/>
      <c r="D104" s="415"/>
      <c r="E104" s="415"/>
      <c r="F104" s="416"/>
      <c r="H104" s="377" t="s">
        <v>121</v>
      </c>
      <c r="I104" s="377"/>
      <c r="J104" s="378"/>
      <c r="K104" s="144" t="s">
        <v>14</v>
      </c>
      <c r="L104" s="382">
        <v>0.56000000000000005</v>
      </c>
      <c r="M104" s="382"/>
      <c r="N104" s="145">
        <v>7.4</v>
      </c>
      <c r="O104" s="376">
        <f>((J104*L104)*(N104/100)*S99)</f>
        <v>0</v>
      </c>
      <c r="P104" s="376"/>
      <c r="Q104" s="376">
        <f t="shared" ref="Q104:Q109" si="82">O104*9.2</f>
        <v>0</v>
      </c>
      <c r="R104" s="376"/>
      <c r="S104" s="376">
        <f t="shared" ref="S104:S109" si="83">(Q104/1000)*0.249</f>
        <v>0</v>
      </c>
      <c r="T104" s="376"/>
      <c r="V104" s="377" t="s">
        <v>121</v>
      </c>
      <c r="W104" s="377"/>
      <c r="X104" s="378"/>
      <c r="Y104" s="144" t="s">
        <v>14</v>
      </c>
      <c r="Z104" s="382">
        <v>0.42399999999999999</v>
      </c>
      <c r="AA104" s="382"/>
      <c r="AB104" s="145">
        <v>7.4</v>
      </c>
      <c r="AC104" s="376">
        <f>((X104*Z104)*(AB104/100)*AG99)</f>
        <v>0</v>
      </c>
      <c r="AD104" s="376"/>
      <c r="AE104" s="376">
        <f t="shared" ref="AE104:AE109" si="84">AC104*9.2</f>
        <v>0</v>
      </c>
      <c r="AF104" s="376"/>
      <c r="AG104" s="376">
        <f t="shared" ref="AG104:AG109" si="85">(AE104/1000)*0.249</f>
        <v>0</v>
      </c>
      <c r="AH104" s="376"/>
      <c r="AJ104" s="377" t="s">
        <v>121</v>
      </c>
      <c r="AK104" s="377"/>
      <c r="AL104" s="378"/>
      <c r="AM104" s="144" t="s">
        <v>14</v>
      </c>
      <c r="AN104" s="382">
        <v>0.42399999999999999</v>
      </c>
      <c r="AO104" s="382"/>
      <c r="AP104" s="145">
        <v>7.4</v>
      </c>
      <c r="AQ104" s="376">
        <f>((AL104*AN104)*(AP104/100)*AU99)</f>
        <v>0</v>
      </c>
      <c r="AR104" s="376"/>
      <c r="AS104" s="376">
        <f t="shared" ref="AS104:AS109" si="86">AQ104*9.2</f>
        <v>0</v>
      </c>
      <c r="AT104" s="376"/>
      <c r="AU104" s="376">
        <f t="shared" ref="AU104:AU109" si="87">(AS104/1000)*0.249</f>
        <v>0</v>
      </c>
      <c r="AV104" s="376"/>
    </row>
    <row r="105" spans="1:48" ht="30" customHeight="1" x14ac:dyDescent="0.25">
      <c r="A105" s="23" t="s">
        <v>84</v>
      </c>
      <c r="B105" s="81">
        <f>(B100/1000)*0.249</f>
        <v>0</v>
      </c>
      <c r="C105" s="82">
        <f>(C100/1000)*0.249</f>
        <v>0</v>
      </c>
      <c r="D105" s="82">
        <f t="shared" ref="D105:E105" si="88">(D100/1000)*0.249</f>
        <v>0</v>
      </c>
      <c r="E105" s="82">
        <f t="shared" si="88"/>
        <v>0</v>
      </c>
      <c r="F105" s="83">
        <f>(F100/1000)*0.249</f>
        <v>0</v>
      </c>
      <c r="H105" s="377"/>
      <c r="I105" s="377"/>
      <c r="J105" s="379"/>
      <c r="K105" s="144" t="s">
        <v>139</v>
      </c>
      <c r="L105" s="382">
        <v>0.15</v>
      </c>
      <c r="M105" s="382"/>
      <c r="N105" s="145">
        <v>9.6999999999999993</v>
      </c>
      <c r="O105" s="376">
        <f>((J104*L105)*(N105/100)*S99)</f>
        <v>0</v>
      </c>
      <c r="P105" s="376"/>
      <c r="Q105" s="376">
        <f t="shared" si="82"/>
        <v>0</v>
      </c>
      <c r="R105" s="376"/>
      <c r="S105" s="376">
        <f t="shared" si="83"/>
        <v>0</v>
      </c>
      <c r="T105" s="376"/>
      <c r="V105" s="377"/>
      <c r="W105" s="377"/>
      <c r="X105" s="379"/>
      <c r="Y105" s="144" t="s">
        <v>139</v>
      </c>
      <c r="Z105" s="382">
        <v>0.26</v>
      </c>
      <c r="AA105" s="382"/>
      <c r="AB105" s="145">
        <v>9.6999999999999993</v>
      </c>
      <c r="AC105" s="376">
        <f>((X104*Z105)*(AB105/100)*AG99)</f>
        <v>0</v>
      </c>
      <c r="AD105" s="376"/>
      <c r="AE105" s="376">
        <f t="shared" si="84"/>
        <v>0</v>
      </c>
      <c r="AF105" s="376"/>
      <c r="AG105" s="376">
        <f t="shared" si="85"/>
        <v>0</v>
      </c>
      <c r="AH105" s="376"/>
      <c r="AJ105" s="377"/>
      <c r="AK105" s="377"/>
      <c r="AL105" s="379"/>
      <c r="AM105" s="144" t="s">
        <v>139</v>
      </c>
      <c r="AN105" s="382">
        <v>0.26</v>
      </c>
      <c r="AO105" s="382"/>
      <c r="AP105" s="145">
        <v>9.6999999999999993</v>
      </c>
      <c r="AQ105" s="376">
        <f>((AL104*AN105)*(AP105/100)*AU99)</f>
        <v>0</v>
      </c>
      <c r="AR105" s="376"/>
      <c r="AS105" s="376">
        <f t="shared" si="86"/>
        <v>0</v>
      </c>
      <c r="AT105" s="376"/>
      <c r="AU105" s="376">
        <f t="shared" si="87"/>
        <v>0</v>
      </c>
      <c r="AV105" s="376"/>
    </row>
    <row r="106" spans="1:48" ht="30" customHeight="1" x14ac:dyDescent="0.25">
      <c r="A106" s="16" t="s">
        <v>146</v>
      </c>
      <c r="B106" s="84">
        <f>(B101/1000)*0.227</f>
        <v>0</v>
      </c>
      <c r="C106" s="67">
        <f t="shared" ref="C106:E106" si="89">(C101/1000)*0.227</f>
        <v>0</v>
      </c>
      <c r="D106" s="67">
        <f t="shared" si="89"/>
        <v>0</v>
      </c>
      <c r="E106" s="67">
        <f t="shared" si="89"/>
        <v>0</v>
      </c>
      <c r="F106" s="85">
        <f>(F101/1000)*0.227</f>
        <v>0</v>
      </c>
      <c r="H106" s="377"/>
      <c r="I106" s="377"/>
      <c r="J106" s="380"/>
      <c r="K106" s="144" t="s">
        <v>143</v>
      </c>
      <c r="L106" s="382">
        <v>0.28999999999999998</v>
      </c>
      <c r="M106" s="382"/>
      <c r="N106" s="145">
        <v>6.8</v>
      </c>
      <c r="O106" s="376">
        <f>((J104*L106)*(N106/100)*S99)</f>
        <v>0</v>
      </c>
      <c r="P106" s="376"/>
      <c r="Q106" s="376">
        <f t="shared" si="82"/>
        <v>0</v>
      </c>
      <c r="R106" s="376"/>
      <c r="S106" s="376">
        <f t="shared" si="83"/>
        <v>0</v>
      </c>
      <c r="T106" s="376"/>
      <c r="V106" s="377"/>
      <c r="W106" s="377"/>
      <c r="X106" s="380"/>
      <c r="Y106" s="144" t="s">
        <v>143</v>
      </c>
      <c r="Z106" s="382">
        <v>0.316</v>
      </c>
      <c r="AA106" s="382"/>
      <c r="AB106" s="145">
        <v>6.8</v>
      </c>
      <c r="AC106" s="376">
        <f>((X104*Z106)*(AB106/100)*AG99)</f>
        <v>0</v>
      </c>
      <c r="AD106" s="376"/>
      <c r="AE106" s="376">
        <f t="shared" si="84"/>
        <v>0</v>
      </c>
      <c r="AF106" s="376"/>
      <c r="AG106" s="376">
        <f t="shared" si="85"/>
        <v>0</v>
      </c>
      <c r="AH106" s="376"/>
      <c r="AJ106" s="377"/>
      <c r="AK106" s="377"/>
      <c r="AL106" s="380"/>
      <c r="AM106" s="144" t="s">
        <v>143</v>
      </c>
      <c r="AN106" s="382">
        <v>0.316</v>
      </c>
      <c r="AO106" s="382"/>
      <c r="AP106" s="145">
        <v>6.8</v>
      </c>
      <c r="AQ106" s="376">
        <f>((AL104*AN106)*(AP106/100)*AU99)</f>
        <v>0</v>
      </c>
      <c r="AR106" s="376"/>
      <c r="AS106" s="376">
        <f t="shared" si="86"/>
        <v>0</v>
      </c>
      <c r="AT106" s="376"/>
      <c r="AU106" s="376">
        <f t="shared" si="87"/>
        <v>0</v>
      </c>
      <c r="AV106" s="376"/>
    </row>
    <row r="107" spans="1:48" ht="30" customHeight="1" thickBot="1" x14ac:dyDescent="0.3">
      <c r="A107" s="17" t="s">
        <v>147</v>
      </c>
      <c r="B107" s="86">
        <f>(B102/1000)*0.267</f>
        <v>0</v>
      </c>
      <c r="C107" s="87">
        <f t="shared" ref="C107:E107" si="90">(C102/1000)*0.267</f>
        <v>0</v>
      </c>
      <c r="D107" s="87">
        <f t="shared" si="90"/>
        <v>0</v>
      </c>
      <c r="E107" s="87">
        <f t="shared" si="90"/>
        <v>0</v>
      </c>
      <c r="F107" s="88">
        <f>(F102/1000)*0.267</f>
        <v>0</v>
      </c>
      <c r="H107" s="377" t="s">
        <v>65</v>
      </c>
      <c r="I107" s="377"/>
      <c r="J107" s="378"/>
      <c r="K107" s="144" t="s">
        <v>14</v>
      </c>
      <c r="L107" s="382">
        <v>0.05</v>
      </c>
      <c r="M107" s="382"/>
      <c r="N107" s="145">
        <v>13.4</v>
      </c>
      <c r="O107" s="376">
        <f>((J107*L107)*(N107/100)*S99)</f>
        <v>0</v>
      </c>
      <c r="P107" s="376"/>
      <c r="Q107" s="376">
        <f t="shared" si="82"/>
        <v>0</v>
      </c>
      <c r="R107" s="376"/>
      <c r="S107" s="376">
        <f t="shared" si="83"/>
        <v>0</v>
      </c>
      <c r="T107" s="376"/>
      <c r="V107" s="377" t="s">
        <v>65</v>
      </c>
      <c r="W107" s="377"/>
      <c r="X107" s="378"/>
      <c r="Y107" s="144" t="s">
        <v>14</v>
      </c>
      <c r="Z107" s="382">
        <v>0.05</v>
      </c>
      <c r="AA107" s="382"/>
      <c r="AB107" s="145">
        <v>13.4</v>
      </c>
      <c r="AC107" s="376">
        <f>((X107*Z107)*(AB107/100)*AG99)</f>
        <v>0</v>
      </c>
      <c r="AD107" s="376"/>
      <c r="AE107" s="376">
        <f t="shared" si="84"/>
        <v>0</v>
      </c>
      <c r="AF107" s="376"/>
      <c r="AG107" s="376">
        <f t="shared" si="85"/>
        <v>0</v>
      </c>
      <c r="AH107" s="376"/>
      <c r="AJ107" s="377" t="s">
        <v>65</v>
      </c>
      <c r="AK107" s="377"/>
      <c r="AL107" s="378"/>
      <c r="AM107" s="144" t="s">
        <v>14</v>
      </c>
      <c r="AN107" s="382">
        <v>0.05</v>
      </c>
      <c r="AO107" s="382"/>
      <c r="AP107" s="145">
        <v>13.4</v>
      </c>
      <c r="AQ107" s="376">
        <f>((AL107*AN107)*(AP107/100)*AU99)</f>
        <v>0</v>
      </c>
      <c r="AR107" s="376"/>
      <c r="AS107" s="376">
        <f t="shared" si="86"/>
        <v>0</v>
      </c>
      <c r="AT107" s="376"/>
      <c r="AU107" s="376">
        <f t="shared" si="87"/>
        <v>0</v>
      </c>
      <c r="AV107" s="376"/>
    </row>
    <row r="108" spans="1:48" ht="30" customHeight="1" x14ac:dyDescent="0.25">
      <c r="A108" s="26" t="s">
        <v>26</v>
      </c>
      <c r="B108" s="94">
        <f>SUM(B105:B107)</f>
        <v>0</v>
      </c>
      <c r="C108" s="94">
        <f t="shared" ref="C108:F108" si="91">SUM(C105:C107)</f>
        <v>0</v>
      </c>
      <c r="D108" s="94">
        <f t="shared" si="91"/>
        <v>0</v>
      </c>
      <c r="E108" s="94">
        <f t="shared" si="91"/>
        <v>0</v>
      </c>
      <c r="F108" s="94">
        <f t="shared" si="91"/>
        <v>0</v>
      </c>
      <c r="H108" s="377"/>
      <c r="I108" s="377"/>
      <c r="J108" s="379"/>
      <c r="K108" s="144" t="s">
        <v>139</v>
      </c>
      <c r="L108" s="382">
        <v>0.05</v>
      </c>
      <c r="M108" s="382"/>
      <c r="N108" s="145">
        <v>15.7</v>
      </c>
      <c r="O108" s="376">
        <f>((J107*L108)*(N108/100)*S99)</f>
        <v>0</v>
      </c>
      <c r="P108" s="376"/>
      <c r="Q108" s="376">
        <f t="shared" si="82"/>
        <v>0</v>
      </c>
      <c r="R108" s="376"/>
      <c r="S108" s="376">
        <f t="shared" si="83"/>
        <v>0</v>
      </c>
      <c r="T108" s="376"/>
      <c r="V108" s="377"/>
      <c r="W108" s="377"/>
      <c r="X108" s="379"/>
      <c r="Y108" s="144" t="s">
        <v>139</v>
      </c>
      <c r="Z108" s="382">
        <v>0.05</v>
      </c>
      <c r="AA108" s="382"/>
      <c r="AB108" s="145">
        <v>15.7</v>
      </c>
      <c r="AC108" s="376">
        <f>((X107*Z108)*(AB108/100)*AG99)</f>
        <v>0</v>
      </c>
      <c r="AD108" s="376"/>
      <c r="AE108" s="376">
        <f t="shared" si="84"/>
        <v>0</v>
      </c>
      <c r="AF108" s="376"/>
      <c r="AG108" s="376">
        <f t="shared" si="85"/>
        <v>0</v>
      </c>
      <c r="AH108" s="376"/>
      <c r="AJ108" s="377"/>
      <c r="AK108" s="377"/>
      <c r="AL108" s="379"/>
      <c r="AM108" s="144" t="s">
        <v>139</v>
      </c>
      <c r="AN108" s="382">
        <v>0.05</v>
      </c>
      <c r="AO108" s="382"/>
      <c r="AP108" s="145">
        <v>15.7</v>
      </c>
      <c r="AQ108" s="376">
        <f>((AL107*AN108)*(AP108/100)*AU99)</f>
        <v>0</v>
      </c>
      <c r="AR108" s="376"/>
      <c r="AS108" s="376">
        <f t="shared" si="86"/>
        <v>0</v>
      </c>
      <c r="AT108" s="376"/>
      <c r="AU108" s="376">
        <f t="shared" si="87"/>
        <v>0</v>
      </c>
      <c r="AV108" s="376"/>
    </row>
    <row r="109" spans="1:48" ht="30" customHeight="1" x14ac:dyDescent="0.25">
      <c r="A109" s="58"/>
      <c r="B109" s="59"/>
      <c r="C109" s="59"/>
      <c r="D109" s="59"/>
      <c r="E109" s="59"/>
      <c r="F109" s="59"/>
      <c r="H109" s="377"/>
      <c r="I109" s="377"/>
      <c r="J109" s="380"/>
      <c r="K109" s="144" t="s">
        <v>143</v>
      </c>
      <c r="L109" s="382">
        <v>0.9</v>
      </c>
      <c r="M109" s="382"/>
      <c r="N109" s="145">
        <v>11</v>
      </c>
      <c r="O109" s="376">
        <f>((J107*L109)*(N109/100)*S99)</f>
        <v>0</v>
      </c>
      <c r="P109" s="376"/>
      <c r="Q109" s="376">
        <f t="shared" si="82"/>
        <v>0</v>
      </c>
      <c r="R109" s="376"/>
      <c r="S109" s="376">
        <f t="shared" si="83"/>
        <v>0</v>
      </c>
      <c r="T109" s="376"/>
      <c r="V109" s="377"/>
      <c r="W109" s="377"/>
      <c r="X109" s="380"/>
      <c r="Y109" s="144" t="s">
        <v>143</v>
      </c>
      <c r="Z109" s="382">
        <v>0.9</v>
      </c>
      <c r="AA109" s="382"/>
      <c r="AB109" s="145">
        <v>11</v>
      </c>
      <c r="AC109" s="376">
        <f>((X107*Z109)*(AB109/100)*AG99)</f>
        <v>0</v>
      </c>
      <c r="AD109" s="376"/>
      <c r="AE109" s="376">
        <f t="shared" si="84"/>
        <v>0</v>
      </c>
      <c r="AF109" s="376"/>
      <c r="AG109" s="376">
        <f t="shared" si="85"/>
        <v>0</v>
      </c>
      <c r="AH109" s="376"/>
      <c r="AJ109" s="377"/>
      <c r="AK109" s="377"/>
      <c r="AL109" s="380"/>
      <c r="AM109" s="144" t="s">
        <v>143</v>
      </c>
      <c r="AN109" s="382">
        <v>0.9</v>
      </c>
      <c r="AO109" s="382"/>
      <c r="AP109" s="145">
        <v>11</v>
      </c>
      <c r="AQ109" s="376">
        <f>((AL107*AN109)*(AP109/100)*AU99)</f>
        <v>0</v>
      </c>
      <c r="AR109" s="376"/>
      <c r="AS109" s="376">
        <f t="shared" si="86"/>
        <v>0</v>
      </c>
      <c r="AT109" s="376"/>
      <c r="AU109" s="376">
        <f t="shared" si="87"/>
        <v>0</v>
      </c>
      <c r="AV109" s="376"/>
    </row>
    <row r="110" spans="1:48" ht="30" customHeight="1" x14ac:dyDescent="0.25">
      <c r="H110" s="377" t="s">
        <v>66</v>
      </c>
      <c r="I110" s="377"/>
      <c r="J110" s="378"/>
      <c r="K110" s="144" t="s">
        <v>14</v>
      </c>
      <c r="L110" s="381" t="s">
        <v>41</v>
      </c>
      <c r="M110" s="381"/>
      <c r="N110" s="145"/>
      <c r="O110" s="376"/>
      <c r="P110" s="376"/>
      <c r="Q110" s="376"/>
      <c r="R110" s="376"/>
      <c r="S110" s="376"/>
      <c r="T110" s="376"/>
      <c r="V110" s="377" t="s">
        <v>66</v>
      </c>
      <c r="W110" s="377"/>
      <c r="X110" s="378"/>
      <c r="Y110" s="144" t="s">
        <v>14</v>
      </c>
      <c r="Z110" s="381" t="s">
        <v>41</v>
      </c>
      <c r="AA110" s="381"/>
      <c r="AB110" s="145"/>
      <c r="AC110" s="376"/>
      <c r="AD110" s="376"/>
      <c r="AE110" s="376"/>
      <c r="AF110" s="376"/>
      <c r="AG110" s="376"/>
      <c r="AH110" s="376"/>
      <c r="AJ110" s="377" t="s">
        <v>66</v>
      </c>
      <c r="AK110" s="377"/>
      <c r="AL110" s="378"/>
      <c r="AM110" s="144" t="s">
        <v>14</v>
      </c>
      <c r="AN110" s="381" t="s">
        <v>41</v>
      </c>
      <c r="AO110" s="381"/>
      <c r="AP110" s="145"/>
      <c r="AQ110" s="376"/>
      <c r="AR110" s="376"/>
      <c r="AS110" s="376"/>
      <c r="AT110" s="376"/>
      <c r="AU110" s="376"/>
      <c r="AV110" s="376"/>
    </row>
    <row r="111" spans="1:48" ht="30" customHeight="1" x14ac:dyDescent="0.25">
      <c r="H111" s="377"/>
      <c r="I111" s="377"/>
      <c r="J111" s="379"/>
      <c r="K111" s="144" t="s">
        <v>139</v>
      </c>
      <c r="L111" s="381" t="s">
        <v>41</v>
      </c>
      <c r="M111" s="381"/>
      <c r="N111" s="145"/>
      <c r="O111" s="376"/>
      <c r="P111" s="376"/>
      <c r="Q111" s="376"/>
      <c r="R111" s="376"/>
      <c r="S111" s="376"/>
      <c r="T111" s="376"/>
      <c r="V111" s="377"/>
      <c r="W111" s="377"/>
      <c r="X111" s="379"/>
      <c r="Y111" s="144" t="s">
        <v>139</v>
      </c>
      <c r="Z111" s="381" t="s">
        <v>41</v>
      </c>
      <c r="AA111" s="381"/>
      <c r="AB111" s="145"/>
      <c r="AC111" s="376"/>
      <c r="AD111" s="376"/>
      <c r="AE111" s="376"/>
      <c r="AF111" s="376"/>
      <c r="AG111" s="376"/>
      <c r="AH111" s="376"/>
      <c r="AJ111" s="377"/>
      <c r="AK111" s="377"/>
      <c r="AL111" s="379"/>
      <c r="AM111" s="144" t="s">
        <v>139</v>
      </c>
      <c r="AN111" s="381" t="s">
        <v>41</v>
      </c>
      <c r="AO111" s="381"/>
      <c r="AP111" s="145"/>
      <c r="AQ111" s="376"/>
      <c r="AR111" s="376"/>
      <c r="AS111" s="376"/>
      <c r="AT111" s="376"/>
      <c r="AU111" s="376"/>
      <c r="AV111" s="376"/>
    </row>
    <row r="112" spans="1:48" ht="30" customHeight="1" x14ac:dyDescent="0.25">
      <c r="H112" s="377"/>
      <c r="I112" s="377"/>
      <c r="J112" s="380"/>
      <c r="K112" s="144" t="s">
        <v>143</v>
      </c>
      <c r="L112" s="382">
        <v>1</v>
      </c>
      <c r="M112" s="382"/>
      <c r="N112" s="145">
        <v>29</v>
      </c>
      <c r="O112" s="376">
        <f>((J110*L112)*(N112/100)*S99)</f>
        <v>0</v>
      </c>
      <c r="P112" s="376"/>
      <c r="Q112" s="376">
        <f t="shared" ref="Q112" si="92">O112*9.2</f>
        <v>0</v>
      </c>
      <c r="R112" s="376"/>
      <c r="S112" s="376">
        <f t="shared" ref="S112" si="93">(Q112/1000)*0.249</f>
        <v>0</v>
      </c>
      <c r="T112" s="376"/>
      <c r="V112" s="377"/>
      <c r="W112" s="377"/>
      <c r="X112" s="380"/>
      <c r="Y112" s="144" t="s">
        <v>143</v>
      </c>
      <c r="Z112" s="382">
        <v>1</v>
      </c>
      <c r="AA112" s="382"/>
      <c r="AB112" s="145">
        <v>29</v>
      </c>
      <c r="AC112" s="376">
        <f>((X110*Z112)*(AB112/100)*AG99)</f>
        <v>0</v>
      </c>
      <c r="AD112" s="376"/>
      <c r="AE112" s="376">
        <f t="shared" ref="AE112" si="94">AC112*9.2</f>
        <v>0</v>
      </c>
      <c r="AF112" s="376"/>
      <c r="AG112" s="376">
        <f t="shared" ref="AG112" si="95">(AE112/1000)*0.249</f>
        <v>0</v>
      </c>
      <c r="AH112" s="376"/>
      <c r="AJ112" s="377"/>
      <c r="AK112" s="377"/>
      <c r="AL112" s="380"/>
      <c r="AM112" s="144" t="s">
        <v>143</v>
      </c>
      <c r="AN112" s="382">
        <v>1</v>
      </c>
      <c r="AO112" s="382"/>
      <c r="AP112" s="145">
        <v>29</v>
      </c>
      <c r="AQ112" s="376">
        <f>((AL110*AN112)*(AP112/100)*AU99)</f>
        <v>0</v>
      </c>
      <c r="AR112" s="376"/>
      <c r="AS112" s="376">
        <f t="shared" ref="AS112" si="96">AQ112*9.2</f>
        <v>0</v>
      </c>
      <c r="AT112" s="376"/>
      <c r="AU112" s="376">
        <f t="shared" ref="AU112" si="97">(AS112/1000)*0.249</f>
        <v>0</v>
      </c>
      <c r="AV112" s="376"/>
    </row>
    <row r="113" spans="3:48" ht="30" customHeight="1" x14ac:dyDescent="0.25">
      <c r="H113" s="377" t="s">
        <v>67</v>
      </c>
      <c r="I113" s="377"/>
      <c r="J113" s="378"/>
      <c r="K113" s="144" t="s">
        <v>14</v>
      </c>
      <c r="L113" s="381" t="s">
        <v>41</v>
      </c>
      <c r="M113" s="381"/>
      <c r="N113" s="145"/>
      <c r="O113" s="376"/>
      <c r="P113" s="376"/>
      <c r="Q113" s="376"/>
      <c r="R113" s="376"/>
      <c r="S113" s="376"/>
      <c r="T113" s="376"/>
      <c r="V113" s="377" t="s">
        <v>67</v>
      </c>
      <c r="W113" s="377"/>
      <c r="X113" s="378"/>
      <c r="Y113" s="144" t="s">
        <v>14</v>
      </c>
      <c r="Z113" s="381" t="s">
        <v>41</v>
      </c>
      <c r="AA113" s="381"/>
      <c r="AB113" s="145"/>
      <c r="AC113" s="376"/>
      <c r="AD113" s="376"/>
      <c r="AE113" s="376"/>
      <c r="AF113" s="376"/>
      <c r="AG113" s="376"/>
      <c r="AH113" s="376"/>
      <c r="AJ113" s="377" t="s">
        <v>67</v>
      </c>
      <c r="AK113" s="377"/>
      <c r="AL113" s="378"/>
      <c r="AM113" s="144" t="s">
        <v>14</v>
      </c>
      <c r="AN113" s="381" t="s">
        <v>41</v>
      </c>
      <c r="AO113" s="381"/>
      <c r="AP113" s="145"/>
      <c r="AQ113" s="376"/>
      <c r="AR113" s="376"/>
      <c r="AS113" s="376"/>
      <c r="AT113" s="376"/>
      <c r="AU113" s="376"/>
      <c r="AV113" s="376"/>
    </row>
    <row r="114" spans="3:48" ht="30" customHeight="1" x14ac:dyDescent="0.25">
      <c r="H114" s="377"/>
      <c r="I114" s="377"/>
      <c r="J114" s="379"/>
      <c r="K114" s="144" t="s">
        <v>139</v>
      </c>
      <c r="L114" s="381" t="s">
        <v>41</v>
      </c>
      <c r="M114" s="381"/>
      <c r="N114" s="145"/>
      <c r="O114" s="376"/>
      <c r="P114" s="376"/>
      <c r="Q114" s="376"/>
      <c r="R114" s="376"/>
      <c r="S114" s="376"/>
      <c r="T114" s="376"/>
      <c r="V114" s="377"/>
      <c r="W114" s="377"/>
      <c r="X114" s="379"/>
      <c r="Y114" s="144" t="s">
        <v>139</v>
      </c>
      <c r="Z114" s="381" t="s">
        <v>41</v>
      </c>
      <c r="AA114" s="381"/>
      <c r="AB114" s="145"/>
      <c r="AC114" s="376"/>
      <c r="AD114" s="376"/>
      <c r="AE114" s="376"/>
      <c r="AF114" s="376"/>
      <c r="AG114" s="376"/>
      <c r="AH114" s="376"/>
      <c r="AJ114" s="377"/>
      <c r="AK114" s="377"/>
      <c r="AL114" s="379"/>
      <c r="AM114" s="144" t="s">
        <v>139</v>
      </c>
      <c r="AN114" s="381" t="s">
        <v>41</v>
      </c>
      <c r="AO114" s="381"/>
      <c r="AP114" s="145"/>
      <c r="AQ114" s="376"/>
      <c r="AR114" s="376"/>
      <c r="AS114" s="376"/>
      <c r="AT114" s="376"/>
      <c r="AU114" s="376"/>
      <c r="AV114" s="376"/>
    </row>
    <row r="115" spans="3:48" ht="30" customHeight="1" x14ac:dyDescent="0.25">
      <c r="H115" s="377"/>
      <c r="I115" s="377"/>
      <c r="J115" s="380"/>
      <c r="K115" s="144" t="s">
        <v>143</v>
      </c>
      <c r="L115" s="382">
        <v>1</v>
      </c>
      <c r="M115" s="382"/>
      <c r="N115" s="145">
        <v>26</v>
      </c>
      <c r="O115" s="376">
        <f>((J113*L115)*(N115/100)*S99)</f>
        <v>0</v>
      </c>
      <c r="P115" s="376"/>
      <c r="Q115" s="376">
        <f t="shared" ref="Q115" si="98">O115*9.2</f>
        <v>0</v>
      </c>
      <c r="R115" s="376"/>
      <c r="S115" s="376">
        <f t="shared" ref="S115" si="99">(Q115/1000)*0.249</f>
        <v>0</v>
      </c>
      <c r="T115" s="376"/>
      <c r="V115" s="377"/>
      <c r="W115" s="377"/>
      <c r="X115" s="380"/>
      <c r="Y115" s="144" t="s">
        <v>143</v>
      </c>
      <c r="Z115" s="382">
        <v>1</v>
      </c>
      <c r="AA115" s="382"/>
      <c r="AB115" s="145">
        <v>26</v>
      </c>
      <c r="AC115" s="376">
        <f>((X113*Z115)*(AB115/100)*AG99)</f>
        <v>0</v>
      </c>
      <c r="AD115" s="376"/>
      <c r="AE115" s="376">
        <f t="shared" ref="AE115" si="100">AC115*9.2</f>
        <v>0</v>
      </c>
      <c r="AF115" s="376"/>
      <c r="AG115" s="376">
        <f t="shared" ref="AG115" si="101">(AE115/1000)*0.249</f>
        <v>0</v>
      </c>
      <c r="AH115" s="376"/>
      <c r="AJ115" s="377"/>
      <c r="AK115" s="377"/>
      <c r="AL115" s="380"/>
      <c r="AM115" s="144" t="s">
        <v>143</v>
      </c>
      <c r="AN115" s="382">
        <v>1</v>
      </c>
      <c r="AO115" s="382"/>
      <c r="AP115" s="145">
        <v>26</v>
      </c>
      <c r="AQ115" s="376">
        <f>((AL113*AN115)*(AP115/100)*AU99)</f>
        <v>0</v>
      </c>
      <c r="AR115" s="376"/>
      <c r="AS115" s="376">
        <f t="shared" ref="AS115" si="102">AQ115*9.2</f>
        <v>0</v>
      </c>
      <c r="AT115" s="376"/>
      <c r="AU115" s="376">
        <f t="shared" ref="AU115" si="103">(AS115/1000)*0.249</f>
        <v>0</v>
      </c>
      <c r="AV115" s="376"/>
    </row>
    <row r="116" spans="3:48" ht="30" customHeight="1" x14ac:dyDescent="0.25">
      <c r="H116" s="408" t="s">
        <v>68</v>
      </c>
      <c r="I116" s="409"/>
      <c r="J116" s="378"/>
      <c r="K116" s="144" t="s">
        <v>14</v>
      </c>
      <c r="L116" s="381" t="s">
        <v>41</v>
      </c>
      <c r="M116" s="381"/>
      <c r="N116" s="145"/>
      <c r="O116" s="376"/>
      <c r="P116" s="376"/>
      <c r="Q116" s="376"/>
      <c r="R116" s="376"/>
      <c r="S116" s="376"/>
      <c r="T116" s="376"/>
      <c r="V116" s="377" t="s">
        <v>68</v>
      </c>
      <c r="W116" s="377"/>
      <c r="X116" s="378"/>
      <c r="Y116" s="144" t="s">
        <v>14</v>
      </c>
      <c r="Z116" s="381" t="s">
        <v>41</v>
      </c>
      <c r="AA116" s="381"/>
      <c r="AB116" s="145"/>
      <c r="AC116" s="376"/>
      <c r="AD116" s="376"/>
      <c r="AE116" s="376"/>
      <c r="AF116" s="376"/>
      <c r="AG116" s="376"/>
      <c r="AH116" s="376"/>
      <c r="AJ116" s="377" t="s">
        <v>68</v>
      </c>
      <c r="AK116" s="377"/>
      <c r="AL116" s="378"/>
      <c r="AM116" s="144" t="s">
        <v>14</v>
      </c>
      <c r="AN116" s="381" t="s">
        <v>41</v>
      </c>
      <c r="AO116" s="381"/>
      <c r="AP116" s="145"/>
      <c r="AQ116" s="376"/>
      <c r="AR116" s="376"/>
      <c r="AS116" s="376"/>
      <c r="AT116" s="376"/>
      <c r="AU116" s="376"/>
      <c r="AV116" s="376"/>
    </row>
    <row r="117" spans="3:48" ht="30" customHeight="1" x14ac:dyDescent="0.25">
      <c r="H117" s="410"/>
      <c r="I117" s="411"/>
      <c r="J117" s="379"/>
      <c r="K117" s="144" t="s">
        <v>139</v>
      </c>
      <c r="L117" s="381" t="s">
        <v>41</v>
      </c>
      <c r="M117" s="381"/>
      <c r="N117" s="145"/>
      <c r="O117" s="376"/>
      <c r="P117" s="376"/>
      <c r="Q117" s="376"/>
      <c r="R117" s="376"/>
      <c r="S117" s="376"/>
      <c r="T117" s="376"/>
      <c r="V117" s="377"/>
      <c r="W117" s="377"/>
      <c r="X117" s="379"/>
      <c r="Y117" s="144" t="s">
        <v>139</v>
      </c>
      <c r="Z117" s="381" t="s">
        <v>41</v>
      </c>
      <c r="AA117" s="381"/>
      <c r="AB117" s="145"/>
      <c r="AC117" s="376"/>
      <c r="AD117" s="376"/>
      <c r="AE117" s="376"/>
      <c r="AF117" s="376"/>
      <c r="AG117" s="376"/>
      <c r="AH117" s="376"/>
      <c r="AJ117" s="377"/>
      <c r="AK117" s="377"/>
      <c r="AL117" s="379"/>
      <c r="AM117" s="144" t="s">
        <v>139</v>
      </c>
      <c r="AN117" s="381" t="s">
        <v>41</v>
      </c>
      <c r="AO117" s="381"/>
      <c r="AP117" s="145"/>
      <c r="AQ117" s="376"/>
      <c r="AR117" s="376"/>
      <c r="AS117" s="376"/>
      <c r="AT117" s="376"/>
      <c r="AU117" s="376"/>
      <c r="AV117" s="376"/>
    </row>
    <row r="118" spans="3:48" ht="30" customHeight="1" x14ac:dyDescent="0.25">
      <c r="H118" s="412"/>
      <c r="I118" s="413"/>
      <c r="J118" s="380"/>
      <c r="K118" s="144" t="s">
        <v>143</v>
      </c>
      <c r="L118" s="382">
        <v>1</v>
      </c>
      <c r="M118" s="382"/>
      <c r="N118" s="145">
        <v>25</v>
      </c>
      <c r="O118" s="376">
        <f>((J116*L118)*(N118/100)*S99)</f>
        <v>0</v>
      </c>
      <c r="P118" s="376"/>
      <c r="Q118" s="376">
        <f>O118*9.2</f>
        <v>0</v>
      </c>
      <c r="R118" s="376"/>
      <c r="S118" s="376">
        <f t="shared" ref="S118" si="104">(Q118/1000)*0.249</f>
        <v>0</v>
      </c>
      <c r="T118" s="376"/>
      <c r="V118" s="377"/>
      <c r="W118" s="377"/>
      <c r="X118" s="380"/>
      <c r="Y118" s="144" t="s">
        <v>143</v>
      </c>
      <c r="Z118" s="382">
        <v>1</v>
      </c>
      <c r="AA118" s="382"/>
      <c r="AB118" s="145">
        <v>25</v>
      </c>
      <c r="AC118" s="376">
        <f>((X116*Z118)*(AB118/100)*AG99)</f>
        <v>0</v>
      </c>
      <c r="AD118" s="376"/>
      <c r="AE118" s="376">
        <f t="shared" ref="AE118" si="105">AC118*9.2</f>
        <v>0</v>
      </c>
      <c r="AF118" s="376"/>
      <c r="AG118" s="376">
        <f t="shared" ref="AG118" si="106">(AE118/1000)*0.249</f>
        <v>0</v>
      </c>
      <c r="AH118" s="376"/>
      <c r="AJ118" s="377"/>
      <c r="AK118" s="377"/>
      <c r="AL118" s="380"/>
      <c r="AM118" s="144" t="s">
        <v>143</v>
      </c>
      <c r="AN118" s="382">
        <v>1</v>
      </c>
      <c r="AO118" s="382"/>
      <c r="AP118" s="145">
        <v>25</v>
      </c>
      <c r="AQ118" s="376">
        <f>((AL116*AN118)*(AP118/100)*AU99)</f>
        <v>0</v>
      </c>
      <c r="AR118" s="376"/>
      <c r="AS118" s="376">
        <f t="shared" ref="AS118" si="107">AQ118*9.2</f>
        <v>0</v>
      </c>
      <c r="AT118" s="376"/>
      <c r="AU118" s="376">
        <f t="shared" ref="AU118" si="108">(AS118/1000)*0.249</f>
        <v>0</v>
      </c>
      <c r="AV118" s="376"/>
    </row>
    <row r="119" spans="3:48" ht="15.75" thickBot="1" x14ac:dyDescent="0.3">
      <c r="H119" s="193"/>
      <c r="I119" s="193"/>
      <c r="J119" s="193"/>
      <c r="K119" s="193"/>
      <c r="L119" s="193"/>
      <c r="M119" s="193"/>
      <c r="N119" s="193"/>
      <c r="O119" s="194"/>
      <c r="P119" s="194"/>
      <c r="Q119" s="194"/>
      <c r="R119" s="194"/>
      <c r="S119" s="194"/>
      <c r="T119" s="194"/>
      <c r="V119" s="193"/>
      <c r="W119" s="193"/>
    </row>
    <row r="120" spans="3:48" ht="16.5" thickBot="1" x14ac:dyDescent="0.3">
      <c r="C120" s="250" t="s">
        <v>48</v>
      </c>
      <c r="D120" s="241" t="s">
        <v>109</v>
      </c>
      <c r="E120" s="201" t="s">
        <v>29</v>
      </c>
      <c r="F120" s="206" t="s">
        <v>80</v>
      </c>
      <c r="H120" s="193"/>
      <c r="I120" s="193"/>
      <c r="J120" s="193"/>
      <c r="K120" s="193"/>
      <c r="L120" s="193"/>
      <c r="M120" s="193"/>
      <c r="N120" s="193"/>
      <c r="AO120" s="362" t="s">
        <v>49</v>
      </c>
      <c r="AP120" s="362"/>
      <c r="AQ120" s="363" t="s">
        <v>109</v>
      </c>
      <c r="AR120" s="364"/>
      <c r="AS120" s="363" t="s">
        <v>29</v>
      </c>
      <c r="AT120" s="365"/>
      <c r="AU120" s="366" t="s">
        <v>80</v>
      </c>
      <c r="AV120" s="367"/>
    </row>
    <row r="121" spans="3:48" ht="16.5" thickTop="1" x14ac:dyDescent="0.25">
      <c r="D121" s="368" t="s">
        <v>14</v>
      </c>
      <c r="E121" s="255" t="s">
        <v>32</v>
      </c>
      <c r="F121" s="207">
        <f>(ROUNDUP(SUM(B100:F100),1))/1000</f>
        <v>0</v>
      </c>
      <c r="H121" s="193"/>
      <c r="J121" s="202"/>
      <c r="K121" s="193"/>
      <c r="L121" s="196"/>
      <c r="M121" s="196"/>
      <c r="N121" s="195"/>
      <c r="O121" s="194"/>
      <c r="P121" s="194"/>
      <c r="Q121" s="194"/>
      <c r="R121" s="194"/>
      <c r="S121" s="194"/>
      <c r="T121" s="194"/>
      <c r="AK121" s="202"/>
      <c r="AQ121" s="368" t="s">
        <v>14</v>
      </c>
      <c r="AR121" s="369"/>
      <c r="AS121" s="369" t="s">
        <v>32</v>
      </c>
      <c r="AT121" s="369"/>
      <c r="AU121" s="372">
        <f>(ROUNDUP(SUM(Q78,Q81,Q84,Q87,Q90,Q93,AE78,AE81,AE84,AE87,AE90,AE93,Q101,Q104,Q107,Q110,Q113,Q116,AE101,AE104,AE107,AE110,AE113,AE116,AS78,AS81,AS87,AS90,AS93,AS101,AS84,AS104,AS107,AS110,AS113,AS116,BG78,BG81,BG84,BG87,BG90,BG93,BG101,BG104,BG107,BG110,BG113,BG116),1))/1000*365</f>
        <v>0</v>
      </c>
      <c r="AV121" s="373"/>
    </row>
    <row r="122" spans="3:48" ht="16.5" thickBot="1" x14ac:dyDescent="0.3">
      <c r="D122" s="370"/>
      <c r="E122" s="256" t="s">
        <v>86</v>
      </c>
      <c r="F122" s="208">
        <f>ROUNDUP(SUM(B105:F105),1)</f>
        <v>0</v>
      </c>
      <c r="H122" s="193"/>
      <c r="J122" s="202"/>
      <c r="K122" s="195"/>
      <c r="L122" s="196"/>
      <c r="M122" s="196"/>
      <c r="N122" s="195"/>
      <c r="O122" s="194"/>
      <c r="P122" s="194"/>
      <c r="Q122" s="194"/>
      <c r="R122" s="194"/>
      <c r="S122" s="194"/>
      <c r="T122" s="194"/>
      <c r="AK122" s="202"/>
      <c r="AQ122" s="370"/>
      <c r="AR122" s="371"/>
      <c r="AS122" s="371" t="s">
        <v>86</v>
      </c>
      <c r="AT122" s="371"/>
      <c r="AU122" s="374">
        <f>(ROUNDUP(SUM(S78,S81,S84,S87,S90,S93,AG78,AG81,AG84,AG87,AG90,AG93,S101,S104,S107,S110,S113,S116,AG101,AG104,AG107,AG110,AG113,AG116,AU78,AU81,AU84,AU87,AU90,AU93,AU101,AU104,AU107,AU110,AU113,AU116,BI78,BI81,BI84,BI87,BI90,BI93,BI101,BI104,BI107,BI110,BI113,BI116),10))*365</f>
        <v>0</v>
      </c>
      <c r="AV122" s="375"/>
    </row>
    <row r="123" spans="3:48" ht="15.75" x14ac:dyDescent="0.25">
      <c r="D123" s="368" t="s">
        <v>139</v>
      </c>
      <c r="E123" s="255" t="s">
        <v>32</v>
      </c>
      <c r="F123" s="207">
        <f>(ROUNDUP(SUM(B101:F101),1))/1000</f>
        <v>0</v>
      </c>
      <c r="H123" s="193"/>
      <c r="I123" s="193"/>
      <c r="J123" s="195"/>
      <c r="AQ123" s="368" t="s">
        <v>139</v>
      </c>
      <c r="AR123" s="369"/>
      <c r="AS123" s="369" t="s">
        <v>32</v>
      </c>
      <c r="AT123" s="369"/>
      <c r="AU123" s="372">
        <f>(ROUNDUP(SUM(Q79,Q82,Q85,Q88,Q91,Q94,AE79,AE82,AE85,AE88,AE91,AE94,Q102,Q105,Q108,Q111,Q114,Q117,AE102,AE105,AE108,AE111,AE114,AE117,AS79,AS82,AS85,AS88,AS91,AS94,AS102,AS105,AS108,AS111,AS114,AS117,BG79,BG82,BG85,BG88,BG91,BG94,BG102,BG105,BG108,BG111,BG114,BG117),1))/1000*365</f>
        <v>0</v>
      </c>
      <c r="AV123" s="373"/>
    </row>
    <row r="124" spans="3:48" ht="16.5" thickBot="1" x14ac:dyDescent="0.3">
      <c r="D124" s="370"/>
      <c r="E124" s="256" t="s">
        <v>86</v>
      </c>
      <c r="F124" s="208">
        <f>ROUNDUP(SUM(B106:F106),1)</f>
        <v>0</v>
      </c>
      <c r="H124" s="193"/>
      <c r="I124" s="193"/>
      <c r="J124" s="195"/>
      <c r="AQ124" s="370"/>
      <c r="AR124" s="371"/>
      <c r="AS124" s="371" t="s">
        <v>86</v>
      </c>
      <c r="AT124" s="371"/>
      <c r="AU124" s="374">
        <f>(ROUNDUP(SUM(S79,S82,S85,S88,S91,S94,AG79,AG82,AG85,AG88,AG91,AG94,S102,S105,S108,S111,S114,S117,AG102,AG105,AG108,AG111,AG114,AG117,AU79,AU82,AU85,AU88,AU91,AU94,AU102,AU105,AU108,AU111,AU114,AU117,BI79,BI82,BI85,BI88,BI91,BI94,BI102,BI105,BI108,BI111,BI114,BI117),10))*365</f>
        <v>0</v>
      </c>
      <c r="AV124" s="375"/>
    </row>
    <row r="125" spans="3:48" ht="15.75" x14ac:dyDescent="0.25">
      <c r="D125" s="368" t="s">
        <v>143</v>
      </c>
      <c r="E125" s="255" t="s">
        <v>32</v>
      </c>
      <c r="F125" s="207">
        <f>(ROUNDUP(SUM(B102:F102),1))/1000</f>
        <v>0</v>
      </c>
      <c r="H125" s="193"/>
      <c r="I125" s="193"/>
      <c r="J125" s="195"/>
      <c r="K125" s="195"/>
      <c r="L125" s="196"/>
      <c r="M125" s="196"/>
      <c r="N125" s="195"/>
      <c r="O125" s="197"/>
      <c r="P125" s="197"/>
      <c r="Q125" s="194"/>
      <c r="R125" s="194"/>
      <c r="S125" s="194"/>
      <c r="T125" s="194"/>
      <c r="AQ125" s="368" t="s">
        <v>143</v>
      </c>
      <c r="AR125" s="369"/>
      <c r="AS125" s="369" t="s">
        <v>32</v>
      </c>
      <c r="AT125" s="369"/>
      <c r="AU125" s="372">
        <f>(ROUNDUP(SUM(Q80,Q83,Q86,Q89,Q92,Q95,AE80,AE83,AE86,AE89,AE92,AE95,Q103,Q106,Q109,Q112,Q115,Q118,AE103,AE106,AE109,AE112,AE115,AE118,AS80,AS83,AS86,AS89,AS92,AS95,AS103,AS106,AS109,AS112,AS115,AS118,BG80,BG83,BG86,BG89,BG92,BG95,BG103,BG106,BG109,BG112,BG115,BG118),1))/1000*365</f>
        <v>0</v>
      </c>
      <c r="AV125" s="373"/>
    </row>
    <row r="126" spans="3:48" ht="16.5" thickBot="1" x14ac:dyDescent="0.3">
      <c r="D126" s="370"/>
      <c r="E126" s="256" t="s">
        <v>86</v>
      </c>
      <c r="F126" s="208">
        <f>ROUNDUP(SUM(B107:F107),1)</f>
        <v>0</v>
      </c>
      <c r="H126" s="193"/>
      <c r="I126" s="193"/>
      <c r="J126" s="195"/>
      <c r="K126" s="195"/>
      <c r="L126" s="196"/>
      <c r="M126" s="196"/>
      <c r="N126" s="195"/>
      <c r="O126" s="197"/>
      <c r="P126" s="197"/>
      <c r="Q126" s="194"/>
      <c r="R126" s="194"/>
      <c r="S126" s="194"/>
      <c r="T126" s="194"/>
      <c r="AQ126" s="370"/>
      <c r="AR126" s="371"/>
      <c r="AS126" s="371" t="s">
        <v>86</v>
      </c>
      <c r="AT126" s="371"/>
      <c r="AU126" s="374">
        <f>(ROUNDUP(SUM(S80,S83,S86,S89,S92,S95,AG80,AG83,AG86,AG89,AG92,AG95,S103,S106,S109,S112,S115,S118,AG103,AG106,AG109,AG112,AG115,AG118,AU80,AU83,AU86,AU89,AU92,AU95,AU103,AU106,AU109,AU112,AU115,AU118,BI80,BI83,BI86,BI89,BI92,BI95),10))*365</f>
        <v>0</v>
      </c>
      <c r="AV126" s="375"/>
    </row>
    <row r="127" spans="3:48" ht="15" customHeight="1" x14ac:dyDescent="0.25">
      <c r="E127" s="252" t="s">
        <v>32</v>
      </c>
      <c r="F127" s="252" t="s">
        <v>86</v>
      </c>
      <c r="AS127" s="360" t="s">
        <v>32</v>
      </c>
      <c r="AT127" s="360"/>
      <c r="AU127" s="360" t="s">
        <v>86</v>
      </c>
      <c r="AV127" s="360"/>
    </row>
    <row r="128" spans="3:48" ht="19.5" customHeight="1" thickBot="1" x14ac:dyDescent="0.3">
      <c r="E128" s="118">
        <f>(ROUNDUP(SUM(B100:F102),1))/1000</f>
        <v>0</v>
      </c>
      <c r="F128" s="118">
        <f>ROUNDUP(SUM(B108:F108),1)</f>
        <v>0</v>
      </c>
      <c r="H128" s="162"/>
      <c r="I128" s="162"/>
      <c r="J128" s="162"/>
      <c r="K128" s="162"/>
      <c r="L128" s="162"/>
      <c r="M128" s="162"/>
      <c r="N128" s="162"/>
      <c r="O128" s="162"/>
      <c r="P128" s="133"/>
      <c r="W128" s="257"/>
      <c r="AS128" s="361">
        <f>(ROUNDUP(((SUM(Q78:R95,Q101:R118,AE78:AF95,AE101:AF118,AS78:AT95,AS101:AT118))*365),1))/1000</f>
        <v>0</v>
      </c>
      <c r="AT128" s="361"/>
      <c r="AU128" s="361">
        <f>ROUNDUP(((SUM(S78:T95,S101:T118,AG78:AH95,AG101:AH118,AU78:AV95,AU101:AV118))*365),1)</f>
        <v>0</v>
      </c>
      <c r="AV128" s="361"/>
    </row>
    <row r="129" spans="1:48" ht="19.5" customHeight="1" thickTop="1" thickBot="1" x14ac:dyDescent="0.3">
      <c r="E129" s="162"/>
      <c r="F129" s="162"/>
      <c r="H129" s="162"/>
      <c r="I129" s="162"/>
      <c r="J129" s="162"/>
      <c r="K129" s="162"/>
      <c r="L129" s="162"/>
      <c r="M129" s="162"/>
      <c r="N129" s="162"/>
      <c r="O129" s="162"/>
      <c r="P129" s="133"/>
      <c r="W129" s="257"/>
      <c r="AC129" s="162"/>
      <c r="AD129" s="162"/>
      <c r="AE129" s="162"/>
      <c r="AF129" s="162"/>
      <c r="AG129" s="162"/>
      <c r="AH129" s="162"/>
    </row>
    <row r="130" spans="1:48" ht="16.5" customHeight="1" thickBot="1" x14ac:dyDescent="0.3">
      <c r="C130" s="250" t="s">
        <v>50</v>
      </c>
      <c r="D130" s="241" t="s">
        <v>109</v>
      </c>
      <c r="E130" s="201" t="s">
        <v>29</v>
      </c>
      <c r="F130" s="201" t="s">
        <v>80</v>
      </c>
      <c r="H130" s="162"/>
      <c r="I130" s="162"/>
      <c r="J130" s="162"/>
      <c r="K130" s="162"/>
      <c r="L130" s="162"/>
      <c r="M130" s="162"/>
      <c r="N130" s="162"/>
      <c r="O130" s="162"/>
      <c r="P130" s="133"/>
      <c r="W130" s="257"/>
      <c r="AC130" s="162"/>
      <c r="AD130" s="162"/>
      <c r="AE130" s="162"/>
      <c r="AF130" s="162"/>
      <c r="AG130" s="162"/>
      <c r="AH130" s="162"/>
    </row>
    <row r="131" spans="1:48" ht="16.5" customHeight="1" thickTop="1" x14ac:dyDescent="0.25">
      <c r="D131" s="368" t="s">
        <v>14</v>
      </c>
      <c r="E131" s="255" t="s">
        <v>32</v>
      </c>
      <c r="F131" s="198">
        <f t="shared" ref="F131:F136" si="109">F121+AU121</f>
        <v>0</v>
      </c>
      <c r="H131" s="162"/>
      <c r="I131" s="162"/>
      <c r="J131" s="162"/>
      <c r="K131" s="162"/>
      <c r="L131" s="162"/>
      <c r="M131" s="162"/>
      <c r="N131" s="162"/>
      <c r="O131" s="162"/>
      <c r="P131" s="133"/>
      <c r="W131" s="257"/>
      <c r="AC131" s="162"/>
      <c r="AD131" s="162"/>
      <c r="AE131" s="162"/>
      <c r="AF131" s="162"/>
      <c r="AG131" s="162"/>
      <c r="AH131" s="162"/>
    </row>
    <row r="132" spans="1:48" ht="16.5" customHeight="1" thickBot="1" x14ac:dyDescent="0.3">
      <c r="D132" s="370"/>
      <c r="E132" s="256" t="s">
        <v>86</v>
      </c>
      <c r="F132" s="199">
        <f t="shared" si="109"/>
        <v>0</v>
      </c>
      <c r="H132" s="162"/>
      <c r="I132" s="162"/>
      <c r="J132" s="162"/>
      <c r="K132" s="162"/>
      <c r="L132" s="162"/>
      <c r="M132" s="162"/>
      <c r="N132" s="162"/>
      <c r="O132" s="162"/>
      <c r="P132" s="133"/>
      <c r="W132" s="257"/>
      <c r="AC132" s="162"/>
      <c r="AD132" s="162"/>
      <c r="AE132" s="162"/>
      <c r="AF132" s="162"/>
      <c r="AG132" s="162"/>
      <c r="AH132" s="162"/>
    </row>
    <row r="133" spans="1:48" ht="16.5" customHeight="1" x14ac:dyDescent="0.25">
      <c r="D133" s="368" t="s">
        <v>139</v>
      </c>
      <c r="E133" s="255" t="s">
        <v>32</v>
      </c>
      <c r="F133" s="198">
        <f t="shared" si="109"/>
        <v>0</v>
      </c>
      <c r="H133" s="162"/>
      <c r="I133" s="162"/>
      <c r="J133" s="162"/>
      <c r="K133" s="162"/>
      <c r="L133" s="162"/>
      <c r="M133" s="162"/>
      <c r="N133" s="162"/>
      <c r="O133" s="162"/>
      <c r="P133" s="133"/>
      <c r="W133" s="257"/>
      <c r="AC133" s="162"/>
      <c r="AD133" s="162"/>
      <c r="AE133" s="162"/>
      <c r="AF133" s="162"/>
      <c r="AG133" s="162"/>
      <c r="AH133" s="162"/>
    </row>
    <row r="134" spans="1:48" ht="16.5" customHeight="1" thickBot="1" x14ac:dyDescent="0.3">
      <c r="D134" s="370"/>
      <c r="E134" s="256" t="s">
        <v>86</v>
      </c>
      <c r="F134" s="199">
        <f t="shared" si="109"/>
        <v>0</v>
      </c>
      <c r="H134" s="162"/>
      <c r="I134" s="162"/>
      <c r="J134" s="162"/>
      <c r="K134" s="162"/>
      <c r="L134" s="162"/>
      <c r="M134" s="162"/>
      <c r="N134" s="162"/>
      <c r="O134" s="162"/>
      <c r="P134" s="133"/>
      <c r="W134" s="257"/>
      <c r="AC134" s="162"/>
      <c r="AD134" s="162"/>
      <c r="AE134" s="162"/>
      <c r="AF134" s="162"/>
      <c r="AG134" s="162"/>
      <c r="AH134" s="162"/>
    </row>
    <row r="135" spans="1:48" ht="16.5" customHeight="1" x14ac:dyDescent="0.25">
      <c r="D135" s="368" t="s">
        <v>143</v>
      </c>
      <c r="E135" s="255" t="s">
        <v>32</v>
      </c>
      <c r="F135" s="198">
        <f t="shared" si="109"/>
        <v>0</v>
      </c>
      <c r="H135" s="162"/>
      <c r="I135" s="162"/>
      <c r="J135" s="162"/>
      <c r="K135" s="162"/>
      <c r="L135" s="162"/>
      <c r="M135" s="162"/>
      <c r="N135" s="162"/>
      <c r="O135" s="162"/>
      <c r="P135" s="133"/>
      <c r="W135" s="257"/>
      <c r="AC135" s="162"/>
      <c r="AD135" s="162"/>
      <c r="AE135" s="162"/>
      <c r="AF135" s="162"/>
      <c r="AG135" s="162"/>
      <c r="AH135" s="162"/>
    </row>
    <row r="136" spans="1:48" ht="16.5" customHeight="1" thickBot="1" x14ac:dyDescent="0.3">
      <c r="D136" s="370"/>
      <c r="E136" s="256" t="s">
        <v>86</v>
      </c>
      <c r="F136" s="199">
        <f t="shared" si="109"/>
        <v>0</v>
      </c>
      <c r="H136" s="162"/>
      <c r="I136" s="162"/>
      <c r="J136" s="162"/>
      <c r="K136" s="162"/>
      <c r="L136" s="162"/>
      <c r="M136" s="162"/>
      <c r="N136" s="162"/>
      <c r="O136" s="162"/>
      <c r="P136" s="133"/>
      <c r="W136" s="257"/>
      <c r="AC136" s="162"/>
      <c r="AD136" s="162"/>
      <c r="AE136" s="162"/>
      <c r="AF136" s="162"/>
      <c r="AG136" s="162"/>
      <c r="AH136" s="162"/>
    </row>
    <row r="137" spans="1:48" ht="19.5" customHeight="1" x14ac:dyDescent="0.25">
      <c r="E137" s="162"/>
      <c r="F137" s="162"/>
      <c r="H137" s="162"/>
      <c r="I137" s="162"/>
      <c r="J137" s="162"/>
      <c r="K137" s="162"/>
      <c r="L137" s="162"/>
      <c r="M137" s="162"/>
      <c r="N137" s="162"/>
      <c r="O137" s="162"/>
      <c r="P137" s="133"/>
      <c r="W137" s="257"/>
      <c r="AC137" s="162"/>
      <c r="AD137" s="162"/>
      <c r="AE137" s="162"/>
      <c r="AF137" s="162"/>
      <c r="AG137" s="162"/>
      <c r="AH137" s="162"/>
    </row>
    <row r="138" spans="1:48" ht="15" customHeight="1" x14ac:dyDescent="0.25">
      <c r="E138" s="252" t="s">
        <v>32</v>
      </c>
      <c r="F138" s="252" t="s">
        <v>86</v>
      </c>
      <c r="AC138" s="162"/>
      <c r="AD138" s="162"/>
      <c r="AE138" s="162"/>
      <c r="AF138" s="162"/>
      <c r="AG138" s="162"/>
      <c r="AH138" s="162"/>
    </row>
    <row r="139" spans="1:48" ht="20.100000000000001" customHeight="1" thickBot="1" x14ac:dyDescent="0.3">
      <c r="C139" s="332" t="s">
        <v>110</v>
      </c>
      <c r="D139" s="332"/>
      <c r="E139" s="118">
        <f>E128+AS128</f>
        <v>0</v>
      </c>
      <c r="F139" s="118">
        <f>F128+AU128</f>
        <v>0</v>
      </c>
    </row>
    <row r="140" spans="1:48" ht="20.100000000000001" customHeight="1" thickTop="1" x14ac:dyDescent="0.25">
      <c r="C140" s="162"/>
      <c r="D140" s="162"/>
      <c r="E140" s="162"/>
      <c r="F140" s="162"/>
    </row>
    <row r="141" spans="1:48" ht="20.100000000000001" customHeight="1" x14ac:dyDescent="0.25">
      <c r="A141" s="401" t="s">
        <v>93</v>
      </c>
      <c r="B141" s="401"/>
      <c r="C141" s="401"/>
      <c r="D141" s="401"/>
      <c r="E141" s="401"/>
      <c r="F141" s="401"/>
      <c r="G141" s="234"/>
      <c r="H141" s="401" t="str">
        <f>A141</f>
        <v>Rok 2017</v>
      </c>
      <c r="I141" s="401"/>
      <c r="J141" s="401"/>
      <c r="K141" s="401"/>
      <c r="L141" s="401"/>
      <c r="M141" s="401"/>
      <c r="N141" s="401"/>
      <c r="O141" s="401"/>
      <c r="P141" s="401"/>
      <c r="Q141" s="401"/>
      <c r="R141" s="401"/>
      <c r="S141" s="401"/>
      <c r="T141" s="401"/>
      <c r="U141" s="401"/>
      <c r="V141" s="401"/>
      <c r="W141" s="401"/>
      <c r="X141" s="401"/>
      <c r="Y141" s="401"/>
      <c r="Z141" s="401"/>
      <c r="AA141" s="401"/>
      <c r="AB141" s="401"/>
      <c r="AC141" s="401"/>
      <c r="AD141" s="401"/>
      <c r="AE141" s="401"/>
      <c r="AF141" s="401"/>
      <c r="AG141" s="401"/>
      <c r="AH141" s="401"/>
      <c r="AI141" s="401"/>
      <c r="AJ141" s="401"/>
      <c r="AK141" s="401"/>
      <c r="AL141" s="401"/>
      <c r="AM141" s="401"/>
      <c r="AN141" s="401"/>
      <c r="AO141" s="401"/>
      <c r="AP141" s="401"/>
      <c r="AQ141" s="401"/>
      <c r="AR141" s="401"/>
      <c r="AS141" s="401"/>
      <c r="AT141" s="401"/>
      <c r="AU141" s="401"/>
      <c r="AV141" s="401"/>
    </row>
    <row r="142" spans="1:48" ht="60" customHeight="1" x14ac:dyDescent="0.25">
      <c r="A142" s="402" t="s">
        <v>106</v>
      </c>
      <c r="B142" s="402"/>
      <c r="C142" s="402"/>
      <c r="D142" s="402"/>
      <c r="E142" s="402"/>
      <c r="F142" s="402"/>
      <c r="G142" s="234"/>
      <c r="H142" s="402" t="s">
        <v>106</v>
      </c>
      <c r="I142" s="402"/>
      <c r="J142" s="402"/>
      <c r="K142" s="402"/>
      <c r="L142" s="402"/>
      <c r="M142" s="402"/>
      <c r="N142" s="402"/>
      <c r="O142" s="402"/>
      <c r="P142" s="402"/>
      <c r="Q142" s="402"/>
      <c r="R142" s="402"/>
      <c r="S142" s="402"/>
      <c r="T142" s="402"/>
      <c r="U142" s="402"/>
      <c r="V142" s="402"/>
      <c r="W142" s="402"/>
      <c r="X142" s="402"/>
      <c r="Y142" s="402"/>
      <c r="Z142" s="402"/>
      <c r="AA142" s="402"/>
      <c r="AB142" s="402"/>
      <c r="AC142" s="402"/>
      <c r="AD142" s="402"/>
      <c r="AE142" s="402"/>
      <c r="AF142" s="402"/>
      <c r="AG142" s="402"/>
      <c r="AH142" s="402"/>
      <c r="AI142" s="402"/>
      <c r="AJ142" s="402"/>
      <c r="AK142" s="402"/>
      <c r="AL142" s="402"/>
      <c r="AM142" s="402"/>
      <c r="AN142" s="402"/>
      <c r="AO142" s="402"/>
      <c r="AP142" s="402"/>
      <c r="AQ142" s="402"/>
      <c r="AR142" s="402"/>
      <c r="AS142" s="402"/>
      <c r="AT142" s="402"/>
      <c r="AU142" s="402"/>
      <c r="AV142" s="402"/>
    </row>
    <row r="143" spans="1:48" ht="20.100000000000001" customHeight="1" x14ac:dyDescent="0.25">
      <c r="A143" s="403" t="s">
        <v>48</v>
      </c>
      <c r="B143" s="403"/>
      <c r="C143" s="403"/>
      <c r="D143" s="403"/>
      <c r="E143" s="403"/>
      <c r="F143" s="403"/>
      <c r="G143" s="245"/>
      <c r="H143" s="404" t="s">
        <v>49</v>
      </c>
      <c r="I143" s="404"/>
      <c r="J143" s="404"/>
      <c r="K143" s="404"/>
      <c r="L143" s="404"/>
      <c r="M143" s="404"/>
      <c r="N143" s="404"/>
      <c r="O143" s="404"/>
      <c r="P143" s="404"/>
      <c r="Q143" s="404"/>
      <c r="R143" s="404"/>
      <c r="S143" s="404"/>
      <c r="T143" s="404"/>
      <c r="U143" s="404"/>
      <c r="V143" s="404"/>
      <c r="W143" s="404"/>
      <c r="X143" s="404"/>
      <c r="Y143" s="404"/>
      <c r="Z143" s="404"/>
      <c r="AA143" s="404"/>
      <c r="AB143" s="404"/>
      <c r="AC143" s="404"/>
      <c r="AD143" s="404"/>
      <c r="AE143" s="404"/>
      <c r="AF143" s="404"/>
      <c r="AG143" s="404"/>
      <c r="AH143" s="404"/>
      <c r="AI143" s="404"/>
      <c r="AJ143" s="404"/>
      <c r="AK143" s="404"/>
      <c r="AL143" s="404"/>
      <c r="AM143" s="404"/>
      <c r="AN143" s="404"/>
      <c r="AO143" s="404"/>
      <c r="AP143" s="404"/>
      <c r="AQ143" s="404"/>
      <c r="AR143" s="404"/>
      <c r="AS143" s="404"/>
      <c r="AT143" s="404"/>
      <c r="AU143" s="404"/>
      <c r="AV143" s="404"/>
    </row>
    <row r="144" spans="1:48" ht="21.95" customHeight="1" x14ac:dyDescent="0.35">
      <c r="A144" s="245"/>
      <c r="B144" s="405" t="s">
        <v>44</v>
      </c>
      <c r="C144" s="405"/>
      <c r="D144" s="405"/>
      <c r="E144" s="405"/>
      <c r="F144" s="405"/>
      <c r="G144" s="28"/>
      <c r="H144" s="407" t="s">
        <v>72</v>
      </c>
      <c r="I144" s="407"/>
      <c r="J144" s="407"/>
      <c r="K144" s="407"/>
      <c r="L144" s="407"/>
      <c r="M144" s="407"/>
      <c r="N144" s="407"/>
      <c r="O144" s="407"/>
      <c r="P144" s="407"/>
      <c r="Q144" s="407"/>
      <c r="R144" s="407"/>
      <c r="S144" s="407"/>
      <c r="T144" s="407"/>
      <c r="U144" s="407"/>
      <c r="V144" s="407"/>
      <c r="W144" s="407"/>
      <c r="X144" s="407"/>
      <c r="Y144" s="407"/>
      <c r="Z144" s="407"/>
      <c r="AA144" s="407"/>
      <c r="AB144" s="407"/>
      <c r="AC144" s="407"/>
      <c r="AD144" s="407"/>
      <c r="AE144" s="407"/>
      <c r="AF144" s="407"/>
      <c r="AG144" s="407"/>
      <c r="AH144" s="407"/>
      <c r="AI144" s="407"/>
      <c r="AJ144" s="407"/>
      <c r="AK144" s="407"/>
      <c r="AL144" s="407"/>
      <c r="AM144" s="407"/>
      <c r="AN144" s="407"/>
      <c r="AO144" s="407"/>
      <c r="AP144" s="407"/>
      <c r="AQ144" s="407"/>
      <c r="AR144" s="407"/>
      <c r="AS144" s="407"/>
      <c r="AT144" s="407"/>
      <c r="AU144" s="407"/>
      <c r="AV144" s="407"/>
    </row>
    <row r="145" spans="1:49" ht="21.95" customHeight="1" thickBot="1" x14ac:dyDescent="0.3">
      <c r="B145" s="406"/>
      <c r="C145" s="406"/>
      <c r="D145" s="406"/>
      <c r="E145" s="406"/>
      <c r="F145" s="406"/>
      <c r="H145" s="407"/>
      <c r="I145" s="407"/>
      <c r="J145" s="407"/>
      <c r="K145" s="407"/>
      <c r="L145" s="407"/>
      <c r="M145" s="407"/>
      <c r="N145" s="407"/>
      <c r="O145" s="407"/>
      <c r="P145" s="407"/>
      <c r="Q145" s="407"/>
      <c r="R145" s="407"/>
      <c r="S145" s="407"/>
      <c r="T145" s="407"/>
      <c r="U145" s="407"/>
      <c r="V145" s="407"/>
      <c r="W145" s="407"/>
      <c r="X145" s="407"/>
      <c r="Y145" s="407"/>
      <c r="Z145" s="407"/>
      <c r="AA145" s="407"/>
      <c r="AB145" s="407"/>
      <c r="AC145" s="407"/>
      <c r="AD145" s="407"/>
      <c r="AE145" s="407"/>
      <c r="AF145" s="407"/>
      <c r="AG145" s="407"/>
      <c r="AH145" s="407"/>
      <c r="AI145" s="407"/>
      <c r="AJ145" s="407"/>
      <c r="AK145" s="407"/>
      <c r="AL145" s="407"/>
      <c r="AM145" s="407"/>
      <c r="AN145" s="407"/>
      <c r="AO145" s="407"/>
      <c r="AP145" s="407"/>
      <c r="AQ145" s="407"/>
      <c r="AR145" s="407"/>
      <c r="AS145" s="407"/>
      <c r="AT145" s="407"/>
      <c r="AU145" s="407"/>
      <c r="AV145" s="407"/>
      <c r="AW145" s="238"/>
    </row>
    <row r="146" spans="1:49" ht="51" customHeight="1" thickBot="1" x14ac:dyDescent="0.3">
      <c r="A146" s="30" t="s">
        <v>22</v>
      </c>
      <c r="B146" s="31" t="s">
        <v>8</v>
      </c>
      <c r="C146" s="32" t="s">
        <v>9</v>
      </c>
      <c r="D146" s="32" t="s">
        <v>6</v>
      </c>
      <c r="E146" s="32" t="s">
        <v>7</v>
      </c>
      <c r="F146" s="33" t="s">
        <v>5</v>
      </c>
      <c r="G146" s="6"/>
      <c r="H146" s="240" t="s">
        <v>53</v>
      </c>
      <c r="I146" s="248">
        <v>11614</v>
      </c>
      <c r="J146" s="247" t="s">
        <v>54</v>
      </c>
      <c r="K146" s="248">
        <v>79</v>
      </c>
      <c r="L146" s="389" t="s">
        <v>55</v>
      </c>
      <c r="M146" s="389"/>
      <c r="N146" s="390" t="s">
        <v>122</v>
      </c>
      <c r="O146" s="390"/>
      <c r="P146" s="390"/>
      <c r="Q146" s="391" t="s">
        <v>61</v>
      </c>
      <c r="R146" s="391"/>
      <c r="S146" s="137">
        <v>5.5</v>
      </c>
      <c r="T146" s="138" t="s">
        <v>64</v>
      </c>
      <c r="U146" s="36"/>
      <c r="V146" s="240" t="s">
        <v>53</v>
      </c>
      <c r="W146" s="248">
        <v>14134</v>
      </c>
      <c r="X146" s="247" t="s">
        <v>54</v>
      </c>
      <c r="Y146" s="248">
        <v>691</v>
      </c>
      <c r="Z146" s="389" t="s">
        <v>55</v>
      </c>
      <c r="AA146" s="389"/>
      <c r="AB146" s="390" t="s">
        <v>132</v>
      </c>
      <c r="AC146" s="390"/>
      <c r="AD146" s="390"/>
      <c r="AE146" s="391" t="s">
        <v>61</v>
      </c>
      <c r="AF146" s="391"/>
      <c r="AG146" s="137">
        <v>4.7</v>
      </c>
      <c r="AH146" s="138" t="s">
        <v>64</v>
      </c>
      <c r="AJ146" s="240" t="s">
        <v>53</v>
      </c>
      <c r="AK146" s="248">
        <v>14265</v>
      </c>
      <c r="AL146" s="247" t="s">
        <v>54</v>
      </c>
      <c r="AM146" s="248">
        <v>691</v>
      </c>
      <c r="AN146" s="389" t="s">
        <v>55</v>
      </c>
      <c r="AO146" s="389"/>
      <c r="AP146" s="390" t="s">
        <v>134</v>
      </c>
      <c r="AQ146" s="390"/>
      <c r="AR146" s="390"/>
      <c r="AS146" s="391" t="s">
        <v>61</v>
      </c>
      <c r="AT146" s="391"/>
      <c r="AU146" s="137">
        <v>1</v>
      </c>
      <c r="AV146" s="138" t="s">
        <v>64</v>
      </c>
      <c r="AW146" s="36"/>
    </row>
    <row r="147" spans="1:49" ht="30" customHeight="1" x14ac:dyDescent="0.25">
      <c r="A147" s="8" t="s">
        <v>18</v>
      </c>
      <c r="B147" s="20">
        <f>IF((B148+B149+B150)&gt;0,B148+B149+B150,0)</f>
        <v>0</v>
      </c>
      <c r="C147" s="251">
        <f>IF((C148+C149+C150)&gt;0,C148+C149+C150,0)</f>
        <v>0</v>
      </c>
      <c r="D147" s="251">
        <f>IF((D148+D149+D150)&gt;0,D148+D149+D150,0)</f>
        <v>0</v>
      </c>
      <c r="E147" s="251">
        <f>IF((E148+E149+E150)&gt;0,E148+E149+E150,0)</f>
        <v>0</v>
      </c>
      <c r="F147" s="22">
        <f>IF((F148+F149+F150)&gt;0,F148+F149+F150,0)</f>
        <v>0</v>
      </c>
      <c r="H147" s="383" t="s">
        <v>57</v>
      </c>
      <c r="I147" s="383"/>
      <c r="J147" s="249" t="s">
        <v>45</v>
      </c>
      <c r="K147" s="249" t="s">
        <v>58</v>
      </c>
      <c r="L147" s="383" t="s">
        <v>59</v>
      </c>
      <c r="M147" s="383"/>
      <c r="N147" s="249" t="s">
        <v>60</v>
      </c>
      <c r="O147" s="383" t="s">
        <v>62</v>
      </c>
      <c r="P147" s="383"/>
      <c r="Q147" s="383" t="s">
        <v>63</v>
      </c>
      <c r="R147" s="383"/>
      <c r="S147" s="383" t="s">
        <v>83</v>
      </c>
      <c r="T147" s="383"/>
      <c r="U147" s="150"/>
      <c r="V147" s="383" t="s">
        <v>57</v>
      </c>
      <c r="W147" s="383"/>
      <c r="X147" s="249" t="s">
        <v>45</v>
      </c>
      <c r="Y147" s="249" t="s">
        <v>58</v>
      </c>
      <c r="Z147" s="383" t="s">
        <v>59</v>
      </c>
      <c r="AA147" s="383"/>
      <c r="AB147" s="249" t="s">
        <v>60</v>
      </c>
      <c r="AC147" s="383" t="s">
        <v>62</v>
      </c>
      <c r="AD147" s="383"/>
      <c r="AE147" s="383" t="s">
        <v>63</v>
      </c>
      <c r="AF147" s="383"/>
      <c r="AG147" s="383" t="s">
        <v>82</v>
      </c>
      <c r="AH147" s="383"/>
      <c r="AJ147" s="383" t="s">
        <v>57</v>
      </c>
      <c r="AK147" s="383"/>
      <c r="AL147" s="249" t="s">
        <v>45</v>
      </c>
      <c r="AM147" s="249" t="s">
        <v>58</v>
      </c>
      <c r="AN147" s="383" t="s">
        <v>59</v>
      </c>
      <c r="AO147" s="383"/>
      <c r="AP147" s="249" t="s">
        <v>60</v>
      </c>
      <c r="AQ147" s="383" t="s">
        <v>62</v>
      </c>
      <c r="AR147" s="383"/>
      <c r="AS147" s="383" t="s">
        <v>63</v>
      </c>
      <c r="AT147" s="383"/>
      <c r="AU147" s="383" t="s">
        <v>83</v>
      </c>
      <c r="AV147" s="383"/>
      <c r="AW147" s="150"/>
    </row>
    <row r="148" spans="1:49" ht="30" customHeight="1" x14ac:dyDescent="0.25">
      <c r="A148" s="9" t="s">
        <v>14</v>
      </c>
      <c r="B148" s="104"/>
      <c r="C148" s="96"/>
      <c r="D148" s="96"/>
      <c r="E148" s="96"/>
      <c r="F148" s="97"/>
      <c r="H148" s="384" t="s">
        <v>56</v>
      </c>
      <c r="I148" s="384"/>
      <c r="J148" s="378"/>
      <c r="K148" s="144" t="s">
        <v>14</v>
      </c>
      <c r="L148" s="382">
        <v>1</v>
      </c>
      <c r="M148" s="382"/>
      <c r="N148" s="145">
        <v>5</v>
      </c>
      <c r="O148" s="376">
        <f>((J148*L148)*(N148/100)*S146)</f>
        <v>0</v>
      </c>
      <c r="P148" s="376"/>
      <c r="Q148" s="376">
        <f>O148*9.2</f>
        <v>0</v>
      </c>
      <c r="R148" s="376"/>
      <c r="S148" s="376">
        <f>(Q148/1000)*0.249</f>
        <v>0</v>
      </c>
      <c r="T148" s="376"/>
      <c r="U148" s="151"/>
      <c r="V148" s="384" t="s">
        <v>56</v>
      </c>
      <c r="W148" s="384"/>
      <c r="X148" s="378"/>
      <c r="Y148" s="144" t="s">
        <v>14</v>
      </c>
      <c r="Z148" s="382">
        <v>1</v>
      </c>
      <c r="AA148" s="382"/>
      <c r="AB148" s="145">
        <v>5</v>
      </c>
      <c r="AC148" s="376">
        <f>((X148*Z148)*(AB148/100)*AG146)</f>
        <v>0</v>
      </c>
      <c r="AD148" s="376"/>
      <c r="AE148" s="376">
        <f>AC148*9.2</f>
        <v>0</v>
      </c>
      <c r="AF148" s="376"/>
      <c r="AG148" s="376">
        <f>(AE148/1000)*0.249</f>
        <v>0</v>
      </c>
      <c r="AH148" s="376"/>
      <c r="AJ148" s="384" t="s">
        <v>56</v>
      </c>
      <c r="AK148" s="384"/>
      <c r="AL148" s="378"/>
      <c r="AM148" s="144" t="s">
        <v>14</v>
      </c>
      <c r="AN148" s="382">
        <v>1</v>
      </c>
      <c r="AO148" s="382"/>
      <c r="AP148" s="145">
        <v>5</v>
      </c>
      <c r="AQ148" s="376">
        <f>((AL148*AN148)*(AP148/100)*AU146)</f>
        <v>0</v>
      </c>
      <c r="AR148" s="376"/>
      <c r="AS148" s="376">
        <f>AQ148*9.2</f>
        <v>0</v>
      </c>
      <c r="AT148" s="376"/>
      <c r="AU148" s="376">
        <f>(AS148/1000)*0.249</f>
        <v>0</v>
      </c>
      <c r="AV148" s="376"/>
      <c r="AW148" s="151"/>
    </row>
    <row r="149" spans="1:49" ht="30" customHeight="1" x14ac:dyDescent="0.25">
      <c r="A149" s="9" t="s">
        <v>139</v>
      </c>
      <c r="B149" s="104"/>
      <c r="C149" s="96"/>
      <c r="D149" s="96"/>
      <c r="E149" s="96"/>
      <c r="F149" s="97"/>
      <c r="H149" s="384"/>
      <c r="I149" s="384"/>
      <c r="J149" s="379"/>
      <c r="K149" s="144" t="s">
        <v>139</v>
      </c>
      <c r="L149" s="381" t="s">
        <v>41</v>
      </c>
      <c r="M149" s="381"/>
      <c r="N149" s="146"/>
      <c r="O149" s="385"/>
      <c r="P149" s="385"/>
      <c r="Q149" s="385"/>
      <c r="R149" s="385"/>
      <c r="S149" s="385"/>
      <c r="T149" s="385"/>
      <c r="U149" s="151"/>
      <c r="V149" s="384"/>
      <c r="W149" s="384"/>
      <c r="X149" s="379"/>
      <c r="Y149" s="144" t="s">
        <v>139</v>
      </c>
      <c r="Z149" s="381" t="s">
        <v>41</v>
      </c>
      <c r="AA149" s="381"/>
      <c r="AB149" s="146"/>
      <c r="AC149" s="385"/>
      <c r="AD149" s="385"/>
      <c r="AE149" s="385"/>
      <c r="AF149" s="385"/>
      <c r="AG149" s="385"/>
      <c r="AH149" s="385"/>
      <c r="AJ149" s="384"/>
      <c r="AK149" s="384"/>
      <c r="AL149" s="379"/>
      <c r="AM149" s="144" t="s">
        <v>139</v>
      </c>
      <c r="AN149" s="381" t="s">
        <v>41</v>
      </c>
      <c r="AO149" s="381"/>
      <c r="AP149" s="146"/>
      <c r="AQ149" s="385"/>
      <c r="AR149" s="385"/>
      <c r="AS149" s="385"/>
      <c r="AT149" s="385"/>
      <c r="AU149" s="385"/>
      <c r="AV149" s="385"/>
      <c r="AW149" s="151"/>
    </row>
    <row r="150" spans="1:49" ht="30" customHeight="1" thickBot="1" x14ac:dyDescent="0.3">
      <c r="A150" s="10" t="s">
        <v>143</v>
      </c>
      <c r="B150" s="105"/>
      <c r="C150" s="99"/>
      <c r="D150" s="99"/>
      <c r="E150" s="99"/>
      <c r="F150" s="100"/>
      <c r="H150" s="384"/>
      <c r="I150" s="384"/>
      <c r="J150" s="380"/>
      <c r="K150" s="144" t="s">
        <v>143</v>
      </c>
      <c r="L150" s="381" t="s">
        <v>41</v>
      </c>
      <c r="M150" s="381"/>
      <c r="N150" s="146"/>
      <c r="O150" s="385"/>
      <c r="P150" s="385"/>
      <c r="Q150" s="385"/>
      <c r="R150" s="385"/>
      <c r="S150" s="385"/>
      <c r="T150" s="385"/>
      <c r="U150" s="151"/>
      <c r="V150" s="384"/>
      <c r="W150" s="384"/>
      <c r="X150" s="380"/>
      <c r="Y150" s="144" t="s">
        <v>143</v>
      </c>
      <c r="Z150" s="381" t="s">
        <v>41</v>
      </c>
      <c r="AA150" s="381"/>
      <c r="AB150" s="146"/>
      <c r="AC150" s="385"/>
      <c r="AD150" s="385"/>
      <c r="AE150" s="385"/>
      <c r="AF150" s="385"/>
      <c r="AG150" s="385"/>
      <c r="AH150" s="385"/>
      <c r="AJ150" s="384"/>
      <c r="AK150" s="384"/>
      <c r="AL150" s="380"/>
      <c r="AM150" s="144" t="s">
        <v>143</v>
      </c>
      <c r="AN150" s="381" t="s">
        <v>41</v>
      </c>
      <c r="AO150" s="381"/>
      <c r="AP150" s="146"/>
      <c r="AQ150" s="385"/>
      <c r="AR150" s="385"/>
      <c r="AS150" s="385"/>
      <c r="AT150" s="385"/>
      <c r="AU150" s="385"/>
      <c r="AV150" s="385"/>
      <c r="AW150" s="151"/>
    </row>
    <row r="151" spans="1:49" ht="30" customHeight="1" x14ac:dyDescent="0.25">
      <c r="A151" s="8" t="s">
        <v>15</v>
      </c>
      <c r="B151" s="399" t="s">
        <v>16</v>
      </c>
      <c r="C151" s="399"/>
      <c r="D151" s="399"/>
      <c r="E151" s="400"/>
      <c r="F151" s="7" t="s">
        <v>17</v>
      </c>
      <c r="H151" s="377" t="s">
        <v>121</v>
      </c>
      <c r="I151" s="377"/>
      <c r="J151" s="378"/>
      <c r="K151" s="144" t="s">
        <v>14</v>
      </c>
      <c r="L151" s="382">
        <v>0.42399999999999999</v>
      </c>
      <c r="M151" s="382"/>
      <c r="N151" s="145">
        <v>7.4</v>
      </c>
      <c r="O151" s="376">
        <f>((J151*L151)*(N151/100)*S146)</f>
        <v>0</v>
      </c>
      <c r="P151" s="376"/>
      <c r="Q151" s="376">
        <f t="shared" ref="Q151:Q156" si="110">O151*9.2</f>
        <v>0</v>
      </c>
      <c r="R151" s="376"/>
      <c r="S151" s="376">
        <f t="shared" ref="S151:S156" si="111">(Q151/1000)*0.249</f>
        <v>0</v>
      </c>
      <c r="T151" s="376"/>
      <c r="V151" s="377" t="s">
        <v>121</v>
      </c>
      <c r="W151" s="377"/>
      <c r="X151" s="378"/>
      <c r="Y151" s="144" t="s">
        <v>14</v>
      </c>
      <c r="Z151" s="382">
        <v>0.42399999999999999</v>
      </c>
      <c r="AA151" s="382"/>
      <c r="AB151" s="145">
        <v>7.4</v>
      </c>
      <c r="AC151" s="376">
        <f>((X151*Z151)*(AB151/100)*AG146)</f>
        <v>0</v>
      </c>
      <c r="AD151" s="376"/>
      <c r="AE151" s="376">
        <f t="shared" ref="AE151:AE156" si="112">AC151*9.2</f>
        <v>0</v>
      </c>
      <c r="AF151" s="376"/>
      <c r="AG151" s="376">
        <f t="shared" ref="AG151:AG156" si="113">(AE151/1000)*0.249</f>
        <v>0</v>
      </c>
      <c r="AH151" s="376"/>
      <c r="AJ151" s="377" t="s">
        <v>121</v>
      </c>
      <c r="AK151" s="377"/>
      <c r="AL151" s="378"/>
      <c r="AM151" s="144" t="s">
        <v>14</v>
      </c>
      <c r="AN151" s="382">
        <v>0.42399999999999999</v>
      </c>
      <c r="AO151" s="382"/>
      <c r="AP151" s="145">
        <v>7.4</v>
      </c>
      <c r="AQ151" s="376">
        <f>((AL151*AN151)*(AP151/100)*AU146)</f>
        <v>0</v>
      </c>
      <c r="AR151" s="376"/>
      <c r="AS151" s="376">
        <f t="shared" ref="AS151:AS156" si="114">AQ151*9.2</f>
        <v>0</v>
      </c>
      <c r="AT151" s="376"/>
      <c r="AU151" s="376">
        <f t="shared" ref="AU151:AU156" si="115">(AS151/1000)*0.249</f>
        <v>0</v>
      </c>
      <c r="AV151" s="376"/>
    </row>
    <row r="152" spans="1:49" ht="30" customHeight="1" x14ac:dyDescent="0.25">
      <c r="A152" s="9" t="s">
        <v>14</v>
      </c>
      <c r="B152" s="95">
        <v>6459</v>
      </c>
      <c r="C152" s="96">
        <v>11097</v>
      </c>
      <c r="D152" s="96">
        <v>12349</v>
      </c>
      <c r="E152" s="96"/>
      <c r="F152" s="97"/>
      <c r="H152" s="377"/>
      <c r="I152" s="377"/>
      <c r="J152" s="379"/>
      <c r="K152" s="144" t="s">
        <v>139</v>
      </c>
      <c r="L152" s="382">
        <v>0.26</v>
      </c>
      <c r="M152" s="382"/>
      <c r="N152" s="145">
        <v>9.6999999999999993</v>
      </c>
      <c r="O152" s="376">
        <f>((J151*L152)*(N152/100)*S146)</f>
        <v>0</v>
      </c>
      <c r="P152" s="376"/>
      <c r="Q152" s="376">
        <f t="shared" si="110"/>
        <v>0</v>
      </c>
      <c r="R152" s="376"/>
      <c r="S152" s="376">
        <f t="shared" si="111"/>
        <v>0</v>
      </c>
      <c r="T152" s="376"/>
      <c r="V152" s="377"/>
      <c r="W152" s="377"/>
      <c r="X152" s="379"/>
      <c r="Y152" s="144" t="s">
        <v>139</v>
      </c>
      <c r="Z152" s="382">
        <v>0.26</v>
      </c>
      <c r="AA152" s="382"/>
      <c r="AB152" s="145">
        <v>9.6999999999999993</v>
      </c>
      <c r="AC152" s="376">
        <f>((X151*Z152)*(AB152/100)*AG146)</f>
        <v>0</v>
      </c>
      <c r="AD152" s="376"/>
      <c r="AE152" s="376">
        <f t="shared" si="112"/>
        <v>0</v>
      </c>
      <c r="AF152" s="376"/>
      <c r="AG152" s="376">
        <f t="shared" si="113"/>
        <v>0</v>
      </c>
      <c r="AH152" s="376"/>
      <c r="AJ152" s="377"/>
      <c r="AK152" s="377"/>
      <c r="AL152" s="379"/>
      <c r="AM152" s="144" t="s">
        <v>139</v>
      </c>
      <c r="AN152" s="382">
        <v>0.26</v>
      </c>
      <c r="AO152" s="382"/>
      <c r="AP152" s="145">
        <v>9.6999999999999993</v>
      </c>
      <c r="AQ152" s="376">
        <f>((AL151*AN152)*(AP152/100)*AU146)</f>
        <v>0</v>
      </c>
      <c r="AR152" s="376"/>
      <c r="AS152" s="376">
        <f t="shared" si="114"/>
        <v>0</v>
      </c>
      <c r="AT152" s="376"/>
      <c r="AU152" s="376">
        <f t="shared" si="115"/>
        <v>0</v>
      </c>
      <c r="AV152" s="376"/>
    </row>
    <row r="153" spans="1:49" ht="30" customHeight="1" x14ac:dyDescent="0.25">
      <c r="A153" s="9" t="s">
        <v>139</v>
      </c>
      <c r="B153" s="95"/>
      <c r="C153" s="96">
        <v>12769</v>
      </c>
      <c r="D153" s="96">
        <v>16057</v>
      </c>
      <c r="E153" s="96"/>
      <c r="F153" s="97"/>
      <c r="H153" s="377"/>
      <c r="I153" s="377"/>
      <c r="J153" s="380"/>
      <c r="K153" s="144" t="s">
        <v>143</v>
      </c>
      <c r="L153" s="382">
        <v>0.316</v>
      </c>
      <c r="M153" s="382"/>
      <c r="N153" s="145">
        <v>6.8</v>
      </c>
      <c r="O153" s="376">
        <f>((J151*L153)*(N153/100)*S146)</f>
        <v>0</v>
      </c>
      <c r="P153" s="376"/>
      <c r="Q153" s="376">
        <f t="shared" si="110"/>
        <v>0</v>
      </c>
      <c r="R153" s="376"/>
      <c r="S153" s="376">
        <f t="shared" si="111"/>
        <v>0</v>
      </c>
      <c r="T153" s="376"/>
      <c r="V153" s="377"/>
      <c r="W153" s="377"/>
      <c r="X153" s="380"/>
      <c r="Y153" s="144" t="s">
        <v>143</v>
      </c>
      <c r="Z153" s="382">
        <v>0.316</v>
      </c>
      <c r="AA153" s="382"/>
      <c r="AB153" s="145">
        <v>6.8</v>
      </c>
      <c r="AC153" s="376">
        <f>((X151*Z153)*(AB153/100)*AG146)</f>
        <v>0</v>
      </c>
      <c r="AD153" s="376"/>
      <c r="AE153" s="376">
        <f t="shared" si="112"/>
        <v>0</v>
      </c>
      <c r="AF153" s="376"/>
      <c r="AG153" s="376">
        <f t="shared" si="113"/>
        <v>0</v>
      </c>
      <c r="AH153" s="376"/>
      <c r="AJ153" s="377"/>
      <c r="AK153" s="377"/>
      <c r="AL153" s="380"/>
      <c r="AM153" s="144" t="s">
        <v>143</v>
      </c>
      <c r="AN153" s="382">
        <v>0.316</v>
      </c>
      <c r="AO153" s="382"/>
      <c r="AP153" s="145">
        <v>6.8</v>
      </c>
      <c r="AQ153" s="376">
        <f>((AL151*AN153)*(AP153/100)*AU146)</f>
        <v>0</v>
      </c>
      <c r="AR153" s="376"/>
      <c r="AS153" s="376">
        <f t="shared" si="114"/>
        <v>0</v>
      </c>
      <c r="AT153" s="376"/>
      <c r="AU153" s="376">
        <f t="shared" si="115"/>
        <v>0</v>
      </c>
      <c r="AV153" s="376"/>
    </row>
    <row r="154" spans="1:49" ht="30" customHeight="1" thickBot="1" x14ac:dyDescent="0.3">
      <c r="A154" s="10" t="s">
        <v>143</v>
      </c>
      <c r="B154" s="98"/>
      <c r="C154" s="99">
        <v>14070</v>
      </c>
      <c r="D154" s="99">
        <v>25460</v>
      </c>
      <c r="E154" s="99">
        <v>52719</v>
      </c>
      <c r="F154" s="100">
        <v>360</v>
      </c>
      <c r="H154" s="377" t="s">
        <v>65</v>
      </c>
      <c r="I154" s="377"/>
      <c r="J154" s="378"/>
      <c r="K154" s="144" t="s">
        <v>14</v>
      </c>
      <c r="L154" s="382">
        <v>0.05</v>
      </c>
      <c r="M154" s="382"/>
      <c r="N154" s="145">
        <v>13.4</v>
      </c>
      <c r="O154" s="376">
        <f>((J154*L154)*(N154/100)*S146)</f>
        <v>0</v>
      </c>
      <c r="P154" s="376"/>
      <c r="Q154" s="376">
        <f t="shared" si="110"/>
        <v>0</v>
      </c>
      <c r="R154" s="376"/>
      <c r="S154" s="376">
        <f t="shared" si="111"/>
        <v>0</v>
      </c>
      <c r="T154" s="376"/>
      <c r="V154" s="377" t="s">
        <v>65</v>
      </c>
      <c r="W154" s="377"/>
      <c r="X154" s="378"/>
      <c r="Y154" s="144" t="s">
        <v>14</v>
      </c>
      <c r="Z154" s="382">
        <v>0.05</v>
      </c>
      <c r="AA154" s="382"/>
      <c r="AB154" s="145">
        <v>13.4</v>
      </c>
      <c r="AC154" s="376">
        <f>((X154*Z154)*(AB154/100)*AG146)</f>
        <v>0</v>
      </c>
      <c r="AD154" s="376"/>
      <c r="AE154" s="376">
        <f t="shared" si="112"/>
        <v>0</v>
      </c>
      <c r="AF154" s="376"/>
      <c r="AG154" s="376">
        <f t="shared" si="113"/>
        <v>0</v>
      </c>
      <c r="AH154" s="376"/>
      <c r="AJ154" s="377" t="s">
        <v>65</v>
      </c>
      <c r="AK154" s="377"/>
      <c r="AL154" s="378"/>
      <c r="AM154" s="144" t="s">
        <v>14</v>
      </c>
      <c r="AN154" s="382">
        <v>0.05</v>
      </c>
      <c r="AO154" s="382"/>
      <c r="AP154" s="145">
        <v>13.4</v>
      </c>
      <c r="AQ154" s="376">
        <f>((AL154*AN154)*(AP154/100)*AU146)</f>
        <v>0</v>
      </c>
      <c r="AR154" s="376"/>
      <c r="AS154" s="376">
        <f t="shared" si="114"/>
        <v>0</v>
      </c>
      <c r="AT154" s="376"/>
      <c r="AU154" s="376">
        <f t="shared" si="115"/>
        <v>0</v>
      </c>
      <c r="AV154" s="376"/>
    </row>
    <row r="155" spans="1:49" ht="30" customHeight="1" x14ac:dyDescent="0.25">
      <c r="A155" s="8" t="s">
        <v>10</v>
      </c>
      <c r="B155" s="115" t="str">
        <f>IF((B156+B157+B158)&gt;0,(B156+B157+B158)/(IF(B156&gt;0,1,0)+IF(B157&gt;0,1,0)+IF(B158&gt;0,1,0)),"")</f>
        <v/>
      </c>
      <c r="C155" s="116" t="str">
        <f t="shared" ref="C155:F155" si="116">IF((C156+C157+C158)&gt;0,(C156+C157+C158)/(IF(C156&gt;0,1,0)+IF(C157&gt;0,1,0)+IF(C158&gt;0,1,0)),"")</f>
        <v/>
      </c>
      <c r="D155" s="116" t="str">
        <f t="shared" si="116"/>
        <v/>
      </c>
      <c r="E155" s="116" t="str">
        <f t="shared" si="116"/>
        <v/>
      </c>
      <c r="F155" s="117" t="str">
        <f t="shared" si="116"/>
        <v/>
      </c>
      <c r="H155" s="377"/>
      <c r="I155" s="377"/>
      <c r="J155" s="379"/>
      <c r="K155" s="144" t="s">
        <v>139</v>
      </c>
      <c r="L155" s="382">
        <v>0.05</v>
      </c>
      <c r="M155" s="382"/>
      <c r="N155" s="145">
        <v>15.7</v>
      </c>
      <c r="O155" s="376">
        <f>((J154*L155)*(N155/100)*S146)</f>
        <v>0</v>
      </c>
      <c r="P155" s="376"/>
      <c r="Q155" s="376">
        <f t="shared" si="110"/>
        <v>0</v>
      </c>
      <c r="R155" s="376"/>
      <c r="S155" s="376">
        <f t="shared" si="111"/>
        <v>0</v>
      </c>
      <c r="T155" s="376"/>
      <c r="V155" s="377"/>
      <c r="W155" s="377"/>
      <c r="X155" s="379"/>
      <c r="Y155" s="144" t="s">
        <v>139</v>
      </c>
      <c r="Z155" s="382">
        <v>0.05</v>
      </c>
      <c r="AA155" s="382"/>
      <c r="AB155" s="145">
        <v>15.7</v>
      </c>
      <c r="AC155" s="376">
        <f>((X154*Z155)*(AB155/100)*AG146)</f>
        <v>0</v>
      </c>
      <c r="AD155" s="376"/>
      <c r="AE155" s="376">
        <f t="shared" si="112"/>
        <v>0</v>
      </c>
      <c r="AF155" s="376"/>
      <c r="AG155" s="376">
        <f t="shared" si="113"/>
        <v>0</v>
      </c>
      <c r="AH155" s="376"/>
      <c r="AJ155" s="377"/>
      <c r="AK155" s="377"/>
      <c r="AL155" s="379"/>
      <c r="AM155" s="144" t="s">
        <v>139</v>
      </c>
      <c r="AN155" s="382">
        <v>0.05</v>
      </c>
      <c r="AO155" s="382"/>
      <c r="AP155" s="145">
        <v>15.7</v>
      </c>
      <c r="AQ155" s="376">
        <f>((AL154*AN155)*(AP155/100)*AU146)</f>
        <v>0</v>
      </c>
      <c r="AR155" s="376"/>
      <c r="AS155" s="376">
        <f t="shared" si="114"/>
        <v>0</v>
      </c>
      <c r="AT155" s="376"/>
      <c r="AU155" s="376">
        <f t="shared" si="115"/>
        <v>0</v>
      </c>
      <c r="AV155" s="376"/>
    </row>
    <row r="156" spans="1:49" ht="30" customHeight="1" x14ac:dyDescent="0.25">
      <c r="A156" s="9" t="s">
        <v>14</v>
      </c>
      <c r="B156" s="106"/>
      <c r="C156" s="107"/>
      <c r="D156" s="107"/>
      <c r="E156" s="107"/>
      <c r="F156" s="108"/>
      <c r="H156" s="377"/>
      <c r="I156" s="377"/>
      <c r="J156" s="380"/>
      <c r="K156" s="144" t="s">
        <v>143</v>
      </c>
      <c r="L156" s="382">
        <v>0.9</v>
      </c>
      <c r="M156" s="382"/>
      <c r="N156" s="145">
        <v>11</v>
      </c>
      <c r="O156" s="376">
        <f>((J154*L156)*(N156/100)*S146)</f>
        <v>0</v>
      </c>
      <c r="P156" s="376"/>
      <c r="Q156" s="376">
        <f t="shared" si="110"/>
        <v>0</v>
      </c>
      <c r="R156" s="376"/>
      <c r="S156" s="376">
        <f t="shared" si="111"/>
        <v>0</v>
      </c>
      <c r="T156" s="376"/>
      <c r="V156" s="377"/>
      <c r="W156" s="377"/>
      <c r="X156" s="380"/>
      <c r="Y156" s="144" t="s">
        <v>143</v>
      </c>
      <c r="Z156" s="382">
        <v>0.9</v>
      </c>
      <c r="AA156" s="382"/>
      <c r="AB156" s="145">
        <v>11</v>
      </c>
      <c r="AC156" s="376">
        <f>((X154*Z156)*(AB156/100)*AG146)</f>
        <v>0</v>
      </c>
      <c r="AD156" s="376"/>
      <c r="AE156" s="376">
        <f t="shared" si="112"/>
        <v>0</v>
      </c>
      <c r="AF156" s="376"/>
      <c r="AG156" s="376">
        <f t="shared" si="113"/>
        <v>0</v>
      </c>
      <c r="AH156" s="376"/>
      <c r="AJ156" s="377"/>
      <c r="AK156" s="377"/>
      <c r="AL156" s="380"/>
      <c r="AM156" s="144" t="s">
        <v>143</v>
      </c>
      <c r="AN156" s="382">
        <v>0.9</v>
      </c>
      <c r="AO156" s="382"/>
      <c r="AP156" s="145">
        <v>11</v>
      </c>
      <c r="AQ156" s="376">
        <f>((AL154*AN156)*(AP156/100)*AU146)</f>
        <v>0</v>
      </c>
      <c r="AR156" s="376"/>
      <c r="AS156" s="376">
        <f t="shared" si="114"/>
        <v>0</v>
      </c>
      <c r="AT156" s="376"/>
      <c r="AU156" s="376">
        <f t="shared" si="115"/>
        <v>0</v>
      </c>
      <c r="AV156" s="376"/>
    </row>
    <row r="157" spans="1:49" ht="30" customHeight="1" x14ac:dyDescent="0.25">
      <c r="A157" s="9" t="s">
        <v>139</v>
      </c>
      <c r="B157" s="106"/>
      <c r="C157" s="107"/>
      <c r="D157" s="107"/>
      <c r="E157" s="107"/>
      <c r="F157" s="108"/>
      <c r="H157" s="377" t="s">
        <v>66</v>
      </c>
      <c r="I157" s="377"/>
      <c r="J157" s="378"/>
      <c r="K157" s="144" t="s">
        <v>14</v>
      </c>
      <c r="L157" s="381" t="s">
        <v>41</v>
      </c>
      <c r="M157" s="381"/>
      <c r="N157" s="145"/>
      <c r="O157" s="376"/>
      <c r="P157" s="376"/>
      <c r="Q157" s="376"/>
      <c r="R157" s="376"/>
      <c r="S157" s="376"/>
      <c r="T157" s="376"/>
      <c r="V157" s="377" t="s">
        <v>66</v>
      </c>
      <c r="W157" s="377"/>
      <c r="X157" s="378"/>
      <c r="Y157" s="144" t="s">
        <v>14</v>
      </c>
      <c r="Z157" s="381" t="s">
        <v>41</v>
      </c>
      <c r="AA157" s="381"/>
      <c r="AB157" s="145"/>
      <c r="AC157" s="376"/>
      <c r="AD157" s="376"/>
      <c r="AE157" s="376"/>
      <c r="AF157" s="376"/>
      <c r="AG157" s="376"/>
      <c r="AH157" s="376"/>
      <c r="AJ157" s="377" t="s">
        <v>66</v>
      </c>
      <c r="AK157" s="377"/>
      <c r="AL157" s="378"/>
      <c r="AM157" s="144" t="s">
        <v>14</v>
      </c>
      <c r="AN157" s="381" t="s">
        <v>41</v>
      </c>
      <c r="AO157" s="381"/>
      <c r="AP157" s="145"/>
      <c r="AQ157" s="376"/>
      <c r="AR157" s="376"/>
      <c r="AS157" s="376"/>
      <c r="AT157" s="376"/>
      <c r="AU157" s="376"/>
      <c r="AV157" s="376"/>
    </row>
    <row r="158" spans="1:49" ht="30" customHeight="1" thickBot="1" x14ac:dyDescent="0.3">
      <c r="A158" s="10" t="s">
        <v>143</v>
      </c>
      <c r="B158" s="109"/>
      <c r="C158" s="110"/>
      <c r="D158" s="110"/>
      <c r="E158" s="110"/>
      <c r="F158" s="111"/>
      <c r="H158" s="377"/>
      <c r="I158" s="377"/>
      <c r="J158" s="379"/>
      <c r="K158" s="144" t="s">
        <v>139</v>
      </c>
      <c r="L158" s="381" t="s">
        <v>41</v>
      </c>
      <c r="M158" s="381"/>
      <c r="N158" s="145"/>
      <c r="O158" s="376"/>
      <c r="P158" s="376"/>
      <c r="Q158" s="376"/>
      <c r="R158" s="376"/>
      <c r="S158" s="376"/>
      <c r="T158" s="376"/>
      <c r="V158" s="377"/>
      <c r="W158" s="377"/>
      <c r="X158" s="379"/>
      <c r="Y158" s="144" t="s">
        <v>139</v>
      </c>
      <c r="Z158" s="381" t="s">
        <v>41</v>
      </c>
      <c r="AA158" s="381"/>
      <c r="AB158" s="145"/>
      <c r="AC158" s="376"/>
      <c r="AD158" s="376"/>
      <c r="AE158" s="376"/>
      <c r="AF158" s="376"/>
      <c r="AG158" s="376"/>
      <c r="AH158" s="376"/>
      <c r="AJ158" s="377"/>
      <c r="AK158" s="377"/>
      <c r="AL158" s="379"/>
      <c r="AM158" s="144" t="s">
        <v>139</v>
      </c>
      <c r="AN158" s="381" t="s">
        <v>41</v>
      </c>
      <c r="AO158" s="381"/>
      <c r="AP158" s="145"/>
      <c r="AQ158" s="376"/>
      <c r="AR158" s="376"/>
      <c r="AS158" s="376"/>
      <c r="AT158" s="376"/>
      <c r="AU158" s="376"/>
      <c r="AV158" s="376"/>
    </row>
    <row r="159" spans="1:49" ht="30" customHeight="1" x14ac:dyDescent="0.25">
      <c r="A159" s="11" t="s">
        <v>12</v>
      </c>
      <c r="B159" s="397" t="s">
        <v>25</v>
      </c>
      <c r="C159" s="398"/>
      <c r="D159" s="398"/>
      <c r="E159" s="398"/>
      <c r="F159" s="12" t="s">
        <v>13</v>
      </c>
      <c r="H159" s="377"/>
      <c r="I159" s="377"/>
      <c r="J159" s="380"/>
      <c r="K159" s="144" t="s">
        <v>143</v>
      </c>
      <c r="L159" s="382">
        <v>1</v>
      </c>
      <c r="M159" s="382"/>
      <c r="N159" s="145">
        <v>29</v>
      </c>
      <c r="O159" s="376">
        <f>((J157*L159)*(N159/100)*S146)</f>
        <v>0</v>
      </c>
      <c r="P159" s="376"/>
      <c r="Q159" s="376">
        <f t="shared" ref="Q159" si="117">O159*9.2</f>
        <v>0</v>
      </c>
      <c r="R159" s="376"/>
      <c r="S159" s="376">
        <f t="shared" ref="S159" si="118">(Q159/1000)*0.249</f>
        <v>0</v>
      </c>
      <c r="T159" s="376"/>
      <c r="V159" s="377"/>
      <c r="W159" s="377"/>
      <c r="X159" s="380"/>
      <c r="Y159" s="144" t="s">
        <v>143</v>
      </c>
      <c r="Z159" s="382">
        <v>1</v>
      </c>
      <c r="AA159" s="382"/>
      <c r="AB159" s="145">
        <v>29</v>
      </c>
      <c r="AC159" s="376">
        <f>((X157*Z159)*(AB159/100)*AG146)</f>
        <v>0</v>
      </c>
      <c r="AD159" s="376"/>
      <c r="AE159" s="376">
        <f t="shared" ref="AE159" si="119">AC159*9.2</f>
        <v>0</v>
      </c>
      <c r="AF159" s="376"/>
      <c r="AG159" s="376">
        <f t="shared" ref="AG159" si="120">(AE159/1000)*0.249</f>
        <v>0</v>
      </c>
      <c r="AH159" s="376"/>
      <c r="AJ159" s="377"/>
      <c r="AK159" s="377"/>
      <c r="AL159" s="380"/>
      <c r="AM159" s="144" t="s">
        <v>143</v>
      </c>
      <c r="AN159" s="382">
        <v>1</v>
      </c>
      <c r="AO159" s="382"/>
      <c r="AP159" s="145">
        <v>29</v>
      </c>
      <c r="AQ159" s="376">
        <f>((AL157*AN159)*(AP159/100)*AU146)</f>
        <v>0</v>
      </c>
      <c r="AR159" s="376"/>
      <c r="AS159" s="376">
        <f t="shared" ref="AS159" si="121">AQ159*9.2</f>
        <v>0</v>
      </c>
      <c r="AT159" s="376"/>
      <c r="AU159" s="376">
        <f t="shared" ref="AU159" si="122">(AS159/1000)*0.249</f>
        <v>0</v>
      </c>
      <c r="AV159" s="376"/>
    </row>
    <row r="160" spans="1:49" ht="30" customHeight="1" x14ac:dyDescent="0.25">
      <c r="A160" s="9" t="s">
        <v>14</v>
      </c>
      <c r="B160" s="102">
        <v>4.2</v>
      </c>
      <c r="C160" s="107">
        <v>7.4</v>
      </c>
      <c r="D160" s="107">
        <v>13.4</v>
      </c>
      <c r="E160" s="107"/>
      <c r="F160" s="108"/>
      <c r="H160" s="377" t="s">
        <v>67</v>
      </c>
      <c r="I160" s="377"/>
      <c r="J160" s="378"/>
      <c r="K160" s="144" t="s">
        <v>14</v>
      </c>
      <c r="L160" s="381" t="s">
        <v>41</v>
      </c>
      <c r="M160" s="381"/>
      <c r="N160" s="145"/>
      <c r="O160" s="376"/>
      <c r="P160" s="376"/>
      <c r="Q160" s="376"/>
      <c r="R160" s="376"/>
      <c r="S160" s="376"/>
      <c r="T160" s="376"/>
      <c r="V160" s="377" t="s">
        <v>67</v>
      </c>
      <c r="W160" s="377"/>
      <c r="X160" s="378"/>
      <c r="Y160" s="144" t="s">
        <v>14</v>
      </c>
      <c r="Z160" s="381" t="s">
        <v>41</v>
      </c>
      <c r="AA160" s="381"/>
      <c r="AB160" s="145"/>
      <c r="AC160" s="376"/>
      <c r="AD160" s="376"/>
      <c r="AE160" s="376"/>
      <c r="AF160" s="376"/>
      <c r="AG160" s="376"/>
      <c r="AH160" s="376"/>
      <c r="AJ160" s="377" t="s">
        <v>67</v>
      </c>
      <c r="AK160" s="377"/>
      <c r="AL160" s="378"/>
      <c r="AM160" s="144" t="s">
        <v>14</v>
      </c>
      <c r="AN160" s="381" t="s">
        <v>41</v>
      </c>
      <c r="AO160" s="381"/>
      <c r="AP160" s="145"/>
      <c r="AQ160" s="376"/>
      <c r="AR160" s="376"/>
      <c r="AS160" s="376"/>
      <c r="AT160" s="376"/>
      <c r="AU160" s="376"/>
      <c r="AV160" s="376"/>
    </row>
    <row r="161" spans="1:48" ht="30" customHeight="1" x14ac:dyDescent="0.25">
      <c r="A161" s="9" t="s">
        <v>139</v>
      </c>
      <c r="B161" s="102"/>
      <c r="C161" s="107">
        <v>9.6999999999999993</v>
      </c>
      <c r="D161" s="107">
        <v>15.7</v>
      </c>
      <c r="E161" s="107"/>
      <c r="F161" s="108"/>
      <c r="H161" s="377"/>
      <c r="I161" s="377"/>
      <c r="J161" s="379"/>
      <c r="K161" s="144" t="s">
        <v>139</v>
      </c>
      <c r="L161" s="381" t="s">
        <v>41</v>
      </c>
      <c r="M161" s="381"/>
      <c r="N161" s="145"/>
      <c r="O161" s="376"/>
      <c r="P161" s="376"/>
      <c r="Q161" s="376"/>
      <c r="R161" s="376"/>
      <c r="S161" s="376"/>
      <c r="T161" s="376"/>
      <c r="V161" s="377"/>
      <c r="W161" s="377"/>
      <c r="X161" s="379"/>
      <c r="Y161" s="144" t="s">
        <v>139</v>
      </c>
      <c r="Z161" s="381" t="s">
        <v>41</v>
      </c>
      <c r="AA161" s="381"/>
      <c r="AB161" s="145"/>
      <c r="AC161" s="376"/>
      <c r="AD161" s="376"/>
      <c r="AE161" s="376"/>
      <c r="AF161" s="376"/>
      <c r="AG161" s="376"/>
      <c r="AH161" s="376"/>
      <c r="AJ161" s="377"/>
      <c r="AK161" s="377"/>
      <c r="AL161" s="379"/>
      <c r="AM161" s="144" t="s">
        <v>139</v>
      </c>
      <c r="AN161" s="381" t="s">
        <v>41</v>
      </c>
      <c r="AO161" s="381"/>
      <c r="AP161" s="145"/>
      <c r="AQ161" s="376"/>
      <c r="AR161" s="376"/>
      <c r="AS161" s="376"/>
      <c r="AT161" s="376"/>
      <c r="AU161" s="376"/>
      <c r="AV161" s="376"/>
    </row>
    <row r="162" spans="1:48" ht="30" customHeight="1" thickBot="1" x14ac:dyDescent="0.3">
      <c r="A162" s="13" t="s">
        <v>143</v>
      </c>
      <c r="B162" s="112"/>
      <c r="C162" s="113">
        <v>6.8</v>
      </c>
      <c r="D162" s="113">
        <v>11</v>
      </c>
      <c r="E162" s="113">
        <v>29</v>
      </c>
      <c r="F162" s="114">
        <v>9</v>
      </c>
      <c r="H162" s="377"/>
      <c r="I162" s="377"/>
      <c r="J162" s="380"/>
      <c r="K162" s="144" t="s">
        <v>143</v>
      </c>
      <c r="L162" s="382">
        <v>1</v>
      </c>
      <c r="M162" s="382"/>
      <c r="N162" s="145">
        <v>26</v>
      </c>
      <c r="O162" s="376">
        <f>((J160*L162)*(N162/100)*S146)</f>
        <v>0</v>
      </c>
      <c r="P162" s="376"/>
      <c r="Q162" s="376">
        <f t="shared" ref="Q162" si="123">O162*9.2</f>
        <v>0</v>
      </c>
      <c r="R162" s="376"/>
      <c r="S162" s="376">
        <f t="shared" ref="S162" si="124">(Q162/1000)*0.249</f>
        <v>0</v>
      </c>
      <c r="T162" s="376"/>
      <c r="V162" s="377"/>
      <c r="W162" s="377"/>
      <c r="X162" s="380"/>
      <c r="Y162" s="144" t="s">
        <v>143</v>
      </c>
      <c r="Z162" s="382">
        <v>1</v>
      </c>
      <c r="AA162" s="382"/>
      <c r="AB162" s="145">
        <v>26</v>
      </c>
      <c r="AC162" s="376">
        <f>((X160*Z162)*(AB162/100)*AG146)</f>
        <v>0</v>
      </c>
      <c r="AD162" s="376"/>
      <c r="AE162" s="376">
        <f t="shared" ref="AE162" si="125">AC162*9.2</f>
        <v>0</v>
      </c>
      <c r="AF162" s="376"/>
      <c r="AG162" s="376">
        <f t="shared" ref="AG162" si="126">(AE162/1000)*0.249</f>
        <v>0</v>
      </c>
      <c r="AH162" s="376"/>
      <c r="AJ162" s="377"/>
      <c r="AK162" s="377"/>
      <c r="AL162" s="380"/>
      <c r="AM162" s="144" t="s">
        <v>143</v>
      </c>
      <c r="AN162" s="382">
        <v>1</v>
      </c>
      <c r="AO162" s="382"/>
      <c r="AP162" s="145">
        <v>26</v>
      </c>
      <c r="AQ162" s="376">
        <f>((AL160*AN162)*(AP162/100)*AU146)</f>
        <v>0</v>
      </c>
      <c r="AR162" s="376"/>
      <c r="AS162" s="376">
        <f t="shared" ref="AS162" si="127">AQ162*9.2</f>
        <v>0</v>
      </c>
      <c r="AT162" s="376"/>
      <c r="AU162" s="376">
        <f t="shared" ref="AU162" si="128">(AS162/1000)*0.249</f>
        <v>0</v>
      </c>
      <c r="AV162" s="376"/>
    </row>
    <row r="163" spans="1:48" ht="30" customHeight="1" thickBot="1" x14ac:dyDescent="0.3">
      <c r="A163" s="19" t="s">
        <v>19</v>
      </c>
      <c r="B163" s="18" t="str">
        <f>IF((B148+B149+B150)&gt;0,(B147/(B147+C147+D147+E147+F147)),"")</f>
        <v/>
      </c>
      <c r="C163" s="14" t="str">
        <f>IF((C148+C149+C150)&gt;0,(C147/(B147+C147+D147+E147+F147)),"")</f>
        <v/>
      </c>
      <c r="D163" s="14" t="str">
        <f>IF((D148+D149+D150)&gt;0,(D147/(B147+C147+D147+E147+F147)),"")</f>
        <v/>
      </c>
      <c r="E163" s="14" t="str">
        <f>IF((E148+E149+E150)&gt;0,(E147/(B147+C147+D147+E147+F147)),"")</f>
        <v/>
      </c>
      <c r="F163" s="15" t="str">
        <f>IF((F148+F149+F150)&gt;0,(F147/(B147+C147+D147+E147+F147)),"")</f>
        <v/>
      </c>
      <c r="H163" s="377" t="s">
        <v>68</v>
      </c>
      <c r="I163" s="377"/>
      <c r="J163" s="378"/>
      <c r="K163" s="144" t="s">
        <v>14</v>
      </c>
      <c r="L163" s="381" t="s">
        <v>41</v>
      </c>
      <c r="M163" s="381"/>
      <c r="N163" s="145"/>
      <c r="O163" s="376"/>
      <c r="P163" s="376"/>
      <c r="Q163" s="376"/>
      <c r="R163" s="376"/>
      <c r="S163" s="376"/>
      <c r="T163" s="376"/>
      <c r="V163" s="377" t="s">
        <v>68</v>
      </c>
      <c r="W163" s="377"/>
      <c r="X163" s="378"/>
      <c r="Y163" s="144" t="s">
        <v>14</v>
      </c>
      <c r="Z163" s="381" t="s">
        <v>41</v>
      </c>
      <c r="AA163" s="381"/>
      <c r="AB163" s="145"/>
      <c r="AC163" s="376"/>
      <c r="AD163" s="376"/>
      <c r="AE163" s="376"/>
      <c r="AF163" s="376"/>
      <c r="AG163" s="376"/>
      <c r="AH163" s="376"/>
      <c r="AJ163" s="377" t="s">
        <v>68</v>
      </c>
      <c r="AK163" s="377"/>
      <c r="AL163" s="378"/>
      <c r="AM163" s="144" t="s">
        <v>14</v>
      </c>
      <c r="AN163" s="381" t="s">
        <v>41</v>
      </c>
      <c r="AO163" s="381"/>
      <c r="AP163" s="145"/>
      <c r="AQ163" s="376"/>
      <c r="AR163" s="376"/>
      <c r="AS163" s="376"/>
      <c r="AT163" s="376"/>
      <c r="AU163" s="376"/>
      <c r="AV163" s="376"/>
    </row>
    <row r="164" spans="1:48" ht="30" customHeight="1" thickBot="1" x14ac:dyDescent="0.3">
      <c r="A164" s="24" t="s">
        <v>21</v>
      </c>
      <c r="B164" s="394" t="s">
        <v>20</v>
      </c>
      <c r="C164" s="395"/>
      <c r="D164" s="395"/>
      <c r="E164" s="395"/>
      <c r="F164" s="396"/>
      <c r="H164" s="377"/>
      <c r="I164" s="377"/>
      <c r="J164" s="379"/>
      <c r="K164" s="144" t="s">
        <v>139</v>
      </c>
      <c r="L164" s="381" t="s">
        <v>41</v>
      </c>
      <c r="M164" s="381"/>
      <c r="N164" s="145"/>
      <c r="O164" s="376"/>
      <c r="P164" s="376"/>
      <c r="Q164" s="376"/>
      <c r="R164" s="376"/>
      <c r="S164" s="376"/>
      <c r="T164" s="376"/>
      <c r="V164" s="377"/>
      <c r="W164" s="377"/>
      <c r="X164" s="379"/>
      <c r="Y164" s="144" t="s">
        <v>139</v>
      </c>
      <c r="Z164" s="381" t="s">
        <v>41</v>
      </c>
      <c r="AA164" s="381"/>
      <c r="AB164" s="145"/>
      <c r="AC164" s="376"/>
      <c r="AD164" s="376"/>
      <c r="AE164" s="376"/>
      <c r="AF164" s="376"/>
      <c r="AG164" s="376"/>
      <c r="AH164" s="376"/>
      <c r="AJ164" s="377"/>
      <c r="AK164" s="377"/>
      <c r="AL164" s="379"/>
      <c r="AM164" s="144" t="s">
        <v>139</v>
      </c>
      <c r="AN164" s="381" t="s">
        <v>41</v>
      </c>
      <c r="AO164" s="381"/>
      <c r="AP164" s="145"/>
      <c r="AQ164" s="376"/>
      <c r="AR164" s="376"/>
      <c r="AS164" s="376"/>
      <c r="AT164" s="376"/>
      <c r="AU164" s="376"/>
      <c r="AV164" s="376"/>
    </row>
    <row r="165" spans="1:48" ht="30" customHeight="1" x14ac:dyDescent="0.25">
      <c r="A165" s="23" t="s">
        <v>14</v>
      </c>
      <c r="B165" s="253" t="str">
        <f>IF(B148&gt;0,B148/B147,"")</f>
        <v/>
      </c>
      <c r="C165" s="255" t="str">
        <f>IF(C148&gt;0,C148/C147,"")</f>
        <v/>
      </c>
      <c r="D165" s="255" t="str">
        <f t="shared" ref="D165:E165" si="129">IF(D148&gt;0,D148/D147,"")</f>
        <v/>
      </c>
      <c r="E165" s="255" t="str">
        <f t="shared" si="129"/>
        <v/>
      </c>
      <c r="F165" s="70" t="str">
        <f>IF(F148&gt;0,F148/F147,"")</f>
        <v/>
      </c>
      <c r="H165" s="377"/>
      <c r="I165" s="377"/>
      <c r="J165" s="380"/>
      <c r="K165" s="144" t="s">
        <v>143</v>
      </c>
      <c r="L165" s="382">
        <v>1</v>
      </c>
      <c r="M165" s="382"/>
      <c r="N165" s="145">
        <v>25</v>
      </c>
      <c r="O165" s="376">
        <f>((J163*L165)*(N165/100)*S146)</f>
        <v>0</v>
      </c>
      <c r="P165" s="376"/>
      <c r="Q165" s="376">
        <f t="shared" ref="Q165" si="130">O165*9.2</f>
        <v>0</v>
      </c>
      <c r="R165" s="376"/>
      <c r="S165" s="376">
        <f t="shared" ref="S165" si="131">(Q165/1000)*0.249</f>
        <v>0</v>
      </c>
      <c r="T165" s="376"/>
      <c r="V165" s="377"/>
      <c r="W165" s="377"/>
      <c r="X165" s="380"/>
      <c r="Y165" s="144" t="s">
        <v>143</v>
      </c>
      <c r="Z165" s="382">
        <v>1</v>
      </c>
      <c r="AA165" s="382"/>
      <c r="AB165" s="145">
        <v>25</v>
      </c>
      <c r="AC165" s="376">
        <f>((X163*Z165)*(AB165/100)*AG146)</f>
        <v>0</v>
      </c>
      <c r="AD165" s="376"/>
      <c r="AE165" s="376">
        <f t="shared" ref="AE165" si="132">AC165*9.2</f>
        <v>0</v>
      </c>
      <c r="AF165" s="376"/>
      <c r="AG165" s="376">
        <f t="shared" ref="AG165" si="133">(AE165/1000)*0.249</f>
        <v>0</v>
      </c>
      <c r="AH165" s="376"/>
      <c r="AJ165" s="377"/>
      <c r="AK165" s="377"/>
      <c r="AL165" s="380"/>
      <c r="AM165" s="144" t="s">
        <v>143</v>
      </c>
      <c r="AN165" s="382">
        <v>1</v>
      </c>
      <c r="AO165" s="382"/>
      <c r="AP165" s="145">
        <v>25</v>
      </c>
      <c r="AQ165" s="376">
        <f>((AL163*AN165)*(AP165/100)*AU146)</f>
        <v>0</v>
      </c>
      <c r="AR165" s="376"/>
      <c r="AS165" s="376">
        <f t="shared" ref="AS165" si="134">AQ165*9.2</f>
        <v>0</v>
      </c>
      <c r="AT165" s="376"/>
      <c r="AU165" s="376">
        <f t="shared" ref="AU165" si="135">(AS165/1000)*0.249</f>
        <v>0</v>
      </c>
      <c r="AV165" s="376"/>
    </row>
    <row r="166" spans="1:48" ht="30" customHeight="1" x14ac:dyDescent="0.25">
      <c r="A166" s="16" t="s">
        <v>139</v>
      </c>
      <c r="B166" s="71" t="str">
        <f>IF(B149&gt;0,B149/B147,"")</f>
        <v/>
      </c>
      <c r="C166" s="246" t="str">
        <f>IF(C149&gt;0,C149/C147,"")</f>
        <v/>
      </c>
      <c r="D166" s="246" t="str">
        <f>IF(D149&gt;0,D149/D147,"")</f>
        <v/>
      </c>
      <c r="E166" s="246" t="str">
        <f>IF(E149&gt;0,E149/E147,"")</f>
        <v/>
      </c>
      <c r="F166" s="73" t="str">
        <f>IF(F149&gt;0,F149/F147,"")</f>
        <v/>
      </c>
    </row>
    <row r="167" spans="1:48" ht="30" customHeight="1" thickBot="1" x14ac:dyDescent="0.3">
      <c r="A167" s="17" t="s">
        <v>143</v>
      </c>
      <c r="B167" s="254" t="str">
        <f>IF(B150&gt;0,B150/B147,"")</f>
        <v/>
      </c>
      <c r="C167" s="256" t="str">
        <f>IF(C150&gt;0,C150/C147,"")</f>
        <v/>
      </c>
      <c r="D167" s="256" t="str">
        <f>IF(D150&gt;0,D150/D147,"")</f>
        <v/>
      </c>
      <c r="E167" s="256" t="str">
        <f>IF(E150&gt;0,E150/E147,"")</f>
        <v/>
      </c>
      <c r="F167" s="76" t="str">
        <f>IF(F150&gt;0,F150/F147,"")</f>
        <v/>
      </c>
    </row>
    <row r="168" spans="1:48" ht="15.75" thickBot="1" x14ac:dyDescent="0.3">
      <c r="A168" s="56"/>
      <c r="B168" s="57"/>
      <c r="C168" s="57"/>
      <c r="D168" s="57"/>
      <c r="E168" s="57"/>
      <c r="F168" s="57"/>
    </row>
    <row r="169" spans="1:48" ht="42.75" customHeight="1" thickBot="1" x14ac:dyDescent="0.3">
      <c r="A169" s="386" t="s">
        <v>23</v>
      </c>
      <c r="B169" s="387"/>
      <c r="C169" s="387"/>
      <c r="D169" s="387"/>
      <c r="E169" s="387"/>
      <c r="F169" s="388"/>
      <c r="H169" s="240" t="s">
        <v>53</v>
      </c>
      <c r="I169" s="248">
        <v>11606</v>
      </c>
      <c r="J169" s="247" t="s">
        <v>54</v>
      </c>
      <c r="K169" s="248">
        <v>79</v>
      </c>
      <c r="L169" s="389" t="s">
        <v>55</v>
      </c>
      <c r="M169" s="389"/>
      <c r="N169" s="390" t="s">
        <v>131</v>
      </c>
      <c r="O169" s="390"/>
      <c r="P169" s="390"/>
      <c r="Q169" s="391" t="s">
        <v>61</v>
      </c>
      <c r="R169" s="391"/>
      <c r="S169" s="137">
        <v>1</v>
      </c>
      <c r="T169" s="138" t="s">
        <v>64</v>
      </c>
      <c r="V169" s="240" t="s">
        <v>53</v>
      </c>
      <c r="W169" s="248">
        <v>14235</v>
      </c>
      <c r="X169" s="247" t="s">
        <v>54</v>
      </c>
      <c r="Y169" s="248">
        <v>691</v>
      </c>
      <c r="Z169" s="389" t="s">
        <v>55</v>
      </c>
      <c r="AA169" s="389"/>
      <c r="AB169" s="390" t="s">
        <v>133</v>
      </c>
      <c r="AC169" s="390"/>
      <c r="AD169" s="390"/>
      <c r="AE169" s="391" t="s">
        <v>61</v>
      </c>
      <c r="AF169" s="391"/>
      <c r="AG169" s="137">
        <v>9.6999999999999993</v>
      </c>
      <c r="AH169" s="138" t="s">
        <v>64</v>
      </c>
      <c r="AJ169" s="240" t="s">
        <v>53</v>
      </c>
      <c r="AK169" s="248">
        <v>14216</v>
      </c>
      <c r="AL169" s="247" t="s">
        <v>54</v>
      </c>
      <c r="AM169" s="248">
        <v>738</v>
      </c>
      <c r="AN169" s="389" t="s">
        <v>55</v>
      </c>
      <c r="AO169" s="389"/>
      <c r="AP169" s="390" t="s">
        <v>135</v>
      </c>
      <c r="AQ169" s="390"/>
      <c r="AR169" s="390"/>
      <c r="AS169" s="391" t="s">
        <v>61</v>
      </c>
      <c r="AT169" s="391"/>
      <c r="AU169" s="137">
        <v>5.0999999999999996</v>
      </c>
      <c r="AV169" s="138" t="s">
        <v>64</v>
      </c>
    </row>
    <row r="170" spans="1:48" ht="30" customHeight="1" x14ac:dyDescent="0.25">
      <c r="A170" s="25" t="s">
        <v>24</v>
      </c>
      <c r="B170" s="77">
        <f>(B152*B148)*(B160/100)*9.2</f>
        <v>0</v>
      </c>
      <c r="C170" s="77">
        <f>(C152*C148)*(C160/100)*9.2</f>
        <v>0</v>
      </c>
      <c r="D170" s="77">
        <f>(D152*D148)*(D160/100)*9.2</f>
        <v>0</v>
      </c>
      <c r="E170" s="77">
        <f>(E152*E148)*(E160/100)*9.2</f>
        <v>0</v>
      </c>
      <c r="F170" s="78">
        <f>(F152*F148)*(F160/100)*9.2</f>
        <v>0</v>
      </c>
      <c r="H170" s="392" t="s">
        <v>57</v>
      </c>
      <c r="I170" s="393"/>
      <c r="J170" s="249" t="s">
        <v>45</v>
      </c>
      <c r="K170" s="249" t="s">
        <v>58</v>
      </c>
      <c r="L170" s="392" t="s">
        <v>59</v>
      </c>
      <c r="M170" s="393"/>
      <c r="N170" s="249" t="s">
        <v>60</v>
      </c>
      <c r="O170" s="392" t="s">
        <v>62</v>
      </c>
      <c r="P170" s="393"/>
      <c r="Q170" s="392" t="s">
        <v>63</v>
      </c>
      <c r="R170" s="393"/>
      <c r="S170" s="392" t="s">
        <v>82</v>
      </c>
      <c r="T170" s="393"/>
      <c r="V170" s="383" t="s">
        <v>57</v>
      </c>
      <c r="W170" s="383"/>
      <c r="X170" s="249" t="s">
        <v>45</v>
      </c>
      <c r="Y170" s="249" t="s">
        <v>58</v>
      </c>
      <c r="Z170" s="383" t="s">
        <v>59</v>
      </c>
      <c r="AA170" s="383"/>
      <c r="AB170" s="249" t="s">
        <v>60</v>
      </c>
      <c r="AC170" s="383" t="s">
        <v>62</v>
      </c>
      <c r="AD170" s="383"/>
      <c r="AE170" s="383" t="s">
        <v>63</v>
      </c>
      <c r="AF170" s="383"/>
      <c r="AG170" s="383" t="s">
        <v>82</v>
      </c>
      <c r="AH170" s="383"/>
      <c r="AJ170" s="383" t="s">
        <v>57</v>
      </c>
      <c r="AK170" s="383"/>
      <c r="AL170" s="249" t="s">
        <v>45</v>
      </c>
      <c r="AM170" s="249" t="s">
        <v>58</v>
      </c>
      <c r="AN170" s="383" t="s">
        <v>59</v>
      </c>
      <c r="AO170" s="383"/>
      <c r="AP170" s="249" t="s">
        <v>60</v>
      </c>
      <c r="AQ170" s="383" t="s">
        <v>62</v>
      </c>
      <c r="AR170" s="383"/>
      <c r="AS170" s="383" t="s">
        <v>63</v>
      </c>
      <c r="AT170" s="383"/>
      <c r="AU170" s="383" t="s">
        <v>82</v>
      </c>
      <c r="AV170" s="383"/>
    </row>
    <row r="171" spans="1:48" ht="30" customHeight="1" x14ac:dyDescent="0.25">
      <c r="A171" s="9" t="s">
        <v>144</v>
      </c>
      <c r="B171" s="77">
        <f>(B153*B149)*(B161/100)*6.5</f>
        <v>0</v>
      </c>
      <c r="C171" s="77">
        <f>(C153*C149)*(C161/100)*6.5</f>
        <v>0</v>
      </c>
      <c r="D171" s="77">
        <f>(D153*D149)*(D161/100)*6.5</f>
        <v>0</v>
      </c>
      <c r="E171" s="77">
        <f>(E153*E149)*(E161/100)*6.5</f>
        <v>0</v>
      </c>
      <c r="F171" s="78">
        <f>(F153*F149)*(F161/100)*6.5</f>
        <v>0</v>
      </c>
      <c r="H171" s="384" t="s">
        <v>56</v>
      </c>
      <c r="I171" s="384"/>
      <c r="J171" s="378"/>
      <c r="K171" s="144" t="s">
        <v>14</v>
      </c>
      <c r="L171" s="382">
        <v>1</v>
      </c>
      <c r="M171" s="382"/>
      <c r="N171" s="145">
        <v>5</v>
      </c>
      <c r="O171" s="376">
        <f>((J171*L171)*(N171/100)*S169)</f>
        <v>0</v>
      </c>
      <c r="P171" s="376"/>
      <c r="Q171" s="376">
        <f>O171*9.2</f>
        <v>0</v>
      </c>
      <c r="R171" s="376"/>
      <c r="S171" s="376">
        <f>(Q171/1000)*0.249</f>
        <v>0</v>
      </c>
      <c r="T171" s="376"/>
      <c r="V171" s="384" t="s">
        <v>56</v>
      </c>
      <c r="W171" s="384"/>
      <c r="X171" s="378"/>
      <c r="Y171" s="144" t="s">
        <v>14</v>
      </c>
      <c r="Z171" s="382">
        <v>1</v>
      </c>
      <c r="AA171" s="382"/>
      <c r="AB171" s="145">
        <v>5</v>
      </c>
      <c r="AC171" s="376">
        <f>((X171*Z171)*(AB171/100)*AG169)</f>
        <v>0</v>
      </c>
      <c r="AD171" s="376"/>
      <c r="AE171" s="376">
        <f>AC171*9.2</f>
        <v>0</v>
      </c>
      <c r="AF171" s="376"/>
      <c r="AG171" s="376">
        <f>(AE171/1000)*0.249</f>
        <v>0</v>
      </c>
      <c r="AH171" s="376"/>
      <c r="AJ171" s="384" t="s">
        <v>56</v>
      </c>
      <c r="AK171" s="384"/>
      <c r="AL171" s="378"/>
      <c r="AM171" s="144" t="s">
        <v>14</v>
      </c>
      <c r="AN171" s="382">
        <v>1</v>
      </c>
      <c r="AO171" s="382"/>
      <c r="AP171" s="145">
        <v>5</v>
      </c>
      <c r="AQ171" s="376">
        <f>((AL171*AN171)*(AP171/100)*AU169)</f>
        <v>0</v>
      </c>
      <c r="AR171" s="376"/>
      <c r="AS171" s="376">
        <f>AQ171*9.2</f>
        <v>0</v>
      </c>
      <c r="AT171" s="376"/>
      <c r="AU171" s="376">
        <f>(AS171/1000)*0.249</f>
        <v>0</v>
      </c>
      <c r="AV171" s="376"/>
    </row>
    <row r="172" spans="1:48" ht="30" customHeight="1" thickBot="1" x14ac:dyDescent="0.3">
      <c r="A172" s="10" t="s">
        <v>145</v>
      </c>
      <c r="B172" s="79">
        <f>(B154*B150)*(B162/100)*10</f>
        <v>0</v>
      </c>
      <c r="C172" s="79">
        <f>(C154*C150)*(C162/100)*10</f>
        <v>0</v>
      </c>
      <c r="D172" s="79">
        <f>(D154*D150)*(D162/100)*10</f>
        <v>0</v>
      </c>
      <c r="E172" s="79">
        <f>(E154*E150)*(E162/100)*10</f>
        <v>0</v>
      </c>
      <c r="F172" s="80">
        <f>(F154*F150)*(F162)*10</f>
        <v>0</v>
      </c>
      <c r="H172" s="384"/>
      <c r="I172" s="384"/>
      <c r="J172" s="379"/>
      <c r="K172" s="144" t="s">
        <v>139</v>
      </c>
      <c r="L172" s="381" t="s">
        <v>41</v>
      </c>
      <c r="M172" s="381"/>
      <c r="N172" s="146"/>
      <c r="O172" s="385"/>
      <c r="P172" s="385"/>
      <c r="Q172" s="385"/>
      <c r="R172" s="385"/>
      <c r="S172" s="385"/>
      <c r="T172" s="385"/>
      <c r="V172" s="384"/>
      <c r="W172" s="384"/>
      <c r="X172" s="379"/>
      <c r="Y172" s="144" t="s">
        <v>139</v>
      </c>
      <c r="Z172" s="381" t="s">
        <v>41</v>
      </c>
      <c r="AA172" s="381"/>
      <c r="AB172" s="146"/>
      <c r="AC172" s="385"/>
      <c r="AD172" s="385"/>
      <c r="AE172" s="385"/>
      <c r="AF172" s="385"/>
      <c r="AG172" s="385"/>
      <c r="AH172" s="385"/>
      <c r="AJ172" s="384"/>
      <c r="AK172" s="384"/>
      <c r="AL172" s="379"/>
      <c r="AM172" s="144" t="s">
        <v>139</v>
      </c>
      <c r="AN172" s="381" t="s">
        <v>41</v>
      </c>
      <c r="AO172" s="381"/>
      <c r="AP172" s="146"/>
      <c r="AQ172" s="385"/>
      <c r="AR172" s="385"/>
      <c r="AS172" s="385"/>
      <c r="AT172" s="385"/>
      <c r="AU172" s="385"/>
      <c r="AV172" s="385"/>
    </row>
    <row r="173" spans="1:48" ht="30" customHeight="1" thickBot="1" x14ac:dyDescent="0.3">
      <c r="H173" s="384"/>
      <c r="I173" s="384"/>
      <c r="J173" s="380"/>
      <c r="K173" s="144" t="s">
        <v>143</v>
      </c>
      <c r="L173" s="381" t="s">
        <v>41</v>
      </c>
      <c r="M173" s="381"/>
      <c r="N173" s="146"/>
      <c r="O173" s="385"/>
      <c r="P173" s="385"/>
      <c r="Q173" s="385"/>
      <c r="R173" s="385"/>
      <c r="S173" s="385"/>
      <c r="T173" s="385"/>
      <c r="V173" s="384"/>
      <c r="W173" s="384"/>
      <c r="X173" s="380"/>
      <c r="Y173" s="144" t="s">
        <v>143</v>
      </c>
      <c r="Z173" s="381" t="s">
        <v>41</v>
      </c>
      <c r="AA173" s="381"/>
      <c r="AB173" s="146"/>
      <c r="AC173" s="385"/>
      <c r="AD173" s="385"/>
      <c r="AE173" s="385"/>
      <c r="AF173" s="385"/>
      <c r="AG173" s="385"/>
      <c r="AH173" s="385"/>
      <c r="AJ173" s="384"/>
      <c r="AK173" s="384"/>
      <c r="AL173" s="380"/>
      <c r="AM173" s="144" t="s">
        <v>143</v>
      </c>
      <c r="AN173" s="381" t="s">
        <v>41</v>
      </c>
      <c r="AO173" s="381"/>
      <c r="AP173" s="146"/>
      <c r="AQ173" s="385"/>
      <c r="AR173" s="385"/>
      <c r="AS173" s="385"/>
      <c r="AT173" s="385"/>
      <c r="AU173" s="385"/>
      <c r="AV173" s="385"/>
    </row>
    <row r="174" spans="1:48" ht="30" customHeight="1" thickBot="1" x14ac:dyDescent="0.3">
      <c r="A174" s="414" t="s">
        <v>81</v>
      </c>
      <c r="B174" s="415"/>
      <c r="C174" s="415"/>
      <c r="D174" s="415"/>
      <c r="E174" s="415"/>
      <c r="F174" s="416"/>
      <c r="H174" s="377" t="s">
        <v>121</v>
      </c>
      <c r="I174" s="377"/>
      <c r="J174" s="378"/>
      <c r="K174" s="144" t="s">
        <v>14</v>
      </c>
      <c r="L174" s="382">
        <v>0.56000000000000005</v>
      </c>
      <c r="M174" s="382"/>
      <c r="N174" s="145">
        <v>7.4</v>
      </c>
      <c r="O174" s="376">
        <f>((J174*L174)*(N174/100)*S169)</f>
        <v>0</v>
      </c>
      <c r="P174" s="376"/>
      <c r="Q174" s="376">
        <f t="shared" ref="Q174:Q179" si="136">O174*9.2</f>
        <v>0</v>
      </c>
      <c r="R174" s="376"/>
      <c r="S174" s="376">
        <f t="shared" ref="S174:S179" si="137">(Q174/1000)*0.249</f>
        <v>0</v>
      </c>
      <c r="T174" s="376"/>
      <c r="V174" s="377" t="s">
        <v>121</v>
      </c>
      <c r="W174" s="377"/>
      <c r="X174" s="378"/>
      <c r="Y174" s="144" t="s">
        <v>14</v>
      </c>
      <c r="Z174" s="382">
        <v>0.42399999999999999</v>
      </c>
      <c r="AA174" s="382"/>
      <c r="AB174" s="145">
        <v>7.4</v>
      </c>
      <c r="AC174" s="376">
        <f>((X174*Z174)*(AB174/100)*AG169)</f>
        <v>0</v>
      </c>
      <c r="AD174" s="376"/>
      <c r="AE174" s="376">
        <f t="shared" ref="AE174:AE179" si="138">AC174*9.2</f>
        <v>0</v>
      </c>
      <c r="AF174" s="376"/>
      <c r="AG174" s="376">
        <f t="shared" ref="AG174:AG179" si="139">(AE174/1000)*0.249</f>
        <v>0</v>
      </c>
      <c r="AH174" s="376"/>
      <c r="AJ174" s="377" t="s">
        <v>121</v>
      </c>
      <c r="AK174" s="377"/>
      <c r="AL174" s="378"/>
      <c r="AM174" s="144" t="s">
        <v>14</v>
      </c>
      <c r="AN174" s="382">
        <v>0.42399999999999999</v>
      </c>
      <c r="AO174" s="382"/>
      <c r="AP174" s="145">
        <v>7.4</v>
      </c>
      <c r="AQ174" s="376">
        <f>((AL174*AN174)*(AP174/100)*AU169)</f>
        <v>0</v>
      </c>
      <c r="AR174" s="376"/>
      <c r="AS174" s="376">
        <f t="shared" ref="AS174:AS179" si="140">AQ174*9.2</f>
        <v>0</v>
      </c>
      <c r="AT174" s="376"/>
      <c r="AU174" s="376">
        <f t="shared" ref="AU174:AU179" si="141">(AS174/1000)*0.249</f>
        <v>0</v>
      </c>
      <c r="AV174" s="376"/>
    </row>
    <row r="175" spans="1:48" ht="30" customHeight="1" x14ac:dyDescent="0.25">
      <c r="A175" s="23" t="s">
        <v>84</v>
      </c>
      <c r="B175" s="81">
        <f>(B170/1000)*0.249</f>
        <v>0</v>
      </c>
      <c r="C175" s="82">
        <f>(C170/1000)*0.249</f>
        <v>0</v>
      </c>
      <c r="D175" s="82">
        <f t="shared" ref="D175:E175" si="142">(D170/1000)*0.249</f>
        <v>0</v>
      </c>
      <c r="E175" s="82">
        <f t="shared" si="142"/>
        <v>0</v>
      </c>
      <c r="F175" s="83">
        <f>(F170/1000)*0.249</f>
        <v>0</v>
      </c>
      <c r="H175" s="377"/>
      <c r="I175" s="377"/>
      <c r="J175" s="379"/>
      <c r="K175" s="144" t="s">
        <v>139</v>
      </c>
      <c r="L175" s="382">
        <v>0.15</v>
      </c>
      <c r="M175" s="382"/>
      <c r="N175" s="145">
        <v>9.6999999999999993</v>
      </c>
      <c r="O175" s="376">
        <f>((J174*L175)*(N175/100)*S169)</f>
        <v>0</v>
      </c>
      <c r="P175" s="376"/>
      <c r="Q175" s="376">
        <f t="shared" si="136"/>
        <v>0</v>
      </c>
      <c r="R175" s="376"/>
      <c r="S175" s="376">
        <f t="shared" si="137"/>
        <v>0</v>
      </c>
      <c r="T175" s="376"/>
      <c r="V175" s="377"/>
      <c r="W175" s="377"/>
      <c r="X175" s="379"/>
      <c r="Y175" s="144" t="s">
        <v>139</v>
      </c>
      <c r="Z175" s="382">
        <v>0.26</v>
      </c>
      <c r="AA175" s="382"/>
      <c r="AB175" s="145">
        <v>9.6999999999999993</v>
      </c>
      <c r="AC175" s="376">
        <f>((X174*Z175)*(AB175/100)*AG169)</f>
        <v>0</v>
      </c>
      <c r="AD175" s="376"/>
      <c r="AE175" s="376">
        <f t="shared" si="138"/>
        <v>0</v>
      </c>
      <c r="AF175" s="376"/>
      <c r="AG175" s="376">
        <f t="shared" si="139"/>
        <v>0</v>
      </c>
      <c r="AH175" s="376"/>
      <c r="AJ175" s="377"/>
      <c r="AK175" s="377"/>
      <c r="AL175" s="379"/>
      <c r="AM175" s="144" t="s">
        <v>139</v>
      </c>
      <c r="AN175" s="382">
        <v>0.26</v>
      </c>
      <c r="AO175" s="382"/>
      <c r="AP175" s="145">
        <v>9.6999999999999993</v>
      </c>
      <c r="AQ175" s="376">
        <f>((AL174*AN175)*(AP175/100)*AU169)</f>
        <v>0</v>
      </c>
      <c r="AR175" s="376"/>
      <c r="AS175" s="376">
        <f t="shared" si="140"/>
        <v>0</v>
      </c>
      <c r="AT175" s="376"/>
      <c r="AU175" s="376">
        <f t="shared" si="141"/>
        <v>0</v>
      </c>
      <c r="AV175" s="376"/>
    </row>
    <row r="176" spans="1:48" ht="30" customHeight="1" x14ac:dyDescent="0.25">
      <c r="A176" s="16" t="s">
        <v>146</v>
      </c>
      <c r="B176" s="84">
        <f>(B171/1000)*0.227</f>
        <v>0</v>
      </c>
      <c r="C176" s="67">
        <f t="shared" ref="C176:E176" si="143">(C171/1000)*0.227</f>
        <v>0</v>
      </c>
      <c r="D176" s="67">
        <f t="shared" si="143"/>
        <v>0</v>
      </c>
      <c r="E176" s="67">
        <f t="shared" si="143"/>
        <v>0</v>
      </c>
      <c r="F176" s="85">
        <f>(F171/1000)*0.227</f>
        <v>0</v>
      </c>
      <c r="H176" s="377"/>
      <c r="I176" s="377"/>
      <c r="J176" s="380"/>
      <c r="K176" s="144" t="s">
        <v>143</v>
      </c>
      <c r="L176" s="382">
        <v>0.28999999999999998</v>
      </c>
      <c r="M176" s="382"/>
      <c r="N176" s="145">
        <v>6.8</v>
      </c>
      <c r="O176" s="376">
        <f>((J174*L176)*(N176/100)*S169)</f>
        <v>0</v>
      </c>
      <c r="P176" s="376"/>
      <c r="Q176" s="376">
        <f t="shared" si="136"/>
        <v>0</v>
      </c>
      <c r="R176" s="376"/>
      <c r="S176" s="376">
        <f t="shared" si="137"/>
        <v>0</v>
      </c>
      <c r="T176" s="376"/>
      <c r="V176" s="377"/>
      <c r="W176" s="377"/>
      <c r="X176" s="380"/>
      <c r="Y176" s="144" t="s">
        <v>143</v>
      </c>
      <c r="Z176" s="382">
        <v>0.316</v>
      </c>
      <c r="AA176" s="382"/>
      <c r="AB176" s="145">
        <v>6.8</v>
      </c>
      <c r="AC176" s="376">
        <f>((X174*Z176)*(AB176/100)*AG169)</f>
        <v>0</v>
      </c>
      <c r="AD176" s="376"/>
      <c r="AE176" s="376">
        <f t="shared" si="138"/>
        <v>0</v>
      </c>
      <c r="AF176" s="376"/>
      <c r="AG176" s="376">
        <f t="shared" si="139"/>
        <v>0</v>
      </c>
      <c r="AH176" s="376"/>
      <c r="AJ176" s="377"/>
      <c r="AK176" s="377"/>
      <c r="AL176" s="380"/>
      <c r="AM176" s="144" t="s">
        <v>143</v>
      </c>
      <c r="AN176" s="382">
        <v>0.316</v>
      </c>
      <c r="AO176" s="382"/>
      <c r="AP176" s="145">
        <v>6.8</v>
      </c>
      <c r="AQ176" s="376">
        <f>((AL174*AN176)*(AP176/100)*AU169)</f>
        <v>0</v>
      </c>
      <c r="AR176" s="376"/>
      <c r="AS176" s="376">
        <f t="shared" si="140"/>
        <v>0</v>
      </c>
      <c r="AT176" s="376"/>
      <c r="AU176" s="376">
        <f t="shared" si="141"/>
        <v>0</v>
      </c>
      <c r="AV176" s="376"/>
    </row>
    <row r="177" spans="1:48" ht="30" customHeight="1" thickBot="1" x14ac:dyDescent="0.3">
      <c r="A177" s="17" t="s">
        <v>147</v>
      </c>
      <c r="B177" s="86">
        <f>(B172/1000)*0.267</f>
        <v>0</v>
      </c>
      <c r="C177" s="87">
        <f t="shared" ref="C177:E177" si="144">(C172/1000)*0.267</f>
        <v>0</v>
      </c>
      <c r="D177" s="87">
        <f t="shared" si="144"/>
        <v>0</v>
      </c>
      <c r="E177" s="87">
        <f t="shared" si="144"/>
        <v>0</v>
      </c>
      <c r="F177" s="88">
        <f>(F172/1000)*0.267</f>
        <v>0</v>
      </c>
      <c r="H177" s="377" t="s">
        <v>65</v>
      </c>
      <c r="I177" s="377"/>
      <c r="J177" s="378"/>
      <c r="K177" s="144" t="s">
        <v>14</v>
      </c>
      <c r="L177" s="382">
        <v>0.05</v>
      </c>
      <c r="M177" s="382"/>
      <c r="N177" s="145">
        <v>13.4</v>
      </c>
      <c r="O177" s="376">
        <f>((J177*L177)*(N177/100)*S169)</f>
        <v>0</v>
      </c>
      <c r="P177" s="376"/>
      <c r="Q177" s="376">
        <f t="shared" si="136"/>
        <v>0</v>
      </c>
      <c r="R177" s="376"/>
      <c r="S177" s="376">
        <f t="shared" si="137"/>
        <v>0</v>
      </c>
      <c r="T177" s="376"/>
      <c r="V177" s="377" t="s">
        <v>65</v>
      </c>
      <c r="W177" s="377"/>
      <c r="X177" s="378"/>
      <c r="Y177" s="144" t="s">
        <v>14</v>
      </c>
      <c r="Z177" s="382">
        <v>0.05</v>
      </c>
      <c r="AA177" s="382"/>
      <c r="AB177" s="145">
        <v>13.4</v>
      </c>
      <c r="AC177" s="376">
        <f>((X177*Z177)*(AB177/100)*AG169)</f>
        <v>0</v>
      </c>
      <c r="AD177" s="376"/>
      <c r="AE177" s="376">
        <f t="shared" si="138"/>
        <v>0</v>
      </c>
      <c r="AF177" s="376"/>
      <c r="AG177" s="376">
        <f t="shared" si="139"/>
        <v>0</v>
      </c>
      <c r="AH177" s="376"/>
      <c r="AJ177" s="377" t="s">
        <v>65</v>
      </c>
      <c r="AK177" s="377"/>
      <c r="AL177" s="378"/>
      <c r="AM177" s="144" t="s">
        <v>14</v>
      </c>
      <c r="AN177" s="382">
        <v>0.05</v>
      </c>
      <c r="AO177" s="382"/>
      <c r="AP177" s="145">
        <v>13.4</v>
      </c>
      <c r="AQ177" s="376">
        <f>((AL177*AN177)*(AP177/100)*AU169)</f>
        <v>0</v>
      </c>
      <c r="AR177" s="376"/>
      <c r="AS177" s="376">
        <f t="shared" si="140"/>
        <v>0</v>
      </c>
      <c r="AT177" s="376"/>
      <c r="AU177" s="376">
        <f t="shared" si="141"/>
        <v>0</v>
      </c>
      <c r="AV177" s="376"/>
    </row>
    <row r="178" spans="1:48" ht="30" customHeight="1" x14ac:dyDescent="0.25">
      <c r="A178" s="26" t="s">
        <v>26</v>
      </c>
      <c r="B178" s="94">
        <f>SUM(B175:B177)</f>
        <v>0</v>
      </c>
      <c r="C178" s="94">
        <f t="shared" ref="C178:F178" si="145">SUM(C175:C177)</f>
        <v>0</v>
      </c>
      <c r="D178" s="94">
        <f t="shared" si="145"/>
        <v>0</v>
      </c>
      <c r="E178" s="94">
        <f t="shared" si="145"/>
        <v>0</v>
      </c>
      <c r="F178" s="94">
        <f t="shared" si="145"/>
        <v>0</v>
      </c>
      <c r="H178" s="377"/>
      <c r="I178" s="377"/>
      <c r="J178" s="379"/>
      <c r="K178" s="144" t="s">
        <v>139</v>
      </c>
      <c r="L178" s="382">
        <v>0.05</v>
      </c>
      <c r="M178" s="382"/>
      <c r="N178" s="145">
        <v>15.7</v>
      </c>
      <c r="O178" s="376">
        <f>((J177*L178)*(N178/100)*S169)</f>
        <v>0</v>
      </c>
      <c r="P178" s="376"/>
      <c r="Q178" s="376">
        <f t="shared" si="136"/>
        <v>0</v>
      </c>
      <c r="R178" s="376"/>
      <c r="S178" s="376">
        <f t="shared" si="137"/>
        <v>0</v>
      </c>
      <c r="T178" s="376"/>
      <c r="V178" s="377"/>
      <c r="W178" s="377"/>
      <c r="X178" s="379"/>
      <c r="Y178" s="144" t="s">
        <v>139</v>
      </c>
      <c r="Z178" s="382">
        <v>0.05</v>
      </c>
      <c r="AA178" s="382"/>
      <c r="AB178" s="145">
        <v>15.7</v>
      </c>
      <c r="AC178" s="376">
        <f>((X177*Z178)*(AB178/100)*AG169)</f>
        <v>0</v>
      </c>
      <c r="AD178" s="376"/>
      <c r="AE178" s="376">
        <f t="shared" si="138"/>
        <v>0</v>
      </c>
      <c r="AF178" s="376"/>
      <c r="AG178" s="376">
        <f t="shared" si="139"/>
        <v>0</v>
      </c>
      <c r="AH178" s="376"/>
      <c r="AJ178" s="377"/>
      <c r="AK178" s="377"/>
      <c r="AL178" s="379"/>
      <c r="AM178" s="144" t="s">
        <v>139</v>
      </c>
      <c r="AN178" s="382">
        <v>0.05</v>
      </c>
      <c r="AO178" s="382"/>
      <c r="AP178" s="145">
        <v>15.7</v>
      </c>
      <c r="AQ178" s="376">
        <f>((AL177*AN178)*(AP178/100)*AU169)</f>
        <v>0</v>
      </c>
      <c r="AR178" s="376"/>
      <c r="AS178" s="376">
        <f t="shared" si="140"/>
        <v>0</v>
      </c>
      <c r="AT178" s="376"/>
      <c r="AU178" s="376">
        <f t="shared" si="141"/>
        <v>0</v>
      </c>
      <c r="AV178" s="376"/>
    </row>
    <row r="179" spans="1:48" ht="30" customHeight="1" x14ac:dyDescent="0.25">
      <c r="A179" s="58"/>
      <c r="B179" s="59"/>
      <c r="C179" s="59"/>
      <c r="D179" s="59"/>
      <c r="E179" s="59"/>
      <c r="F179" s="59"/>
      <c r="H179" s="377"/>
      <c r="I179" s="377"/>
      <c r="J179" s="380"/>
      <c r="K179" s="144" t="s">
        <v>143</v>
      </c>
      <c r="L179" s="382">
        <v>0.9</v>
      </c>
      <c r="M179" s="382"/>
      <c r="N179" s="145">
        <v>11</v>
      </c>
      <c r="O179" s="376">
        <f>((J177*L179)*(N179/100)*S169)</f>
        <v>0</v>
      </c>
      <c r="P179" s="376"/>
      <c r="Q179" s="376">
        <f t="shared" si="136"/>
        <v>0</v>
      </c>
      <c r="R179" s="376"/>
      <c r="S179" s="376">
        <f t="shared" si="137"/>
        <v>0</v>
      </c>
      <c r="T179" s="376"/>
      <c r="V179" s="377"/>
      <c r="W179" s="377"/>
      <c r="X179" s="380"/>
      <c r="Y179" s="144" t="s">
        <v>143</v>
      </c>
      <c r="Z179" s="382">
        <v>0.9</v>
      </c>
      <c r="AA179" s="382"/>
      <c r="AB179" s="145">
        <v>11</v>
      </c>
      <c r="AC179" s="376">
        <f>((X177*Z179)*(AB179/100)*AG169)</f>
        <v>0</v>
      </c>
      <c r="AD179" s="376"/>
      <c r="AE179" s="376">
        <f t="shared" si="138"/>
        <v>0</v>
      </c>
      <c r="AF179" s="376"/>
      <c r="AG179" s="376">
        <f t="shared" si="139"/>
        <v>0</v>
      </c>
      <c r="AH179" s="376"/>
      <c r="AJ179" s="377"/>
      <c r="AK179" s="377"/>
      <c r="AL179" s="380"/>
      <c r="AM179" s="144" t="s">
        <v>143</v>
      </c>
      <c r="AN179" s="382">
        <v>0.9</v>
      </c>
      <c r="AO179" s="382"/>
      <c r="AP179" s="145">
        <v>11</v>
      </c>
      <c r="AQ179" s="376">
        <f>((AL177*AN179)*(AP179/100)*AU169)</f>
        <v>0</v>
      </c>
      <c r="AR179" s="376"/>
      <c r="AS179" s="376">
        <f t="shared" si="140"/>
        <v>0</v>
      </c>
      <c r="AT179" s="376"/>
      <c r="AU179" s="376">
        <f t="shared" si="141"/>
        <v>0</v>
      </c>
      <c r="AV179" s="376"/>
    </row>
    <row r="180" spans="1:48" ht="30" customHeight="1" x14ac:dyDescent="0.25">
      <c r="H180" s="377" t="s">
        <v>66</v>
      </c>
      <c r="I180" s="377"/>
      <c r="J180" s="378"/>
      <c r="K180" s="144" t="s">
        <v>14</v>
      </c>
      <c r="L180" s="381" t="s">
        <v>41</v>
      </c>
      <c r="M180" s="381"/>
      <c r="N180" s="145"/>
      <c r="O180" s="376"/>
      <c r="P180" s="376"/>
      <c r="Q180" s="376"/>
      <c r="R180" s="376"/>
      <c r="S180" s="376"/>
      <c r="T180" s="376"/>
      <c r="V180" s="377" t="s">
        <v>66</v>
      </c>
      <c r="W180" s="377"/>
      <c r="X180" s="378"/>
      <c r="Y180" s="144" t="s">
        <v>14</v>
      </c>
      <c r="Z180" s="381" t="s">
        <v>41</v>
      </c>
      <c r="AA180" s="381"/>
      <c r="AB180" s="145"/>
      <c r="AC180" s="376"/>
      <c r="AD180" s="376"/>
      <c r="AE180" s="376"/>
      <c r="AF180" s="376"/>
      <c r="AG180" s="376"/>
      <c r="AH180" s="376"/>
      <c r="AJ180" s="377" t="s">
        <v>66</v>
      </c>
      <c r="AK180" s="377"/>
      <c r="AL180" s="378"/>
      <c r="AM180" s="144" t="s">
        <v>14</v>
      </c>
      <c r="AN180" s="381" t="s">
        <v>41</v>
      </c>
      <c r="AO180" s="381"/>
      <c r="AP180" s="145"/>
      <c r="AQ180" s="376"/>
      <c r="AR180" s="376"/>
      <c r="AS180" s="376"/>
      <c r="AT180" s="376"/>
      <c r="AU180" s="376"/>
      <c r="AV180" s="376"/>
    </row>
    <row r="181" spans="1:48" ht="30" customHeight="1" x14ac:dyDescent="0.25">
      <c r="H181" s="377"/>
      <c r="I181" s="377"/>
      <c r="J181" s="379"/>
      <c r="K181" s="144" t="s">
        <v>139</v>
      </c>
      <c r="L181" s="381" t="s">
        <v>41</v>
      </c>
      <c r="M181" s="381"/>
      <c r="N181" s="145"/>
      <c r="O181" s="376"/>
      <c r="P181" s="376"/>
      <c r="Q181" s="376"/>
      <c r="R181" s="376"/>
      <c r="S181" s="376"/>
      <c r="T181" s="376"/>
      <c r="V181" s="377"/>
      <c r="W181" s="377"/>
      <c r="X181" s="379"/>
      <c r="Y181" s="144" t="s">
        <v>139</v>
      </c>
      <c r="Z181" s="381" t="s">
        <v>41</v>
      </c>
      <c r="AA181" s="381"/>
      <c r="AB181" s="145"/>
      <c r="AC181" s="376"/>
      <c r="AD181" s="376"/>
      <c r="AE181" s="376"/>
      <c r="AF181" s="376"/>
      <c r="AG181" s="376"/>
      <c r="AH181" s="376"/>
      <c r="AJ181" s="377"/>
      <c r="AK181" s="377"/>
      <c r="AL181" s="379"/>
      <c r="AM181" s="144" t="s">
        <v>139</v>
      </c>
      <c r="AN181" s="381" t="s">
        <v>41</v>
      </c>
      <c r="AO181" s="381"/>
      <c r="AP181" s="145"/>
      <c r="AQ181" s="376"/>
      <c r="AR181" s="376"/>
      <c r="AS181" s="376"/>
      <c r="AT181" s="376"/>
      <c r="AU181" s="376"/>
      <c r="AV181" s="376"/>
    </row>
    <row r="182" spans="1:48" ht="30" customHeight="1" x14ac:dyDescent="0.25">
      <c r="H182" s="377"/>
      <c r="I182" s="377"/>
      <c r="J182" s="380"/>
      <c r="K182" s="144" t="s">
        <v>143</v>
      </c>
      <c r="L182" s="382">
        <v>1</v>
      </c>
      <c r="M182" s="382"/>
      <c r="N182" s="145">
        <v>29</v>
      </c>
      <c r="O182" s="376">
        <f>((J180*L182)*(N182/100)*S169)</f>
        <v>0</v>
      </c>
      <c r="P182" s="376"/>
      <c r="Q182" s="376">
        <f t="shared" ref="Q182" si="146">O182*9.2</f>
        <v>0</v>
      </c>
      <c r="R182" s="376"/>
      <c r="S182" s="376">
        <f t="shared" ref="S182" si="147">(Q182/1000)*0.249</f>
        <v>0</v>
      </c>
      <c r="T182" s="376"/>
      <c r="V182" s="377"/>
      <c r="W182" s="377"/>
      <c r="X182" s="380"/>
      <c r="Y182" s="144" t="s">
        <v>143</v>
      </c>
      <c r="Z182" s="382">
        <v>1</v>
      </c>
      <c r="AA182" s="382"/>
      <c r="AB182" s="145">
        <v>29</v>
      </c>
      <c r="AC182" s="376">
        <f>((X180*Z182)*(AB182/100)*AG169)</f>
        <v>0</v>
      </c>
      <c r="AD182" s="376"/>
      <c r="AE182" s="376">
        <f t="shared" ref="AE182" si="148">AC182*9.2</f>
        <v>0</v>
      </c>
      <c r="AF182" s="376"/>
      <c r="AG182" s="376">
        <f t="shared" ref="AG182" si="149">(AE182/1000)*0.249</f>
        <v>0</v>
      </c>
      <c r="AH182" s="376"/>
      <c r="AJ182" s="377"/>
      <c r="AK182" s="377"/>
      <c r="AL182" s="380"/>
      <c r="AM182" s="144" t="s">
        <v>143</v>
      </c>
      <c r="AN182" s="382">
        <v>1</v>
      </c>
      <c r="AO182" s="382"/>
      <c r="AP182" s="145">
        <v>29</v>
      </c>
      <c r="AQ182" s="376">
        <f>((AL180*AN182)*(AP182/100)*AU169)</f>
        <v>0</v>
      </c>
      <c r="AR182" s="376"/>
      <c r="AS182" s="376">
        <f t="shared" ref="AS182" si="150">AQ182*9.2</f>
        <v>0</v>
      </c>
      <c r="AT182" s="376"/>
      <c r="AU182" s="376">
        <f t="shared" ref="AU182" si="151">(AS182/1000)*0.249</f>
        <v>0</v>
      </c>
      <c r="AV182" s="376"/>
    </row>
    <row r="183" spans="1:48" ht="30" customHeight="1" x14ac:dyDescent="0.25">
      <c r="H183" s="377" t="s">
        <v>67</v>
      </c>
      <c r="I183" s="377"/>
      <c r="J183" s="378"/>
      <c r="K183" s="144" t="s">
        <v>14</v>
      </c>
      <c r="L183" s="381" t="s">
        <v>41</v>
      </c>
      <c r="M183" s="381"/>
      <c r="N183" s="145"/>
      <c r="O183" s="376"/>
      <c r="P183" s="376"/>
      <c r="Q183" s="376"/>
      <c r="R183" s="376"/>
      <c r="S183" s="376"/>
      <c r="T183" s="376"/>
      <c r="V183" s="377" t="s">
        <v>67</v>
      </c>
      <c r="W183" s="377"/>
      <c r="X183" s="378"/>
      <c r="Y183" s="144" t="s">
        <v>14</v>
      </c>
      <c r="Z183" s="381" t="s">
        <v>41</v>
      </c>
      <c r="AA183" s="381"/>
      <c r="AB183" s="145"/>
      <c r="AC183" s="376"/>
      <c r="AD183" s="376"/>
      <c r="AE183" s="376"/>
      <c r="AF183" s="376"/>
      <c r="AG183" s="376"/>
      <c r="AH183" s="376"/>
      <c r="AJ183" s="377" t="s">
        <v>67</v>
      </c>
      <c r="AK183" s="377"/>
      <c r="AL183" s="378"/>
      <c r="AM183" s="144" t="s">
        <v>14</v>
      </c>
      <c r="AN183" s="381" t="s">
        <v>41</v>
      </c>
      <c r="AO183" s="381"/>
      <c r="AP183" s="145"/>
      <c r="AQ183" s="376"/>
      <c r="AR183" s="376"/>
      <c r="AS183" s="376"/>
      <c r="AT183" s="376"/>
      <c r="AU183" s="376"/>
      <c r="AV183" s="376"/>
    </row>
    <row r="184" spans="1:48" ht="30" customHeight="1" x14ac:dyDescent="0.25">
      <c r="H184" s="377"/>
      <c r="I184" s="377"/>
      <c r="J184" s="379"/>
      <c r="K184" s="144" t="s">
        <v>139</v>
      </c>
      <c r="L184" s="381" t="s">
        <v>41</v>
      </c>
      <c r="M184" s="381"/>
      <c r="N184" s="145"/>
      <c r="O184" s="376"/>
      <c r="P184" s="376"/>
      <c r="Q184" s="376"/>
      <c r="R184" s="376"/>
      <c r="S184" s="376"/>
      <c r="T184" s="376"/>
      <c r="V184" s="377"/>
      <c r="W184" s="377"/>
      <c r="X184" s="379"/>
      <c r="Y184" s="144" t="s">
        <v>139</v>
      </c>
      <c r="Z184" s="381" t="s">
        <v>41</v>
      </c>
      <c r="AA184" s="381"/>
      <c r="AB184" s="145"/>
      <c r="AC184" s="376"/>
      <c r="AD184" s="376"/>
      <c r="AE184" s="376"/>
      <c r="AF184" s="376"/>
      <c r="AG184" s="376"/>
      <c r="AH184" s="376"/>
      <c r="AJ184" s="377"/>
      <c r="AK184" s="377"/>
      <c r="AL184" s="379"/>
      <c r="AM184" s="144" t="s">
        <v>139</v>
      </c>
      <c r="AN184" s="381" t="s">
        <v>41</v>
      </c>
      <c r="AO184" s="381"/>
      <c r="AP184" s="145"/>
      <c r="AQ184" s="376"/>
      <c r="AR184" s="376"/>
      <c r="AS184" s="376"/>
      <c r="AT184" s="376"/>
      <c r="AU184" s="376"/>
      <c r="AV184" s="376"/>
    </row>
    <row r="185" spans="1:48" ht="30" customHeight="1" x14ac:dyDescent="0.25">
      <c r="H185" s="377"/>
      <c r="I185" s="377"/>
      <c r="J185" s="380"/>
      <c r="K185" s="144" t="s">
        <v>143</v>
      </c>
      <c r="L185" s="382">
        <v>1</v>
      </c>
      <c r="M185" s="382"/>
      <c r="N185" s="145">
        <v>26</v>
      </c>
      <c r="O185" s="376">
        <f>((J183*L185)*(N185/100)*S169)</f>
        <v>0</v>
      </c>
      <c r="P185" s="376"/>
      <c r="Q185" s="376">
        <f t="shared" ref="Q185" si="152">O185*9.2</f>
        <v>0</v>
      </c>
      <c r="R185" s="376"/>
      <c r="S185" s="376">
        <f t="shared" ref="S185" si="153">(Q185/1000)*0.249</f>
        <v>0</v>
      </c>
      <c r="T185" s="376"/>
      <c r="V185" s="377"/>
      <c r="W185" s="377"/>
      <c r="X185" s="380"/>
      <c r="Y185" s="144" t="s">
        <v>143</v>
      </c>
      <c r="Z185" s="382">
        <v>1</v>
      </c>
      <c r="AA185" s="382"/>
      <c r="AB185" s="145">
        <v>26</v>
      </c>
      <c r="AC185" s="376">
        <f>((X183*Z185)*(AB185/100)*AG169)</f>
        <v>0</v>
      </c>
      <c r="AD185" s="376"/>
      <c r="AE185" s="376">
        <f t="shared" ref="AE185" si="154">AC185*9.2</f>
        <v>0</v>
      </c>
      <c r="AF185" s="376"/>
      <c r="AG185" s="376">
        <f t="shared" ref="AG185" si="155">(AE185/1000)*0.249</f>
        <v>0</v>
      </c>
      <c r="AH185" s="376"/>
      <c r="AJ185" s="377"/>
      <c r="AK185" s="377"/>
      <c r="AL185" s="380"/>
      <c r="AM185" s="144" t="s">
        <v>143</v>
      </c>
      <c r="AN185" s="382">
        <v>1</v>
      </c>
      <c r="AO185" s="382"/>
      <c r="AP185" s="145">
        <v>26</v>
      </c>
      <c r="AQ185" s="376">
        <f>((AL183*AN185)*(AP185/100)*AU169)</f>
        <v>0</v>
      </c>
      <c r="AR185" s="376"/>
      <c r="AS185" s="376">
        <f t="shared" ref="AS185" si="156">AQ185*9.2</f>
        <v>0</v>
      </c>
      <c r="AT185" s="376"/>
      <c r="AU185" s="376">
        <f t="shared" ref="AU185" si="157">(AS185/1000)*0.249</f>
        <v>0</v>
      </c>
      <c r="AV185" s="376"/>
    </row>
    <row r="186" spans="1:48" ht="30" customHeight="1" x14ac:dyDescent="0.25">
      <c r="H186" s="408" t="s">
        <v>68</v>
      </c>
      <c r="I186" s="409"/>
      <c r="J186" s="378"/>
      <c r="K186" s="144" t="s">
        <v>14</v>
      </c>
      <c r="L186" s="381" t="s">
        <v>41</v>
      </c>
      <c r="M186" s="381"/>
      <c r="N186" s="145"/>
      <c r="O186" s="376"/>
      <c r="P186" s="376"/>
      <c r="Q186" s="376"/>
      <c r="R186" s="376"/>
      <c r="S186" s="376"/>
      <c r="T186" s="376"/>
      <c r="V186" s="377" t="s">
        <v>68</v>
      </c>
      <c r="W186" s="377"/>
      <c r="X186" s="378"/>
      <c r="Y186" s="144" t="s">
        <v>14</v>
      </c>
      <c r="Z186" s="381" t="s">
        <v>41</v>
      </c>
      <c r="AA186" s="381"/>
      <c r="AB186" s="145"/>
      <c r="AC186" s="376"/>
      <c r="AD186" s="376"/>
      <c r="AE186" s="376"/>
      <c r="AF186" s="376"/>
      <c r="AG186" s="376"/>
      <c r="AH186" s="376"/>
      <c r="AJ186" s="377" t="s">
        <v>68</v>
      </c>
      <c r="AK186" s="377"/>
      <c r="AL186" s="378"/>
      <c r="AM186" s="144" t="s">
        <v>14</v>
      </c>
      <c r="AN186" s="381" t="s">
        <v>41</v>
      </c>
      <c r="AO186" s="381"/>
      <c r="AP186" s="145"/>
      <c r="AQ186" s="376"/>
      <c r="AR186" s="376"/>
      <c r="AS186" s="376"/>
      <c r="AT186" s="376"/>
      <c r="AU186" s="376"/>
      <c r="AV186" s="376"/>
    </row>
    <row r="187" spans="1:48" ht="30" customHeight="1" x14ac:dyDescent="0.25">
      <c r="H187" s="410"/>
      <c r="I187" s="411"/>
      <c r="J187" s="379"/>
      <c r="K187" s="144" t="s">
        <v>139</v>
      </c>
      <c r="L187" s="381" t="s">
        <v>41</v>
      </c>
      <c r="M187" s="381"/>
      <c r="N187" s="145"/>
      <c r="O187" s="376"/>
      <c r="P187" s="376"/>
      <c r="Q187" s="376"/>
      <c r="R187" s="376"/>
      <c r="S187" s="376"/>
      <c r="T187" s="376"/>
      <c r="V187" s="377"/>
      <c r="W187" s="377"/>
      <c r="X187" s="379"/>
      <c r="Y187" s="144" t="s">
        <v>139</v>
      </c>
      <c r="Z187" s="381" t="s">
        <v>41</v>
      </c>
      <c r="AA187" s="381"/>
      <c r="AB187" s="145"/>
      <c r="AC187" s="376"/>
      <c r="AD187" s="376"/>
      <c r="AE187" s="376"/>
      <c r="AF187" s="376"/>
      <c r="AG187" s="376"/>
      <c r="AH187" s="376"/>
      <c r="AJ187" s="377"/>
      <c r="AK187" s="377"/>
      <c r="AL187" s="379"/>
      <c r="AM187" s="144" t="s">
        <v>139</v>
      </c>
      <c r="AN187" s="381" t="s">
        <v>41</v>
      </c>
      <c r="AO187" s="381"/>
      <c r="AP187" s="145"/>
      <c r="AQ187" s="376"/>
      <c r="AR187" s="376"/>
      <c r="AS187" s="376"/>
      <c r="AT187" s="376"/>
      <c r="AU187" s="376"/>
      <c r="AV187" s="376"/>
    </row>
    <row r="188" spans="1:48" ht="30" customHeight="1" x14ac:dyDescent="0.25">
      <c r="H188" s="412"/>
      <c r="I188" s="413"/>
      <c r="J188" s="380"/>
      <c r="K188" s="144" t="s">
        <v>143</v>
      </c>
      <c r="L188" s="382">
        <v>1</v>
      </c>
      <c r="M188" s="382"/>
      <c r="N188" s="145">
        <v>25</v>
      </c>
      <c r="O188" s="376">
        <f>((J186*L188)*(N188/100)*S169)</f>
        <v>0</v>
      </c>
      <c r="P188" s="376"/>
      <c r="Q188" s="376">
        <f>O188*9.2</f>
        <v>0</v>
      </c>
      <c r="R188" s="376"/>
      <c r="S188" s="376">
        <f t="shared" ref="S188" si="158">(Q188/1000)*0.249</f>
        <v>0</v>
      </c>
      <c r="T188" s="376"/>
      <c r="V188" s="377"/>
      <c r="W188" s="377"/>
      <c r="X188" s="380"/>
      <c r="Y188" s="144" t="s">
        <v>143</v>
      </c>
      <c r="Z188" s="382">
        <v>1</v>
      </c>
      <c r="AA188" s="382"/>
      <c r="AB188" s="145">
        <v>25</v>
      </c>
      <c r="AC188" s="376">
        <f>((X186*Z188)*(AB188/100)*AG169)</f>
        <v>0</v>
      </c>
      <c r="AD188" s="376"/>
      <c r="AE188" s="376">
        <f t="shared" ref="AE188" si="159">AC188*9.2</f>
        <v>0</v>
      </c>
      <c r="AF188" s="376"/>
      <c r="AG188" s="376">
        <f t="shared" ref="AG188" si="160">(AE188/1000)*0.249</f>
        <v>0</v>
      </c>
      <c r="AH188" s="376"/>
      <c r="AJ188" s="377"/>
      <c r="AK188" s="377"/>
      <c r="AL188" s="380"/>
      <c r="AM188" s="144" t="s">
        <v>143</v>
      </c>
      <c r="AN188" s="382">
        <v>1</v>
      </c>
      <c r="AO188" s="382"/>
      <c r="AP188" s="145">
        <v>25</v>
      </c>
      <c r="AQ188" s="376">
        <f>((AL186*AN188)*(AP188/100)*AU169)</f>
        <v>0</v>
      </c>
      <c r="AR188" s="376"/>
      <c r="AS188" s="376">
        <f t="shared" ref="AS188" si="161">AQ188*9.2</f>
        <v>0</v>
      </c>
      <c r="AT188" s="376"/>
      <c r="AU188" s="376">
        <f t="shared" ref="AU188" si="162">(AS188/1000)*0.249</f>
        <v>0</v>
      </c>
      <c r="AV188" s="376"/>
    </row>
    <row r="189" spans="1:48" ht="15.75" thickBot="1" x14ac:dyDescent="0.3">
      <c r="H189" s="193"/>
      <c r="I189" s="193"/>
      <c r="J189" s="193"/>
      <c r="K189" s="193"/>
      <c r="L189" s="193"/>
      <c r="M189" s="193"/>
      <c r="N189" s="193"/>
      <c r="O189" s="194"/>
      <c r="P189" s="194"/>
      <c r="Q189" s="194"/>
      <c r="R189" s="194"/>
      <c r="S189" s="194"/>
      <c r="T189" s="194"/>
      <c r="V189" s="193"/>
      <c r="W189" s="193"/>
    </row>
    <row r="190" spans="1:48" ht="16.5" thickBot="1" x14ac:dyDescent="0.3">
      <c r="C190" s="250" t="s">
        <v>48</v>
      </c>
      <c r="D190" s="241" t="s">
        <v>109</v>
      </c>
      <c r="E190" s="201" t="s">
        <v>29</v>
      </c>
      <c r="F190" s="206" t="s">
        <v>80</v>
      </c>
      <c r="H190" s="193"/>
      <c r="I190" s="193"/>
      <c r="J190" s="193"/>
      <c r="K190" s="193"/>
      <c r="L190" s="193"/>
      <c r="M190" s="193"/>
      <c r="N190" s="193"/>
      <c r="AO190" s="362" t="s">
        <v>49</v>
      </c>
      <c r="AP190" s="362"/>
      <c r="AQ190" s="363" t="s">
        <v>109</v>
      </c>
      <c r="AR190" s="364"/>
      <c r="AS190" s="363" t="s">
        <v>29</v>
      </c>
      <c r="AT190" s="365"/>
      <c r="AU190" s="366" t="s">
        <v>80</v>
      </c>
      <c r="AV190" s="367"/>
    </row>
    <row r="191" spans="1:48" ht="16.5" thickTop="1" x14ac:dyDescent="0.25">
      <c r="D191" s="368" t="s">
        <v>14</v>
      </c>
      <c r="E191" s="255" t="s">
        <v>32</v>
      </c>
      <c r="F191" s="207">
        <f>(ROUNDUP(SUM(B170:F170),1))/1000</f>
        <v>0</v>
      </c>
      <c r="H191" s="193"/>
      <c r="J191" s="202"/>
      <c r="K191" s="193"/>
      <c r="L191" s="196"/>
      <c r="M191" s="196"/>
      <c r="N191" s="195"/>
      <c r="O191" s="194"/>
      <c r="P191" s="194"/>
      <c r="Q191" s="194"/>
      <c r="R191" s="194"/>
      <c r="S191" s="194"/>
      <c r="T191" s="194"/>
      <c r="AK191" s="202"/>
      <c r="AQ191" s="368" t="s">
        <v>14</v>
      </c>
      <c r="AR191" s="369"/>
      <c r="AS191" s="369" t="s">
        <v>32</v>
      </c>
      <c r="AT191" s="369"/>
      <c r="AU191" s="372">
        <f>(ROUNDUP(SUM(Q148,Q151,Q154,Q157,Q160,Q163,AE148,AE151,AE154,AE157,AE160,AE163,Q171,Q174,Q177,Q180,Q183,Q186,AE171,AE174,AE177,AE180,AE183,AE186,AS148,AS151,AS157,AS160,AS163,AS171,AS154,AS174,AS177,AS180,AS183,AS186,BG148,BG151,BG154,BG157,BG160,BG163,BG171,BG174,BG177,BG180,BG183,BG186),1))/1000*365</f>
        <v>0</v>
      </c>
      <c r="AV191" s="373"/>
    </row>
    <row r="192" spans="1:48" ht="16.5" thickBot="1" x14ac:dyDescent="0.3">
      <c r="D192" s="370"/>
      <c r="E192" s="256" t="s">
        <v>86</v>
      </c>
      <c r="F192" s="208">
        <f>ROUNDUP(SUM(B175:F175),1)</f>
        <v>0</v>
      </c>
      <c r="H192" s="193"/>
      <c r="J192" s="202"/>
      <c r="K192" s="195"/>
      <c r="L192" s="196"/>
      <c r="M192" s="196"/>
      <c r="N192" s="195"/>
      <c r="O192" s="194"/>
      <c r="P192" s="194"/>
      <c r="Q192" s="194"/>
      <c r="R192" s="194"/>
      <c r="S192" s="194"/>
      <c r="T192" s="194"/>
      <c r="AK192" s="202"/>
      <c r="AQ192" s="370"/>
      <c r="AR192" s="371"/>
      <c r="AS192" s="371" t="s">
        <v>86</v>
      </c>
      <c r="AT192" s="371"/>
      <c r="AU192" s="374">
        <f>(ROUNDUP(SUM(S148,S151,S154,S157,S160,S163,AG148,AG151,AG154,AG157,AG160,AG163,S171,S174,S177,S180,S183,S186,AG171,AG174,AG177,AG180,AG183,AG186,AU148,AU151,AU154,AU157,AU160,AU163,AU171,AU174,AU177,AU180,AU183,AU186,BI148,BI151,BI154,BI157,BI160,BI163,BI171,BI174,BI177,BI180,BI183,BI186),10))*365</f>
        <v>0</v>
      </c>
      <c r="AV192" s="375"/>
    </row>
    <row r="193" spans="3:48" ht="15.75" x14ac:dyDescent="0.25">
      <c r="D193" s="368" t="s">
        <v>139</v>
      </c>
      <c r="E193" s="255" t="s">
        <v>32</v>
      </c>
      <c r="F193" s="207">
        <f>(ROUNDUP(SUM(B171:F171),1))/1000</f>
        <v>0</v>
      </c>
      <c r="H193" s="193"/>
      <c r="I193" s="193"/>
      <c r="J193" s="195"/>
      <c r="AQ193" s="368" t="s">
        <v>139</v>
      </c>
      <c r="AR193" s="369"/>
      <c r="AS193" s="369" t="s">
        <v>32</v>
      </c>
      <c r="AT193" s="369"/>
      <c r="AU193" s="372">
        <f>(ROUNDUP(SUM(Q149,Q152,Q155,Q158,Q161,Q164,AE149,AE152,AE155,AE158,AE161,AE164,Q172,Q175,Q178,Q181,Q184,Q187,AE172,AE175,AE178,AE181,AE184,AE187,AS149,AS152,AS155,AS158,AS161,AS164,AS172,AS175,AS178,AS181,AS184,AS187,BG149,BG152,BG155,BG158,BG161,BG164,BG172,BG175,BG178,BG181,BG184,BG187),1))/1000*365</f>
        <v>0</v>
      </c>
      <c r="AV193" s="373"/>
    </row>
    <row r="194" spans="3:48" ht="16.5" thickBot="1" x14ac:dyDescent="0.3">
      <c r="D194" s="370"/>
      <c r="E194" s="256" t="s">
        <v>86</v>
      </c>
      <c r="F194" s="208">
        <f>ROUNDUP(SUM(B176:F176),1)</f>
        <v>0</v>
      </c>
      <c r="H194" s="193"/>
      <c r="I194" s="193"/>
      <c r="J194" s="195"/>
      <c r="AQ194" s="370"/>
      <c r="AR194" s="371"/>
      <c r="AS194" s="371" t="s">
        <v>86</v>
      </c>
      <c r="AT194" s="371"/>
      <c r="AU194" s="374">
        <f>(ROUNDUP(SUM(S149,S152,S155,S158,S161,S164,AG149,AG152,AG155,AG158,AG161,AG164,S172,S175,S178,S181,S184,S187,AG172,AG175,AG178,AG181,AG184,AG187,AU149,AU152,AU155,AU158,AU161,AU164,AU172,AU175,AU178,AU181,AU184,AU187,BI149,BI152,BI155,BI158,BI161,BI164,BI172,BI175,BI178,BI181,BI184,BI187),10))*365</f>
        <v>0</v>
      </c>
      <c r="AV194" s="375"/>
    </row>
    <row r="195" spans="3:48" ht="15.75" x14ac:dyDescent="0.25">
      <c r="D195" s="368" t="s">
        <v>143</v>
      </c>
      <c r="E195" s="255" t="s">
        <v>32</v>
      </c>
      <c r="F195" s="207">
        <f>(ROUNDUP(SUM(B172:F172),1))/1000</f>
        <v>0</v>
      </c>
      <c r="H195" s="193"/>
      <c r="I195" s="193"/>
      <c r="J195" s="195"/>
      <c r="K195" s="195"/>
      <c r="L195" s="196"/>
      <c r="M195" s="196"/>
      <c r="N195" s="195"/>
      <c r="O195" s="197"/>
      <c r="P195" s="197"/>
      <c r="Q195" s="194"/>
      <c r="R195" s="194"/>
      <c r="S195" s="194"/>
      <c r="T195" s="194"/>
      <c r="AQ195" s="368" t="s">
        <v>143</v>
      </c>
      <c r="AR195" s="369"/>
      <c r="AS195" s="369" t="s">
        <v>32</v>
      </c>
      <c r="AT195" s="369"/>
      <c r="AU195" s="372">
        <f>(ROUNDUP(SUM(Q150,Q153,Q156,Q159,Q162,Q165,AE150,AE153,AE156,AE159,AE162,AE165,Q173,Q176,Q179,Q182,Q185,Q188,AE173,AE176,AE179,AE182,AE185,AE188,AS150,AS153,AS156,AS159,AS162,AS165,AS173,AS176,AS179,AS182,AS185,AS188,BG150,BG153,BG156,BG159,BG162,BG165,BG173,BG176,BG179,BG182,BG185,BG188),1))/1000*365</f>
        <v>0</v>
      </c>
      <c r="AV195" s="373"/>
    </row>
    <row r="196" spans="3:48" ht="16.5" thickBot="1" x14ac:dyDescent="0.3">
      <c r="D196" s="370"/>
      <c r="E196" s="256" t="s">
        <v>86</v>
      </c>
      <c r="F196" s="208">
        <f>ROUNDUP(SUM(B177:F177),1)</f>
        <v>0</v>
      </c>
      <c r="H196" s="193"/>
      <c r="I196" s="193"/>
      <c r="J196" s="195"/>
      <c r="K196" s="195"/>
      <c r="L196" s="196"/>
      <c r="M196" s="196"/>
      <c r="N196" s="195"/>
      <c r="O196" s="197"/>
      <c r="P196" s="197"/>
      <c r="Q196" s="194"/>
      <c r="R196" s="194"/>
      <c r="S196" s="194"/>
      <c r="T196" s="194"/>
      <c r="AQ196" s="370"/>
      <c r="AR196" s="371"/>
      <c r="AS196" s="371" t="s">
        <v>86</v>
      </c>
      <c r="AT196" s="371"/>
      <c r="AU196" s="374">
        <f>(ROUNDUP(SUM(S150,S153,S156,S159,S162,S165,AG150,AG153,AG156,AG159,AG162,AG165,S173,S176,S179,S182,S185,S188,AG173,AG176,AG179,AG182,AG185,AG188,AU150,AU153,AU156,AU159,AU162,AU165,AU173,AU176,AU179,AU182,AU185,AU188,BI150,BI153,BI156,BI159,BI162,BI165),10))*365</f>
        <v>0</v>
      </c>
      <c r="AV196" s="375"/>
    </row>
    <row r="197" spans="3:48" ht="15" customHeight="1" x14ac:dyDescent="0.25">
      <c r="E197" s="252" t="s">
        <v>32</v>
      </c>
      <c r="F197" s="252" t="s">
        <v>86</v>
      </c>
      <c r="AS197" s="360" t="s">
        <v>32</v>
      </c>
      <c r="AT197" s="360"/>
      <c r="AU197" s="360" t="s">
        <v>86</v>
      </c>
      <c r="AV197" s="360"/>
    </row>
    <row r="198" spans="3:48" ht="19.5" customHeight="1" thickBot="1" x14ac:dyDescent="0.3">
      <c r="E198" s="118">
        <f>(ROUNDUP(SUM(B170:F172),1))/1000</f>
        <v>0</v>
      </c>
      <c r="F198" s="118">
        <f>ROUNDUP(SUM(B178:F178),1)</f>
        <v>0</v>
      </c>
      <c r="H198" s="162"/>
      <c r="I198" s="162"/>
      <c r="J198" s="162"/>
      <c r="K198" s="162"/>
      <c r="L198" s="162"/>
      <c r="M198" s="162"/>
      <c r="N198" s="162"/>
      <c r="O198" s="162"/>
      <c r="P198" s="133"/>
      <c r="W198" s="257"/>
      <c r="AS198" s="361">
        <f>(ROUNDUP(((SUM(Q148:R165,Q171:R188,AE148:AF165,AE171:AF188,AS148:AT165,AS171:AT188))*365),1))/1000</f>
        <v>0</v>
      </c>
      <c r="AT198" s="361"/>
      <c r="AU198" s="361">
        <f>ROUNDUP(((SUM(S148:T165,S171:T188,AG148:AH165,AG171:AH188,AU148:AV165,AU171:AV188))*365),1)</f>
        <v>0</v>
      </c>
      <c r="AV198" s="361"/>
    </row>
    <row r="199" spans="3:48" ht="19.5" customHeight="1" thickTop="1" thickBot="1" x14ac:dyDescent="0.3">
      <c r="E199" s="162"/>
      <c r="F199" s="162"/>
      <c r="H199" s="162"/>
      <c r="I199" s="162"/>
      <c r="J199" s="162"/>
      <c r="K199" s="162"/>
      <c r="L199" s="162"/>
      <c r="M199" s="162"/>
      <c r="N199" s="162"/>
      <c r="O199" s="162"/>
      <c r="P199" s="133"/>
      <c r="W199" s="257"/>
      <c r="AC199" s="162"/>
      <c r="AD199" s="162"/>
      <c r="AE199" s="162"/>
      <c r="AF199" s="162"/>
      <c r="AG199" s="162"/>
      <c r="AH199" s="162"/>
    </row>
    <row r="200" spans="3:48" ht="16.5" customHeight="1" thickBot="1" x14ac:dyDescent="0.3">
      <c r="C200" s="250" t="s">
        <v>50</v>
      </c>
      <c r="D200" s="241" t="s">
        <v>109</v>
      </c>
      <c r="E200" s="201" t="s">
        <v>29</v>
      </c>
      <c r="F200" s="201" t="s">
        <v>80</v>
      </c>
      <c r="H200" s="162"/>
      <c r="I200" s="162"/>
      <c r="J200" s="162"/>
      <c r="K200" s="162"/>
      <c r="L200" s="162"/>
      <c r="M200" s="162"/>
      <c r="N200" s="162"/>
      <c r="O200" s="162"/>
      <c r="P200" s="133"/>
      <c r="W200" s="257"/>
      <c r="AC200" s="162"/>
      <c r="AD200" s="162"/>
      <c r="AE200" s="162"/>
      <c r="AF200" s="162"/>
      <c r="AG200" s="162"/>
      <c r="AH200" s="162"/>
    </row>
    <row r="201" spans="3:48" ht="16.5" customHeight="1" thickTop="1" x14ac:dyDescent="0.25">
      <c r="D201" s="368" t="s">
        <v>14</v>
      </c>
      <c r="E201" s="255" t="s">
        <v>32</v>
      </c>
      <c r="F201" s="198">
        <f t="shared" ref="F201:F206" si="163">F191+AU191</f>
        <v>0</v>
      </c>
      <c r="H201" s="162"/>
      <c r="I201" s="162"/>
      <c r="J201" s="162"/>
      <c r="K201" s="162"/>
      <c r="L201" s="162"/>
      <c r="M201" s="162"/>
      <c r="N201" s="162"/>
      <c r="O201" s="162"/>
      <c r="P201" s="133"/>
      <c r="W201" s="257"/>
      <c r="AC201" s="162"/>
      <c r="AD201" s="162"/>
      <c r="AE201" s="162"/>
      <c r="AF201" s="162"/>
      <c r="AG201" s="162"/>
      <c r="AH201" s="162"/>
    </row>
    <row r="202" spans="3:48" ht="16.5" customHeight="1" thickBot="1" x14ac:dyDescent="0.3">
      <c r="D202" s="370"/>
      <c r="E202" s="256" t="s">
        <v>86</v>
      </c>
      <c r="F202" s="199">
        <f t="shared" si="163"/>
        <v>0</v>
      </c>
      <c r="H202" s="162"/>
      <c r="I202" s="162"/>
      <c r="J202" s="162"/>
      <c r="K202" s="162"/>
      <c r="L202" s="162"/>
      <c r="M202" s="162"/>
      <c r="N202" s="162"/>
      <c r="O202" s="162"/>
      <c r="P202" s="133"/>
      <c r="W202" s="257"/>
      <c r="AC202" s="162"/>
      <c r="AD202" s="162"/>
      <c r="AE202" s="162"/>
      <c r="AF202" s="162"/>
      <c r="AG202" s="162"/>
      <c r="AH202" s="162"/>
    </row>
    <row r="203" spans="3:48" ht="16.5" customHeight="1" x14ac:dyDescent="0.25">
      <c r="D203" s="368" t="s">
        <v>139</v>
      </c>
      <c r="E203" s="255" t="s">
        <v>32</v>
      </c>
      <c r="F203" s="198">
        <f t="shared" si="163"/>
        <v>0</v>
      </c>
      <c r="H203" s="162"/>
      <c r="I203" s="162"/>
      <c r="J203" s="162"/>
      <c r="K203" s="162"/>
      <c r="L203" s="162"/>
      <c r="M203" s="162"/>
      <c r="N203" s="162"/>
      <c r="O203" s="162"/>
      <c r="P203" s="133"/>
      <c r="W203" s="257"/>
      <c r="AC203" s="162"/>
      <c r="AD203" s="162"/>
      <c r="AE203" s="162"/>
      <c r="AF203" s="162"/>
      <c r="AG203" s="162"/>
      <c r="AH203" s="162"/>
    </row>
    <row r="204" spans="3:48" ht="16.5" customHeight="1" thickBot="1" x14ac:dyDescent="0.3">
      <c r="D204" s="370"/>
      <c r="E204" s="256" t="s">
        <v>86</v>
      </c>
      <c r="F204" s="199">
        <f t="shared" si="163"/>
        <v>0</v>
      </c>
      <c r="H204" s="162"/>
      <c r="I204" s="162"/>
      <c r="J204" s="162"/>
      <c r="K204" s="162"/>
      <c r="L204" s="162"/>
      <c r="M204" s="162"/>
      <c r="N204" s="162"/>
      <c r="O204" s="162"/>
      <c r="P204" s="133"/>
      <c r="W204" s="257"/>
      <c r="AC204" s="162"/>
      <c r="AD204" s="162"/>
      <c r="AE204" s="162"/>
      <c r="AF204" s="162"/>
      <c r="AG204" s="162"/>
      <c r="AH204" s="162"/>
    </row>
    <row r="205" spans="3:48" ht="16.5" customHeight="1" x14ac:dyDescent="0.25">
      <c r="D205" s="368" t="s">
        <v>143</v>
      </c>
      <c r="E205" s="255" t="s">
        <v>32</v>
      </c>
      <c r="F205" s="198">
        <f t="shared" si="163"/>
        <v>0</v>
      </c>
      <c r="H205" s="162"/>
      <c r="I205" s="162"/>
      <c r="J205" s="162"/>
      <c r="K205" s="162"/>
      <c r="L205" s="162"/>
      <c r="M205" s="162"/>
      <c r="N205" s="162"/>
      <c r="O205" s="162"/>
      <c r="P205" s="133"/>
      <c r="W205" s="257"/>
      <c r="AC205" s="162"/>
      <c r="AD205" s="162"/>
      <c r="AE205" s="162"/>
      <c r="AF205" s="162"/>
      <c r="AG205" s="162"/>
      <c r="AH205" s="162"/>
    </row>
    <row r="206" spans="3:48" ht="16.5" customHeight="1" thickBot="1" x14ac:dyDescent="0.3">
      <c r="D206" s="370"/>
      <c r="E206" s="256" t="s">
        <v>86</v>
      </c>
      <c r="F206" s="199">
        <f t="shared" si="163"/>
        <v>0</v>
      </c>
      <c r="H206" s="162"/>
      <c r="I206" s="162"/>
      <c r="J206" s="162"/>
      <c r="K206" s="162"/>
      <c r="L206" s="162"/>
      <c r="M206" s="162"/>
      <c r="N206" s="162"/>
      <c r="O206" s="162"/>
      <c r="P206" s="133"/>
      <c r="W206" s="257"/>
      <c r="AC206" s="162"/>
      <c r="AD206" s="162"/>
      <c r="AE206" s="162"/>
      <c r="AF206" s="162"/>
      <c r="AG206" s="162"/>
      <c r="AH206" s="162"/>
    </row>
    <row r="207" spans="3:48" ht="19.5" customHeight="1" x14ac:dyDescent="0.25">
      <c r="E207" s="162"/>
      <c r="F207" s="162"/>
      <c r="H207" s="162"/>
      <c r="I207" s="162"/>
      <c r="J207" s="162"/>
      <c r="K207" s="162"/>
      <c r="L207" s="162"/>
      <c r="M207" s="162"/>
      <c r="N207" s="162"/>
      <c r="O207" s="162"/>
      <c r="P207" s="133"/>
      <c r="W207" s="257"/>
      <c r="AC207" s="162"/>
      <c r="AD207" s="162"/>
      <c r="AE207" s="162"/>
      <c r="AF207" s="162"/>
      <c r="AG207" s="162"/>
      <c r="AH207" s="162"/>
    </row>
    <row r="208" spans="3:48" ht="15" customHeight="1" x14ac:dyDescent="0.25">
      <c r="E208" s="252" t="s">
        <v>32</v>
      </c>
      <c r="F208" s="252" t="s">
        <v>86</v>
      </c>
      <c r="AC208" s="162"/>
      <c r="AD208" s="162"/>
      <c r="AE208" s="162"/>
      <c r="AF208" s="162"/>
      <c r="AG208" s="162"/>
      <c r="AH208" s="162"/>
    </row>
    <row r="209" spans="1:49" ht="20.100000000000001" customHeight="1" thickBot="1" x14ac:dyDescent="0.3">
      <c r="C209" s="332" t="s">
        <v>110</v>
      </c>
      <c r="D209" s="332"/>
      <c r="E209" s="118">
        <f>E198+AS198</f>
        <v>0</v>
      </c>
      <c r="F209" s="118">
        <f>F198+AU198</f>
        <v>0</v>
      </c>
    </row>
    <row r="210" spans="1:49" ht="20.100000000000001" customHeight="1" thickTop="1" x14ac:dyDescent="0.25">
      <c r="C210" s="162"/>
      <c r="D210" s="162"/>
      <c r="E210" s="162"/>
      <c r="F210" s="162"/>
    </row>
    <row r="211" spans="1:49" ht="20.100000000000001" customHeight="1" x14ac:dyDescent="0.25">
      <c r="A211" s="401" t="s">
        <v>94</v>
      </c>
      <c r="B211" s="401"/>
      <c r="C211" s="401"/>
      <c r="D211" s="401"/>
      <c r="E211" s="401"/>
      <c r="F211" s="401"/>
      <c r="G211" s="234"/>
      <c r="H211" s="401" t="str">
        <f>A211</f>
        <v>Rok 2018</v>
      </c>
      <c r="I211" s="401"/>
      <c r="J211" s="401"/>
      <c r="K211" s="401"/>
      <c r="L211" s="401"/>
      <c r="M211" s="401"/>
      <c r="N211" s="401"/>
      <c r="O211" s="401"/>
      <c r="P211" s="401"/>
      <c r="Q211" s="401"/>
      <c r="R211" s="401"/>
      <c r="S211" s="401"/>
      <c r="T211" s="401"/>
      <c r="U211" s="401"/>
      <c r="V211" s="401"/>
      <c r="W211" s="401"/>
      <c r="X211" s="401"/>
      <c r="Y211" s="401"/>
      <c r="Z211" s="401"/>
      <c r="AA211" s="401"/>
      <c r="AB211" s="401"/>
      <c r="AC211" s="401"/>
      <c r="AD211" s="401"/>
      <c r="AE211" s="401"/>
      <c r="AF211" s="401"/>
      <c r="AG211" s="401"/>
      <c r="AH211" s="401"/>
      <c r="AI211" s="401"/>
      <c r="AJ211" s="401"/>
      <c r="AK211" s="401"/>
      <c r="AL211" s="401"/>
      <c r="AM211" s="401"/>
      <c r="AN211" s="401"/>
      <c r="AO211" s="401"/>
      <c r="AP211" s="401"/>
      <c r="AQ211" s="401"/>
      <c r="AR211" s="401"/>
      <c r="AS211" s="401"/>
      <c r="AT211" s="401"/>
      <c r="AU211" s="401"/>
      <c r="AV211" s="401"/>
    </row>
    <row r="212" spans="1:49" ht="60" customHeight="1" x14ac:dyDescent="0.25">
      <c r="A212" s="402" t="s">
        <v>106</v>
      </c>
      <c r="B212" s="402"/>
      <c r="C212" s="402"/>
      <c r="D212" s="402"/>
      <c r="E212" s="402"/>
      <c r="F212" s="402"/>
      <c r="G212" s="234"/>
      <c r="H212" s="402" t="s">
        <v>106</v>
      </c>
      <c r="I212" s="402"/>
      <c r="J212" s="402"/>
      <c r="K212" s="402"/>
      <c r="L212" s="402"/>
      <c r="M212" s="402"/>
      <c r="N212" s="402"/>
      <c r="O212" s="402"/>
      <c r="P212" s="402"/>
      <c r="Q212" s="402"/>
      <c r="R212" s="402"/>
      <c r="S212" s="402"/>
      <c r="T212" s="402"/>
      <c r="U212" s="402"/>
      <c r="V212" s="402"/>
      <c r="W212" s="402"/>
      <c r="X212" s="402"/>
      <c r="Y212" s="402"/>
      <c r="Z212" s="402"/>
      <c r="AA212" s="402"/>
      <c r="AB212" s="402"/>
      <c r="AC212" s="402"/>
      <c r="AD212" s="402"/>
      <c r="AE212" s="402"/>
      <c r="AF212" s="402"/>
      <c r="AG212" s="402"/>
      <c r="AH212" s="402"/>
      <c r="AI212" s="402"/>
      <c r="AJ212" s="402"/>
      <c r="AK212" s="402"/>
      <c r="AL212" s="402"/>
      <c r="AM212" s="402"/>
      <c r="AN212" s="402"/>
      <c r="AO212" s="402"/>
      <c r="AP212" s="402"/>
      <c r="AQ212" s="402"/>
      <c r="AR212" s="402"/>
      <c r="AS212" s="402"/>
      <c r="AT212" s="402"/>
      <c r="AU212" s="402"/>
      <c r="AV212" s="402"/>
    </row>
    <row r="213" spans="1:49" ht="20.100000000000001" customHeight="1" x14ac:dyDescent="0.25">
      <c r="A213" s="403" t="s">
        <v>48</v>
      </c>
      <c r="B213" s="403"/>
      <c r="C213" s="403"/>
      <c r="D213" s="403"/>
      <c r="E213" s="403"/>
      <c r="F213" s="403"/>
      <c r="G213" s="245"/>
      <c r="H213" s="404" t="s">
        <v>49</v>
      </c>
      <c r="I213" s="404"/>
      <c r="J213" s="404"/>
      <c r="K213" s="404"/>
      <c r="L213" s="404"/>
      <c r="M213" s="404"/>
      <c r="N213" s="404"/>
      <c r="O213" s="404"/>
      <c r="P213" s="404"/>
      <c r="Q213" s="404"/>
      <c r="R213" s="404"/>
      <c r="S213" s="404"/>
      <c r="T213" s="404"/>
      <c r="U213" s="404"/>
      <c r="V213" s="404"/>
      <c r="W213" s="404"/>
      <c r="X213" s="404"/>
      <c r="Y213" s="404"/>
      <c r="Z213" s="404"/>
      <c r="AA213" s="404"/>
      <c r="AB213" s="404"/>
      <c r="AC213" s="404"/>
      <c r="AD213" s="404"/>
      <c r="AE213" s="404"/>
      <c r="AF213" s="404"/>
      <c r="AG213" s="404"/>
      <c r="AH213" s="404"/>
      <c r="AI213" s="404"/>
      <c r="AJ213" s="404"/>
      <c r="AK213" s="404"/>
      <c r="AL213" s="404"/>
      <c r="AM213" s="404"/>
      <c r="AN213" s="404"/>
      <c r="AO213" s="404"/>
      <c r="AP213" s="404"/>
      <c r="AQ213" s="404"/>
      <c r="AR213" s="404"/>
      <c r="AS213" s="404"/>
      <c r="AT213" s="404"/>
      <c r="AU213" s="404"/>
      <c r="AV213" s="404"/>
    </row>
    <row r="214" spans="1:49" ht="21.95" customHeight="1" x14ac:dyDescent="0.35">
      <c r="A214" s="245"/>
      <c r="B214" s="405" t="s">
        <v>44</v>
      </c>
      <c r="C214" s="405"/>
      <c r="D214" s="405"/>
      <c r="E214" s="405"/>
      <c r="F214" s="405"/>
      <c r="G214" s="28"/>
      <c r="H214" s="407" t="s">
        <v>72</v>
      </c>
      <c r="I214" s="407"/>
      <c r="J214" s="407"/>
      <c r="K214" s="407"/>
      <c r="L214" s="407"/>
      <c r="M214" s="407"/>
      <c r="N214" s="407"/>
      <c r="O214" s="407"/>
      <c r="P214" s="407"/>
      <c r="Q214" s="407"/>
      <c r="R214" s="407"/>
      <c r="S214" s="407"/>
      <c r="T214" s="407"/>
      <c r="U214" s="407"/>
      <c r="V214" s="407"/>
      <c r="W214" s="407"/>
      <c r="X214" s="407"/>
      <c r="Y214" s="407"/>
      <c r="Z214" s="407"/>
      <c r="AA214" s="407"/>
      <c r="AB214" s="407"/>
      <c r="AC214" s="407"/>
      <c r="AD214" s="407"/>
      <c r="AE214" s="407"/>
      <c r="AF214" s="407"/>
      <c r="AG214" s="407"/>
      <c r="AH214" s="407"/>
      <c r="AI214" s="407"/>
      <c r="AJ214" s="407"/>
      <c r="AK214" s="407"/>
      <c r="AL214" s="407"/>
      <c r="AM214" s="407"/>
      <c r="AN214" s="407"/>
      <c r="AO214" s="407"/>
      <c r="AP214" s="407"/>
      <c r="AQ214" s="407"/>
      <c r="AR214" s="407"/>
      <c r="AS214" s="407"/>
      <c r="AT214" s="407"/>
      <c r="AU214" s="407"/>
      <c r="AV214" s="407"/>
    </row>
    <row r="215" spans="1:49" ht="21.95" customHeight="1" thickBot="1" x14ac:dyDescent="0.3">
      <c r="B215" s="406"/>
      <c r="C215" s="406"/>
      <c r="D215" s="406"/>
      <c r="E215" s="406"/>
      <c r="F215" s="406"/>
      <c r="H215" s="407"/>
      <c r="I215" s="407"/>
      <c r="J215" s="407"/>
      <c r="K215" s="407"/>
      <c r="L215" s="407"/>
      <c r="M215" s="407"/>
      <c r="N215" s="407"/>
      <c r="O215" s="407"/>
      <c r="P215" s="407"/>
      <c r="Q215" s="407"/>
      <c r="R215" s="407"/>
      <c r="S215" s="407"/>
      <c r="T215" s="407"/>
      <c r="U215" s="407"/>
      <c r="V215" s="407"/>
      <c r="W215" s="407"/>
      <c r="X215" s="407"/>
      <c r="Y215" s="407"/>
      <c r="Z215" s="407"/>
      <c r="AA215" s="407"/>
      <c r="AB215" s="407"/>
      <c r="AC215" s="407"/>
      <c r="AD215" s="407"/>
      <c r="AE215" s="407"/>
      <c r="AF215" s="407"/>
      <c r="AG215" s="407"/>
      <c r="AH215" s="407"/>
      <c r="AI215" s="407"/>
      <c r="AJ215" s="407"/>
      <c r="AK215" s="407"/>
      <c r="AL215" s="407"/>
      <c r="AM215" s="407"/>
      <c r="AN215" s="407"/>
      <c r="AO215" s="407"/>
      <c r="AP215" s="407"/>
      <c r="AQ215" s="407"/>
      <c r="AR215" s="407"/>
      <c r="AS215" s="407"/>
      <c r="AT215" s="407"/>
      <c r="AU215" s="407"/>
      <c r="AV215" s="407"/>
      <c r="AW215" s="238"/>
    </row>
    <row r="216" spans="1:49" ht="51" customHeight="1" thickBot="1" x14ac:dyDescent="0.3">
      <c r="A216" s="30" t="s">
        <v>22</v>
      </c>
      <c r="B216" s="31" t="s">
        <v>8</v>
      </c>
      <c r="C216" s="32" t="s">
        <v>9</v>
      </c>
      <c r="D216" s="32" t="s">
        <v>6</v>
      </c>
      <c r="E216" s="32" t="s">
        <v>7</v>
      </c>
      <c r="F216" s="33" t="s">
        <v>5</v>
      </c>
      <c r="G216" s="6"/>
      <c r="H216" s="240" t="s">
        <v>53</v>
      </c>
      <c r="I216" s="248">
        <v>11614</v>
      </c>
      <c r="J216" s="247" t="s">
        <v>54</v>
      </c>
      <c r="K216" s="248">
        <v>79</v>
      </c>
      <c r="L216" s="389" t="s">
        <v>55</v>
      </c>
      <c r="M216" s="389"/>
      <c r="N216" s="390" t="s">
        <v>122</v>
      </c>
      <c r="O216" s="390"/>
      <c r="P216" s="390"/>
      <c r="Q216" s="391" t="s">
        <v>61</v>
      </c>
      <c r="R216" s="391"/>
      <c r="S216" s="137">
        <v>5.5</v>
      </c>
      <c r="T216" s="138" t="s">
        <v>64</v>
      </c>
      <c r="U216" s="36"/>
      <c r="V216" s="240" t="s">
        <v>53</v>
      </c>
      <c r="W216" s="248">
        <v>14134</v>
      </c>
      <c r="X216" s="247" t="s">
        <v>54</v>
      </c>
      <c r="Y216" s="248">
        <v>691</v>
      </c>
      <c r="Z216" s="389" t="s">
        <v>55</v>
      </c>
      <c r="AA216" s="389"/>
      <c r="AB216" s="390" t="s">
        <v>132</v>
      </c>
      <c r="AC216" s="390"/>
      <c r="AD216" s="390"/>
      <c r="AE216" s="391" t="s">
        <v>61</v>
      </c>
      <c r="AF216" s="391"/>
      <c r="AG216" s="137">
        <v>4.7</v>
      </c>
      <c r="AH216" s="138" t="s">
        <v>64</v>
      </c>
      <c r="AJ216" s="240" t="s">
        <v>53</v>
      </c>
      <c r="AK216" s="248">
        <v>14265</v>
      </c>
      <c r="AL216" s="247" t="s">
        <v>54</v>
      </c>
      <c r="AM216" s="248">
        <v>691</v>
      </c>
      <c r="AN216" s="389" t="s">
        <v>55</v>
      </c>
      <c r="AO216" s="389"/>
      <c r="AP216" s="390" t="s">
        <v>134</v>
      </c>
      <c r="AQ216" s="390"/>
      <c r="AR216" s="390"/>
      <c r="AS216" s="391" t="s">
        <v>61</v>
      </c>
      <c r="AT216" s="391"/>
      <c r="AU216" s="137">
        <v>1</v>
      </c>
      <c r="AV216" s="138" t="s">
        <v>64</v>
      </c>
      <c r="AW216" s="36"/>
    </row>
    <row r="217" spans="1:49" ht="30" customHeight="1" x14ac:dyDescent="0.25">
      <c r="A217" s="8" t="s">
        <v>18</v>
      </c>
      <c r="B217" s="20">
        <f>IF((B218+B219+B220)&gt;0,B218+B219+B220,0)</f>
        <v>0</v>
      </c>
      <c r="C217" s="251">
        <f>IF((C218+C219+C220)&gt;0,C218+C219+C220,0)</f>
        <v>0</v>
      </c>
      <c r="D217" s="251">
        <f>IF((D218+D219+D220)&gt;0,D218+D219+D220,0)</f>
        <v>0</v>
      </c>
      <c r="E217" s="251">
        <f>IF((E218+E219+E220)&gt;0,E218+E219+E220,0)</f>
        <v>0</v>
      </c>
      <c r="F217" s="22">
        <f>IF((F218+F219+F220)&gt;0,F218+F219+F220,0)</f>
        <v>0</v>
      </c>
      <c r="H217" s="383" t="s">
        <v>57</v>
      </c>
      <c r="I217" s="383"/>
      <c r="J217" s="249" t="s">
        <v>45</v>
      </c>
      <c r="K217" s="249" t="s">
        <v>58</v>
      </c>
      <c r="L217" s="383" t="s">
        <v>59</v>
      </c>
      <c r="M217" s="383"/>
      <c r="N217" s="249" t="s">
        <v>60</v>
      </c>
      <c r="O217" s="383" t="s">
        <v>62</v>
      </c>
      <c r="P217" s="383"/>
      <c r="Q217" s="383" t="s">
        <v>63</v>
      </c>
      <c r="R217" s="383"/>
      <c r="S217" s="383" t="s">
        <v>83</v>
      </c>
      <c r="T217" s="383"/>
      <c r="U217" s="150"/>
      <c r="V217" s="383" t="s">
        <v>57</v>
      </c>
      <c r="W217" s="383"/>
      <c r="X217" s="249" t="s">
        <v>45</v>
      </c>
      <c r="Y217" s="249" t="s">
        <v>58</v>
      </c>
      <c r="Z217" s="383" t="s">
        <v>59</v>
      </c>
      <c r="AA217" s="383"/>
      <c r="AB217" s="249" t="s">
        <v>60</v>
      </c>
      <c r="AC217" s="383" t="s">
        <v>62</v>
      </c>
      <c r="AD217" s="383"/>
      <c r="AE217" s="383" t="s">
        <v>63</v>
      </c>
      <c r="AF217" s="383"/>
      <c r="AG217" s="383" t="s">
        <v>82</v>
      </c>
      <c r="AH217" s="383"/>
      <c r="AJ217" s="383" t="s">
        <v>57</v>
      </c>
      <c r="AK217" s="383"/>
      <c r="AL217" s="249" t="s">
        <v>45</v>
      </c>
      <c r="AM217" s="249" t="s">
        <v>58</v>
      </c>
      <c r="AN217" s="383" t="s">
        <v>59</v>
      </c>
      <c r="AO217" s="383"/>
      <c r="AP217" s="249" t="s">
        <v>60</v>
      </c>
      <c r="AQ217" s="383" t="s">
        <v>62</v>
      </c>
      <c r="AR217" s="383"/>
      <c r="AS217" s="383" t="s">
        <v>63</v>
      </c>
      <c r="AT217" s="383"/>
      <c r="AU217" s="383" t="s">
        <v>83</v>
      </c>
      <c r="AV217" s="383"/>
      <c r="AW217" s="150"/>
    </row>
    <row r="218" spans="1:49" ht="30" customHeight="1" x14ac:dyDescent="0.25">
      <c r="A218" s="9" t="s">
        <v>14</v>
      </c>
      <c r="B218" s="104"/>
      <c r="C218" s="96"/>
      <c r="D218" s="96"/>
      <c r="E218" s="96"/>
      <c r="F218" s="97"/>
      <c r="H218" s="384" t="s">
        <v>56</v>
      </c>
      <c r="I218" s="384"/>
      <c r="J218" s="378"/>
      <c r="K218" s="144" t="s">
        <v>14</v>
      </c>
      <c r="L218" s="382">
        <v>1</v>
      </c>
      <c r="M218" s="382"/>
      <c r="N218" s="145">
        <v>5</v>
      </c>
      <c r="O218" s="376">
        <f>((J218*L218)*(N218/100)*S216)</f>
        <v>0</v>
      </c>
      <c r="P218" s="376"/>
      <c r="Q218" s="376">
        <f>O218*9.2</f>
        <v>0</v>
      </c>
      <c r="R218" s="376"/>
      <c r="S218" s="376">
        <f>(Q218/1000)*0.249</f>
        <v>0</v>
      </c>
      <c r="T218" s="376"/>
      <c r="U218" s="151"/>
      <c r="V218" s="384" t="s">
        <v>56</v>
      </c>
      <c r="W218" s="384"/>
      <c r="X218" s="378"/>
      <c r="Y218" s="144" t="s">
        <v>14</v>
      </c>
      <c r="Z218" s="382">
        <v>1</v>
      </c>
      <c r="AA218" s="382"/>
      <c r="AB218" s="145">
        <v>5</v>
      </c>
      <c r="AC218" s="376">
        <f>((X218*Z218)*(AB218/100)*AG216)</f>
        <v>0</v>
      </c>
      <c r="AD218" s="376"/>
      <c r="AE218" s="376">
        <f>AC218*9.2</f>
        <v>0</v>
      </c>
      <c r="AF218" s="376"/>
      <c r="AG218" s="376">
        <f>(AE218/1000)*0.249</f>
        <v>0</v>
      </c>
      <c r="AH218" s="376"/>
      <c r="AJ218" s="384" t="s">
        <v>56</v>
      </c>
      <c r="AK218" s="384"/>
      <c r="AL218" s="378"/>
      <c r="AM218" s="144" t="s">
        <v>14</v>
      </c>
      <c r="AN218" s="382">
        <v>1</v>
      </c>
      <c r="AO218" s="382"/>
      <c r="AP218" s="145">
        <v>5</v>
      </c>
      <c r="AQ218" s="376">
        <f>((AL218*AN218)*(AP218/100)*AU216)</f>
        <v>0</v>
      </c>
      <c r="AR218" s="376"/>
      <c r="AS218" s="376">
        <f>AQ218*9.2</f>
        <v>0</v>
      </c>
      <c r="AT218" s="376"/>
      <c r="AU218" s="376">
        <f>(AS218/1000)*0.249</f>
        <v>0</v>
      </c>
      <c r="AV218" s="376"/>
      <c r="AW218" s="151"/>
    </row>
    <row r="219" spans="1:49" ht="30" customHeight="1" x14ac:dyDescent="0.25">
      <c r="A219" s="9" t="s">
        <v>139</v>
      </c>
      <c r="B219" s="104"/>
      <c r="C219" s="96"/>
      <c r="D219" s="96"/>
      <c r="E219" s="96"/>
      <c r="F219" s="97"/>
      <c r="H219" s="384"/>
      <c r="I219" s="384"/>
      <c r="J219" s="379"/>
      <c r="K219" s="144" t="s">
        <v>139</v>
      </c>
      <c r="L219" s="381" t="s">
        <v>41</v>
      </c>
      <c r="M219" s="381"/>
      <c r="N219" s="146"/>
      <c r="O219" s="385"/>
      <c r="P219" s="385"/>
      <c r="Q219" s="385"/>
      <c r="R219" s="385"/>
      <c r="S219" s="385"/>
      <c r="T219" s="385"/>
      <c r="U219" s="151"/>
      <c r="V219" s="384"/>
      <c r="W219" s="384"/>
      <c r="X219" s="379"/>
      <c r="Y219" s="144" t="s">
        <v>139</v>
      </c>
      <c r="Z219" s="381" t="s">
        <v>41</v>
      </c>
      <c r="AA219" s="381"/>
      <c r="AB219" s="146"/>
      <c r="AC219" s="385"/>
      <c r="AD219" s="385"/>
      <c r="AE219" s="385"/>
      <c r="AF219" s="385"/>
      <c r="AG219" s="385"/>
      <c r="AH219" s="385"/>
      <c r="AJ219" s="384"/>
      <c r="AK219" s="384"/>
      <c r="AL219" s="379"/>
      <c r="AM219" s="144" t="s">
        <v>139</v>
      </c>
      <c r="AN219" s="381" t="s">
        <v>41</v>
      </c>
      <c r="AO219" s="381"/>
      <c r="AP219" s="146"/>
      <c r="AQ219" s="385"/>
      <c r="AR219" s="385"/>
      <c r="AS219" s="385"/>
      <c r="AT219" s="385"/>
      <c r="AU219" s="385"/>
      <c r="AV219" s="385"/>
      <c r="AW219" s="151"/>
    </row>
    <row r="220" spans="1:49" ht="30" customHeight="1" thickBot="1" x14ac:dyDescent="0.3">
      <c r="A220" s="10" t="s">
        <v>143</v>
      </c>
      <c r="B220" s="105"/>
      <c r="C220" s="99"/>
      <c r="D220" s="99"/>
      <c r="E220" s="99"/>
      <c r="F220" s="100"/>
      <c r="H220" s="384"/>
      <c r="I220" s="384"/>
      <c r="J220" s="380"/>
      <c r="K220" s="144" t="s">
        <v>143</v>
      </c>
      <c r="L220" s="381" t="s">
        <v>41</v>
      </c>
      <c r="M220" s="381"/>
      <c r="N220" s="146"/>
      <c r="O220" s="385"/>
      <c r="P220" s="385"/>
      <c r="Q220" s="385"/>
      <c r="R220" s="385"/>
      <c r="S220" s="385"/>
      <c r="T220" s="385"/>
      <c r="U220" s="151"/>
      <c r="V220" s="384"/>
      <c r="W220" s="384"/>
      <c r="X220" s="380"/>
      <c r="Y220" s="144" t="s">
        <v>143</v>
      </c>
      <c r="Z220" s="381" t="s">
        <v>41</v>
      </c>
      <c r="AA220" s="381"/>
      <c r="AB220" s="146"/>
      <c r="AC220" s="385"/>
      <c r="AD220" s="385"/>
      <c r="AE220" s="385"/>
      <c r="AF220" s="385"/>
      <c r="AG220" s="385"/>
      <c r="AH220" s="385"/>
      <c r="AJ220" s="384"/>
      <c r="AK220" s="384"/>
      <c r="AL220" s="380"/>
      <c r="AM220" s="144" t="s">
        <v>143</v>
      </c>
      <c r="AN220" s="381" t="s">
        <v>41</v>
      </c>
      <c r="AO220" s="381"/>
      <c r="AP220" s="146"/>
      <c r="AQ220" s="385"/>
      <c r="AR220" s="385"/>
      <c r="AS220" s="385"/>
      <c r="AT220" s="385"/>
      <c r="AU220" s="385"/>
      <c r="AV220" s="385"/>
      <c r="AW220" s="151"/>
    </row>
    <row r="221" spans="1:49" ht="30" customHeight="1" x14ac:dyDescent="0.25">
      <c r="A221" s="8" t="s">
        <v>15</v>
      </c>
      <c r="B221" s="399" t="s">
        <v>16</v>
      </c>
      <c r="C221" s="399"/>
      <c r="D221" s="399"/>
      <c r="E221" s="400"/>
      <c r="F221" s="7" t="s">
        <v>17</v>
      </c>
      <c r="H221" s="377" t="s">
        <v>121</v>
      </c>
      <c r="I221" s="377"/>
      <c r="J221" s="378"/>
      <c r="K221" s="144" t="s">
        <v>14</v>
      </c>
      <c r="L221" s="382">
        <v>0.42399999999999999</v>
      </c>
      <c r="M221" s="382"/>
      <c r="N221" s="145">
        <v>7.4</v>
      </c>
      <c r="O221" s="376">
        <f>((J221*L221)*(N221/100)*S216)</f>
        <v>0</v>
      </c>
      <c r="P221" s="376"/>
      <c r="Q221" s="376">
        <f t="shared" ref="Q221:Q226" si="164">O221*9.2</f>
        <v>0</v>
      </c>
      <c r="R221" s="376"/>
      <c r="S221" s="376">
        <f t="shared" ref="S221:S226" si="165">(Q221/1000)*0.249</f>
        <v>0</v>
      </c>
      <c r="T221" s="376"/>
      <c r="V221" s="377" t="s">
        <v>121</v>
      </c>
      <c r="W221" s="377"/>
      <c r="X221" s="378"/>
      <c r="Y221" s="144" t="s">
        <v>14</v>
      </c>
      <c r="Z221" s="382">
        <v>0.42399999999999999</v>
      </c>
      <c r="AA221" s="382"/>
      <c r="AB221" s="145">
        <v>7.4</v>
      </c>
      <c r="AC221" s="376">
        <f>((X221*Z221)*(AB221/100)*AG216)</f>
        <v>0</v>
      </c>
      <c r="AD221" s="376"/>
      <c r="AE221" s="376">
        <f t="shared" ref="AE221:AE226" si="166">AC221*9.2</f>
        <v>0</v>
      </c>
      <c r="AF221" s="376"/>
      <c r="AG221" s="376">
        <f t="shared" ref="AG221:AG226" si="167">(AE221/1000)*0.249</f>
        <v>0</v>
      </c>
      <c r="AH221" s="376"/>
      <c r="AJ221" s="377" t="s">
        <v>121</v>
      </c>
      <c r="AK221" s="377"/>
      <c r="AL221" s="378"/>
      <c r="AM221" s="144" t="s">
        <v>14</v>
      </c>
      <c r="AN221" s="382">
        <v>0.42399999999999999</v>
      </c>
      <c r="AO221" s="382"/>
      <c r="AP221" s="145">
        <v>7.4</v>
      </c>
      <c r="AQ221" s="376">
        <f>((AL221*AN221)*(AP221/100)*AU216)</f>
        <v>0</v>
      </c>
      <c r="AR221" s="376"/>
      <c r="AS221" s="376">
        <f t="shared" ref="AS221:AS226" si="168">AQ221*9.2</f>
        <v>0</v>
      </c>
      <c r="AT221" s="376"/>
      <c r="AU221" s="376">
        <f t="shared" ref="AU221:AU226" si="169">(AS221/1000)*0.249</f>
        <v>0</v>
      </c>
      <c r="AV221" s="376"/>
    </row>
    <row r="222" spans="1:49" ht="30" customHeight="1" x14ac:dyDescent="0.25">
      <c r="A222" s="9" t="s">
        <v>14</v>
      </c>
      <c r="B222" s="95">
        <v>6459</v>
      </c>
      <c r="C222" s="96">
        <v>11097</v>
      </c>
      <c r="D222" s="96">
        <v>12349</v>
      </c>
      <c r="E222" s="96"/>
      <c r="F222" s="97"/>
      <c r="H222" s="377"/>
      <c r="I222" s="377"/>
      <c r="J222" s="379"/>
      <c r="K222" s="144" t="s">
        <v>139</v>
      </c>
      <c r="L222" s="382">
        <v>0.26</v>
      </c>
      <c r="M222" s="382"/>
      <c r="N222" s="145">
        <v>9.6999999999999993</v>
      </c>
      <c r="O222" s="376">
        <f>((J221*L222)*(N222/100)*S216)</f>
        <v>0</v>
      </c>
      <c r="P222" s="376"/>
      <c r="Q222" s="376">
        <f t="shared" si="164"/>
        <v>0</v>
      </c>
      <c r="R222" s="376"/>
      <c r="S222" s="376">
        <f t="shared" si="165"/>
        <v>0</v>
      </c>
      <c r="T222" s="376"/>
      <c r="V222" s="377"/>
      <c r="W222" s="377"/>
      <c r="X222" s="379"/>
      <c r="Y222" s="144" t="s">
        <v>139</v>
      </c>
      <c r="Z222" s="382">
        <v>0.26</v>
      </c>
      <c r="AA222" s="382"/>
      <c r="AB222" s="145">
        <v>9.6999999999999993</v>
      </c>
      <c r="AC222" s="376">
        <f>((X221*Z222)*(AB222/100)*AG216)</f>
        <v>0</v>
      </c>
      <c r="AD222" s="376"/>
      <c r="AE222" s="376">
        <f t="shared" si="166"/>
        <v>0</v>
      </c>
      <c r="AF222" s="376"/>
      <c r="AG222" s="376">
        <f t="shared" si="167"/>
        <v>0</v>
      </c>
      <c r="AH222" s="376"/>
      <c r="AJ222" s="377"/>
      <c r="AK222" s="377"/>
      <c r="AL222" s="379"/>
      <c r="AM222" s="144" t="s">
        <v>139</v>
      </c>
      <c r="AN222" s="382">
        <v>0.26</v>
      </c>
      <c r="AO222" s="382"/>
      <c r="AP222" s="145">
        <v>9.6999999999999993</v>
      </c>
      <c r="AQ222" s="376">
        <f>((AL221*AN222)*(AP222/100)*AU216)</f>
        <v>0</v>
      </c>
      <c r="AR222" s="376"/>
      <c r="AS222" s="376">
        <f t="shared" si="168"/>
        <v>0</v>
      </c>
      <c r="AT222" s="376"/>
      <c r="AU222" s="376">
        <f t="shared" si="169"/>
        <v>0</v>
      </c>
      <c r="AV222" s="376"/>
    </row>
    <row r="223" spans="1:49" ht="30" customHeight="1" x14ac:dyDescent="0.25">
      <c r="A223" s="9" t="s">
        <v>139</v>
      </c>
      <c r="B223" s="95"/>
      <c r="C223" s="96">
        <v>12769</v>
      </c>
      <c r="D223" s="96">
        <v>16057</v>
      </c>
      <c r="E223" s="96"/>
      <c r="F223" s="97"/>
      <c r="H223" s="377"/>
      <c r="I223" s="377"/>
      <c r="J223" s="380"/>
      <c r="K223" s="144" t="s">
        <v>143</v>
      </c>
      <c r="L223" s="382">
        <v>0.316</v>
      </c>
      <c r="M223" s="382"/>
      <c r="N223" s="145">
        <v>6.8</v>
      </c>
      <c r="O223" s="376">
        <f>((J221*L223)*(N223/100)*S216)</f>
        <v>0</v>
      </c>
      <c r="P223" s="376"/>
      <c r="Q223" s="376">
        <f t="shared" si="164"/>
        <v>0</v>
      </c>
      <c r="R223" s="376"/>
      <c r="S223" s="376">
        <f t="shared" si="165"/>
        <v>0</v>
      </c>
      <c r="T223" s="376"/>
      <c r="V223" s="377"/>
      <c r="W223" s="377"/>
      <c r="X223" s="380"/>
      <c r="Y223" s="144" t="s">
        <v>143</v>
      </c>
      <c r="Z223" s="382">
        <v>0.316</v>
      </c>
      <c r="AA223" s="382"/>
      <c r="AB223" s="145">
        <v>6.8</v>
      </c>
      <c r="AC223" s="376">
        <f>((X221*Z223)*(AB223/100)*AG216)</f>
        <v>0</v>
      </c>
      <c r="AD223" s="376"/>
      <c r="AE223" s="376">
        <f t="shared" si="166"/>
        <v>0</v>
      </c>
      <c r="AF223" s="376"/>
      <c r="AG223" s="376">
        <f t="shared" si="167"/>
        <v>0</v>
      </c>
      <c r="AH223" s="376"/>
      <c r="AJ223" s="377"/>
      <c r="AK223" s="377"/>
      <c r="AL223" s="380"/>
      <c r="AM223" s="144" t="s">
        <v>143</v>
      </c>
      <c r="AN223" s="382">
        <v>0.316</v>
      </c>
      <c r="AO223" s="382"/>
      <c r="AP223" s="145">
        <v>6.8</v>
      </c>
      <c r="AQ223" s="376">
        <f>((AL221*AN223)*(AP223/100)*AU216)</f>
        <v>0</v>
      </c>
      <c r="AR223" s="376"/>
      <c r="AS223" s="376">
        <f t="shared" si="168"/>
        <v>0</v>
      </c>
      <c r="AT223" s="376"/>
      <c r="AU223" s="376">
        <f t="shared" si="169"/>
        <v>0</v>
      </c>
      <c r="AV223" s="376"/>
    </row>
    <row r="224" spans="1:49" ht="30" customHeight="1" thickBot="1" x14ac:dyDescent="0.3">
      <c r="A224" s="10" t="s">
        <v>143</v>
      </c>
      <c r="B224" s="98"/>
      <c r="C224" s="99">
        <v>14070</v>
      </c>
      <c r="D224" s="99">
        <v>25460</v>
      </c>
      <c r="E224" s="99">
        <v>52719</v>
      </c>
      <c r="F224" s="100">
        <v>360</v>
      </c>
      <c r="H224" s="377" t="s">
        <v>65</v>
      </c>
      <c r="I224" s="377"/>
      <c r="J224" s="378"/>
      <c r="K224" s="144" t="s">
        <v>14</v>
      </c>
      <c r="L224" s="382">
        <v>0.05</v>
      </c>
      <c r="M224" s="382"/>
      <c r="N224" s="145">
        <v>13.4</v>
      </c>
      <c r="O224" s="376">
        <f>((J224*L224)*(N224/100)*S216)</f>
        <v>0</v>
      </c>
      <c r="P224" s="376"/>
      <c r="Q224" s="376">
        <f t="shared" si="164"/>
        <v>0</v>
      </c>
      <c r="R224" s="376"/>
      <c r="S224" s="376">
        <f t="shared" si="165"/>
        <v>0</v>
      </c>
      <c r="T224" s="376"/>
      <c r="V224" s="377" t="s">
        <v>65</v>
      </c>
      <c r="W224" s="377"/>
      <c r="X224" s="378"/>
      <c r="Y224" s="144" t="s">
        <v>14</v>
      </c>
      <c r="Z224" s="382">
        <v>0.05</v>
      </c>
      <c r="AA224" s="382"/>
      <c r="AB224" s="145">
        <v>13.4</v>
      </c>
      <c r="AC224" s="376">
        <f>((X224*Z224)*(AB224/100)*AG216)</f>
        <v>0</v>
      </c>
      <c r="AD224" s="376"/>
      <c r="AE224" s="376">
        <f t="shared" si="166"/>
        <v>0</v>
      </c>
      <c r="AF224" s="376"/>
      <c r="AG224" s="376">
        <f t="shared" si="167"/>
        <v>0</v>
      </c>
      <c r="AH224" s="376"/>
      <c r="AJ224" s="377" t="s">
        <v>65</v>
      </c>
      <c r="AK224" s="377"/>
      <c r="AL224" s="378"/>
      <c r="AM224" s="144" t="s">
        <v>14</v>
      </c>
      <c r="AN224" s="382">
        <v>0.05</v>
      </c>
      <c r="AO224" s="382"/>
      <c r="AP224" s="145">
        <v>13.4</v>
      </c>
      <c r="AQ224" s="376">
        <f>((AL224*AN224)*(AP224/100)*AU216)</f>
        <v>0</v>
      </c>
      <c r="AR224" s="376"/>
      <c r="AS224" s="376">
        <f t="shared" si="168"/>
        <v>0</v>
      </c>
      <c r="AT224" s="376"/>
      <c r="AU224" s="376">
        <f t="shared" si="169"/>
        <v>0</v>
      </c>
      <c r="AV224" s="376"/>
    </row>
    <row r="225" spans="1:48" ht="30" customHeight="1" x14ac:dyDescent="0.25">
      <c r="A225" s="8" t="s">
        <v>10</v>
      </c>
      <c r="B225" s="115" t="str">
        <f>IF((B226+B227+B228)&gt;0,(B226+B227+B228)/(IF(B226&gt;0,1,0)+IF(B227&gt;0,1,0)+IF(B228&gt;0,1,0)),"")</f>
        <v/>
      </c>
      <c r="C225" s="116" t="str">
        <f t="shared" ref="C225:F225" si="170">IF((C226+C227+C228)&gt;0,(C226+C227+C228)/(IF(C226&gt;0,1,0)+IF(C227&gt;0,1,0)+IF(C228&gt;0,1,0)),"")</f>
        <v/>
      </c>
      <c r="D225" s="116" t="str">
        <f t="shared" si="170"/>
        <v/>
      </c>
      <c r="E225" s="116" t="str">
        <f t="shared" si="170"/>
        <v/>
      </c>
      <c r="F225" s="117" t="str">
        <f t="shared" si="170"/>
        <v/>
      </c>
      <c r="H225" s="377"/>
      <c r="I225" s="377"/>
      <c r="J225" s="379"/>
      <c r="K225" s="144" t="s">
        <v>139</v>
      </c>
      <c r="L225" s="382">
        <v>0.05</v>
      </c>
      <c r="M225" s="382"/>
      <c r="N225" s="145">
        <v>15.7</v>
      </c>
      <c r="O225" s="376">
        <f>((J224*L225)*(N225/100)*S216)</f>
        <v>0</v>
      </c>
      <c r="P225" s="376"/>
      <c r="Q225" s="376">
        <f t="shared" si="164"/>
        <v>0</v>
      </c>
      <c r="R225" s="376"/>
      <c r="S225" s="376">
        <f t="shared" si="165"/>
        <v>0</v>
      </c>
      <c r="T225" s="376"/>
      <c r="V225" s="377"/>
      <c r="W225" s="377"/>
      <c r="X225" s="379"/>
      <c r="Y225" s="144" t="s">
        <v>139</v>
      </c>
      <c r="Z225" s="382">
        <v>0.05</v>
      </c>
      <c r="AA225" s="382"/>
      <c r="AB225" s="145">
        <v>15.7</v>
      </c>
      <c r="AC225" s="376">
        <f>((X224*Z225)*(AB225/100)*AG216)</f>
        <v>0</v>
      </c>
      <c r="AD225" s="376"/>
      <c r="AE225" s="376">
        <f t="shared" si="166"/>
        <v>0</v>
      </c>
      <c r="AF225" s="376"/>
      <c r="AG225" s="376">
        <f t="shared" si="167"/>
        <v>0</v>
      </c>
      <c r="AH225" s="376"/>
      <c r="AJ225" s="377"/>
      <c r="AK225" s="377"/>
      <c r="AL225" s="379"/>
      <c r="AM225" s="144" t="s">
        <v>139</v>
      </c>
      <c r="AN225" s="382">
        <v>0.05</v>
      </c>
      <c r="AO225" s="382"/>
      <c r="AP225" s="145">
        <v>15.7</v>
      </c>
      <c r="AQ225" s="376">
        <f>((AL224*AN225)*(AP225/100)*AU216)</f>
        <v>0</v>
      </c>
      <c r="AR225" s="376"/>
      <c r="AS225" s="376">
        <f t="shared" si="168"/>
        <v>0</v>
      </c>
      <c r="AT225" s="376"/>
      <c r="AU225" s="376">
        <f t="shared" si="169"/>
        <v>0</v>
      </c>
      <c r="AV225" s="376"/>
    </row>
    <row r="226" spans="1:48" ht="30" customHeight="1" x14ac:dyDescent="0.25">
      <c r="A226" s="9" t="s">
        <v>14</v>
      </c>
      <c r="B226" s="106"/>
      <c r="C226" s="107"/>
      <c r="D226" s="107"/>
      <c r="E226" s="107"/>
      <c r="F226" s="108"/>
      <c r="H226" s="377"/>
      <c r="I226" s="377"/>
      <c r="J226" s="380"/>
      <c r="K226" s="144" t="s">
        <v>143</v>
      </c>
      <c r="L226" s="382">
        <v>0.9</v>
      </c>
      <c r="M226" s="382"/>
      <c r="N226" s="145">
        <v>11</v>
      </c>
      <c r="O226" s="376">
        <f>((J224*L226)*(N226/100)*S216)</f>
        <v>0</v>
      </c>
      <c r="P226" s="376"/>
      <c r="Q226" s="376">
        <f t="shared" si="164"/>
        <v>0</v>
      </c>
      <c r="R226" s="376"/>
      <c r="S226" s="376">
        <f t="shared" si="165"/>
        <v>0</v>
      </c>
      <c r="T226" s="376"/>
      <c r="V226" s="377"/>
      <c r="W226" s="377"/>
      <c r="X226" s="380"/>
      <c r="Y226" s="144" t="s">
        <v>143</v>
      </c>
      <c r="Z226" s="382">
        <v>0.9</v>
      </c>
      <c r="AA226" s="382"/>
      <c r="AB226" s="145">
        <v>11</v>
      </c>
      <c r="AC226" s="376">
        <f>((X224*Z226)*(AB226/100)*AG216)</f>
        <v>0</v>
      </c>
      <c r="AD226" s="376"/>
      <c r="AE226" s="376">
        <f t="shared" si="166"/>
        <v>0</v>
      </c>
      <c r="AF226" s="376"/>
      <c r="AG226" s="376">
        <f t="shared" si="167"/>
        <v>0</v>
      </c>
      <c r="AH226" s="376"/>
      <c r="AJ226" s="377"/>
      <c r="AK226" s="377"/>
      <c r="AL226" s="380"/>
      <c r="AM226" s="144" t="s">
        <v>143</v>
      </c>
      <c r="AN226" s="382">
        <v>0.9</v>
      </c>
      <c r="AO226" s="382"/>
      <c r="AP226" s="145">
        <v>11</v>
      </c>
      <c r="AQ226" s="376">
        <f>((AL224*AN226)*(AP226/100)*AU216)</f>
        <v>0</v>
      </c>
      <c r="AR226" s="376"/>
      <c r="AS226" s="376">
        <f t="shared" si="168"/>
        <v>0</v>
      </c>
      <c r="AT226" s="376"/>
      <c r="AU226" s="376">
        <f t="shared" si="169"/>
        <v>0</v>
      </c>
      <c r="AV226" s="376"/>
    </row>
    <row r="227" spans="1:48" ht="30" customHeight="1" x14ac:dyDescent="0.25">
      <c r="A227" s="9" t="s">
        <v>139</v>
      </c>
      <c r="B227" s="106"/>
      <c r="C227" s="107"/>
      <c r="D227" s="107"/>
      <c r="E227" s="107"/>
      <c r="F227" s="108"/>
      <c r="H227" s="377" t="s">
        <v>66</v>
      </c>
      <c r="I227" s="377"/>
      <c r="J227" s="378"/>
      <c r="K227" s="144" t="s">
        <v>14</v>
      </c>
      <c r="L227" s="381" t="s">
        <v>41</v>
      </c>
      <c r="M227" s="381"/>
      <c r="N227" s="145"/>
      <c r="O227" s="376"/>
      <c r="P227" s="376"/>
      <c r="Q227" s="376"/>
      <c r="R227" s="376"/>
      <c r="S227" s="376"/>
      <c r="T227" s="376"/>
      <c r="V227" s="377" t="s">
        <v>66</v>
      </c>
      <c r="W227" s="377"/>
      <c r="X227" s="378"/>
      <c r="Y227" s="144" t="s">
        <v>14</v>
      </c>
      <c r="Z227" s="381" t="s">
        <v>41</v>
      </c>
      <c r="AA227" s="381"/>
      <c r="AB227" s="145"/>
      <c r="AC227" s="376"/>
      <c r="AD227" s="376"/>
      <c r="AE227" s="376"/>
      <c r="AF227" s="376"/>
      <c r="AG227" s="376"/>
      <c r="AH227" s="376"/>
      <c r="AJ227" s="377" t="s">
        <v>66</v>
      </c>
      <c r="AK227" s="377"/>
      <c r="AL227" s="378"/>
      <c r="AM227" s="144" t="s">
        <v>14</v>
      </c>
      <c r="AN227" s="381" t="s">
        <v>41</v>
      </c>
      <c r="AO227" s="381"/>
      <c r="AP227" s="145"/>
      <c r="AQ227" s="376"/>
      <c r="AR227" s="376"/>
      <c r="AS227" s="376"/>
      <c r="AT227" s="376"/>
      <c r="AU227" s="376"/>
      <c r="AV227" s="376"/>
    </row>
    <row r="228" spans="1:48" ht="30" customHeight="1" thickBot="1" x14ac:dyDescent="0.3">
      <c r="A228" s="10" t="s">
        <v>143</v>
      </c>
      <c r="B228" s="109"/>
      <c r="C228" s="110"/>
      <c r="D228" s="110"/>
      <c r="E228" s="110"/>
      <c r="F228" s="111"/>
      <c r="H228" s="377"/>
      <c r="I228" s="377"/>
      <c r="J228" s="379"/>
      <c r="K228" s="144" t="s">
        <v>139</v>
      </c>
      <c r="L228" s="381" t="s">
        <v>41</v>
      </c>
      <c r="M228" s="381"/>
      <c r="N228" s="145"/>
      <c r="O228" s="376"/>
      <c r="P228" s="376"/>
      <c r="Q228" s="376"/>
      <c r="R228" s="376"/>
      <c r="S228" s="376"/>
      <c r="T228" s="376"/>
      <c r="V228" s="377"/>
      <c r="W228" s="377"/>
      <c r="X228" s="379"/>
      <c r="Y228" s="144" t="s">
        <v>139</v>
      </c>
      <c r="Z228" s="381" t="s">
        <v>41</v>
      </c>
      <c r="AA228" s="381"/>
      <c r="AB228" s="145"/>
      <c r="AC228" s="376"/>
      <c r="AD228" s="376"/>
      <c r="AE228" s="376"/>
      <c r="AF228" s="376"/>
      <c r="AG228" s="376"/>
      <c r="AH228" s="376"/>
      <c r="AJ228" s="377"/>
      <c r="AK228" s="377"/>
      <c r="AL228" s="379"/>
      <c r="AM228" s="144" t="s">
        <v>139</v>
      </c>
      <c r="AN228" s="381" t="s">
        <v>41</v>
      </c>
      <c r="AO228" s="381"/>
      <c r="AP228" s="145"/>
      <c r="AQ228" s="376"/>
      <c r="AR228" s="376"/>
      <c r="AS228" s="376"/>
      <c r="AT228" s="376"/>
      <c r="AU228" s="376"/>
      <c r="AV228" s="376"/>
    </row>
    <row r="229" spans="1:48" ht="30" customHeight="1" x14ac:dyDescent="0.25">
      <c r="A229" s="11" t="s">
        <v>12</v>
      </c>
      <c r="B229" s="397" t="s">
        <v>25</v>
      </c>
      <c r="C229" s="398"/>
      <c r="D229" s="398"/>
      <c r="E229" s="398"/>
      <c r="F229" s="12" t="s">
        <v>13</v>
      </c>
      <c r="H229" s="377"/>
      <c r="I229" s="377"/>
      <c r="J229" s="380"/>
      <c r="K229" s="144" t="s">
        <v>143</v>
      </c>
      <c r="L229" s="382">
        <v>1</v>
      </c>
      <c r="M229" s="382"/>
      <c r="N229" s="145">
        <v>29</v>
      </c>
      <c r="O229" s="376">
        <f>((J227*L229)*(N229/100)*S216)</f>
        <v>0</v>
      </c>
      <c r="P229" s="376"/>
      <c r="Q229" s="376">
        <f t="shared" ref="Q229" si="171">O229*9.2</f>
        <v>0</v>
      </c>
      <c r="R229" s="376"/>
      <c r="S229" s="376">
        <f t="shared" ref="S229" si="172">(Q229/1000)*0.249</f>
        <v>0</v>
      </c>
      <c r="T229" s="376"/>
      <c r="V229" s="377"/>
      <c r="W229" s="377"/>
      <c r="X229" s="380"/>
      <c r="Y229" s="144" t="s">
        <v>143</v>
      </c>
      <c r="Z229" s="382">
        <v>1</v>
      </c>
      <c r="AA229" s="382"/>
      <c r="AB229" s="145">
        <v>29</v>
      </c>
      <c r="AC229" s="376">
        <f>((X227*Z229)*(AB229/100)*AG216)</f>
        <v>0</v>
      </c>
      <c r="AD229" s="376"/>
      <c r="AE229" s="376">
        <f t="shared" ref="AE229" si="173">AC229*9.2</f>
        <v>0</v>
      </c>
      <c r="AF229" s="376"/>
      <c r="AG229" s="376">
        <f t="shared" ref="AG229" si="174">(AE229/1000)*0.249</f>
        <v>0</v>
      </c>
      <c r="AH229" s="376"/>
      <c r="AJ229" s="377"/>
      <c r="AK229" s="377"/>
      <c r="AL229" s="380"/>
      <c r="AM229" s="144" t="s">
        <v>143</v>
      </c>
      <c r="AN229" s="382">
        <v>1</v>
      </c>
      <c r="AO229" s="382"/>
      <c r="AP229" s="145">
        <v>29</v>
      </c>
      <c r="AQ229" s="376">
        <f>((AL227*AN229)*(AP229/100)*AU216)</f>
        <v>0</v>
      </c>
      <c r="AR229" s="376"/>
      <c r="AS229" s="376">
        <f t="shared" ref="AS229" si="175">AQ229*9.2</f>
        <v>0</v>
      </c>
      <c r="AT229" s="376"/>
      <c r="AU229" s="376">
        <f t="shared" ref="AU229" si="176">(AS229/1000)*0.249</f>
        <v>0</v>
      </c>
      <c r="AV229" s="376"/>
    </row>
    <row r="230" spans="1:48" ht="30" customHeight="1" x14ac:dyDescent="0.25">
      <c r="A230" s="9" t="s">
        <v>14</v>
      </c>
      <c r="B230" s="102">
        <v>4.2</v>
      </c>
      <c r="C230" s="107">
        <v>7.4</v>
      </c>
      <c r="D230" s="107">
        <v>13.4</v>
      </c>
      <c r="E230" s="107"/>
      <c r="F230" s="108"/>
      <c r="H230" s="377" t="s">
        <v>67</v>
      </c>
      <c r="I230" s="377"/>
      <c r="J230" s="378"/>
      <c r="K230" s="144" t="s">
        <v>14</v>
      </c>
      <c r="L230" s="381" t="s">
        <v>41</v>
      </c>
      <c r="M230" s="381"/>
      <c r="N230" s="145"/>
      <c r="O230" s="376"/>
      <c r="P230" s="376"/>
      <c r="Q230" s="376"/>
      <c r="R230" s="376"/>
      <c r="S230" s="376"/>
      <c r="T230" s="376"/>
      <c r="V230" s="377" t="s">
        <v>67</v>
      </c>
      <c r="W230" s="377"/>
      <c r="X230" s="378"/>
      <c r="Y230" s="144" t="s">
        <v>14</v>
      </c>
      <c r="Z230" s="381" t="s">
        <v>41</v>
      </c>
      <c r="AA230" s="381"/>
      <c r="AB230" s="145"/>
      <c r="AC230" s="376"/>
      <c r="AD230" s="376"/>
      <c r="AE230" s="376"/>
      <c r="AF230" s="376"/>
      <c r="AG230" s="376"/>
      <c r="AH230" s="376"/>
      <c r="AJ230" s="377" t="s">
        <v>67</v>
      </c>
      <c r="AK230" s="377"/>
      <c r="AL230" s="378"/>
      <c r="AM230" s="144" t="s">
        <v>14</v>
      </c>
      <c r="AN230" s="381" t="s">
        <v>41</v>
      </c>
      <c r="AO230" s="381"/>
      <c r="AP230" s="145"/>
      <c r="AQ230" s="376"/>
      <c r="AR230" s="376"/>
      <c r="AS230" s="376"/>
      <c r="AT230" s="376"/>
      <c r="AU230" s="376"/>
      <c r="AV230" s="376"/>
    </row>
    <row r="231" spans="1:48" ht="30" customHeight="1" x14ac:dyDescent="0.25">
      <c r="A231" s="9" t="s">
        <v>139</v>
      </c>
      <c r="B231" s="102"/>
      <c r="C231" s="107">
        <v>9.6999999999999993</v>
      </c>
      <c r="D231" s="107">
        <v>15.7</v>
      </c>
      <c r="E231" s="107"/>
      <c r="F231" s="108"/>
      <c r="H231" s="377"/>
      <c r="I231" s="377"/>
      <c r="J231" s="379"/>
      <c r="K231" s="144" t="s">
        <v>139</v>
      </c>
      <c r="L231" s="381" t="s">
        <v>41</v>
      </c>
      <c r="M231" s="381"/>
      <c r="N231" s="145"/>
      <c r="O231" s="376"/>
      <c r="P231" s="376"/>
      <c r="Q231" s="376"/>
      <c r="R231" s="376"/>
      <c r="S231" s="376"/>
      <c r="T231" s="376"/>
      <c r="V231" s="377"/>
      <c r="W231" s="377"/>
      <c r="X231" s="379"/>
      <c r="Y231" s="144" t="s">
        <v>139</v>
      </c>
      <c r="Z231" s="381" t="s">
        <v>41</v>
      </c>
      <c r="AA231" s="381"/>
      <c r="AB231" s="145"/>
      <c r="AC231" s="376"/>
      <c r="AD231" s="376"/>
      <c r="AE231" s="376"/>
      <c r="AF231" s="376"/>
      <c r="AG231" s="376"/>
      <c r="AH231" s="376"/>
      <c r="AJ231" s="377"/>
      <c r="AK231" s="377"/>
      <c r="AL231" s="379"/>
      <c r="AM231" s="144" t="s">
        <v>139</v>
      </c>
      <c r="AN231" s="381" t="s">
        <v>41</v>
      </c>
      <c r="AO231" s="381"/>
      <c r="AP231" s="145"/>
      <c r="AQ231" s="376"/>
      <c r="AR231" s="376"/>
      <c r="AS231" s="376"/>
      <c r="AT231" s="376"/>
      <c r="AU231" s="376"/>
      <c r="AV231" s="376"/>
    </row>
    <row r="232" spans="1:48" ht="30" customHeight="1" thickBot="1" x14ac:dyDescent="0.3">
      <c r="A232" s="13" t="s">
        <v>143</v>
      </c>
      <c r="B232" s="112"/>
      <c r="C232" s="113">
        <v>6.8</v>
      </c>
      <c r="D232" s="113">
        <v>11</v>
      </c>
      <c r="E232" s="113">
        <v>29</v>
      </c>
      <c r="F232" s="114">
        <v>9</v>
      </c>
      <c r="H232" s="377"/>
      <c r="I232" s="377"/>
      <c r="J232" s="380"/>
      <c r="K232" s="144" t="s">
        <v>143</v>
      </c>
      <c r="L232" s="382">
        <v>1</v>
      </c>
      <c r="M232" s="382"/>
      <c r="N232" s="145">
        <v>26</v>
      </c>
      <c r="O232" s="376">
        <f>((J230*L232)*(N232/100)*S216)</f>
        <v>0</v>
      </c>
      <c r="P232" s="376"/>
      <c r="Q232" s="376">
        <f t="shared" ref="Q232" si="177">O232*9.2</f>
        <v>0</v>
      </c>
      <c r="R232" s="376"/>
      <c r="S232" s="376">
        <f t="shared" ref="S232" si="178">(Q232/1000)*0.249</f>
        <v>0</v>
      </c>
      <c r="T232" s="376"/>
      <c r="V232" s="377"/>
      <c r="W232" s="377"/>
      <c r="X232" s="380"/>
      <c r="Y232" s="144" t="s">
        <v>143</v>
      </c>
      <c r="Z232" s="382">
        <v>1</v>
      </c>
      <c r="AA232" s="382"/>
      <c r="AB232" s="145">
        <v>26</v>
      </c>
      <c r="AC232" s="376">
        <f>((X230*Z232)*(AB232/100)*AG216)</f>
        <v>0</v>
      </c>
      <c r="AD232" s="376"/>
      <c r="AE232" s="376">
        <f t="shared" ref="AE232" si="179">AC232*9.2</f>
        <v>0</v>
      </c>
      <c r="AF232" s="376"/>
      <c r="AG232" s="376">
        <f t="shared" ref="AG232" si="180">(AE232/1000)*0.249</f>
        <v>0</v>
      </c>
      <c r="AH232" s="376"/>
      <c r="AJ232" s="377"/>
      <c r="AK232" s="377"/>
      <c r="AL232" s="380"/>
      <c r="AM232" s="144" t="s">
        <v>143</v>
      </c>
      <c r="AN232" s="382">
        <v>1</v>
      </c>
      <c r="AO232" s="382"/>
      <c r="AP232" s="145">
        <v>26</v>
      </c>
      <c r="AQ232" s="376">
        <f>((AL230*AN232)*(AP232/100)*AU216)</f>
        <v>0</v>
      </c>
      <c r="AR232" s="376"/>
      <c r="AS232" s="376">
        <f t="shared" ref="AS232" si="181">AQ232*9.2</f>
        <v>0</v>
      </c>
      <c r="AT232" s="376"/>
      <c r="AU232" s="376">
        <f t="shared" ref="AU232" si="182">(AS232/1000)*0.249</f>
        <v>0</v>
      </c>
      <c r="AV232" s="376"/>
    </row>
    <row r="233" spans="1:48" ht="30" customHeight="1" thickBot="1" x14ac:dyDescent="0.3">
      <c r="A233" s="19" t="s">
        <v>19</v>
      </c>
      <c r="B233" s="18" t="str">
        <f>IF((B218+B219+B220)&gt;0,(B217/(B217+C217+D217+E217+F217)),"")</f>
        <v/>
      </c>
      <c r="C233" s="14" t="str">
        <f>IF((C218+C219+C220)&gt;0,(C217/(B217+C217+D217+E217+F217)),"")</f>
        <v/>
      </c>
      <c r="D233" s="14" t="str">
        <f>IF((D218+D219+D220)&gt;0,(D217/(B217+C217+D217+E217+F217)),"")</f>
        <v/>
      </c>
      <c r="E233" s="14" t="str">
        <f>IF((E218+E219+E220)&gt;0,(E217/(B217+C217+D217+E217+F217)),"")</f>
        <v/>
      </c>
      <c r="F233" s="15" t="str">
        <f>IF((F218+F219+F220)&gt;0,(F217/(B217+C217+D217+E217+F217)),"")</f>
        <v/>
      </c>
      <c r="H233" s="377" t="s">
        <v>68</v>
      </c>
      <c r="I233" s="377"/>
      <c r="J233" s="378"/>
      <c r="K233" s="144" t="s">
        <v>14</v>
      </c>
      <c r="L233" s="381" t="s">
        <v>41</v>
      </c>
      <c r="M233" s="381"/>
      <c r="N233" s="145"/>
      <c r="O233" s="376"/>
      <c r="P233" s="376"/>
      <c r="Q233" s="376"/>
      <c r="R233" s="376"/>
      <c r="S233" s="376"/>
      <c r="T233" s="376"/>
      <c r="V233" s="377" t="s">
        <v>68</v>
      </c>
      <c r="W233" s="377"/>
      <c r="X233" s="378"/>
      <c r="Y233" s="144" t="s">
        <v>14</v>
      </c>
      <c r="Z233" s="381" t="s">
        <v>41</v>
      </c>
      <c r="AA233" s="381"/>
      <c r="AB233" s="145"/>
      <c r="AC233" s="376"/>
      <c r="AD233" s="376"/>
      <c r="AE233" s="376"/>
      <c r="AF233" s="376"/>
      <c r="AG233" s="376"/>
      <c r="AH233" s="376"/>
      <c r="AJ233" s="377" t="s">
        <v>68</v>
      </c>
      <c r="AK233" s="377"/>
      <c r="AL233" s="378"/>
      <c r="AM233" s="144" t="s">
        <v>14</v>
      </c>
      <c r="AN233" s="381" t="s">
        <v>41</v>
      </c>
      <c r="AO233" s="381"/>
      <c r="AP233" s="145"/>
      <c r="AQ233" s="376"/>
      <c r="AR233" s="376"/>
      <c r="AS233" s="376"/>
      <c r="AT233" s="376"/>
      <c r="AU233" s="376"/>
      <c r="AV233" s="376"/>
    </row>
    <row r="234" spans="1:48" ht="30" customHeight="1" thickBot="1" x14ac:dyDescent="0.3">
      <c r="A234" s="24" t="s">
        <v>21</v>
      </c>
      <c r="B234" s="394" t="s">
        <v>20</v>
      </c>
      <c r="C234" s="395"/>
      <c r="D234" s="395"/>
      <c r="E234" s="395"/>
      <c r="F234" s="396"/>
      <c r="H234" s="377"/>
      <c r="I234" s="377"/>
      <c r="J234" s="379"/>
      <c r="K234" s="144" t="s">
        <v>139</v>
      </c>
      <c r="L234" s="381" t="s">
        <v>41</v>
      </c>
      <c r="M234" s="381"/>
      <c r="N234" s="145"/>
      <c r="O234" s="376"/>
      <c r="P234" s="376"/>
      <c r="Q234" s="376"/>
      <c r="R234" s="376"/>
      <c r="S234" s="376"/>
      <c r="T234" s="376"/>
      <c r="V234" s="377"/>
      <c r="W234" s="377"/>
      <c r="X234" s="379"/>
      <c r="Y234" s="144" t="s">
        <v>139</v>
      </c>
      <c r="Z234" s="381" t="s">
        <v>41</v>
      </c>
      <c r="AA234" s="381"/>
      <c r="AB234" s="145"/>
      <c r="AC234" s="376"/>
      <c r="AD234" s="376"/>
      <c r="AE234" s="376"/>
      <c r="AF234" s="376"/>
      <c r="AG234" s="376"/>
      <c r="AH234" s="376"/>
      <c r="AJ234" s="377"/>
      <c r="AK234" s="377"/>
      <c r="AL234" s="379"/>
      <c r="AM234" s="144" t="s">
        <v>139</v>
      </c>
      <c r="AN234" s="381" t="s">
        <v>41</v>
      </c>
      <c r="AO234" s="381"/>
      <c r="AP234" s="145"/>
      <c r="AQ234" s="376"/>
      <c r="AR234" s="376"/>
      <c r="AS234" s="376"/>
      <c r="AT234" s="376"/>
      <c r="AU234" s="376"/>
      <c r="AV234" s="376"/>
    </row>
    <row r="235" spans="1:48" ht="30" customHeight="1" x14ac:dyDescent="0.25">
      <c r="A235" s="23" t="s">
        <v>14</v>
      </c>
      <c r="B235" s="253" t="str">
        <f>IF(B218&gt;0,B218/B217,"")</f>
        <v/>
      </c>
      <c r="C235" s="255" t="str">
        <f>IF(C218&gt;0,C218/C217,"")</f>
        <v/>
      </c>
      <c r="D235" s="255" t="str">
        <f t="shared" ref="D235:E235" si="183">IF(D218&gt;0,D218/D217,"")</f>
        <v/>
      </c>
      <c r="E235" s="255" t="str">
        <f t="shared" si="183"/>
        <v/>
      </c>
      <c r="F235" s="70" t="str">
        <f>IF(F218&gt;0,F218/F217,"")</f>
        <v/>
      </c>
      <c r="H235" s="377"/>
      <c r="I235" s="377"/>
      <c r="J235" s="380"/>
      <c r="K235" s="144" t="s">
        <v>143</v>
      </c>
      <c r="L235" s="382">
        <v>1</v>
      </c>
      <c r="M235" s="382"/>
      <c r="N235" s="145">
        <v>25</v>
      </c>
      <c r="O235" s="376">
        <f>((J233*L235)*(N235/100)*S216)</f>
        <v>0</v>
      </c>
      <c r="P235" s="376"/>
      <c r="Q235" s="376">
        <f t="shared" ref="Q235" si="184">O235*9.2</f>
        <v>0</v>
      </c>
      <c r="R235" s="376"/>
      <c r="S235" s="376">
        <f t="shared" ref="S235" si="185">(Q235/1000)*0.249</f>
        <v>0</v>
      </c>
      <c r="T235" s="376"/>
      <c r="V235" s="377"/>
      <c r="W235" s="377"/>
      <c r="X235" s="380"/>
      <c r="Y235" s="144" t="s">
        <v>143</v>
      </c>
      <c r="Z235" s="382">
        <v>1</v>
      </c>
      <c r="AA235" s="382"/>
      <c r="AB235" s="145">
        <v>25</v>
      </c>
      <c r="AC235" s="376">
        <f>((X233*Z235)*(AB235/100)*AG216)</f>
        <v>0</v>
      </c>
      <c r="AD235" s="376"/>
      <c r="AE235" s="376">
        <f t="shared" ref="AE235" si="186">AC235*9.2</f>
        <v>0</v>
      </c>
      <c r="AF235" s="376"/>
      <c r="AG235" s="376">
        <f t="shared" ref="AG235" si="187">(AE235/1000)*0.249</f>
        <v>0</v>
      </c>
      <c r="AH235" s="376"/>
      <c r="AJ235" s="377"/>
      <c r="AK235" s="377"/>
      <c r="AL235" s="380"/>
      <c r="AM235" s="144" t="s">
        <v>143</v>
      </c>
      <c r="AN235" s="382">
        <v>1</v>
      </c>
      <c r="AO235" s="382"/>
      <c r="AP235" s="145">
        <v>25</v>
      </c>
      <c r="AQ235" s="376">
        <f>((AL233*AN235)*(AP235/100)*AU216)</f>
        <v>0</v>
      </c>
      <c r="AR235" s="376"/>
      <c r="AS235" s="376">
        <f t="shared" ref="AS235" si="188">AQ235*9.2</f>
        <v>0</v>
      </c>
      <c r="AT235" s="376"/>
      <c r="AU235" s="376">
        <f t="shared" ref="AU235" si="189">(AS235/1000)*0.249</f>
        <v>0</v>
      </c>
      <c r="AV235" s="376"/>
    </row>
    <row r="236" spans="1:48" ht="30" customHeight="1" x14ac:dyDescent="0.25">
      <c r="A236" s="16" t="s">
        <v>139</v>
      </c>
      <c r="B236" s="71" t="str">
        <f>IF(B219&gt;0,B219/B217,"")</f>
        <v/>
      </c>
      <c r="C236" s="246" t="str">
        <f>IF(C219&gt;0,C219/C217,"")</f>
        <v/>
      </c>
      <c r="D236" s="246" t="str">
        <f>IF(D219&gt;0,D219/D217,"")</f>
        <v/>
      </c>
      <c r="E236" s="246" t="str">
        <f>IF(E219&gt;0,E219/E217,"")</f>
        <v/>
      </c>
      <c r="F236" s="73" t="str">
        <f>IF(F219&gt;0,F219/F217,"")</f>
        <v/>
      </c>
    </row>
    <row r="237" spans="1:48" ht="30" customHeight="1" thickBot="1" x14ac:dyDescent="0.3">
      <c r="A237" s="17" t="s">
        <v>143</v>
      </c>
      <c r="B237" s="254" t="str">
        <f>IF(B220&gt;0,B220/B217,"")</f>
        <v/>
      </c>
      <c r="C237" s="256" t="str">
        <f>IF(C220&gt;0,C220/C217,"")</f>
        <v/>
      </c>
      <c r="D237" s="256" t="str">
        <f>IF(D220&gt;0,D220/D217,"")</f>
        <v/>
      </c>
      <c r="E237" s="256" t="str">
        <f>IF(E220&gt;0,E220/E217,"")</f>
        <v/>
      </c>
      <c r="F237" s="76" t="str">
        <f>IF(F220&gt;0,F220/F217,"")</f>
        <v/>
      </c>
    </row>
    <row r="238" spans="1:48" ht="15.75" thickBot="1" x14ac:dyDescent="0.3">
      <c r="A238" s="56"/>
      <c r="B238" s="57"/>
      <c r="C238" s="57"/>
      <c r="D238" s="57"/>
      <c r="E238" s="57"/>
      <c r="F238" s="57"/>
    </row>
    <row r="239" spans="1:48" ht="42.75" customHeight="1" thickBot="1" x14ac:dyDescent="0.3">
      <c r="A239" s="386" t="s">
        <v>23</v>
      </c>
      <c r="B239" s="387"/>
      <c r="C239" s="387"/>
      <c r="D239" s="387"/>
      <c r="E239" s="387"/>
      <c r="F239" s="388"/>
      <c r="H239" s="240" t="s">
        <v>53</v>
      </c>
      <c r="I239" s="248">
        <v>11606</v>
      </c>
      <c r="J239" s="247" t="s">
        <v>54</v>
      </c>
      <c r="K239" s="248">
        <v>79</v>
      </c>
      <c r="L239" s="389" t="s">
        <v>55</v>
      </c>
      <c r="M239" s="389"/>
      <c r="N239" s="390" t="s">
        <v>131</v>
      </c>
      <c r="O239" s="390"/>
      <c r="P239" s="390"/>
      <c r="Q239" s="391" t="s">
        <v>61</v>
      </c>
      <c r="R239" s="391"/>
      <c r="S239" s="137">
        <v>1</v>
      </c>
      <c r="T239" s="138" t="s">
        <v>64</v>
      </c>
      <c r="V239" s="240" t="s">
        <v>53</v>
      </c>
      <c r="W239" s="248">
        <v>14235</v>
      </c>
      <c r="X239" s="247" t="s">
        <v>54</v>
      </c>
      <c r="Y239" s="248">
        <v>691</v>
      </c>
      <c r="Z239" s="389" t="s">
        <v>55</v>
      </c>
      <c r="AA239" s="389"/>
      <c r="AB239" s="390" t="s">
        <v>133</v>
      </c>
      <c r="AC239" s="390"/>
      <c r="AD239" s="390"/>
      <c r="AE239" s="391" t="s">
        <v>61</v>
      </c>
      <c r="AF239" s="391"/>
      <c r="AG239" s="137">
        <v>9.6999999999999993</v>
      </c>
      <c r="AH239" s="138" t="s">
        <v>64</v>
      </c>
      <c r="AJ239" s="240" t="s">
        <v>53</v>
      </c>
      <c r="AK239" s="248">
        <v>14216</v>
      </c>
      <c r="AL239" s="247" t="s">
        <v>54</v>
      </c>
      <c r="AM239" s="248">
        <v>738</v>
      </c>
      <c r="AN239" s="389" t="s">
        <v>55</v>
      </c>
      <c r="AO239" s="389"/>
      <c r="AP239" s="390" t="s">
        <v>135</v>
      </c>
      <c r="AQ239" s="390"/>
      <c r="AR239" s="390"/>
      <c r="AS239" s="391" t="s">
        <v>61</v>
      </c>
      <c r="AT239" s="391"/>
      <c r="AU239" s="137">
        <v>5.0999999999999996</v>
      </c>
      <c r="AV239" s="138" t="s">
        <v>64</v>
      </c>
    </row>
    <row r="240" spans="1:48" ht="30" customHeight="1" x14ac:dyDescent="0.25">
      <c r="A240" s="25" t="s">
        <v>24</v>
      </c>
      <c r="B240" s="77">
        <f>(B222*B218)*(B230/100)*9.2</f>
        <v>0</v>
      </c>
      <c r="C240" s="77">
        <f>(C222*C218)*(C230/100)*9.2</f>
        <v>0</v>
      </c>
      <c r="D240" s="77">
        <f>(D222*D218)*(D230/100)*9.2</f>
        <v>0</v>
      </c>
      <c r="E240" s="77">
        <f>(E222*E218)*(E230/100)*9.2</f>
        <v>0</v>
      </c>
      <c r="F240" s="78">
        <f>(F222*F218)*(F230/100)*9.2</f>
        <v>0</v>
      </c>
      <c r="H240" s="392" t="s">
        <v>57</v>
      </c>
      <c r="I240" s="393"/>
      <c r="J240" s="249" t="s">
        <v>45</v>
      </c>
      <c r="K240" s="249" t="s">
        <v>58</v>
      </c>
      <c r="L240" s="392" t="s">
        <v>59</v>
      </c>
      <c r="M240" s="393"/>
      <c r="N240" s="249" t="s">
        <v>60</v>
      </c>
      <c r="O240" s="392" t="s">
        <v>62</v>
      </c>
      <c r="P240" s="393"/>
      <c r="Q240" s="392" t="s">
        <v>63</v>
      </c>
      <c r="R240" s="393"/>
      <c r="S240" s="392" t="s">
        <v>82</v>
      </c>
      <c r="T240" s="393"/>
      <c r="V240" s="383" t="s">
        <v>57</v>
      </c>
      <c r="W240" s="383"/>
      <c r="X240" s="249" t="s">
        <v>45</v>
      </c>
      <c r="Y240" s="249" t="s">
        <v>58</v>
      </c>
      <c r="Z240" s="383" t="s">
        <v>59</v>
      </c>
      <c r="AA240" s="383"/>
      <c r="AB240" s="249" t="s">
        <v>60</v>
      </c>
      <c r="AC240" s="383" t="s">
        <v>62</v>
      </c>
      <c r="AD240" s="383"/>
      <c r="AE240" s="383" t="s">
        <v>63</v>
      </c>
      <c r="AF240" s="383"/>
      <c r="AG240" s="383" t="s">
        <v>82</v>
      </c>
      <c r="AH240" s="383"/>
      <c r="AJ240" s="383" t="s">
        <v>57</v>
      </c>
      <c r="AK240" s="383"/>
      <c r="AL240" s="249" t="s">
        <v>45</v>
      </c>
      <c r="AM240" s="249" t="s">
        <v>58</v>
      </c>
      <c r="AN240" s="383" t="s">
        <v>59</v>
      </c>
      <c r="AO240" s="383"/>
      <c r="AP240" s="249" t="s">
        <v>60</v>
      </c>
      <c r="AQ240" s="383" t="s">
        <v>62</v>
      </c>
      <c r="AR240" s="383"/>
      <c r="AS240" s="383" t="s">
        <v>63</v>
      </c>
      <c r="AT240" s="383"/>
      <c r="AU240" s="383" t="s">
        <v>82</v>
      </c>
      <c r="AV240" s="383"/>
    </row>
    <row r="241" spans="1:48" ht="30" customHeight="1" x14ac:dyDescent="0.25">
      <c r="A241" s="9" t="s">
        <v>144</v>
      </c>
      <c r="B241" s="77">
        <f>(B223*B219)*(B231/100)*6.5</f>
        <v>0</v>
      </c>
      <c r="C241" s="77">
        <f>(C223*C219)*(C231/100)*6.5</f>
        <v>0</v>
      </c>
      <c r="D241" s="77">
        <f>(D223*D219)*(D231/100)*6.5</f>
        <v>0</v>
      </c>
      <c r="E241" s="77">
        <f>(E223*E219)*(E231/100)*6.5</f>
        <v>0</v>
      </c>
      <c r="F241" s="78">
        <f>(F223*F219)*(F231/100)*6.5</f>
        <v>0</v>
      </c>
      <c r="H241" s="384" t="s">
        <v>56</v>
      </c>
      <c r="I241" s="384"/>
      <c r="J241" s="378"/>
      <c r="K241" s="144" t="s">
        <v>14</v>
      </c>
      <c r="L241" s="382">
        <v>1</v>
      </c>
      <c r="M241" s="382"/>
      <c r="N241" s="145">
        <v>5</v>
      </c>
      <c r="O241" s="376">
        <f>((J241*L241)*(N241/100)*S239)</f>
        <v>0</v>
      </c>
      <c r="P241" s="376"/>
      <c r="Q241" s="376">
        <f>O241*9.2</f>
        <v>0</v>
      </c>
      <c r="R241" s="376"/>
      <c r="S241" s="376">
        <f>(Q241/1000)*0.249</f>
        <v>0</v>
      </c>
      <c r="T241" s="376"/>
      <c r="V241" s="384" t="s">
        <v>56</v>
      </c>
      <c r="W241" s="384"/>
      <c r="X241" s="378"/>
      <c r="Y241" s="144" t="s">
        <v>14</v>
      </c>
      <c r="Z241" s="382">
        <v>1</v>
      </c>
      <c r="AA241" s="382"/>
      <c r="AB241" s="145">
        <v>5</v>
      </c>
      <c r="AC241" s="376">
        <f>((X241*Z241)*(AB241/100)*AG239)</f>
        <v>0</v>
      </c>
      <c r="AD241" s="376"/>
      <c r="AE241" s="376">
        <f>AC241*9.2</f>
        <v>0</v>
      </c>
      <c r="AF241" s="376"/>
      <c r="AG241" s="376">
        <f>(AE241/1000)*0.249</f>
        <v>0</v>
      </c>
      <c r="AH241" s="376"/>
      <c r="AJ241" s="384" t="s">
        <v>56</v>
      </c>
      <c r="AK241" s="384"/>
      <c r="AL241" s="378"/>
      <c r="AM241" s="144" t="s">
        <v>14</v>
      </c>
      <c r="AN241" s="382">
        <v>1</v>
      </c>
      <c r="AO241" s="382"/>
      <c r="AP241" s="145">
        <v>5</v>
      </c>
      <c r="AQ241" s="376">
        <f>((AL241*AN241)*(AP241/100)*AU239)</f>
        <v>0</v>
      </c>
      <c r="AR241" s="376"/>
      <c r="AS241" s="376">
        <f>AQ241*9.2</f>
        <v>0</v>
      </c>
      <c r="AT241" s="376"/>
      <c r="AU241" s="376">
        <f>(AS241/1000)*0.249</f>
        <v>0</v>
      </c>
      <c r="AV241" s="376"/>
    </row>
    <row r="242" spans="1:48" ht="30" customHeight="1" thickBot="1" x14ac:dyDescent="0.3">
      <c r="A242" s="10" t="s">
        <v>145</v>
      </c>
      <c r="B242" s="79">
        <f>(B224*B220)*(B232/100)*10</f>
        <v>0</v>
      </c>
      <c r="C242" s="79">
        <f>(C224*C220)*(C232/100)*10</f>
        <v>0</v>
      </c>
      <c r="D242" s="79">
        <f>(D224*D220)*(D232/100)*10</f>
        <v>0</v>
      </c>
      <c r="E242" s="79">
        <f>(E224*E220)*(E232/100)*10</f>
        <v>0</v>
      </c>
      <c r="F242" s="80">
        <f>(F224*F220)*(F232)*10</f>
        <v>0</v>
      </c>
      <c r="H242" s="384"/>
      <c r="I242" s="384"/>
      <c r="J242" s="379"/>
      <c r="K242" s="144" t="s">
        <v>139</v>
      </c>
      <c r="L242" s="381" t="s">
        <v>41</v>
      </c>
      <c r="M242" s="381"/>
      <c r="N242" s="146"/>
      <c r="O242" s="385"/>
      <c r="P242" s="385"/>
      <c r="Q242" s="385"/>
      <c r="R242" s="385"/>
      <c r="S242" s="385"/>
      <c r="T242" s="385"/>
      <c r="V242" s="384"/>
      <c r="W242" s="384"/>
      <c r="X242" s="379"/>
      <c r="Y242" s="144" t="s">
        <v>139</v>
      </c>
      <c r="Z242" s="381" t="s">
        <v>41</v>
      </c>
      <c r="AA242" s="381"/>
      <c r="AB242" s="146"/>
      <c r="AC242" s="385"/>
      <c r="AD242" s="385"/>
      <c r="AE242" s="385"/>
      <c r="AF242" s="385"/>
      <c r="AG242" s="385"/>
      <c r="AH242" s="385"/>
      <c r="AJ242" s="384"/>
      <c r="AK242" s="384"/>
      <c r="AL242" s="379"/>
      <c r="AM242" s="144" t="s">
        <v>139</v>
      </c>
      <c r="AN242" s="381" t="s">
        <v>41</v>
      </c>
      <c r="AO242" s="381"/>
      <c r="AP242" s="146"/>
      <c r="AQ242" s="385"/>
      <c r="AR242" s="385"/>
      <c r="AS242" s="385"/>
      <c r="AT242" s="385"/>
      <c r="AU242" s="385"/>
      <c r="AV242" s="385"/>
    </row>
    <row r="243" spans="1:48" ht="30" customHeight="1" thickBot="1" x14ac:dyDescent="0.3">
      <c r="H243" s="384"/>
      <c r="I243" s="384"/>
      <c r="J243" s="380"/>
      <c r="K243" s="144" t="s">
        <v>143</v>
      </c>
      <c r="L243" s="381" t="s">
        <v>41</v>
      </c>
      <c r="M243" s="381"/>
      <c r="N243" s="146"/>
      <c r="O243" s="385"/>
      <c r="P243" s="385"/>
      <c r="Q243" s="385"/>
      <c r="R243" s="385"/>
      <c r="S243" s="385"/>
      <c r="T243" s="385"/>
      <c r="V243" s="384"/>
      <c r="W243" s="384"/>
      <c r="X243" s="380"/>
      <c r="Y243" s="144" t="s">
        <v>143</v>
      </c>
      <c r="Z243" s="381" t="s">
        <v>41</v>
      </c>
      <c r="AA243" s="381"/>
      <c r="AB243" s="146"/>
      <c r="AC243" s="385"/>
      <c r="AD243" s="385"/>
      <c r="AE243" s="385"/>
      <c r="AF243" s="385"/>
      <c r="AG243" s="385"/>
      <c r="AH243" s="385"/>
      <c r="AJ243" s="384"/>
      <c r="AK243" s="384"/>
      <c r="AL243" s="380"/>
      <c r="AM243" s="144" t="s">
        <v>143</v>
      </c>
      <c r="AN243" s="381" t="s">
        <v>41</v>
      </c>
      <c r="AO243" s="381"/>
      <c r="AP243" s="146"/>
      <c r="AQ243" s="385"/>
      <c r="AR243" s="385"/>
      <c r="AS243" s="385"/>
      <c r="AT243" s="385"/>
      <c r="AU243" s="385"/>
      <c r="AV243" s="385"/>
    </row>
    <row r="244" spans="1:48" ht="30" customHeight="1" thickBot="1" x14ac:dyDescent="0.3">
      <c r="A244" s="414" t="s">
        <v>81</v>
      </c>
      <c r="B244" s="415"/>
      <c r="C244" s="415"/>
      <c r="D244" s="415"/>
      <c r="E244" s="415"/>
      <c r="F244" s="416"/>
      <c r="H244" s="377" t="s">
        <v>121</v>
      </c>
      <c r="I244" s="377"/>
      <c r="J244" s="378"/>
      <c r="K244" s="144" t="s">
        <v>14</v>
      </c>
      <c r="L244" s="382">
        <v>0.56000000000000005</v>
      </c>
      <c r="M244" s="382"/>
      <c r="N244" s="145">
        <v>7.4</v>
      </c>
      <c r="O244" s="376">
        <f>((J244*L244)*(N244/100)*S239)</f>
        <v>0</v>
      </c>
      <c r="P244" s="376"/>
      <c r="Q244" s="376">
        <f t="shared" ref="Q244:Q249" si="190">O244*9.2</f>
        <v>0</v>
      </c>
      <c r="R244" s="376"/>
      <c r="S244" s="376">
        <f t="shared" ref="S244:S249" si="191">(Q244/1000)*0.249</f>
        <v>0</v>
      </c>
      <c r="T244" s="376"/>
      <c r="V244" s="377" t="s">
        <v>121</v>
      </c>
      <c r="W244" s="377"/>
      <c r="X244" s="378"/>
      <c r="Y244" s="144" t="s">
        <v>14</v>
      </c>
      <c r="Z244" s="382">
        <v>0.42399999999999999</v>
      </c>
      <c r="AA244" s="382"/>
      <c r="AB244" s="145">
        <v>7.4</v>
      </c>
      <c r="AC244" s="376">
        <f>((X244*Z244)*(AB244/100)*AG239)</f>
        <v>0</v>
      </c>
      <c r="AD244" s="376"/>
      <c r="AE244" s="376">
        <f t="shared" ref="AE244:AE249" si="192">AC244*9.2</f>
        <v>0</v>
      </c>
      <c r="AF244" s="376"/>
      <c r="AG244" s="376">
        <f t="shared" ref="AG244:AG249" si="193">(AE244/1000)*0.249</f>
        <v>0</v>
      </c>
      <c r="AH244" s="376"/>
      <c r="AJ244" s="377" t="s">
        <v>121</v>
      </c>
      <c r="AK244" s="377"/>
      <c r="AL244" s="378"/>
      <c r="AM244" s="144" t="s">
        <v>14</v>
      </c>
      <c r="AN244" s="382">
        <v>0.42399999999999999</v>
      </c>
      <c r="AO244" s="382"/>
      <c r="AP244" s="145">
        <v>7.4</v>
      </c>
      <c r="AQ244" s="376">
        <f>((AL244*AN244)*(AP244/100)*AU239)</f>
        <v>0</v>
      </c>
      <c r="AR244" s="376"/>
      <c r="AS244" s="376">
        <f t="shared" ref="AS244:AS249" si="194">AQ244*9.2</f>
        <v>0</v>
      </c>
      <c r="AT244" s="376"/>
      <c r="AU244" s="376">
        <f t="shared" ref="AU244:AU249" si="195">(AS244/1000)*0.249</f>
        <v>0</v>
      </c>
      <c r="AV244" s="376"/>
    </row>
    <row r="245" spans="1:48" ht="30" customHeight="1" x14ac:dyDescent="0.25">
      <c r="A245" s="23" t="s">
        <v>84</v>
      </c>
      <c r="B245" s="81">
        <f>(B240/1000)*0.249</f>
        <v>0</v>
      </c>
      <c r="C245" s="82">
        <f>(C240/1000)*0.249</f>
        <v>0</v>
      </c>
      <c r="D245" s="82">
        <f t="shared" ref="D245:E245" si="196">(D240/1000)*0.249</f>
        <v>0</v>
      </c>
      <c r="E245" s="82">
        <f t="shared" si="196"/>
        <v>0</v>
      </c>
      <c r="F245" s="83">
        <f>(F240/1000)*0.249</f>
        <v>0</v>
      </c>
      <c r="H245" s="377"/>
      <c r="I245" s="377"/>
      <c r="J245" s="379"/>
      <c r="K245" s="144" t="s">
        <v>139</v>
      </c>
      <c r="L245" s="382">
        <v>0.15</v>
      </c>
      <c r="M245" s="382"/>
      <c r="N245" s="145">
        <v>9.6999999999999993</v>
      </c>
      <c r="O245" s="376">
        <f>((J244*L245)*(N245/100)*S239)</f>
        <v>0</v>
      </c>
      <c r="P245" s="376"/>
      <c r="Q245" s="376">
        <f t="shared" si="190"/>
        <v>0</v>
      </c>
      <c r="R245" s="376"/>
      <c r="S245" s="376">
        <f t="shared" si="191"/>
        <v>0</v>
      </c>
      <c r="T245" s="376"/>
      <c r="V245" s="377"/>
      <c r="W245" s="377"/>
      <c r="X245" s="379"/>
      <c r="Y245" s="144" t="s">
        <v>139</v>
      </c>
      <c r="Z245" s="382">
        <v>0.26</v>
      </c>
      <c r="AA245" s="382"/>
      <c r="AB245" s="145">
        <v>9.6999999999999993</v>
      </c>
      <c r="AC245" s="376">
        <f>((X244*Z245)*(AB245/100)*AG239)</f>
        <v>0</v>
      </c>
      <c r="AD245" s="376"/>
      <c r="AE245" s="376">
        <f t="shared" si="192"/>
        <v>0</v>
      </c>
      <c r="AF245" s="376"/>
      <c r="AG245" s="376">
        <f t="shared" si="193"/>
        <v>0</v>
      </c>
      <c r="AH245" s="376"/>
      <c r="AJ245" s="377"/>
      <c r="AK245" s="377"/>
      <c r="AL245" s="379"/>
      <c r="AM245" s="144" t="s">
        <v>139</v>
      </c>
      <c r="AN245" s="382">
        <v>0.26</v>
      </c>
      <c r="AO245" s="382"/>
      <c r="AP245" s="145">
        <v>9.6999999999999993</v>
      </c>
      <c r="AQ245" s="376">
        <f>((AL244*AN245)*(AP245/100)*AU239)</f>
        <v>0</v>
      </c>
      <c r="AR245" s="376"/>
      <c r="AS245" s="376">
        <f t="shared" si="194"/>
        <v>0</v>
      </c>
      <c r="AT245" s="376"/>
      <c r="AU245" s="376">
        <f t="shared" si="195"/>
        <v>0</v>
      </c>
      <c r="AV245" s="376"/>
    </row>
    <row r="246" spans="1:48" ht="30" customHeight="1" x14ac:dyDescent="0.25">
      <c r="A246" s="16" t="s">
        <v>146</v>
      </c>
      <c r="B246" s="84">
        <f>(B241/1000)*0.227</f>
        <v>0</v>
      </c>
      <c r="C246" s="67">
        <f t="shared" ref="C246:E246" si="197">(C241/1000)*0.227</f>
        <v>0</v>
      </c>
      <c r="D246" s="67">
        <f t="shared" si="197"/>
        <v>0</v>
      </c>
      <c r="E246" s="67">
        <f t="shared" si="197"/>
        <v>0</v>
      </c>
      <c r="F246" s="85">
        <f>(F241/1000)*0.227</f>
        <v>0</v>
      </c>
      <c r="H246" s="377"/>
      <c r="I246" s="377"/>
      <c r="J246" s="380"/>
      <c r="K246" s="144" t="s">
        <v>143</v>
      </c>
      <c r="L246" s="382">
        <v>0.28999999999999998</v>
      </c>
      <c r="M246" s="382"/>
      <c r="N246" s="145">
        <v>6.8</v>
      </c>
      <c r="O246" s="376">
        <f>((J244*L246)*(N246/100)*S239)</f>
        <v>0</v>
      </c>
      <c r="P246" s="376"/>
      <c r="Q246" s="376">
        <f t="shared" si="190"/>
        <v>0</v>
      </c>
      <c r="R246" s="376"/>
      <c r="S246" s="376">
        <f t="shared" si="191"/>
        <v>0</v>
      </c>
      <c r="T246" s="376"/>
      <c r="V246" s="377"/>
      <c r="W246" s="377"/>
      <c r="X246" s="380"/>
      <c r="Y246" s="144" t="s">
        <v>143</v>
      </c>
      <c r="Z246" s="382">
        <v>0.316</v>
      </c>
      <c r="AA246" s="382"/>
      <c r="AB246" s="145">
        <v>6.8</v>
      </c>
      <c r="AC246" s="376">
        <f>((X244*Z246)*(AB246/100)*AG239)</f>
        <v>0</v>
      </c>
      <c r="AD246" s="376"/>
      <c r="AE246" s="376">
        <f t="shared" si="192"/>
        <v>0</v>
      </c>
      <c r="AF246" s="376"/>
      <c r="AG246" s="376">
        <f t="shared" si="193"/>
        <v>0</v>
      </c>
      <c r="AH246" s="376"/>
      <c r="AJ246" s="377"/>
      <c r="AK246" s="377"/>
      <c r="AL246" s="380"/>
      <c r="AM246" s="144" t="s">
        <v>143</v>
      </c>
      <c r="AN246" s="382">
        <v>0.316</v>
      </c>
      <c r="AO246" s="382"/>
      <c r="AP246" s="145">
        <v>6.8</v>
      </c>
      <c r="AQ246" s="376">
        <f>((AL244*AN246)*(AP246/100)*AU239)</f>
        <v>0</v>
      </c>
      <c r="AR246" s="376"/>
      <c r="AS246" s="376">
        <f t="shared" si="194"/>
        <v>0</v>
      </c>
      <c r="AT246" s="376"/>
      <c r="AU246" s="376">
        <f t="shared" si="195"/>
        <v>0</v>
      </c>
      <c r="AV246" s="376"/>
    </row>
    <row r="247" spans="1:48" ht="30" customHeight="1" thickBot="1" x14ac:dyDescent="0.3">
      <c r="A247" s="17" t="s">
        <v>147</v>
      </c>
      <c r="B247" s="86">
        <f>(B242/1000)*0.267</f>
        <v>0</v>
      </c>
      <c r="C247" s="87">
        <f t="shared" ref="C247:E247" si="198">(C242/1000)*0.267</f>
        <v>0</v>
      </c>
      <c r="D247" s="87">
        <f t="shared" si="198"/>
        <v>0</v>
      </c>
      <c r="E247" s="87">
        <f t="shared" si="198"/>
        <v>0</v>
      </c>
      <c r="F247" s="88">
        <f>(F242/1000)*0.267</f>
        <v>0</v>
      </c>
      <c r="H247" s="377" t="s">
        <v>65</v>
      </c>
      <c r="I247" s="377"/>
      <c r="J247" s="378"/>
      <c r="K247" s="144" t="s">
        <v>14</v>
      </c>
      <c r="L247" s="382">
        <v>0.05</v>
      </c>
      <c r="M247" s="382"/>
      <c r="N247" s="145">
        <v>13.4</v>
      </c>
      <c r="O247" s="376">
        <f>((J247*L247)*(N247/100)*S239)</f>
        <v>0</v>
      </c>
      <c r="P247" s="376"/>
      <c r="Q247" s="376">
        <f t="shared" si="190"/>
        <v>0</v>
      </c>
      <c r="R247" s="376"/>
      <c r="S247" s="376">
        <f t="shared" si="191"/>
        <v>0</v>
      </c>
      <c r="T247" s="376"/>
      <c r="V247" s="377" t="s">
        <v>65</v>
      </c>
      <c r="W247" s="377"/>
      <c r="X247" s="378"/>
      <c r="Y247" s="144" t="s">
        <v>14</v>
      </c>
      <c r="Z247" s="382">
        <v>0.05</v>
      </c>
      <c r="AA247" s="382"/>
      <c r="AB247" s="145">
        <v>13.4</v>
      </c>
      <c r="AC247" s="376">
        <f>((X247*Z247)*(AB247/100)*AG239)</f>
        <v>0</v>
      </c>
      <c r="AD247" s="376"/>
      <c r="AE247" s="376">
        <f t="shared" si="192"/>
        <v>0</v>
      </c>
      <c r="AF247" s="376"/>
      <c r="AG247" s="376">
        <f t="shared" si="193"/>
        <v>0</v>
      </c>
      <c r="AH247" s="376"/>
      <c r="AJ247" s="377" t="s">
        <v>65</v>
      </c>
      <c r="AK247" s="377"/>
      <c r="AL247" s="378"/>
      <c r="AM247" s="144" t="s">
        <v>14</v>
      </c>
      <c r="AN247" s="382">
        <v>0.05</v>
      </c>
      <c r="AO247" s="382"/>
      <c r="AP247" s="145">
        <v>13.4</v>
      </c>
      <c r="AQ247" s="376">
        <f>((AL247*AN247)*(AP247/100)*AU239)</f>
        <v>0</v>
      </c>
      <c r="AR247" s="376"/>
      <c r="AS247" s="376">
        <f t="shared" si="194"/>
        <v>0</v>
      </c>
      <c r="AT247" s="376"/>
      <c r="AU247" s="376">
        <f t="shared" si="195"/>
        <v>0</v>
      </c>
      <c r="AV247" s="376"/>
    </row>
    <row r="248" spans="1:48" ht="30" customHeight="1" x14ac:dyDescent="0.25">
      <c r="A248" s="26" t="s">
        <v>26</v>
      </c>
      <c r="B248" s="94">
        <f>SUM(B245:B247)</f>
        <v>0</v>
      </c>
      <c r="C248" s="94">
        <f t="shared" ref="C248:F248" si="199">SUM(C245:C247)</f>
        <v>0</v>
      </c>
      <c r="D248" s="94">
        <f t="shared" si="199"/>
        <v>0</v>
      </c>
      <c r="E248" s="94">
        <f t="shared" si="199"/>
        <v>0</v>
      </c>
      <c r="F248" s="94">
        <f t="shared" si="199"/>
        <v>0</v>
      </c>
      <c r="H248" s="377"/>
      <c r="I248" s="377"/>
      <c r="J248" s="379"/>
      <c r="K248" s="144" t="s">
        <v>139</v>
      </c>
      <c r="L248" s="382">
        <v>0.05</v>
      </c>
      <c r="M248" s="382"/>
      <c r="N248" s="145">
        <v>15.7</v>
      </c>
      <c r="O248" s="376">
        <f>((J247*L248)*(N248/100)*S239)</f>
        <v>0</v>
      </c>
      <c r="P248" s="376"/>
      <c r="Q248" s="376">
        <f t="shared" si="190"/>
        <v>0</v>
      </c>
      <c r="R248" s="376"/>
      <c r="S248" s="376">
        <f t="shared" si="191"/>
        <v>0</v>
      </c>
      <c r="T248" s="376"/>
      <c r="V248" s="377"/>
      <c r="W248" s="377"/>
      <c r="X248" s="379"/>
      <c r="Y248" s="144" t="s">
        <v>139</v>
      </c>
      <c r="Z248" s="382">
        <v>0.05</v>
      </c>
      <c r="AA248" s="382"/>
      <c r="AB248" s="145">
        <v>15.7</v>
      </c>
      <c r="AC248" s="376">
        <f>((X247*Z248)*(AB248/100)*AG239)</f>
        <v>0</v>
      </c>
      <c r="AD248" s="376"/>
      <c r="AE248" s="376">
        <f t="shared" si="192"/>
        <v>0</v>
      </c>
      <c r="AF248" s="376"/>
      <c r="AG248" s="376">
        <f t="shared" si="193"/>
        <v>0</v>
      </c>
      <c r="AH248" s="376"/>
      <c r="AJ248" s="377"/>
      <c r="AK248" s="377"/>
      <c r="AL248" s="379"/>
      <c r="AM248" s="144" t="s">
        <v>139</v>
      </c>
      <c r="AN248" s="382">
        <v>0.05</v>
      </c>
      <c r="AO248" s="382"/>
      <c r="AP248" s="145">
        <v>15.7</v>
      </c>
      <c r="AQ248" s="376">
        <f>((AL247*AN248)*(AP248/100)*AU239)</f>
        <v>0</v>
      </c>
      <c r="AR248" s="376"/>
      <c r="AS248" s="376">
        <f t="shared" si="194"/>
        <v>0</v>
      </c>
      <c r="AT248" s="376"/>
      <c r="AU248" s="376">
        <f t="shared" si="195"/>
        <v>0</v>
      </c>
      <c r="AV248" s="376"/>
    </row>
    <row r="249" spans="1:48" ht="30" customHeight="1" x14ac:dyDescent="0.25">
      <c r="A249" s="58"/>
      <c r="B249" s="59"/>
      <c r="C249" s="59"/>
      <c r="D249" s="59"/>
      <c r="E249" s="59"/>
      <c r="F249" s="59"/>
      <c r="H249" s="377"/>
      <c r="I249" s="377"/>
      <c r="J249" s="380"/>
      <c r="K249" s="144" t="s">
        <v>143</v>
      </c>
      <c r="L249" s="382">
        <v>0.9</v>
      </c>
      <c r="M249" s="382"/>
      <c r="N249" s="145">
        <v>11</v>
      </c>
      <c r="O249" s="376">
        <f>((J247*L249)*(N249/100)*S239)</f>
        <v>0</v>
      </c>
      <c r="P249" s="376"/>
      <c r="Q249" s="376">
        <f t="shared" si="190"/>
        <v>0</v>
      </c>
      <c r="R249" s="376"/>
      <c r="S249" s="376">
        <f t="shared" si="191"/>
        <v>0</v>
      </c>
      <c r="T249" s="376"/>
      <c r="V249" s="377"/>
      <c r="W249" s="377"/>
      <c r="X249" s="380"/>
      <c r="Y249" s="144" t="s">
        <v>143</v>
      </c>
      <c r="Z249" s="382">
        <v>0.9</v>
      </c>
      <c r="AA249" s="382"/>
      <c r="AB249" s="145">
        <v>11</v>
      </c>
      <c r="AC249" s="376">
        <f>((X247*Z249)*(AB249/100)*AG239)</f>
        <v>0</v>
      </c>
      <c r="AD249" s="376"/>
      <c r="AE249" s="376">
        <f t="shared" si="192"/>
        <v>0</v>
      </c>
      <c r="AF249" s="376"/>
      <c r="AG249" s="376">
        <f t="shared" si="193"/>
        <v>0</v>
      </c>
      <c r="AH249" s="376"/>
      <c r="AJ249" s="377"/>
      <c r="AK249" s="377"/>
      <c r="AL249" s="380"/>
      <c r="AM249" s="144" t="s">
        <v>143</v>
      </c>
      <c r="AN249" s="382">
        <v>0.9</v>
      </c>
      <c r="AO249" s="382"/>
      <c r="AP249" s="145">
        <v>11</v>
      </c>
      <c r="AQ249" s="376">
        <f>((AL247*AN249)*(AP249/100)*AU239)</f>
        <v>0</v>
      </c>
      <c r="AR249" s="376"/>
      <c r="AS249" s="376">
        <f t="shared" si="194"/>
        <v>0</v>
      </c>
      <c r="AT249" s="376"/>
      <c r="AU249" s="376">
        <f t="shared" si="195"/>
        <v>0</v>
      </c>
      <c r="AV249" s="376"/>
    </row>
    <row r="250" spans="1:48" ht="30" customHeight="1" x14ac:dyDescent="0.25">
      <c r="H250" s="377" t="s">
        <v>66</v>
      </c>
      <c r="I250" s="377"/>
      <c r="J250" s="378"/>
      <c r="K250" s="144" t="s">
        <v>14</v>
      </c>
      <c r="L250" s="381" t="s">
        <v>41</v>
      </c>
      <c r="M250" s="381"/>
      <c r="N250" s="145"/>
      <c r="O250" s="376"/>
      <c r="P250" s="376"/>
      <c r="Q250" s="376"/>
      <c r="R250" s="376"/>
      <c r="S250" s="376"/>
      <c r="T250" s="376"/>
      <c r="V250" s="377" t="s">
        <v>66</v>
      </c>
      <c r="W250" s="377"/>
      <c r="X250" s="378"/>
      <c r="Y250" s="144" t="s">
        <v>14</v>
      </c>
      <c r="Z250" s="381" t="s">
        <v>41</v>
      </c>
      <c r="AA250" s="381"/>
      <c r="AB250" s="145"/>
      <c r="AC250" s="376"/>
      <c r="AD250" s="376"/>
      <c r="AE250" s="376"/>
      <c r="AF250" s="376"/>
      <c r="AG250" s="376"/>
      <c r="AH250" s="376"/>
      <c r="AJ250" s="377" t="s">
        <v>66</v>
      </c>
      <c r="AK250" s="377"/>
      <c r="AL250" s="378"/>
      <c r="AM250" s="144" t="s">
        <v>14</v>
      </c>
      <c r="AN250" s="381" t="s">
        <v>41</v>
      </c>
      <c r="AO250" s="381"/>
      <c r="AP250" s="145"/>
      <c r="AQ250" s="376"/>
      <c r="AR250" s="376"/>
      <c r="AS250" s="376"/>
      <c r="AT250" s="376"/>
      <c r="AU250" s="376"/>
      <c r="AV250" s="376"/>
    </row>
    <row r="251" spans="1:48" ht="30" customHeight="1" x14ac:dyDescent="0.25">
      <c r="H251" s="377"/>
      <c r="I251" s="377"/>
      <c r="J251" s="379"/>
      <c r="K251" s="144" t="s">
        <v>139</v>
      </c>
      <c r="L251" s="381" t="s">
        <v>41</v>
      </c>
      <c r="M251" s="381"/>
      <c r="N251" s="145"/>
      <c r="O251" s="376"/>
      <c r="P251" s="376"/>
      <c r="Q251" s="376"/>
      <c r="R251" s="376"/>
      <c r="S251" s="376"/>
      <c r="T251" s="376"/>
      <c r="V251" s="377"/>
      <c r="W251" s="377"/>
      <c r="X251" s="379"/>
      <c r="Y251" s="144" t="s">
        <v>139</v>
      </c>
      <c r="Z251" s="381" t="s">
        <v>41</v>
      </c>
      <c r="AA251" s="381"/>
      <c r="AB251" s="145"/>
      <c r="AC251" s="376"/>
      <c r="AD251" s="376"/>
      <c r="AE251" s="376"/>
      <c r="AF251" s="376"/>
      <c r="AG251" s="376"/>
      <c r="AH251" s="376"/>
      <c r="AJ251" s="377"/>
      <c r="AK251" s="377"/>
      <c r="AL251" s="379"/>
      <c r="AM251" s="144" t="s">
        <v>139</v>
      </c>
      <c r="AN251" s="381" t="s">
        <v>41</v>
      </c>
      <c r="AO251" s="381"/>
      <c r="AP251" s="145"/>
      <c r="AQ251" s="376"/>
      <c r="AR251" s="376"/>
      <c r="AS251" s="376"/>
      <c r="AT251" s="376"/>
      <c r="AU251" s="376"/>
      <c r="AV251" s="376"/>
    </row>
    <row r="252" spans="1:48" ht="30" customHeight="1" x14ac:dyDescent="0.25">
      <c r="H252" s="377"/>
      <c r="I252" s="377"/>
      <c r="J252" s="380"/>
      <c r="K252" s="144" t="s">
        <v>143</v>
      </c>
      <c r="L252" s="382">
        <v>1</v>
      </c>
      <c r="M252" s="382"/>
      <c r="N252" s="145">
        <v>29</v>
      </c>
      <c r="O252" s="376">
        <f>((J250*L252)*(N252/100)*S239)</f>
        <v>0</v>
      </c>
      <c r="P252" s="376"/>
      <c r="Q252" s="376">
        <f t="shared" ref="Q252" si="200">O252*9.2</f>
        <v>0</v>
      </c>
      <c r="R252" s="376"/>
      <c r="S252" s="376">
        <f t="shared" ref="S252" si="201">(Q252/1000)*0.249</f>
        <v>0</v>
      </c>
      <c r="T252" s="376"/>
      <c r="V252" s="377"/>
      <c r="W252" s="377"/>
      <c r="X252" s="380"/>
      <c r="Y252" s="144" t="s">
        <v>143</v>
      </c>
      <c r="Z252" s="382">
        <v>1</v>
      </c>
      <c r="AA252" s="382"/>
      <c r="AB252" s="145">
        <v>29</v>
      </c>
      <c r="AC252" s="376">
        <f>((X250*Z252)*(AB252/100)*AG239)</f>
        <v>0</v>
      </c>
      <c r="AD252" s="376"/>
      <c r="AE252" s="376">
        <f t="shared" ref="AE252" si="202">AC252*9.2</f>
        <v>0</v>
      </c>
      <c r="AF252" s="376"/>
      <c r="AG252" s="376">
        <f t="shared" ref="AG252" si="203">(AE252/1000)*0.249</f>
        <v>0</v>
      </c>
      <c r="AH252" s="376"/>
      <c r="AJ252" s="377"/>
      <c r="AK252" s="377"/>
      <c r="AL252" s="380"/>
      <c r="AM252" s="144" t="s">
        <v>143</v>
      </c>
      <c r="AN252" s="382">
        <v>1</v>
      </c>
      <c r="AO252" s="382"/>
      <c r="AP252" s="145">
        <v>29</v>
      </c>
      <c r="AQ252" s="376">
        <f>((AL250*AN252)*(AP252/100)*AU239)</f>
        <v>0</v>
      </c>
      <c r="AR252" s="376"/>
      <c r="AS252" s="376">
        <f t="shared" ref="AS252" si="204">AQ252*9.2</f>
        <v>0</v>
      </c>
      <c r="AT252" s="376"/>
      <c r="AU252" s="376">
        <f t="shared" ref="AU252" si="205">(AS252/1000)*0.249</f>
        <v>0</v>
      </c>
      <c r="AV252" s="376"/>
    </row>
    <row r="253" spans="1:48" ht="30" customHeight="1" x14ac:dyDescent="0.25">
      <c r="H253" s="377" t="s">
        <v>67</v>
      </c>
      <c r="I253" s="377"/>
      <c r="J253" s="378"/>
      <c r="K253" s="144" t="s">
        <v>14</v>
      </c>
      <c r="L253" s="381" t="s">
        <v>41</v>
      </c>
      <c r="M253" s="381"/>
      <c r="N253" s="145"/>
      <c r="O253" s="376"/>
      <c r="P253" s="376"/>
      <c r="Q253" s="376"/>
      <c r="R253" s="376"/>
      <c r="S253" s="376"/>
      <c r="T253" s="376"/>
      <c r="V253" s="377" t="s">
        <v>67</v>
      </c>
      <c r="W253" s="377"/>
      <c r="X253" s="378"/>
      <c r="Y253" s="144" t="s">
        <v>14</v>
      </c>
      <c r="Z253" s="381" t="s">
        <v>41</v>
      </c>
      <c r="AA253" s="381"/>
      <c r="AB253" s="145"/>
      <c r="AC253" s="376"/>
      <c r="AD253" s="376"/>
      <c r="AE253" s="376"/>
      <c r="AF253" s="376"/>
      <c r="AG253" s="376"/>
      <c r="AH253" s="376"/>
      <c r="AJ253" s="377" t="s">
        <v>67</v>
      </c>
      <c r="AK253" s="377"/>
      <c r="AL253" s="378"/>
      <c r="AM253" s="144" t="s">
        <v>14</v>
      </c>
      <c r="AN253" s="381" t="s">
        <v>41</v>
      </c>
      <c r="AO253" s="381"/>
      <c r="AP253" s="145"/>
      <c r="AQ253" s="376"/>
      <c r="AR253" s="376"/>
      <c r="AS253" s="376"/>
      <c r="AT253" s="376"/>
      <c r="AU253" s="376"/>
      <c r="AV253" s="376"/>
    </row>
    <row r="254" spans="1:48" ht="30" customHeight="1" x14ac:dyDescent="0.25">
      <c r="H254" s="377"/>
      <c r="I254" s="377"/>
      <c r="J254" s="379"/>
      <c r="K254" s="144" t="s">
        <v>139</v>
      </c>
      <c r="L254" s="381" t="s">
        <v>41</v>
      </c>
      <c r="M254" s="381"/>
      <c r="N254" s="145"/>
      <c r="O254" s="376"/>
      <c r="P254" s="376"/>
      <c r="Q254" s="376"/>
      <c r="R254" s="376"/>
      <c r="S254" s="376"/>
      <c r="T254" s="376"/>
      <c r="V254" s="377"/>
      <c r="W254" s="377"/>
      <c r="X254" s="379"/>
      <c r="Y254" s="144" t="s">
        <v>139</v>
      </c>
      <c r="Z254" s="381" t="s">
        <v>41</v>
      </c>
      <c r="AA254" s="381"/>
      <c r="AB254" s="145"/>
      <c r="AC254" s="376"/>
      <c r="AD254" s="376"/>
      <c r="AE254" s="376"/>
      <c r="AF254" s="376"/>
      <c r="AG254" s="376"/>
      <c r="AH254" s="376"/>
      <c r="AJ254" s="377"/>
      <c r="AK254" s="377"/>
      <c r="AL254" s="379"/>
      <c r="AM254" s="144" t="s">
        <v>139</v>
      </c>
      <c r="AN254" s="381" t="s">
        <v>41</v>
      </c>
      <c r="AO254" s="381"/>
      <c r="AP254" s="145"/>
      <c r="AQ254" s="376"/>
      <c r="AR254" s="376"/>
      <c r="AS254" s="376"/>
      <c r="AT254" s="376"/>
      <c r="AU254" s="376"/>
      <c r="AV254" s="376"/>
    </row>
    <row r="255" spans="1:48" ht="30" customHeight="1" x14ac:dyDescent="0.25">
      <c r="H255" s="377"/>
      <c r="I255" s="377"/>
      <c r="J255" s="380"/>
      <c r="K255" s="144" t="s">
        <v>143</v>
      </c>
      <c r="L255" s="382">
        <v>1</v>
      </c>
      <c r="M255" s="382"/>
      <c r="N255" s="145">
        <v>26</v>
      </c>
      <c r="O255" s="376">
        <f>((J253*L255)*(N255/100)*S239)</f>
        <v>0</v>
      </c>
      <c r="P255" s="376"/>
      <c r="Q255" s="376">
        <f t="shared" ref="Q255" si="206">O255*9.2</f>
        <v>0</v>
      </c>
      <c r="R255" s="376"/>
      <c r="S255" s="376">
        <f t="shared" ref="S255" si="207">(Q255/1000)*0.249</f>
        <v>0</v>
      </c>
      <c r="T255" s="376"/>
      <c r="V255" s="377"/>
      <c r="W255" s="377"/>
      <c r="X255" s="380"/>
      <c r="Y255" s="144" t="s">
        <v>143</v>
      </c>
      <c r="Z255" s="382">
        <v>1</v>
      </c>
      <c r="AA255" s="382"/>
      <c r="AB255" s="145">
        <v>26</v>
      </c>
      <c r="AC255" s="376">
        <f>((X253*Z255)*(AB255/100)*AG239)</f>
        <v>0</v>
      </c>
      <c r="AD255" s="376"/>
      <c r="AE255" s="376">
        <f t="shared" ref="AE255" si="208">AC255*9.2</f>
        <v>0</v>
      </c>
      <c r="AF255" s="376"/>
      <c r="AG255" s="376">
        <f t="shared" ref="AG255" si="209">(AE255/1000)*0.249</f>
        <v>0</v>
      </c>
      <c r="AH255" s="376"/>
      <c r="AJ255" s="377"/>
      <c r="AK255" s="377"/>
      <c r="AL255" s="380"/>
      <c r="AM255" s="144" t="s">
        <v>143</v>
      </c>
      <c r="AN255" s="382">
        <v>1</v>
      </c>
      <c r="AO255" s="382"/>
      <c r="AP255" s="145">
        <v>26</v>
      </c>
      <c r="AQ255" s="376">
        <f>((AL253*AN255)*(AP255/100)*AU239)</f>
        <v>0</v>
      </c>
      <c r="AR255" s="376"/>
      <c r="AS255" s="376">
        <f t="shared" ref="AS255" si="210">AQ255*9.2</f>
        <v>0</v>
      </c>
      <c r="AT255" s="376"/>
      <c r="AU255" s="376">
        <f t="shared" ref="AU255" si="211">(AS255/1000)*0.249</f>
        <v>0</v>
      </c>
      <c r="AV255" s="376"/>
    </row>
    <row r="256" spans="1:48" ht="30" customHeight="1" x14ac:dyDescent="0.25">
      <c r="H256" s="408" t="s">
        <v>68</v>
      </c>
      <c r="I256" s="409"/>
      <c r="J256" s="378"/>
      <c r="K256" s="144" t="s">
        <v>14</v>
      </c>
      <c r="L256" s="381" t="s">
        <v>41</v>
      </c>
      <c r="M256" s="381"/>
      <c r="N256" s="145"/>
      <c r="O256" s="376"/>
      <c r="P256" s="376"/>
      <c r="Q256" s="376"/>
      <c r="R256" s="376"/>
      <c r="S256" s="376"/>
      <c r="T256" s="376"/>
      <c r="V256" s="377" t="s">
        <v>68</v>
      </c>
      <c r="W256" s="377"/>
      <c r="X256" s="378"/>
      <c r="Y256" s="144" t="s">
        <v>14</v>
      </c>
      <c r="Z256" s="381" t="s">
        <v>41</v>
      </c>
      <c r="AA256" s="381"/>
      <c r="AB256" s="145"/>
      <c r="AC256" s="376"/>
      <c r="AD256" s="376"/>
      <c r="AE256" s="376"/>
      <c r="AF256" s="376"/>
      <c r="AG256" s="376"/>
      <c r="AH256" s="376"/>
      <c r="AJ256" s="377" t="s">
        <v>68</v>
      </c>
      <c r="AK256" s="377"/>
      <c r="AL256" s="378"/>
      <c r="AM256" s="144" t="s">
        <v>14</v>
      </c>
      <c r="AN256" s="381" t="s">
        <v>41</v>
      </c>
      <c r="AO256" s="381"/>
      <c r="AP256" s="145"/>
      <c r="AQ256" s="376"/>
      <c r="AR256" s="376"/>
      <c r="AS256" s="376"/>
      <c r="AT256" s="376"/>
      <c r="AU256" s="376"/>
      <c r="AV256" s="376"/>
    </row>
    <row r="257" spans="3:48" ht="30" customHeight="1" x14ac:dyDescent="0.25">
      <c r="H257" s="410"/>
      <c r="I257" s="411"/>
      <c r="J257" s="379"/>
      <c r="K257" s="144" t="s">
        <v>139</v>
      </c>
      <c r="L257" s="381" t="s">
        <v>41</v>
      </c>
      <c r="M257" s="381"/>
      <c r="N257" s="145"/>
      <c r="O257" s="376"/>
      <c r="P257" s="376"/>
      <c r="Q257" s="376"/>
      <c r="R257" s="376"/>
      <c r="S257" s="376"/>
      <c r="T257" s="376"/>
      <c r="V257" s="377"/>
      <c r="W257" s="377"/>
      <c r="X257" s="379"/>
      <c r="Y257" s="144" t="s">
        <v>139</v>
      </c>
      <c r="Z257" s="381" t="s">
        <v>41</v>
      </c>
      <c r="AA257" s="381"/>
      <c r="AB257" s="145"/>
      <c r="AC257" s="376"/>
      <c r="AD257" s="376"/>
      <c r="AE257" s="376"/>
      <c r="AF257" s="376"/>
      <c r="AG257" s="376"/>
      <c r="AH257" s="376"/>
      <c r="AJ257" s="377"/>
      <c r="AK257" s="377"/>
      <c r="AL257" s="379"/>
      <c r="AM257" s="144" t="s">
        <v>139</v>
      </c>
      <c r="AN257" s="381" t="s">
        <v>41</v>
      </c>
      <c r="AO257" s="381"/>
      <c r="AP257" s="145"/>
      <c r="AQ257" s="376"/>
      <c r="AR257" s="376"/>
      <c r="AS257" s="376"/>
      <c r="AT257" s="376"/>
      <c r="AU257" s="376"/>
      <c r="AV257" s="376"/>
    </row>
    <row r="258" spans="3:48" ht="30" customHeight="1" x14ac:dyDescent="0.25">
      <c r="H258" s="412"/>
      <c r="I258" s="413"/>
      <c r="J258" s="380"/>
      <c r="K258" s="144" t="s">
        <v>143</v>
      </c>
      <c r="L258" s="382">
        <v>1</v>
      </c>
      <c r="M258" s="382"/>
      <c r="N258" s="145">
        <v>25</v>
      </c>
      <c r="O258" s="376">
        <f>((J256*L258)*(N258/100)*S239)</f>
        <v>0</v>
      </c>
      <c r="P258" s="376"/>
      <c r="Q258" s="376">
        <f>O258*9.2</f>
        <v>0</v>
      </c>
      <c r="R258" s="376"/>
      <c r="S258" s="376">
        <f t="shared" ref="S258" si="212">(Q258/1000)*0.249</f>
        <v>0</v>
      </c>
      <c r="T258" s="376"/>
      <c r="V258" s="377"/>
      <c r="W258" s="377"/>
      <c r="X258" s="380"/>
      <c r="Y258" s="144" t="s">
        <v>143</v>
      </c>
      <c r="Z258" s="382">
        <v>1</v>
      </c>
      <c r="AA258" s="382"/>
      <c r="AB258" s="145">
        <v>25</v>
      </c>
      <c r="AC258" s="376">
        <f>((X256*Z258)*(AB258/100)*AG239)</f>
        <v>0</v>
      </c>
      <c r="AD258" s="376"/>
      <c r="AE258" s="376">
        <f t="shared" ref="AE258" si="213">AC258*9.2</f>
        <v>0</v>
      </c>
      <c r="AF258" s="376"/>
      <c r="AG258" s="376">
        <f t="shared" ref="AG258" si="214">(AE258/1000)*0.249</f>
        <v>0</v>
      </c>
      <c r="AH258" s="376"/>
      <c r="AJ258" s="377"/>
      <c r="AK258" s="377"/>
      <c r="AL258" s="380"/>
      <c r="AM258" s="144" t="s">
        <v>143</v>
      </c>
      <c r="AN258" s="382">
        <v>1</v>
      </c>
      <c r="AO258" s="382"/>
      <c r="AP258" s="145">
        <v>25</v>
      </c>
      <c r="AQ258" s="376">
        <f>((AL256*AN258)*(AP258/100)*AU239)</f>
        <v>0</v>
      </c>
      <c r="AR258" s="376"/>
      <c r="AS258" s="376">
        <f t="shared" ref="AS258" si="215">AQ258*9.2</f>
        <v>0</v>
      </c>
      <c r="AT258" s="376"/>
      <c r="AU258" s="376">
        <f t="shared" ref="AU258" si="216">(AS258/1000)*0.249</f>
        <v>0</v>
      </c>
      <c r="AV258" s="376"/>
    </row>
    <row r="259" spans="3:48" ht="15.75" thickBot="1" x14ac:dyDescent="0.3">
      <c r="H259" s="193"/>
      <c r="I259" s="193"/>
      <c r="J259" s="193"/>
      <c r="K259" s="193"/>
      <c r="L259" s="193"/>
      <c r="M259" s="193"/>
      <c r="N259" s="193"/>
      <c r="O259" s="194"/>
      <c r="P259" s="194"/>
      <c r="Q259" s="194"/>
      <c r="R259" s="194"/>
      <c r="S259" s="194"/>
      <c r="T259" s="194"/>
      <c r="V259" s="193"/>
      <c r="W259" s="193"/>
    </row>
    <row r="260" spans="3:48" ht="16.5" thickBot="1" x14ac:dyDescent="0.3">
      <c r="C260" s="250" t="s">
        <v>48</v>
      </c>
      <c r="D260" s="241" t="s">
        <v>109</v>
      </c>
      <c r="E260" s="201" t="s">
        <v>29</v>
      </c>
      <c r="F260" s="206" t="s">
        <v>80</v>
      </c>
      <c r="H260" s="193"/>
      <c r="I260" s="193"/>
      <c r="J260" s="193"/>
      <c r="K260" s="193"/>
      <c r="L260" s="193"/>
      <c r="M260" s="193"/>
      <c r="N260" s="193"/>
      <c r="AO260" s="362" t="s">
        <v>49</v>
      </c>
      <c r="AP260" s="362"/>
      <c r="AQ260" s="363" t="s">
        <v>109</v>
      </c>
      <c r="AR260" s="364"/>
      <c r="AS260" s="363" t="s">
        <v>29</v>
      </c>
      <c r="AT260" s="365"/>
      <c r="AU260" s="366" t="s">
        <v>80</v>
      </c>
      <c r="AV260" s="367"/>
    </row>
    <row r="261" spans="3:48" ht="16.5" thickTop="1" x14ac:dyDescent="0.25">
      <c r="D261" s="368" t="s">
        <v>14</v>
      </c>
      <c r="E261" s="255" t="s">
        <v>32</v>
      </c>
      <c r="F261" s="207">
        <f>(ROUNDUP(SUM(B240:F240),1))/1000</f>
        <v>0</v>
      </c>
      <c r="H261" s="193"/>
      <c r="J261" s="202"/>
      <c r="K261" s="193"/>
      <c r="L261" s="196"/>
      <c r="M261" s="196"/>
      <c r="N261" s="195"/>
      <c r="O261" s="194"/>
      <c r="P261" s="194"/>
      <c r="Q261" s="194"/>
      <c r="R261" s="194"/>
      <c r="S261" s="194"/>
      <c r="T261" s="194"/>
      <c r="AK261" s="202"/>
      <c r="AQ261" s="368" t="s">
        <v>14</v>
      </c>
      <c r="AR261" s="369"/>
      <c r="AS261" s="369" t="s">
        <v>32</v>
      </c>
      <c r="AT261" s="369"/>
      <c r="AU261" s="372">
        <f>(ROUNDUP(SUM(Q218,Q221,Q224,Q227,Q230,Q233,AE218,AE221,AE224,AE227,AE230,AE233,Q241,Q244,Q247,Q250,Q253,Q256,AE241,AE244,AE247,AE250,AE253,AE256,AS218,AS221,AS227,AS230,AS233,AS241,AS224,AS244,AS247,AS250,AS253,AS256,BG218,BG221,BG224,BG227,BG230,BG233,BG241,BG244,BG247,BG250,BG253,BG256),1))/1000*365</f>
        <v>0</v>
      </c>
      <c r="AV261" s="373"/>
    </row>
    <row r="262" spans="3:48" ht="16.5" thickBot="1" x14ac:dyDescent="0.3">
      <c r="D262" s="370"/>
      <c r="E262" s="256" t="s">
        <v>86</v>
      </c>
      <c r="F262" s="208">
        <f>ROUNDUP(SUM(B245:F245),1)</f>
        <v>0</v>
      </c>
      <c r="H262" s="193"/>
      <c r="J262" s="202"/>
      <c r="K262" s="195"/>
      <c r="L262" s="196"/>
      <c r="M262" s="196"/>
      <c r="N262" s="195"/>
      <c r="O262" s="194"/>
      <c r="P262" s="194"/>
      <c r="Q262" s="194"/>
      <c r="R262" s="194"/>
      <c r="S262" s="194"/>
      <c r="T262" s="194"/>
      <c r="AK262" s="202"/>
      <c r="AQ262" s="370"/>
      <c r="AR262" s="371"/>
      <c r="AS262" s="371" t="s">
        <v>86</v>
      </c>
      <c r="AT262" s="371"/>
      <c r="AU262" s="374">
        <f>(ROUNDUP(SUM(S218,S221,S224,S227,S230,S233,AG218,AG221,AG224,AG227,AG230,AG233,S241,S244,S247,S250,S253,S256,AG241,AG244,AG247,AG250,AG253,AG256,AU218,AU221,AU224,AU227,AU230,AU233,AU241,AU244,AU247,AU250,AU253,AU256,BI218,BI221,BI224,BI227,BI230,BI233,BI241,BI244,BI247,BI250,BI253,BI256),10))*365</f>
        <v>0</v>
      </c>
      <c r="AV262" s="375"/>
    </row>
    <row r="263" spans="3:48" ht="15.75" x14ac:dyDescent="0.25">
      <c r="D263" s="368" t="s">
        <v>139</v>
      </c>
      <c r="E263" s="255" t="s">
        <v>32</v>
      </c>
      <c r="F263" s="207">
        <f>(ROUNDUP(SUM(B241:F241),1))/1000</f>
        <v>0</v>
      </c>
      <c r="H263" s="193"/>
      <c r="I263" s="193"/>
      <c r="J263" s="195"/>
      <c r="AQ263" s="368" t="s">
        <v>139</v>
      </c>
      <c r="AR263" s="369"/>
      <c r="AS263" s="369" t="s">
        <v>32</v>
      </c>
      <c r="AT263" s="369"/>
      <c r="AU263" s="372">
        <f>(ROUNDUP(SUM(Q219,Q222,Q225,Q228,Q231,Q234,AE219,AE222,AE225,AE228,AE231,AE234,Q242,Q245,Q248,Q251,Q254,Q257,AE242,AE245,AE248,AE251,AE254,AE257,AS219,AS222,AS225,AS228,AS231,AS234,AS242,AS245,AS248,AS251,AS254,AS257,BG219,BG222,BG225,BG228,BG231,BG234,BG242,BG245,BG248,BG251,BG254,BG257),1))/1000*365</f>
        <v>0</v>
      </c>
      <c r="AV263" s="373"/>
    </row>
    <row r="264" spans="3:48" ht="16.5" thickBot="1" x14ac:dyDescent="0.3">
      <c r="D264" s="370"/>
      <c r="E264" s="256" t="s">
        <v>86</v>
      </c>
      <c r="F264" s="208">
        <f>ROUNDUP(SUM(B246:F246),1)</f>
        <v>0</v>
      </c>
      <c r="H264" s="193"/>
      <c r="I264" s="193"/>
      <c r="J264" s="195"/>
      <c r="AQ264" s="370"/>
      <c r="AR264" s="371"/>
      <c r="AS264" s="371" t="s">
        <v>86</v>
      </c>
      <c r="AT264" s="371"/>
      <c r="AU264" s="374">
        <f>(ROUNDUP(SUM(S219,S222,S225,S228,S231,S234,AG219,AG222,AG225,AG228,AG231,AG234,S242,S245,S248,S251,S254,S257,AG242,AG245,AG248,AG251,AG254,AG257,AU219,AU222,AU225,AU228,AU231,AU234,AU242,AU245,AU248,AU251,AU254,AU257,BI219,BI222,BI225,BI228,BI231,BI234,BI242,BI245,BI248,BI251,BI254,BI257),10))*365</f>
        <v>0</v>
      </c>
      <c r="AV264" s="375"/>
    </row>
    <row r="265" spans="3:48" ht="15.75" x14ac:dyDescent="0.25">
      <c r="D265" s="368" t="s">
        <v>143</v>
      </c>
      <c r="E265" s="255" t="s">
        <v>32</v>
      </c>
      <c r="F265" s="207">
        <f>(ROUNDUP(SUM(B242:F242),1))/1000</f>
        <v>0</v>
      </c>
      <c r="H265" s="193"/>
      <c r="I265" s="193"/>
      <c r="J265" s="195"/>
      <c r="K265" s="195"/>
      <c r="L265" s="196"/>
      <c r="M265" s="196"/>
      <c r="N265" s="195"/>
      <c r="O265" s="197"/>
      <c r="P265" s="197"/>
      <c r="Q265" s="194"/>
      <c r="R265" s="194"/>
      <c r="S265" s="194"/>
      <c r="T265" s="194"/>
      <c r="AQ265" s="368" t="s">
        <v>143</v>
      </c>
      <c r="AR265" s="369"/>
      <c r="AS265" s="369" t="s">
        <v>32</v>
      </c>
      <c r="AT265" s="369"/>
      <c r="AU265" s="372">
        <f>(ROUNDUP(SUM(Q220,Q223,Q226,Q229,Q232,Q235,AE220,AE223,AE226,AE229,AE232,AE235,Q243,Q246,Q249,Q252,Q255,Q258,AE243,AE246,AE249,AE252,AE255,AE258,AS220,AS223,AS226,AS229,AS232,AS235,AS243,AS246,AS249,AS252,AS255,AS258,BG220,BG223,BG226,BG229,BG232,BG235,BG243,BG246,BG249,BG252,BG255,BG258),1))/1000*365</f>
        <v>0</v>
      </c>
      <c r="AV265" s="373"/>
    </row>
    <row r="266" spans="3:48" ht="16.5" thickBot="1" x14ac:dyDescent="0.3">
      <c r="D266" s="370"/>
      <c r="E266" s="256" t="s">
        <v>86</v>
      </c>
      <c r="F266" s="208">
        <f>ROUNDUP(SUM(B247:F247),1)</f>
        <v>0</v>
      </c>
      <c r="H266" s="193"/>
      <c r="I266" s="193"/>
      <c r="J266" s="195"/>
      <c r="K266" s="195"/>
      <c r="L266" s="196"/>
      <c r="M266" s="196"/>
      <c r="N266" s="195"/>
      <c r="O266" s="197"/>
      <c r="P266" s="197"/>
      <c r="Q266" s="194"/>
      <c r="R266" s="194"/>
      <c r="S266" s="194"/>
      <c r="T266" s="194"/>
      <c r="AQ266" s="370"/>
      <c r="AR266" s="371"/>
      <c r="AS266" s="371" t="s">
        <v>86</v>
      </c>
      <c r="AT266" s="371"/>
      <c r="AU266" s="374">
        <f>(ROUNDUP(SUM(S220,S223,S226,S229,S232,S235,AG220,AG223,AG226,AG229,AG232,AG235,S243,S246,S249,S252,S255,S258,AG243,AG246,AG249,AG252,AG255,AG258,AU220,AU223,AU226,AU229,AU232,AU235,AU243,AU246,AU249,AU252,AU255,AU258,BI220,BI223,BI226,BI229,BI232,BI235),10))*365</f>
        <v>0</v>
      </c>
      <c r="AV266" s="375"/>
    </row>
    <row r="267" spans="3:48" ht="15" customHeight="1" x14ac:dyDescent="0.25">
      <c r="E267" s="252" t="s">
        <v>32</v>
      </c>
      <c r="F267" s="252" t="s">
        <v>86</v>
      </c>
      <c r="AS267" s="360" t="s">
        <v>32</v>
      </c>
      <c r="AT267" s="360"/>
      <c r="AU267" s="360" t="s">
        <v>86</v>
      </c>
      <c r="AV267" s="360"/>
    </row>
    <row r="268" spans="3:48" ht="19.5" customHeight="1" thickBot="1" x14ac:dyDescent="0.3">
      <c r="E268" s="118">
        <f>(ROUNDUP(SUM(B240:F242),1))/1000</f>
        <v>0</v>
      </c>
      <c r="F268" s="118">
        <f>ROUNDUP(SUM(B248:F248),1)</f>
        <v>0</v>
      </c>
      <c r="H268" s="162"/>
      <c r="I268" s="162"/>
      <c r="J268" s="162"/>
      <c r="K268" s="162"/>
      <c r="L268" s="162"/>
      <c r="M268" s="162"/>
      <c r="N268" s="162"/>
      <c r="O268" s="162"/>
      <c r="P268" s="133"/>
      <c r="W268" s="257"/>
      <c r="AS268" s="361">
        <f>(ROUNDUP(((SUM(Q218:R235,Q241:R258,AE218:AF235,AE241:AF258,AS218:AT235,AS241:AT258))*365),1))/1000</f>
        <v>0</v>
      </c>
      <c r="AT268" s="361"/>
      <c r="AU268" s="361">
        <f>ROUNDUP(((SUM(S218:T235,S241:T258,AG218:AH235,AG241:AH258,AU218:AV235,AU241:AV258))*365),1)</f>
        <v>0</v>
      </c>
      <c r="AV268" s="361"/>
    </row>
    <row r="269" spans="3:48" ht="19.5" customHeight="1" thickTop="1" thickBot="1" x14ac:dyDescent="0.3">
      <c r="E269" s="162"/>
      <c r="F269" s="162"/>
      <c r="H269" s="162"/>
      <c r="I269" s="162"/>
      <c r="J269" s="162"/>
      <c r="K269" s="162"/>
      <c r="L269" s="162"/>
      <c r="M269" s="162"/>
      <c r="N269" s="162"/>
      <c r="O269" s="162"/>
      <c r="P269" s="133"/>
      <c r="W269" s="257"/>
      <c r="AC269" s="162"/>
      <c r="AD269" s="162"/>
      <c r="AE269" s="162"/>
      <c r="AF269" s="162"/>
      <c r="AG269" s="162"/>
      <c r="AH269" s="162"/>
    </row>
    <row r="270" spans="3:48" ht="16.5" customHeight="1" thickBot="1" x14ac:dyDescent="0.3">
      <c r="C270" s="250" t="s">
        <v>50</v>
      </c>
      <c r="D270" s="241" t="s">
        <v>109</v>
      </c>
      <c r="E270" s="201" t="s">
        <v>29</v>
      </c>
      <c r="F270" s="201" t="s">
        <v>80</v>
      </c>
      <c r="H270" s="162"/>
      <c r="I270" s="162"/>
      <c r="J270" s="162"/>
      <c r="K270" s="162"/>
      <c r="L270" s="162"/>
      <c r="M270" s="162"/>
      <c r="N270" s="162"/>
      <c r="O270" s="162"/>
      <c r="P270" s="133"/>
      <c r="W270" s="257"/>
      <c r="AC270" s="162"/>
      <c r="AD270" s="162"/>
      <c r="AE270" s="162"/>
      <c r="AF270" s="162"/>
      <c r="AG270" s="162"/>
      <c r="AH270" s="162"/>
    </row>
    <row r="271" spans="3:48" ht="16.5" customHeight="1" thickTop="1" x14ac:dyDescent="0.25">
      <c r="D271" s="368" t="s">
        <v>14</v>
      </c>
      <c r="E271" s="255" t="s">
        <v>32</v>
      </c>
      <c r="F271" s="198">
        <f t="shared" ref="F271:F276" si="217">F261+AU261</f>
        <v>0</v>
      </c>
      <c r="H271" s="162"/>
      <c r="I271" s="162"/>
      <c r="J271" s="162"/>
      <c r="K271" s="162"/>
      <c r="L271" s="162"/>
      <c r="M271" s="162"/>
      <c r="N271" s="162"/>
      <c r="O271" s="162"/>
      <c r="P271" s="133"/>
      <c r="W271" s="257"/>
      <c r="AC271" s="162"/>
      <c r="AD271" s="162"/>
      <c r="AE271" s="162"/>
      <c r="AF271" s="162"/>
      <c r="AG271" s="162"/>
      <c r="AH271" s="162"/>
    </row>
    <row r="272" spans="3:48" ht="16.5" customHeight="1" thickBot="1" x14ac:dyDescent="0.3">
      <c r="D272" s="370"/>
      <c r="E272" s="256" t="s">
        <v>86</v>
      </c>
      <c r="F272" s="199">
        <f t="shared" si="217"/>
        <v>0</v>
      </c>
      <c r="H272" s="162"/>
      <c r="I272" s="162"/>
      <c r="J272" s="162"/>
      <c r="K272" s="162"/>
      <c r="L272" s="162"/>
      <c r="M272" s="162"/>
      <c r="N272" s="162"/>
      <c r="O272" s="162"/>
      <c r="P272" s="133"/>
      <c r="W272" s="257"/>
      <c r="AC272" s="162"/>
      <c r="AD272" s="162"/>
      <c r="AE272" s="162"/>
      <c r="AF272" s="162"/>
      <c r="AG272" s="162"/>
      <c r="AH272" s="162"/>
    </row>
    <row r="273" spans="1:49" ht="16.5" customHeight="1" x14ac:dyDescent="0.25">
      <c r="D273" s="368" t="s">
        <v>139</v>
      </c>
      <c r="E273" s="255" t="s">
        <v>32</v>
      </c>
      <c r="F273" s="198">
        <f t="shared" si="217"/>
        <v>0</v>
      </c>
      <c r="H273" s="162"/>
      <c r="I273" s="162"/>
      <c r="J273" s="162"/>
      <c r="K273" s="162"/>
      <c r="L273" s="162"/>
      <c r="M273" s="162"/>
      <c r="N273" s="162"/>
      <c r="O273" s="162"/>
      <c r="P273" s="133"/>
      <c r="W273" s="257"/>
      <c r="AC273" s="162"/>
      <c r="AD273" s="162"/>
      <c r="AE273" s="162"/>
      <c r="AF273" s="162"/>
      <c r="AG273" s="162"/>
      <c r="AH273" s="162"/>
    </row>
    <row r="274" spans="1:49" ht="16.5" customHeight="1" thickBot="1" x14ac:dyDescent="0.3">
      <c r="D274" s="370"/>
      <c r="E274" s="256" t="s">
        <v>86</v>
      </c>
      <c r="F274" s="199">
        <f t="shared" si="217"/>
        <v>0</v>
      </c>
      <c r="H274" s="162"/>
      <c r="I274" s="162"/>
      <c r="J274" s="162"/>
      <c r="K274" s="162"/>
      <c r="L274" s="162"/>
      <c r="M274" s="162"/>
      <c r="N274" s="162"/>
      <c r="O274" s="162"/>
      <c r="P274" s="133"/>
      <c r="W274" s="257"/>
      <c r="AC274" s="162"/>
      <c r="AD274" s="162"/>
      <c r="AE274" s="162"/>
      <c r="AF274" s="162"/>
      <c r="AG274" s="162"/>
      <c r="AH274" s="162"/>
    </row>
    <row r="275" spans="1:49" ht="16.5" customHeight="1" x14ac:dyDescent="0.25">
      <c r="D275" s="368" t="s">
        <v>143</v>
      </c>
      <c r="E275" s="255" t="s">
        <v>32</v>
      </c>
      <c r="F275" s="198">
        <f t="shared" si="217"/>
        <v>0</v>
      </c>
      <c r="H275" s="162"/>
      <c r="I275" s="162"/>
      <c r="J275" s="162"/>
      <c r="K275" s="162"/>
      <c r="L275" s="162"/>
      <c r="M275" s="162"/>
      <c r="N275" s="162"/>
      <c r="O275" s="162"/>
      <c r="P275" s="133"/>
      <c r="W275" s="257"/>
      <c r="AC275" s="162"/>
      <c r="AD275" s="162"/>
      <c r="AE275" s="162"/>
      <c r="AF275" s="162"/>
      <c r="AG275" s="162"/>
      <c r="AH275" s="162"/>
    </row>
    <row r="276" spans="1:49" ht="16.5" customHeight="1" thickBot="1" x14ac:dyDescent="0.3">
      <c r="D276" s="370"/>
      <c r="E276" s="256" t="s">
        <v>86</v>
      </c>
      <c r="F276" s="199">
        <f t="shared" si="217"/>
        <v>0</v>
      </c>
      <c r="H276" s="162"/>
      <c r="I276" s="162"/>
      <c r="J276" s="162"/>
      <c r="K276" s="162"/>
      <c r="L276" s="162"/>
      <c r="M276" s="162"/>
      <c r="N276" s="162"/>
      <c r="O276" s="162"/>
      <c r="P276" s="133"/>
      <c r="W276" s="257"/>
      <c r="AC276" s="162"/>
      <c r="AD276" s="162"/>
      <c r="AE276" s="162"/>
      <c r="AF276" s="162"/>
      <c r="AG276" s="162"/>
      <c r="AH276" s="162"/>
    </row>
    <row r="277" spans="1:49" ht="19.5" customHeight="1" x14ac:dyDescent="0.25">
      <c r="E277" s="162"/>
      <c r="F277" s="162"/>
      <c r="H277" s="162"/>
      <c r="I277" s="162"/>
      <c r="J277" s="162"/>
      <c r="K277" s="162"/>
      <c r="L277" s="162"/>
      <c r="M277" s="162"/>
      <c r="N277" s="162"/>
      <c r="O277" s="162"/>
      <c r="P277" s="133"/>
      <c r="W277" s="257"/>
      <c r="AC277" s="162"/>
      <c r="AD277" s="162"/>
      <c r="AE277" s="162"/>
      <c r="AF277" s="162"/>
      <c r="AG277" s="162"/>
      <c r="AH277" s="162"/>
    </row>
    <row r="278" spans="1:49" ht="15" customHeight="1" x14ac:dyDescent="0.25">
      <c r="E278" s="252" t="s">
        <v>32</v>
      </c>
      <c r="F278" s="252" t="s">
        <v>86</v>
      </c>
      <c r="AC278" s="162"/>
      <c r="AD278" s="162"/>
      <c r="AE278" s="162"/>
      <c r="AF278" s="162"/>
      <c r="AG278" s="162"/>
      <c r="AH278" s="162"/>
    </row>
    <row r="279" spans="1:49" ht="20.100000000000001" customHeight="1" thickBot="1" x14ac:dyDescent="0.3">
      <c r="C279" s="332" t="s">
        <v>110</v>
      </c>
      <c r="D279" s="332"/>
      <c r="E279" s="118">
        <f>E268+AS268</f>
        <v>0</v>
      </c>
      <c r="F279" s="118">
        <f>F268+AU268</f>
        <v>0</v>
      </c>
    </row>
    <row r="280" spans="1:49" ht="20.100000000000001" customHeight="1" thickTop="1" x14ac:dyDescent="0.25">
      <c r="C280" s="162"/>
      <c r="D280" s="162"/>
      <c r="E280" s="162"/>
      <c r="F280" s="162"/>
    </row>
    <row r="281" spans="1:49" ht="20.100000000000001" customHeight="1" x14ac:dyDescent="0.25">
      <c r="A281" s="401" t="s">
        <v>95</v>
      </c>
      <c r="B281" s="401"/>
      <c r="C281" s="401"/>
      <c r="D281" s="401"/>
      <c r="E281" s="401"/>
      <c r="F281" s="401"/>
      <c r="G281" s="234"/>
      <c r="H281" s="401" t="str">
        <f>A281</f>
        <v>Rok 2019</v>
      </c>
      <c r="I281" s="401"/>
      <c r="J281" s="401"/>
      <c r="K281" s="401"/>
      <c r="L281" s="401"/>
      <c r="M281" s="401"/>
      <c r="N281" s="401"/>
      <c r="O281" s="401"/>
      <c r="P281" s="401"/>
      <c r="Q281" s="401"/>
      <c r="R281" s="401"/>
      <c r="S281" s="401"/>
      <c r="T281" s="401"/>
      <c r="U281" s="401"/>
      <c r="V281" s="401"/>
      <c r="W281" s="401"/>
      <c r="X281" s="401"/>
      <c r="Y281" s="401"/>
      <c r="Z281" s="401"/>
      <c r="AA281" s="401"/>
      <c r="AB281" s="401"/>
      <c r="AC281" s="401"/>
      <c r="AD281" s="401"/>
      <c r="AE281" s="401"/>
      <c r="AF281" s="401"/>
      <c r="AG281" s="401"/>
      <c r="AH281" s="401"/>
      <c r="AI281" s="401"/>
      <c r="AJ281" s="401"/>
      <c r="AK281" s="401"/>
      <c r="AL281" s="401"/>
      <c r="AM281" s="401"/>
      <c r="AN281" s="401"/>
      <c r="AO281" s="401"/>
      <c r="AP281" s="401"/>
      <c r="AQ281" s="401"/>
      <c r="AR281" s="401"/>
      <c r="AS281" s="401"/>
      <c r="AT281" s="401"/>
      <c r="AU281" s="401"/>
      <c r="AV281" s="401"/>
    </row>
    <row r="282" spans="1:49" ht="60" customHeight="1" x14ac:dyDescent="0.25">
      <c r="A282" s="402" t="s">
        <v>106</v>
      </c>
      <c r="B282" s="402"/>
      <c r="C282" s="402"/>
      <c r="D282" s="402"/>
      <c r="E282" s="402"/>
      <c r="F282" s="402"/>
      <c r="G282" s="234"/>
      <c r="H282" s="402" t="s">
        <v>106</v>
      </c>
      <c r="I282" s="402"/>
      <c r="J282" s="402"/>
      <c r="K282" s="402"/>
      <c r="L282" s="402"/>
      <c r="M282" s="402"/>
      <c r="N282" s="402"/>
      <c r="O282" s="402"/>
      <c r="P282" s="402"/>
      <c r="Q282" s="402"/>
      <c r="R282" s="402"/>
      <c r="S282" s="402"/>
      <c r="T282" s="402"/>
      <c r="U282" s="402"/>
      <c r="V282" s="402"/>
      <c r="W282" s="402"/>
      <c r="X282" s="402"/>
      <c r="Y282" s="402"/>
      <c r="Z282" s="402"/>
      <c r="AA282" s="402"/>
      <c r="AB282" s="402"/>
      <c r="AC282" s="402"/>
      <c r="AD282" s="402"/>
      <c r="AE282" s="402"/>
      <c r="AF282" s="402"/>
      <c r="AG282" s="402"/>
      <c r="AH282" s="402"/>
      <c r="AI282" s="402"/>
      <c r="AJ282" s="402"/>
      <c r="AK282" s="402"/>
      <c r="AL282" s="402"/>
      <c r="AM282" s="402"/>
      <c r="AN282" s="402"/>
      <c r="AO282" s="402"/>
      <c r="AP282" s="402"/>
      <c r="AQ282" s="402"/>
      <c r="AR282" s="402"/>
      <c r="AS282" s="402"/>
      <c r="AT282" s="402"/>
      <c r="AU282" s="402"/>
      <c r="AV282" s="402"/>
    </row>
    <row r="283" spans="1:49" ht="20.100000000000001" customHeight="1" x14ac:dyDescent="0.25">
      <c r="A283" s="403" t="s">
        <v>48</v>
      </c>
      <c r="B283" s="403"/>
      <c r="C283" s="403"/>
      <c r="D283" s="403"/>
      <c r="E283" s="403"/>
      <c r="F283" s="403"/>
      <c r="G283" s="245"/>
      <c r="H283" s="404" t="s">
        <v>49</v>
      </c>
      <c r="I283" s="404"/>
      <c r="J283" s="404"/>
      <c r="K283" s="404"/>
      <c r="L283" s="404"/>
      <c r="M283" s="404"/>
      <c r="N283" s="404"/>
      <c r="O283" s="404"/>
      <c r="P283" s="404"/>
      <c r="Q283" s="404"/>
      <c r="R283" s="404"/>
      <c r="S283" s="404"/>
      <c r="T283" s="404"/>
      <c r="U283" s="404"/>
      <c r="V283" s="404"/>
      <c r="W283" s="404"/>
      <c r="X283" s="404"/>
      <c r="Y283" s="404"/>
      <c r="Z283" s="404"/>
      <c r="AA283" s="404"/>
      <c r="AB283" s="404"/>
      <c r="AC283" s="404"/>
      <c r="AD283" s="404"/>
      <c r="AE283" s="404"/>
      <c r="AF283" s="404"/>
      <c r="AG283" s="404"/>
      <c r="AH283" s="404"/>
      <c r="AI283" s="404"/>
      <c r="AJ283" s="404"/>
      <c r="AK283" s="404"/>
      <c r="AL283" s="404"/>
      <c r="AM283" s="404"/>
      <c r="AN283" s="404"/>
      <c r="AO283" s="404"/>
      <c r="AP283" s="404"/>
      <c r="AQ283" s="404"/>
      <c r="AR283" s="404"/>
      <c r="AS283" s="404"/>
      <c r="AT283" s="404"/>
      <c r="AU283" s="404"/>
      <c r="AV283" s="404"/>
    </row>
    <row r="284" spans="1:49" ht="21.95" customHeight="1" x14ac:dyDescent="0.35">
      <c r="A284" s="245"/>
      <c r="B284" s="405" t="s">
        <v>44</v>
      </c>
      <c r="C284" s="405"/>
      <c r="D284" s="405"/>
      <c r="E284" s="405"/>
      <c r="F284" s="405"/>
      <c r="G284" s="28"/>
      <c r="H284" s="407" t="s">
        <v>72</v>
      </c>
      <c r="I284" s="407"/>
      <c r="J284" s="407"/>
      <c r="K284" s="407"/>
      <c r="L284" s="407"/>
      <c r="M284" s="407"/>
      <c r="N284" s="407"/>
      <c r="O284" s="407"/>
      <c r="P284" s="407"/>
      <c r="Q284" s="407"/>
      <c r="R284" s="407"/>
      <c r="S284" s="407"/>
      <c r="T284" s="407"/>
      <c r="U284" s="407"/>
      <c r="V284" s="407"/>
      <c r="W284" s="407"/>
      <c r="X284" s="407"/>
      <c r="Y284" s="407"/>
      <c r="Z284" s="407"/>
      <c r="AA284" s="407"/>
      <c r="AB284" s="407"/>
      <c r="AC284" s="407"/>
      <c r="AD284" s="407"/>
      <c r="AE284" s="407"/>
      <c r="AF284" s="407"/>
      <c r="AG284" s="407"/>
      <c r="AH284" s="407"/>
      <c r="AI284" s="407"/>
      <c r="AJ284" s="407"/>
      <c r="AK284" s="407"/>
      <c r="AL284" s="407"/>
      <c r="AM284" s="407"/>
      <c r="AN284" s="407"/>
      <c r="AO284" s="407"/>
      <c r="AP284" s="407"/>
      <c r="AQ284" s="407"/>
      <c r="AR284" s="407"/>
      <c r="AS284" s="407"/>
      <c r="AT284" s="407"/>
      <c r="AU284" s="407"/>
      <c r="AV284" s="407"/>
    </row>
    <row r="285" spans="1:49" ht="21.95" customHeight="1" thickBot="1" x14ac:dyDescent="0.3">
      <c r="B285" s="406"/>
      <c r="C285" s="406"/>
      <c r="D285" s="406"/>
      <c r="E285" s="406"/>
      <c r="F285" s="406"/>
      <c r="H285" s="407"/>
      <c r="I285" s="407"/>
      <c r="J285" s="407"/>
      <c r="K285" s="407"/>
      <c r="L285" s="407"/>
      <c r="M285" s="407"/>
      <c r="N285" s="407"/>
      <c r="O285" s="407"/>
      <c r="P285" s="407"/>
      <c r="Q285" s="407"/>
      <c r="R285" s="407"/>
      <c r="S285" s="407"/>
      <c r="T285" s="407"/>
      <c r="U285" s="407"/>
      <c r="V285" s="407"/>
      <c r="W285" s="407"/>
      <c r="X285" s="407"/>
      <c r="Y285" s="407"/>
      <c r="Z285" s="407"/>
      <c r="AA285" s="407"/>
      <c r="AB285" s="407"/>
      <c r="AC285" s="407"/>
      <c r="AD285" s="407"/>
      <c r="AE285" s="407"/>
      <c r="AF285" s="407"/>
      <c r="AG285" s="407"/>
      <c r="AH285" s="407"/>
      <c r="AI285" s="407"/>
      <c r="AJ285" s="407"/>
      <c r="AK285" s="407"/>
      <c r="AL285" s="407"/>
      <c r="AM285" s="407"/>
      <c r="AN285" s="407"/>
      <c r="AO285" s="407"/>
      <c r="AP285" s="407"/>
      <c r="AQ285" s="407"/>
      <c r="AR285" s="407"/>
      <c r="AS285" s="407"/>
      <c r="AT285" s="407"/>
      <c r="AU285" s="407"/>
      <c r="AV285" s="407"/>
      <c r="AW285" s="238"/>
    </row>
    <row r="286" spans="1:49" ht="51" customHeight="1" thickBot="1" x14ac:dyDescent="0.3">
      <c r="A286" s="30" t="s">
        <v>22</v>
      </c>
      <c r="B286" s="31" t="s">
        <v>8</v>
      </c>
      <c r="C286" s="32" t="s">
        <v>9</v>
      </c>
      <c r="D286" s="32" t="s">
        <v>6</v>
      </c>
      <c r="E286" s="32" t="s">
        <v>7</v>
      </c>
      <c r="F286" s="33" t="s">
        <v>5</v>
      </c>
      <c r="G286" s="6"/>
      <c r="H286" s="240" t="s">
        <v>53</v>
      </c>
      <c r="I286" s="248">
        <v>11614</v>
      </c>
      <c r="J286" s="247" t="s">
        <v>54</v>
      </c>
      <c r="K286" s="248">
        <v>79</v>
      </c>
      <c r="L286" s="389" t="s">
        <v>55</v>
      </c>
      <c r="M286" s="389"/>
      <c r="N286" s="390" t="s">
        <v>122</v>
      </c>
      <c r="O286" s="390"/>
      <c r="P286" s="390"/>
      <c r="Q286" s="391" t="s">
        <v>61</v>
      </c>
      <c r="R286" s="391"/>
      <c r="S286" s="137">
        <v>5.5</v>
      </c>
      <c r="T286" s="138" t="s">
        <v>64</v>
      </c>
      <c r="U286" s="36"/>
      <c r="V286" s="240" t="s">
        <v>53</v>
      </c>
      <c r="W286" s="248">
        <v>14134</v>
      </c>
      <c r="X286" s="247" t="s">
        <v>54</v>
      </c>
      <c r="Y286" s="248">
        <v>691</v>
      </c>
      <c r="Z286" s="389" t="s">
        <v>55</v>
      </c>
      <c r="AA286" s="389"/>
      <c r="AB286" s="390" t="s">
        <v>132</v>
      </c>
      <c r="AC286" s="390"/>
      <c r="AD286" s="390"/>
      <c r="AE286" s="391" t="s">
        <v>61</v>
      </c>
      <c r="AF286" s="391"/>
      <c r="AG286" s="137">
        <v>4.7</v>
      </c>
      <c r="AH286" s="138" t="s">
        <v>64</v>
      </c>
      <c r="AJ286" s="240" t="s">
        <v>53</v>
      </c>
      <c r="AK286" s="248">
        <v>14265</v>
      </c>
      <c r="AL286" s="247" t="s">
        <v>54</v>
      </c>
      <c r="AM286" s="248">
        <v>691</v>
      </c>
      <c r="AN286" s="389" t="s">
        <v>55</v>
      </c>
      <c r="AO286" s="389"/>
      <c r="AP286" s="390" t="s">
        <v>134</v>
      </c>
      <c r="AQ286" s="390"/>
      <c r="AR286" s="390"/>
      <c r="AS286" s="391" t="s">
        <v>61</v>
      </c>
      <c r="AT286" s="391"/>
      <c r="AU286" s="137">
        <v>1</v>
      </c>
      <c r="AV286" s="138" t="s">
        <v>64</v>
      </c>
      <c r="AW286" s="36"/>
    </row>
    <row r="287" spans="1:49" ht="30" customHeight="1" x14ac:dyDescent="0.25">
      <c r="A287" s="8" t="s">
        <v>18</v>
      </c>
      <c r="B287" s="20">
        <f>IF((B288+B289+B290)&gt;0,B288+B289+B290,0)</f>
        <v>0</v>
      </c>
      <c r="C287" s="251">
        <f>IF((C288+C289+C290)&gt;0,C288+C289+C290,0)</f>
        <v>0</v>
      </c>
      <c r="D287" s="251">
        <f>IF((D288+D289+D290)&gt;0,D288+D289+D290,0)</f>
        <v>0</v>
      </c>
      <c r="E287" s="251">
        <f>IF((E288+E289+E290)&gt;0,E288+E289+E290,0)</f>
        <v>0</v>
      </c>
      <c r="F287" s="22">
        <f>IF((F288+F289+F290)&gt;0,F288+F289+F290,0)</f>
        <v>0</v>
      </c>
      <c r="H287" s="383" t="s">
        <v>57</v>
      </c>
      <c r="I287" s="383"/>
      <c r="J287" s="249" t="s">
        <v>45</v>
      </c>
      <c r="K287" s="249" t="s">
        <v>58</v>
      </c>
      <c r="L287" s="383" t="s">
        <v>59</v>
      </c>
      <c r="M287" s="383"/>
      <c r="N287" s="249" t="s">
        <v>60</v>
      </c>
      <c r="O287" s="383" t="s">
        <v>62</v>
      </c>
      <c r="P287" s="383"/>
      <c r="Q287" s="383" t="s">
        <v>63</v>
      </c>
      <c r="R287" s="383"/>
      <c r="S287" s="383" t="s">
        <v>83</v>
      </c>
      <c r="T287" s="383"/>
      <c r="U287" s="150"/>
      <c r="V287" s="383" t="s">
        <v>57</v>
      </c>
      <c r="W287" s="383"/>
      <c r="X287" s="249" t="s">
        <v>45</v>
      </c>
      <c r="Y287" s="249" t="s">
        <v>58</v>
      </c>
      <c r="Z287" s="383" t="s">
        <v>59</v>
      </c>
      <c r="AA287" s="383"/>
      <c r="AB287" s="249" t="s">
        <v>60</v>
      </c>
      <c r="AC287" s="383" t="s">
        <v>62</v>
      </c>
      <c r="AD287" s="383"/>
      <c r="AE287" s="383" t="s">
        <v>63</v>
      </c>
      <c r="AF287" s="383"/>
      <c r="AG287" s="383" t="s">
        <v>82</v>
      </c>
      <c r="AH287" s="383"/>
      <c r="AJ287" s="383" t="s">
        <v>57</v>
      </c>
      <c r="AK287" s="383"/>
      <c r="AL287" s="249" t="s">
        <v>45</v>
      </c>
      <c r="AM287" s="249" t="s">
        <v>58</v>
      </c>
      <c r="AN287" s="383" t="s">
        <v>59</v>
      </c>
      <c r="AO287" s="383"/>
      <c r="AP287" s="249" t="s">
        <v>60</v>
      </c>
      <c r="AQ287" s="383" t="s">
        <v>62</v>
      </c>
      <c r="AR287" s="383"/>
      <c r="AS287" s="383" t="s">
        <v>63</v>
      </c>
      <c r="AT287" s="383"/>
      <c r="AU287" s="383" t="s">
        <v>83</v>
      </c>
      <c r="AV287" s="383"/>
      <c r="AW287" s="150"/>
    </row>
    <row r="288" spans="1:49" ht="30" customHeight="1" x14ac:dyDescent="0.25">
      <c r="A288" s="9" t="s">
        <v>14</v>
      </c>
      <c r="B288" s="104"/>
      <c r="C288" s="96"/>
      <c r="D288" s="96"/>
      <c r="E288" s="96"/>
      <c r="F288" s="97"/>
      <c r="H288" s="384" t="s">
        <v>56</v>
      </c>
      <c r="I288" s="384"/>
      <c r="J288" s="378"/>
      <c r="K288" s="144" t="s">
        <v>14</v>
      </c>
      <c r="L288" s="382">
        <v>1</v>
      </c>
      <c r="M288" s="382"/>
      <c r="N288" s="145">
        <v>5</v>
      </c>
      <c r="O288" s="376">
        <f>((J288*L288)*(N288/100)*S286)</f>
        <v>0</v>
      </c>
      <c r="P288" s="376"/>
      <c r="Q288" s="376">
        <f>O288*9.2</f>
        <v>0</v>
      </c>
      <c r="R288" s="376"/>
      <c r="S288" s="376">
        <f>(Q288/1000)*0.249</f>
        <v>0</v>
      </c>
      <c r="T288" s="376"/>
      <c r="U288" s="151"/>
      <c r="V288" s="384" t="s">
        <v>56</v>
      </c>
      <c r="W288" s="384"/>
      <c r="X288" s="378"/>
      <c r="Y288" s="144" t="s">
        <v>14</v>
      </c>
      <c r="Z288" s="382">
        <v>1</v>
      </c>
      <c r="AA288" s="382"/>
      <c r="AB288" s="145">
        <v>5</v>
      </c>
      <c r="AC288" s="376">
        <f>((X288*Z288)*(AB288/100)*AG286)</f>
        <v>0</v>
      </c>
      <c r="AD288" s="376"/>
      <c r="AE288" s="376">
        <f>AC288*9.2</f>
        <v>0</v>
      </c>
      <c r="AF288" s="376"/>
      <c r="AG288" s="376">
        <f>(AE288/1000)*0.249</f>
        <v>0</v>
      </c>
      <c r="AH288" s="376"/>
      <c r="AJ288" s="384" t="s">
        <v>56</v>
      </c>
      <c r="AK288" s="384"/>
      <c r="AL288" s="378"/>
      <c r="AM288" s="144" t="s">
        <v>14</v>
      </c>
      <c r="AN288" s="382">
        <v>1</v>
      </c>
      <c r="AO288" s="382"/>
      <c r="AP288" s="145">
        <v>5</v>
      </c>
      <c r="AQ288" s="376">
        <f>((AL288*AN288)*(AP288/100)*AU286)</f>
        <v>0</v>
      </c>
      <c r="AR288" s="376"/>
      <c r="AS288" s="376">
        <f>AQ288*9.2</f>
        <v>0</v>
      </c>
      <c r="AT288" s="376"/>
      <c r="AU288" s="376">
        <f>(AS288/1000)*0.249</f>
        <v>0</v>
      </c>
      <c r="AV288" s="376"/>
      <c r="AW288" s="151"/>
    </row>
    <row r="289" spans="1:49" ht="30" customHeight="1" x14ac:dyDescent="0.25">
      <c r="A289" s="9" t="s">
        <v>139</v>
      </c>
      <c r="B289" s="104"/>
      <c r="C289" s="96"/>
      <c r="D289" s="96"/>
      <c r="E289" s="96"/>
      <c r="F289" s="97"/>
      <c r="H289" s="384"/>
      <c r="I289" s="384"/>
      <c r="J289" s="379"/>
      <c r="K289" s="144" t="s">
        <v>139</v>
      </c>
      <c r="L289" s="381" t="s">
        <v>41</v>
      </c>
      <c r="M289" s="381"/>
      <c r="N289" s="146"/>
      <c r="O289" s="385"/>
      <c r="P289" s="385"/>
      <c r="Q289" s="385"/>
      <c r="R289" s="385"/>
      <c r="S289" s="385"/>
      <c r="T289" s="385"/>
      <c r="U289" s="151"/>
      <c r="V289" s="384"/>
      <c r="W289" s="384"/>
      <c r="X289" s="379"/>
      <c r="Y289" s="144" t="s">
        <v>139</v>
      </c>
      <c r="Z289" s="381" t="s">
        <v>41</v>
      </c>
      <c r="AA289" s="381"/>
      <c r="AB289" s="146"/>
      <c r="AC289" s="385"/>
      <c r="AD289" s="385"/>
      <c r="AE289" s="385"/>
      <c r="AF289" s="385"/>
      <c r="AG289" s="385"/>
      <c r="AH289" s="385"/>
      <c r="AJ289" s="384"/>
      <c r="AK289" s="384"/>
      <c r="AL289" s="379"/>
      <c r="AM289" s="144" t="s">
        <v>139</v>
      </c>
      <c r="AN289" s="381" t="s">
        <v>41</v>
      </c>
      <c r="AO289" s="381"/>
      <c r="AP289" s="146"/>
      <c r="AQ289" s="385"/>
      <c r="AR289" s="385"/>
      <c r="AS289" s="385"/>
      <c r="AT289" s="385"/>
      <c r="AU289" s="385"/>
      <c r="AV289" s="385"/>
      <c r="AW289" s="151"/>
    </row>
    <row r="290" spans="1:49" ht="30" customHeight="1" thickBot="1" x14ac:dyDescent="0.3">
      <c r="A290" s="10" t="s">
        <v>143</v>
      </c>
      <c r="B290" s="105"/>
      <c r="C290" s="99"/>
      <c r="D290" s="99"/>
      <c r="E290" s="99"/>
      <c r="F290" s="100"/>
      <c r="H290" s="384"/>
      <c r="I290" s="384"/>
      <c r="J290" s="380"/>
      <c r="K290" s="144" t="s">
        <v>143</v>
      </c>
      <c r="L290" s="381" t="s">
        <v>41</v>
      </c>
      <c r="M290" s="381"/>
      <c r="N290" s="146"/>
      <c r="O290" s="385"/>
      <c r="P290" s="385"/>
      <c r="Q290" s="385"/>
      <c r="R290" s="385"/>
      <c r="S290" s="385"/>
      <c r="T290" s="385"/>
      <c r="U290" s="151"/>
      <c r="V290" s="384"/>
      <c r="W290" s="384"/>
      <c r="X290" s="380"/>
      <c r="Y290" s="144" t="s">
        <v>143</v>
      </c>
      <c r="Z290" s="381" t="s">
        <v>41</v>
      </c>
      <c r="AA290" s="381"/>
      <c r="AB290" s="146"/>
      <c r="AC290" s="385"/>
      <c r="AD290" s="385"/>
      <c r="AE290" s="385"/>
      <c r="AF290" s="385"/>
      <c r="AG290" s="385"/>
      <c r="AH290" s="385"/>
      <c r="AJ290" s="384"/>
      <c r="AK290" s="384"/>
      <c r="AL290" s="380"/>
      <c r="AM290" s="144" t="s">
        <v>143</v>
      </c>
      <c r="AN290" s="381" t="s">
        <v>41</v>
      </c>
      <c r="AO290" s="381"/>
      <c r="AP290" s="146"/>
      <c r="AQ290" s="385"/>
      <c r="AR290" s="385"/>
      <c r="AS290" s="385"/>
      <c r="AT290" s="385"/>
      <c r="AU290" s="385"/>
      <c r="AV290" s="385"/>
      <c r="AW290" s="151"/>
    </row>
    <row r="291" spans="1:49" ht="30" customHeight="1" x14ac:dyDescent="0.25">
      <c r="A291" s="8" t="s">
        <v>15</v>
      </c>
      <c r="B291" s="399" t="s">
        <v>16</v>
      </c>
      <c r="C291" s="399"/>
      <c r="D291" s="399"/>
      <c r="E291" s="400"/>
      <c r="F291" s="7" t="s">
        <v>17</v>
      </c>
      <c r="H291" s="377" t="s">
        <v>121</v>
      </c>
      <c r="I291" s="377"/>
      <c r="J291" s="378"/>
      <c r="K291" s="144" t="s">
        <v>14</v>
      </c>
      <c r="L291" s="382">
        <v>0.42399999999999999</v>
      </c>
      <c r="M291" s="382"/>
      <c r="N291" s="145">
        <v>7.4</v>
      </c>
      <c r="O291" s="376">
        <f>((J291*L291)*(N291/100)*S286)</f>
        <v>0</v>
      </c>
      <c r="P291" s="376"/>
      <c r="Q291" s="376">
        <f t="shared" ref="Q291:Q296" si="218">O291*9.2</f>
        <v>0</v>
      </c>
      <c r="R291" s="376"/>
      <c r="S291" s="376">
        <f t="shared" ref="S291:S296" si="219">(Q291/1000)*0.249</f>
        <v>0</v>
      </c>
      <c r="T291" s="376"/>
      <c r="V291" s="377" t="s">
        <v>121</v>
      </c>
      <c r="W291" s="377"/>
      <c r="X291" s="378"/>
      <c r="Y291" s="144" t="s">
        <v>14</v>
      </c>
      <c r="Z291" s="382">
        <v>0.42399999999999999</v>
      </c>
      <c r="AA291" s="382"/>
      <c r="AB291" s="145">
        <v>7.4</v>
      </c>
      <c r="AC291" s="376">
        <f>((X291*Z291)*(AB291/100)*AG286)</f>
        <v>0</v>
      </c>
      <c r="AD291" s="376"/>
      <c r="AE291" s="376">
        <f t="shared" ref="AE291:AE296" si="220">AC291*9.2</f>
        <v>0</v>
      </c>
      <c r="AF291" s="376"/>
      <c r="AG291" s="376">
        <f t="shared" ref="AG291:AG296" si="221">(AE291/1000)*0.249</f>
        <v>0</v>
      </c>
      <c r="AH291" s="376"/>
      <c r="AJ291" s="377" t="s">
        <v>121</v>
      </c>
      <c r="AK291" s="377"/>
      <c r="AL291" s="378"/>
      <c r="AM291" s="144" t="s">
        <v>14</v>
      </c>
      <c r="AN291" s="382">
        <v>0.42399999999999999</v>
      </c>
      <c r="AO291" s="382"/>
      <c r="AP291" s="145">
        <v>7.4</v>
      </c>
      <c r="AQ291" s="376">
        <f>((AL291*AN291)*(AP291/100)*AU286)</f>
        <v>0</v>
      </c>
      <c r="AR291" s="376"/>
      <c r="AS291" s="376">
        <f t="shared" ref="AS291:AS296" si="222">AQ291*9.2</f>
        <v>0</v>
      </c>
      <c r="AT291" s="376"/>
      <c r="AU291" s="376">
        <f t="shared" ref="AU291:AU296" si="223">(AS291/1000)*0.249</f>
        <v>0</v>
      </c>
      <c r="AV291" s="376"/>
    </row>
    <row r="292" spans="1:49" ht="30" customHeight="1" x14ac:dyDescent="0.25">
      <c r="A292" s="9" t="s">
        <v>14</v>
      </c>
      <c r="B292" s="95">
        <v>6459</v>
      </c>
      <c r="C292" s="96">
        <v>11097</v>
      </c>
      <c r="D292" s="96">
        <v>12349</v>
      </c>
      <c r="E292" s="96"/>
      <c r="F292" s="97"/>
      <c r="H292" s="377"/>
      <c r="I292" s="377"/>
      <c r="J292" s="379"/>
      <c r="K292" s="144" t="s">
        <v>139</v>
      </c>
      <c r="L292" s="382">
        <v>0.26</v>
      </c>
      <c r="M292" s="382"/>
      <c r="N292" s="145">
        <v>9.6999999999999993</v>
      </c>
      <c r="O292" s="376">
        <f>((J291*L292)*(N292/100)*S286)</f>
        <v>0</v>
      </c>
      <c r="P292" s="376"/>
      <c r="Q292" s="376">
        <f t="shared" si="218"/>
        <v>0</v>
      </c>
      <c r="R292" s="376"/>
      <c r="S292" s="376">
        <f t="shared" si="219"/>
        <v>0</v>
      </c>
      <c r="T292" s="376"/>
      <c r="V292" s="377"/>
      <c r="W292" s="377"/>
      <c r="X292" s="379"/>
      <c r="Y292" s="144" t="s">
        <v>139</v>
      </c>
      <c r="Z292" s="382">
        <v>0.26</v>
      </c>
      <c r="AA292" s="382"/>
      <c r="AB292" s="145">
        <v>9.6999999999999993</v>
      </c>
      <c r="AC292" s="376">
        <f>((X291*Z292)*(AB292/100)*AG286)</f>
        <v>0</v>
      </c>
      <c r="AD292" s="376"/>
      <c r="AE292" s="376">
        <f t="shared" si="220"/>
        <v>0</v>
      </c>
      <c r="AF292" s="376"/>
      <c r="AG292" s="376">
        <f t="shared" si="221"/>
        <v>0</v>
      </c>
      <c r="AH292" s="376"/>
      <c r="AJ292" s="377"/>
      <c r="AK292" s="377"/>
      <c r="AL292" s="379"/>
      <c r="AM292" s="144" t="s">
        <v>139</v>
      </c>
      <c r="AN292" s="382">
        <v>0.26</v>
      </c>
      <c r="AO292" s="382"/>
      <c r="AP292" s="145">
        <v>9.6999999999999993</v>
      </c>
      <c r="AQ292" s="376">
        <f>((AL291*AN292)*(AP292/100)*AU286)</f>
        <v>0</v>
      </c>
      <c r="AR292" s="376"/>
      <c r="AS292" s="376">
        <f t="shared" si="222"/>
        <v>0</v>
      </c>
      <c r="AT292" s="376"/>
      <c r="AU292" s="376">
        <f t="shared" si="223"/>
        <v>0</v>
      </c>
      <c r="AV292" s="376"/>
    </row>
    <row r="293" spans="1:49" ht="30" customHeight="1" x14ac:dyDescent="0.25">
      <c r="A293" s="9" t="s">
        <v>139</v>
      </c>
      <c r="B293" s="95"/>
      <c r="C293" s="96">
        <v>12769</v>
      </c>
      <c r="D293" s="96">
        <v>16057</v>
      </c>
      <c r="E293" s="96"/>
      <c r="F293" s="97"/>
      <c r="H293" s="377"/>
      <c r="I293" s="377"/>
      <c r="J293" s="380"/>
      <c r="K293" s="144" t="s">
        <v>143</v>
      </c>
      <c r="L293" s="382">
        <v>0.316</v>
      </c>
      <c r="M293" s="382"/>
      <c r="N293" s="145">
        <v>6.8</v>
      </c>
      <c r="O293" s="376">
        <f>((J291*L293)*(N293/100)*S286)</f>
        <v>0</v>
      </c>
      <c r="P293" s="376"/>
      <c r="Q293" s="376">
        <f t="shared" si="218"/>
        <v>0</v>
      </c>
      <c r="R293" s="376"/>
      <c r="S293" s="376">
        <f t="shared" si="219"/>
        <v>0</v>
      </c>
      <c r="T293" s="376"/>
      <c r="V293" s="377"/>
      <c r="W293" s="377"/>
      <c r="X293" s="380"/>
      <c r="Y293" s="144" t="s">
        <v>143</v>
      </c>
      <c r="Z293" s="382">
        <v>0.316</v>
      </c>
      <c r="AA293" s="382"/>
      <c r="AB293" s="145">
        <v>6.8</v>
      </c>
      <c r="AC293" s="376">
        <f>((X291*Z293)*(AB293/100)*AG286)</f>
        <v>0</v>
      </c>
      <c r="AD293" s="376"/>
      <c r="AE293" s="376">
        <f t="shared" si="220"/>
        <v>0</v>
      </c>
      <c r="AF293" s="376"/>
      <c r="AG293" s="376">
        <f t="shared" si="221"/>
        <v>0</v>
      </c>
      <c r="AH293" s="376"/>
      <c r="AJ293" s="377"/>
      <c r="AK293" s="377"/>
      <c r="AL293" s="380"/>
      <c r="AM293" s="144" t="s">
        <v>143</v>
      </c>
      <c r="AN293" s="382">
        <v>0.316</v>
      </c>
      <c r="AO293" s="382"/>
      <c r="AP293" s="145">
        <v>6.8</v>
      </c>
      <c r="AQ293" s="376">
        <f>((AL291*AN293)*(AP293/100)*AU286)</f>
        <v>0</v>
      </c>
      <c r="AR293" s="376"/>
      <c r="AS293" s="376">
        <f t="shared" si="222"/>
        <v>0</v>
      </c>
      <c r="AT293" s="376"/>
      <c r="AU293" s="376">
        <f t="shared" si="223"/>
        <v>0</v>
      </c>
      <c r="AV293" s="376"/>
    </row>
    <row r="294" spans="1:49" ht="30" customHeight="1" thickBot="1" x14ac:dyDescent="0.3">
      <c r="A294" s="10" t="s">
        <v>143</v>
      </c>
      <c r="B294" s="98"/>
      <c r="C294" s="99">
        <v>14070</v>
      </c>
      <c r="D294" s="99">
        <v>25460</v>
      </c>
      <c r="E294" s="99">
        <v>52719</v>
      </c>
      <c r="F294" s="100">
        <v>360</v>
      </c>
      <c r="H294" s="377" t="s">
        <v>65</v>
      </c>
      <c r="I294" s="377"/>
      <c r="J294" s="378"/>
      <c r="K294" s="144" t="s">
        <v>14</v>
      </c>
      <c r="L294" s="382">
        <v>0.05</v>
      </c>
      <c r="M294" s="382"/>
      <c r="N294" s="145">
        <v>13.4</v>
      </c>
      <c r="O294" s="376">
        <f>((J294*L294)*(N294/100)*S286)</f>
        <v>0</v>
      </c>
      <c r="P294" s="376"/>
      <c r="Q294" s="376">
        <f t="shared" si="218"/>
        <v>0</v>
      </c>
      <c r="R294" s="376"/>
      <c r="S294" s="376">
        <f t="shared" si="219"/>
        <v>0</v>
      </c>
      <c r="T294" s="376"/>
      <c r="V294" s="377" t="s">
        <v>65</v>
      </c>
      <c r="W294" s="377"/>
      <c r="X294" s="378"/>
      <c r="Y294" s="144" t="s">
        <v>14</v>
      </c>
      <c r="Z294" s="382">
        <v>0.05</v>
      </c>
      <c r="AA294" s="382"/>
      <c r="AB294" s="145">
        <v>13.4</v>
      </c>
      <c r="AC294" s="376">
        <f>((X294*Z294)*(AB294/100)*AG286)</f>
        <v>0</v>
      </c>
      <c r="AD294" s="376"/>
      <c r="AE294" s="376">
        <f t="shared" si="220"/>
        <v>0</v>
      </c>
      <c r="AF294" s="376"/>
      <c r="AG294" s="376">
        <f t="shared" si="221"/>
        <v>0</v>
      </c>
      <c r="AH294" s="376"/>
      <c r="AJ294" s="377" t="s">
        <v>65</v>
      </c>
      <c r="AK294" s="377"/>
      <c r="AL294" s="378"/>
      <c r="AM294" s="144" t="s">
        <v>14</v>
      </c>
      <c r="AN294" s="382">
        <v>0.05</v>
      </c>
      <c r="AO294" s="382"/>
      <c r="AP294" s="145">
        <v>13.4</v>
      </c>
      <c r="AQ294" s="376">
        <f>((AL294*AN294)*(AP294/100)*AU286)</f>
        <v>0</v>
      </c>
      <c r="AR294" s="376"/>
      <c r="AS294" s="376">
        <f t="shared" si="222"/>
        <v>0</v>
      </c>
      <c r="AT294" s="376"/>
      <c r="AU294" s="376">
        <f t="shared" si="223"/>
        <v>0</v>
      </c>
      <c r="AV294" s="376"/>
    </row>
    <row r="295" spans="1:49" ht="30" customHeight="1" x14ac:dyDescent="0.25">
      <c r="A295" s="8" t="s">
        <v>10</v>
      </c>
      <c r="B295" s="115" t="str">
        <f>IF((B296+B297+B298)&gt;0,(B296+B297+B298)/(IF(B296&gt;0,1,0)+IF(B297&gt;0,1,0)+IF(B298&gt;0,1,0)),"")</f>
        <v/>
      </c>
      <c r="C295" s="116" t="str">
        <f t="shared" ref="C295:F295" si="224">IF((C296+C297+C298)&gt;0,(C296+C297+C298)/(IF(C296&gt;0,1,0)+IF(C297&gt;0,1,0)+IF(C298&gt;0,1,0)),"")</f>
        <v/>
      </c>
      <c r="D295" s="116" t="str">
        <f t="shared" si="224"/>
        <v/>
      </c>
      <c r="E295" s="116" t="str">
        <f t="shared" si="224"/>
        <v/>
      </c>
      <c r="F295" s="117" t="str">
        <f t="shared" si="224"/>
        <v/>
      </c>
      <c r="H295" s="377"/>
      <c r="I295" s="377"/>
      <c r="J295" s="379"/>
      <c r="K295" s="144" t="s">
        <v>139</v>
      </c>
      <c r="L295" s="382">
        <v>0.05</v>
      </c>
      <c r="M295" s="382"/>
      <c r="N295" s="145">
        <v>15.7</v>
      </c>
      <c r="O295" s="376">
        <f>((J294*L295)*(N295/100)*S286)</f>
        <v>0</v>
      </c>
      <c r="P295" s="376"/>
      <c r="Q295" s="376">
        <f t="shared" si="218"/>
        <v>0</v>
      </c>
      <c r="R295" s="376"/>
      <c r="S295" s="376">
        <f t="shared" si="219"/>
        <v>0</v>
      </c>
      <c r="T295" s="376"/>
      <c r="V295" s="377"/>
      <c r="W295" s="377"/>
      <c r="X295" s="379"/>
      <c r="Y295" s="144" t="s">
        <v>139</v>
      </c>
      <c r="Z295" s="382">
        <v>0.05</v>
      </c>
      <c r="AA295" s="382"/>
      <c r="AB295" s="145">
        <v>15.7</v>
      </c>
      <c r="AC295" s="376">
        <f>((X294*Z295)*(AB295/100)*AG286)</f>
        <v>0</v>
      </c>
      <c r="AD295" s="376"/>
      <c r="AE295" s="376">
        <f t="shared" si="220"/>
        <v>0</v>
      </c>
      <c r="AF295" s="376"/>
      <c r="AG295" s="376">
        <f t="shared" si="221"/>
        <v>0</v>
      </c>
      <c r="AH295" s="376"/>
      <c r="AJ295" s="377"/>
      <c r="AK295" s="377"/>
      <c r="AL295" s="379"/>
      <c r="AM295" s="144" t="s">
        <v>139</v>
      </c>
      <c r="AN295" s="382">
        <v>0.05</v>
      </c>
      <c r="AO295" s="382"/>
      <c r="AP295" s="145">
        <v>15.7</v>
      </c>
      <c r="AQ295" s="376">
        <f>((AL294*AN295)*(AP295/100)*AU286)</f>
        <v>0</v>
      </c>
      <c r="AR295" s="376"/>
      <c r="AS295" s="376">
        <f t="shared" si="222"/>
        <v>0</v>
      </c>
      <c r="AT295" s="376"/>
      <c r="AU295" s="376">
        <f t="shared" si="223"/>
        <v>0</v>
      </c>
      <c r="AV295" s="376"/>
    </row>
    <row r="296" spans="1:49" ht="30" customHeight="1" x14ac:dyDescent="0.25">
      <c r="A296" s="9" t="s">
        <v>14</v>
      </c>
      <c r="B296" s="106"/>
      <c r="C296" s="107"/>
      <c r="D296" s="107"/>
      <c r="E296" s="107"/>
      <c r="F296" s="108"/>
      <c r="H296" s="377"/>
      <c r="I296" s="377"/>
      <c r="J296" s="380"/>
      <c r="K296" s="144" t="s">
        <v>143</v>
      </c>
      <c r="L296" s="382">
        <v>0.9</v>
      </c>
      <c r="M296" s="382"/>
      <c r="N296" s="145">
        <v>11</v>
      </c>
      <c r="O296" s="376">
        <f>((J294*L296)*(N296/100)*S286)</f>
        <v>0</v>
      </c>
      <c r="P296" s="376"/>
      <c r="Q296" s="376">
        <f t="shared" si="218"/>
        <v>0</v>
      </c>
      <c r="R296" s="376"/>
      <c r="S296" s="376">
        <f t="shared" si="219"/>
        <v>0</v>
      </c>
      <c r="T296" s="376"/>
      <c r="V296" s="377"/>
      <c r="W296" s="377"/>
      <c r="X296" s="380"/>
      <c r="Y296" s="144" t="s">
        <v>143</v>
      </c>
      <c r="Z296" s="382">
        <v>0.9</v>
      </c>
      <c r="AA296" s="382"/>
      <c r="AB296" s="145">
        <v>11</v>
      </c>
      <c r="AC296" s="376">
        <f>((X294*Z296)*(AB296/100)*AG286)</f>
        <v>0</v>
      </c>
      <c r="AD296" s="376"/>
      <c r="AE296" s="376">
        <f t="shared" si="220"/>
        <v>0</v>
      </c>
      <c r="AF296" s="376"/>
      <c r="AG296" s="376">
        <f t="shared" si="221"/>
        <v>0</v>
      </c>
      <c r="AH296" s="376"/>
      <c r="AJ296" s="377"/>
      <c r="AK296" s="377"/>
      <c r="AL296" s="380"/>
      <c r="AM296" s="144" t="s">
        <v>143</v>
      </c>
      <c r="AN296" s="382">
        <v>0.9</v>
      </c>
      <c r="AO296" s="382"/>
      <c r="AP296" s="145">
        <v>11</v>
      </c>
      <c r="AQ296" s="376">
        <f>((AL294*AN296)*(AP296/100)*AU286)</f>
        <v>0</v>
      </c>
      <c r="AR296" s="376"/>
      <c r="AS296" s="376">
        <f t="shared" si="222"/>
        <v>0</v>
      </c>
      <c r="AT296" s="376"/>
      <c r="AU296" s="376">
        <f t="shared" si="223"/>
        <v>0</v>
      </c>
      <c r="AV296" s="376"/>
    </row>
    <row r="297" spans="1:49" ht="30" customHeight="1" x14ac:dyDescent="0.25">
      <c r="A297" s="9" t="s">
        <v>139</v>
      </c>
      <c r="B297" s="106"/>
      <c r="C297" s="107"/>
      <c r="D297" s="107"/>
      <c r="E297" s="107"/>
      <c r="F297" s="108"/>
      <c r="H297" s="377" t="s">
        <v>66</v>
      </c>
      <c r="I297" s="377"/>
      <c r="J297" s="378"/>
      <c r="K297" s="144" t="s">
        <v>14</v>
      </c>
      <c r="L297" s="381" t="s">
        <v>41</v>
      </c>
      <c r="M297" s="381"/>
      <c r="N297" s="145"/>
      <c r="O297" s="376"/>
      <c r="P297" s="376"/>
      <c r="Q297" s="376"/>
      <c r="R297" s="376"/>
      <c r="S297" s="376"/>
      <c r="T297" s="376"/>
      <c r="V297" s="377" t="s">
        <v>66</v>
      </c>
      <c r="W297" s="377"/>
      <c r="X297" s="378"/>
      <c r="Y297" s="144" t="s">
        <v>14</v>
      </c>
      <c r="Z297" s="381" t="s">
        <v>41</v>
      </c>
      <c r="AA297" s="381"/>
      <c r="AB297" s="145"/>
      <c r="AC297" s="376"/>
      <c r="AD297" s="376"/>
      <c r="AE297" s="376"/>
      <c r="AF297" s="376"/>
      <c r="AG297" s="376"/>
      <c r="AH297" s="376"/>
      <c r="AJ297" s="377" t="s">
        <v>66</v>
      </c>
      <c r="AK297" s="377"/>
      <c r="AL297" s="378"/>
      <c r="AM297" s="144" t="s">
        <v>14</v>
      </c>
      <c r="AN297" s="381" t="s">
        <v>41</v>
      </c>
      <c r="AO297" s="381"/>
      <c r="AP297" s="145"/>
      <c r="AQ297" s="376"/>
      <c r="AR297" s="376"/>
      <c r="AS297" s="376"/>
      <c r="AT297" s="376"/>
      <c r="AU297" s="376"/>
      <c r="AV297" s="376"/>
    </row>
    <row r="298" spans="1:49" ht="30" customHeight="1" thickBot="1" x14ac:dyDescent="0.3">
      <c r="A298" s="10" t="s">
        <v>143</v>
      </c>
      <c r="B298" s="109"/>
      <c r="C298" s="110"/>
      <c r="D298" s="110"/>
      <c r="E298" s="110"/>
      <c r="F298" s="111"/>
      <c r="H298" s="377"/>
      <c r="I298" s="377"/>
      <c r="J298" s="379"/>
      <c r="K298" s="144" t="s">
        <v>139</v>
      </c>
      <c r="L298" s="381" t="s">
        <v>41</v>
      </c>
      <c r="M298" s="381"/>
      <c r="N298" s="145"/>
      <c r="O298" s="376"/>
      <c r="P298" s="376"/>
      <c r="Q298" s="376"/>
      <c r="R298" s="376"/>
      <c r="S298" s="376"/>
      <c r="T298" s="376"/>
      <c r="V298" s="377"/>
      <c r="W298" s="377"/>
      <c r="X298" s="379"/>
      <c r="Y298" s="144" t="s">
        <v>139</v>
      </c>
      <c r="Z298" s="381" t="s">
        <v>41</v>
      </c>
      <c r="AA298" s="381"/>
      <c r="AB298" s="145"/>
      <c r="AC298" s="376"/>
      <c r="AD298" s="376"/>
      <c r="AE298" s="376"/>
      <c r="AF298" s="376"/>
      <c r="AG298" s="376"/>
      <c r="AH298" s="376"/>
      <c r="AJ298" s="377"/>
      <c r="AK298" s="377"/>
      <c r="AL298" s="379"/>
      <c r="AM298" s="144" t="s">
        <v>139</v>
      </c>
      <c r="AN298" s="381" t="s">
        <v>41</v>
      </c>
      <c r="AO298" s="381"/>
      <c r="AP298" s="145"/>
      <c r="AQ298" s="376"/>
      <c r="AR298" s="376"/>
      <c r="AS298" s="376"/>
      <c r="AT298" s="376"/>
      <c r="AU298" s="376"/>
      <c r="AV298" s="376"/>
    </row>
    <row r="299" spans="1:49" ht="30" customHeight="1" x14ac:dyDescent="0.25">
      <c r="A299" s="11" t="s">
        <v>12</v>
      </c>
      <c r="B299" s="397" t="s">
        <v>25</v>
      </c>
      <c r="C299" s="398"/>
      <c r="D299" s="398"/>
      <c r="E299" s="398"/>
      <c r="F299" s="12" t="s">
        <v>13</v>
      </c>
      <c r="H299" s="377"/>
      <c r="I299" s="377"/>
      <c r="J299" s="380"/>
      <c r="K299" s="144" t="s">
        <v>143</v>
      </c>
      <c r="L299" s="382">
        <v>1</v>
      </c>
      <c r="M299" s="382"/>
      <c r="N299" s="145">
        <v>29</v>
      </c>
      <c r="O299" s="376">
        <f>((J297*L299)*(N299/100)*S286)</f>
        <v>0</v>
      </c>
      <c r="P299" s="376"/>
      <c r="Q299" s="376">
        <f t="shared" ref="Q299" si="225">O299*9.2</f>
        <v>0</v>
      </c>
      <c r="R299" s="376"/>
      <c r="S299" s="376">
        <f t="shared" ref="S299" si="226">(Q299/1000)*0.249</f>
        <v>0</v>
      </c>
      <c r="T299" s="376"/>
      <c r="V299" s="377"/>
      <c r="W299" s="377"/>
      <c r="X299" s="380"/>
      <c r="Y299" s="144" t="s">
        <v>143</v>
      </c>
      <c r="Z299" s="382">
        <v>1</v>
      </c>
      <c r="AA299" s="382"/>
      <c r="AB299" s="145">
        <v>29</v>
      </c>
      <c r="AC299" s="376">
        <f>((X297*Z299)*(AB299/100)*AG286)</f>
        <v>0</v>
      </c>
      <c r="AD299" s="376"/>
      <c r="AE299" s="376">
        <f t="shared" ref="AE299" si="227">AC299*9.2</f>
        <v>0</v>
      </c>
      <c r="AF299" s="376"/>
      <c r="AG299" s="376">
        <f t="shared" ref="AG299" si="228">(AE299/1000)*0.249</f>
        <v>0</v>
      </c>
      <c r="AH299" s="376"/>
      <c r="AJ299" s="377"/>
      <c r="AK299" s="377"/>
      <c r="AL299" s="380"/>
      <c r="AM299" s="144" t="s">
        <v>143</v>
      </c>
      <c r="AN299" s="382">
        <v>1</v>
      </c>
      <c r="AO299" s="382"/>
      <c r="AP299" s="145">
        <v>29</v>
      </c>
      <c r="AQ299" s="376">
        <f>((AL297*AN299)*(AP299/100)*AU286)</f>
        <v>0</v>
      </c>
      <c r="AR299" s="376"/>
      <c r="AS299" s="376">
        <f t="shared" ref="AS299" si="229">AQ299*9.2</f>
        <v>0</v>
      </c>
      <c r="AT299" s="376"/>
      <c r="AU299" s="376">
        <f t="shared" ref="AU299" si="230">(AS299/1000)*0.249</f>
        <v>0</v>
      </c>
      <c r="AV299" s="376"/>
    </row>
    <row r="300" spans="1:49" ht="30" customHeight="1" x14ac:dyDescent="0.25">
      <c r="A300" s="9" t="s">
        <v>14</v>
      </c>
      <c r="B300" s="102">
        <v>4.2</v>
      </c>
      <c r="C300" s="107">
        <v>7.4</v>
      </c>
      <c r="D300" s="107">
        <v>13.4</v>
      </c>
      <c r="E300" s="107"/>
      <c r="F300" s="108"/>
      <c r="H300" s="377" t="s">
        <v>67</v>
      </c>
      <c r="I300" s="377"/>
      <c r="J300" s="378"/>
      <c r="K300" s="144" t="s">
        <v>14</v>
      </c>
      <c r="L300" s="381" t="s">
        <v>41</v>
      </c>
      <c r="M300" s="381"/>
      <c r="N300" s="145"/>
      <c r="O300" s="376"/>
      <c r="P300" s="376"/>
      <c r="Q300" s="376"/>
      <c r="R300" s="376"/>
      <c r="S300" s="376"/>
      <c r="T300" s="376"/>
      <c r="V300" s="377" t="s">
        <v>67</v>
      </c>
      <c r="W300" s="377"/>
      <c r="X300" s="378"/>
      <c r="Y300" s="144" t="s">
        <v>14</v>
      </c>
      <c r="Z300" s="381" t="s">
        <v>41</v>
      </c>
      <c r="AA300" s="381"/>
      <c r="AB300" s="145"/>
      <c r="AC300" s="376"/>
      <c r="AD300" s="376"/>
      <c r="AE300" s="376"/>
      <c r="AF300" s="376"/>
      <c r="AG300" s="376"/>
      <c r="AH300" s="376"/>
      <c r="AJ300" s="377" t="s">
        <v>67</v>
      </c>
      <c r="AK300" s="377"/>
      <c r="AL300" s="378"/>
      <c r="AM300" s="144" t="s">
        <v>14</v>
      </c>
      <c r="AN300" s="381" t="s">
        <v>41</v>
      </c>
      <c r="AO300" s="381"/>
      <c r="AP300" s="145"/>
      <c r="AQ300" s="376"/>
      <c r="AR300" s="376"/>
      <c r="AS300" s="376"/>
      <c r="AT300" s="376"/>
      <c r="AU300" s="376"/>
      <c r="AV300" s="376"/>
    </row>
    <row r="301" spans="1:49" ht="30" customHeight="1" x14ac:dyDescent="0.25">
      <c r="A301" s="9" t="s">
        <v>139</v>
      </c>
      <c r="B301" s="102"/>
      <c r="C301" s="107">
        <v>9.6999999999999993</v>
      </c>
      <c r="D301" s="107">
        <v>15.7</v>
      </c>
      <c r="E301" s="107"/>
      <c r="F301" s="108"/>
      <c r="H301" s="377"/>
      <c r="I301" s="377"/>
      <c r="J301" s="379"/>
      <c r="K301" s="144" t="s">
        <v>139</v>
      </c>
      <c r="L301" s="381" t="s">
        <v>41</v>
      </c>
      <c r="M301" s="381"/>
      <c r="N301" s="145"/>
      <c r="O301" s="376"/>
      <c r="P301" s="376"/>
      <c r="Q301" s="376"/>
      <c r="R301" s="376"/>
      <c r="S301" s="376"/>
      <c r="T301" s="376"/>
      <c r="V301" s="377"/>
      <c r="W301" s="377"/>
      <c r="X301" s="379"/>
      <c r="Y301" s="144" t="s">
        <v>139</v>
      </c>
      <c r="Z301" s="381" t="s">
        <v>41</v>
      </c>
      <c r="AA301" s="381"/>
      <c r="AB301" s="145"/>
      <c r="AC301" s="376"/>
      <c r="AD301" s="376"/>
      <c r="AE301" s="376"/>
      <c r="AF301" s="376"/>
      <c r="AG301" s="376"/>
      <c r="AH301" s="376"/>
      <c r="AJ301" s="377"/>
      <c r="AK301" s="377"/>
      <c r="AL301" s="379"/>
      <c r="AM301" s="144" t="s">
        <v>139</v>
      </c>
      <c r="AN301" s="381" t="s">
        <v>41</v>
      </c>
      <c r="AO301" s="381"/>
      <c r="AP301" s="145"/>
      <c r="AQ301" s="376"/>
      <c r="AR301" s="376"/>
      <c r="AS301" s="376"/>
      <c r="AT301" s="376"/>
      <c r="AU301" s="376"/>
      <c r="AV301" s="376"/>
    </row>
    <row r="302" spans="1:49" ht="30" customHeight="1" thickBot="1" x14ac:dyDescent="0.3">
      <c r="A302" s="13" t="s">
        <v>143</v>
      </c>
      <c r="B302" s="112"/>
      <c r="C302" s="113">
        <v>6.8</v>
      </c>
      <c r="D302" s="113">
        <v>11</v>
      </c>
      <c r="E302" s="113">
        <v>29</v>
      </c>
      <c r="F302" s="114">
        <v>9</v>
      </c>
      <c r="H302" s="377"/>
      <c r="I302" s="377"/>
      <c r="J302" s="380"/>
      <c r="K302" s="144" t="s">
        <v>143</v>
      </c>
      <c r="L302" s="382">
        <v>1</v>
      </c>
      <c r="M302" s="382"/>
      <c r="N302" s="145">
        <v>26</v>
      </c>
      <c r="O302" s="376">
        <f>((J300*L302)*(N302/100)*S286)</f>
        <v>0</v>
      </c>
      <c r="P302" s="376"/>
      <c r="Q302" s="376">
        <f t="shared" ref="Q302" si="231">O302*9.2</f>
        <v>0</v>
      </c>
      <c r="R302" s="376"/>
      <c r="S302" s="376">
        <f t="shared" ref="S302" si="232">(Q302/1000)*0.249</f>
        <v>0</v>
      </c>
      <c r="T302" s="376"/>
      <c r="V302" s="377"/>
      <c r="W302" s="377"/>
      <c r="X302" s="380"/>
      <c r="Y302" s="144" t="s">
        <v>143</v>
      </c>
      <c r="Z302" s="382">
        <v>1</v>
      </c>
      <c r="AA302" s="382"/>
      <c r="AB302" s="145">
        <v>26</v>
      </c>
      <c r="AC302" s="376">
        <f>((X300*Z302)*(AB302/100)*AG286)</f>
        <v>0</v>
      </c>
      <c r="AD302" s="376"/>
      <c r="AE302" s="376">
        <f t="shared" ref="AE302" si="233">AC302*9.2</f>
        <v>0</v>
      </c>
      <c r="AF302" s="376"/>
      <c r="AG302" s="376">
        <f t="shared" ref="AG302" si="234">(AE302/1000)*0.249</f>
        <v>0</v>
      </c>
      <c r="AH302" s="376"/>
      <c r="AJ302" s="377"/>
      <c r="AK302" s="377"/>
      <c r="AL302" s="380"/>
      <c r="AM302" s="144" t="s">
        <v>143</v>
      </c>
      <c r="AN302" s="382">
        <v>1</v>
      </c>
      <c r="AO302" s="382"/>
      <c r="AP302" s="145">
        <v>26</v>
      </c>
      <c r="AQ302" s="376">
        <f>((AL300*AN302)*(AP302/100)*AU286)</f>
        <v>0</v>
      </c>
      <c r="AR302" s="376"/>
      <c r="AS302" s="376">
        <f t="shared" ref="AS302" si="235">AQ302*9.2</f>
        <v>0</v>
      </c>
      <c r="AT302" s="376"/>
      <c r="AU302" s="376">
        <f t="shared" ref="AU302" si="236">(AS302/1000)*0.249</f>
        <v>0</v>
      </c>
      <c r="AV302" s="376"/>
    </row>
    <row r="303" spans="1:49" ht="30" customHeight="1" thickBot="1" x14ac:dyDescent="0.3">
      <c r="A303" s="19" t="s">
        <v>19</v>
      </c>
      <c r="B303" s="18" t="str">
        <f>IF((B288+B289+B290)&gt;0,(B287/(B287+C287+D287+E287+F287)),"")</f>
        <v/>
      </c>
      <c r="C303" s="14" t="str">
        <f>IF((C288+C289+C290)&gt;0,(C287/(B287+C287+D287+E287+F287)),"")</f>
        <v/>
      </c>
      <c r="D303" s="14" t="str">
        <f>IF((D288+D289+D290)&gt;0,(D287/(B287+C287+D287+E287+F287)),"")</f>
        <v/>
      </c>
      <c r="E303" s="14" t="str">
        <f>IF((E288+E289+E290)&gt;0,(E287/(B287+C287+D287+E287+F287)),"")</f>
        <v/>
      </c>
      <c r="F303" s="15" t="str">
        <f>IF((F288+F289+F290)&gt;0,(F287/(B287+C287+D287+E287+F287)),"")</f>
        <v/>
      </c>
      <c r="H303" s="377" t="s">
        <v>68</v>
      </c>
      <c r="I303" s="377"/>
      <c r="J303" s="378"/>
      <c r="K303" s="144" t="s">
        <v>14</v>
      </c>
      <c r="L303" s="381" t="s">
        <v>41</v>
      </c>
      <c r="M303" s="381"/>
      <c r="N303" s="145"/>
      <c r="O303" s="376"/>
      <c r="P303" s="376"/>
      <c r="Q303" s="376"/>
      <c r="R303" s="376"/>
      <c r="S303" s="376"/>
      <c r="T303" s="376"/>
      <c r="V303" s="377" t="s">
        <v>68</v>
      </c>
      <c r="W303" s="377"/>
      <c r="X303" s="378"/>
      <c r="Y303" s="144" t="s">
        <v>14</v>
      </c>
      <c r="Z303" s="381" t="s">
        <v>41</v>
      </c>
      <c r="AA303" s="381"/>
      <c r="AB303" s="145"/>
      <c r="AC303" s="376"/>
      <c r="AD303" s="376"/>
      <c r="AE303" s="376"/>
      <c r="AF303" s="376"/>
      <c r="AG303" s="376"/>
      <c r="AH303" s="376"/>
      <c r="AJ303" s="377" t="s">
        <v>68</v>
      </c>
      <c r="AK303" s="377"/>
      <c r="AL303" s="378"/>
      <c r="AM303" s="144" t="s">
        <v>14</v>
      </c>
      <c r="AN303" s="381" t="s">
        <v>41</v>
      </c>
      <c r="AO303" s="381"/>
      <c r="AP303" s="145"/>
      <c r="AQ303" s="376"/>
      <c r="AR303" s="376"/>
      <c r="AS303" s="376"/>
      <c r="AT303" s="376"/>
      <c r="AU303" s="376"/>
      <c r="AV303" s="376"/>
    </row>
    <row r="304" spans="1:49" ht="30" customHeight="1" thickBot="1" x14ac:dyDescent="0.3">
      <c r="A304" s="24" t="s">
        <v>21</v>
      </c>
      <c r="B304" s="394" t="s">
        <v>20</v>
      </c>
      <c r="C304" s="395"/>
      <c r="D304" s="395"/>
      <c r="E304" s="395"/>
      <c r="F304" s="396"/>
      <c r="H304" s="377"/>
      <c r="I304" s="377"/>
      <c r="J304" s="379"/>
      <c r="K304" s="144" t="s">
        <v>139</v>
      </c>
      <c r="L304" s="381" t="s">
        <v>41</v>
      </c>
      <c r="M304" s="381"/>
      <c r="N304" s="145"/>
      <c r="O304" s="376"/>
      <c r="P304" s="376"/>
      <c r="Q304" s="376"/>
      <c r="R304" s="376"/>
      <c r="S304" s="376"/>
      <c r="T304" s="376"/>
      <c r="V304" s="377"/>
      <c r="W304" s="377"/>
      <c r="X304" s="379"/>
      <c r="Y304" s="144" t="s">
        <v>139</v>
      </c>
      <c r="Z304" s="381" t="s">
        <v>41</v>
      </c>
      <c r="AA304" s="381"/>
      <c r="AB304" s="145"/>
      <c r="AC304" s="376"/>
      <c r="AD304" s="376"/>
      <c r="AE304" s="376"/>
      <c r="AF304" s="376"/>
      <c r="AG304" s="376"/>
      <c r="AH304" s="376"/>
      <c r="AJ304" s="377"/>
      <c r="AK304" s="377"/>
      <c r="AL304" s="379"/>
      <c r="AM304" s="144" t="s">
        <v>139</v>
      </c>
      <c r="AN304" s="381" t="s">
        <v>41</v>
      </c>
      <c r="AO304" s="381"/>
      <c r="AP304" s="145"/>
      <c r="AQ304" s="376"/>
      <c r="AR304" s="376"/>
      <c r="AS304" s="376"/>
      <c r="AT304" s="376"/>
      <c r="AU304" s="376"/>
      <c r="AV304" s="376"/>
    </row>
    <row r="305" spans="1:48" ht="30" customHeight="1" x14ac:dyDescent="0.25">
      <c r="A305" s="23" t="s">
        <v>14</v>
      </c>
      <c r="B305" s="253" t="str">
        <f>IF(B288&gt;0,B288/B287,"")</f>
        <v/>
      </c>
      <c r="C305" s="255" t="str">
        <f>IF(C288&gt;0,C288/C287,"")</f>
        <v/>
      </c>
      <c r="D305" s="255" t="str">
        <f t="shared" ref="D305:E305" si="237">IF(D288&gt;0,D288/D287,"")</f>
        <v/>
      </c>
      <c r="E305" s="255" t="str">
        <f t="shared" si="237"/>
        <v/>
      </c>
      <c r="F305" s="70" t="str">
        <f>IF(F288&gt;0,F288/F287,"")</f>
        <v/>
      </c>
      <c r="H305" s="377"/>
      <c r="I305" s="377"/>
      <c r="J305" s="380"/>
      <c r="K305" s="144" t="s">
        <v>143</v>
      </c>
      <c r="L305" s="382">
        <v>1</v>
      </c>
      <c r="M305" s="382"/>
      <c r="N305" s="145">
        <v>25</v>
      </c>
      <c r="O305" s="376">
        <f>((J303*L305)*(N305/100)*S286)</f>
        <v>0</v>
      </c>
      <c r="P305" s="376"/>
      <c r="Q305" s="376">
        <f t="shared" ref="Q305" si="238">O305*9.2</f>
        <v>0</v>
      </c>
      <c r="R305" s="376"/>
      <c r="S305" s="376">
        <f t="shared" ref="S305" si="239">(Q305/1000)*0.249</f>
        <v>0</v>
      </c>
      <c r="T305" s="376"/>
      <c r="V305" s="377"/>
      <c r="W305" s="377"/>
      <c r="X305" s="380"/>
      <c r="Y305" s="144" t="s">
        <v>143</v>
      </c>
      <c r="Z305" s="382">
        <v>1</v>
      </c>
      <c r="AA305" s="382"/>
      <c r="AB305" s="145">
        <v>25</v>
      </c>
      <c r="AC305" s="376">
        <f>((X303*Z305)*(AB305/100)*AG286)</f>
        <v>0</v>
      </c>
      <c r="AD305" s="376"/>
      <c r="AE305" s="376">
        <f t="shared" ref="AE305" si="240">AC305*9.2</f>
        <v>0</v>
      </c>
      <c r="AF305" s="376"/>
      <c r="AG305" s="376">
        <f t="shared" ref="AG305" si="241">(AE305/1000)*0.249</f>
        <v>0</v>
      </c>
      <c r="AH305" s="376"/>
      <c r="AJ305" s="377"/>
      <c r="AK305" s="377"/>
      <c r="AL305" s="380"/>
      <c r="AM305" s="144" t="s">
        <v>143</v>
      </c>
      <c r="AN305" s="382">
        <v>1</v>
      </c>
      <c r="AO305" s="382"/>
      <c r="AP305" s="145">
        <v>25</v>
      </c>
      <c r="AQ305" s="376">
        <f>((AL303*AN305)*(AP305/100)*AU286)</f>
        <v>0</v>
      </c>
      <c r="AR305" s="376"/>
      <c r="AS305" s="376">
        <f t="shared" ref="AS305" si="242">AQ305*9.2</f>
        <v>0</v>
      </c>
      <c r="AT305" s="376"/>
      <c r="AU305" s="376">
        <f t="shared" ref="AU305" si="243">(AS305/1000)*0.249</f>
        <v>0</v>
      </c>
      <c r="AV305" s="376"/>
    </row>
    <row r="306" spans="1:48" ht="30" customHeight="1" x14ac:dyDescent="0.25">
      <c r="A306" s="16" t="s">
        <v>139</v>
      </c>
      <c r="B306" s="71" t="str">
        <f>IF(B289&gt;0,B289/B287,"")</f>
        <v/>
      </c>
      <c r="C306" s="246" t="str">
        <f>IF(C289&gt;0,C289/C287,"")</f>
        <v/>
      </c>
      <c r="D306" s="246" t="str">
        <f>IF(D289&gt;0,D289/D287,"")</f>
        <v/>
      </c>
      <c r="E306" s="246" t="str">
        <f>IF(E289&gt;0,E289/E287,"")</f>
        <v/>
      </c>
      <c r="F306" s="73" t="str">
        <f>IF(F289&gt;0,F289/F287,"")</f>
        <v/>
      </c>
    </row>
    <row r="307" spans="1:48" ht="30" customHeight="1" thickBot="1" x14ac:dyDescent="0.3">
      <c r="A307" s="17" t="s">
        <v>143</v>
      </c>
      <c r="B307" s="254" t="str">
        <f>IF(B290&gt;0,B290/B287,"")</f>
        <v/>
      </c>
      <c r="C307" s="256" t="str">
        <f>IF(C290&gt;0,C290/C287,"")</f>
        <v/>
      </c>
      <c r="D307" s="256" t="str">
        <f>IF(D290&gt;0,D290/D287,"")</f>
        <v/>
      </c>
      <c r="E307" s="256" t="str">
        <f>IF(E290&gt;0,E290/E287,"")</f>
        <v/>
      </c>
      <c r="F307" s="76" t="str">
        <f>IF(F290&gt;0,F290/F287,"")</f>
        <v/>
      </c>
    </row>
    <row r="308" spans="1:48" ht="15.75" thickBot="1" x14ac:dyDescent="0.3">
      <c r="A308" s="56"/>
      <c r="B308" s="57"/>
      <c r="C308" s="57"/>
      <c r="D308" s="57"/>
      <c r="E308" s="57"/>
      <c r="F308" s="57"/>
    </row>
    <row r="309" spans="1:48" ht="42.75" customHeight="1" thickBot="1" x14ac:dyDescent="0.3">
      <c r="A309" s="386" t="s">
        <v>23</v>
      </c>
      <c r="B309" s="387"/>
      <c r="C309" s="387"/>
      <c r="D309" s="387"/>
      <c r="E309" s="387"/>
      <c r="F309" s="388"/>
      <c r="H309" s="240" t="s">
        <v>53</v>
      </c>
      <c r="I309" s="248">
        <v>11606</v>
      </c>
      <c r="J309" s="247" t="s">
        <v>54</v>
      </c>
      <c r="K309" s="248">
        <v>79</v>
      </c>
      <c r="L309" s="389" t="s">
        <v>55</v>
      </c>
      <c r="M309" s="389"/>
      <c r="N309" s="390" t="s">
        <v>131</v>
      </c>
      <c r="O309" s="390"/>
      <c r="P309" s="390"/>
      <c r="Q309" s="391" t="s">
        <v>61</v>
      </c>
      <c r="R309" s="391"/>
      <c r="S309" s="137">
        <v>1</v>
      </c>
      <c r="T309" s="138" t="s">
        <v>64</v>
      </c>
      <c r="V309" s="240" t="s">
        <v>53</v>
      </c>
      <c r="W309" s="248">
        <v>14235</v>
      </c>
      <c r="X309" s="247" t="s">
        <v>54</v>
      </c>
      <c r="Y309" s="248">
        <v>691</v>
      </c>
      <c r="Z309" s="389" t="s">
        <v>55</v>
      </c>
      <c r="AA309" s="389"/>
      <c r="AB309" s="390" t="s">
        <v>133</v>
      </c>
      <c r="AC309" s="390"/>
      <c r="AD309" s="390"/>
      <c r="AE309" s="391" t="s">
        <v>61</v>
      </c>
      <c r="AF309" s="391"/>
      <c r="AG309" s="137">
        <v>9.6999999999999993</v>
      </c>
      <c r="AH309" s="138" t="s">
        <v>64</v>
      </c>
      <c r="AJ309" s="240" t="s">
        <v>53</v>
      </c>
      <c r="AK309" s="248">
        <v>14216</v>
      </c>
      <c r="AL309" s="247" t="s">
        <v>54</v>
      </c>
      <c r="AM309" s="248">
        <v>738</v>
      </c>
      <c r="AN309" s="389" t="s">
        <v>55</v>
      </c>
      <c r="AO309" s="389"/>
      <c r="AP309" s="390" t="s">
        <v>135</v>
      </c>
      <c r="AQ309" s="390"/>
      <c r="AR309" s="390"/>
      <c r="AS309" s="391" t="s">
        <v>61</v>
      </c>
      <c r="AT309" s="391"/>
      <c r="AU309" s="137">
        <v>5.0999999999999996</v>
      </c>
      <c r="AV309" s="138" t="s">
        <v>64</v>
      </c>
    </row>
    <row r="310" spans="1:48" ht="30" customHeight="1" x14ac:dyDescent="0.25">
      <c r="A310" s="25" t="s">
        <v>24</v>
      </c>
      <c r="B310" s="77">
        <f>(B292*B288)*(B300/100)*9.2</f>
        <v>0</v>
      </c>
      <c r="C310" s="77">
        <f>(C292*C288)*(C300/100)*9.2</f>
        <v>0</v>
      </c>
      <c r="D310" s="77">
        <f>(D292*D288)*(D300/100)*9.2</f>
        <v>0</v>
      </c>
      <c r="E310" s="77">
        <f>(E292*E288)*(E300/100)*9.2</f>
        <v>0</v>
      </c>
      <c r="F310" s="78">
        <f>(F292*F288)*(F300/100)*9.2</f>
        <v>0</v>
      </c>
      <c r="H310" s="392" t="s">
        <v>57</v>
      </c>
      <c r="I310" s="393"/>
      <c r="J310" s="249" t="s">
        <v>45</v>
      </c>
      <c r="K310" s="249" t="s">
        <v>58</v>
      </c>
      <c r="L310" s="392" t="s">
        <v>59</v>
      </c>
      <c r="M310" s="393"/>
      <c r="N310" s="249" t="s">
        <v>60</v>
      </c>
      <c r="O310" s="392" t="s">
        <v>62</v>
      </c>
      <c r="P310" s="393"/>
      <c r="Q310" s="392" t="s">
        <v>63</v>
      </c>
      <c r="R310" s="393"/>
      <c r="S310" s="392" t="s">
        <v>82</v>
      </c>
      <c r="T310" s="393"/>
      <c r="V310" s="383" t="s">
        <v>57</v>
      </c>
      <c r="W310" s="383"/>
      <c r="X310" s="249" t="s">
        <v>45</v>
      </c>
      <c r="Y310" s="249" t="s">
        <v>58</v>
      </c>
      <c r="Z310" s="383" t="s">
        <v>59</v>
      </c>
      <c r="AA310" s="383"/>
      <c r="AB310" s="249" t="s">
        <v>60</v>
      </c>
      <c r="AC310" s="383" t="s">
        <v>62</v>
      </c>
      <c r="AD310" s="383"/>
      <c r="AE310" s="383" t="s">
        <v>63</v>
      </c>
      <c r="AF310" s="383"/>
      <c r="AG310" s="383" t="s">
        <v>82</v>
      </c>
      <c r="AH310" s="383"/>
      <c r="AJ310" s="383" t="s">
        <v>57</v>
      </c>
      <c r="AK310" s="383"/>
      <c r="AL310" s="249" t="s">
        <v>45</v>
      </c>
      <c r="AM310" s="249" t="s">
        <v>58</v>
      </c>
      <c r="AN310" s="383" t="s">
        <v>59</v>
      </c>
      <c r="AO310" s="383"/>
      <c r="AP310" s="249" t="s">
        <v>60</v>
      </c>
      <c r="AQ310" s="383" t="s">
        <v>62</v>
      </c>
      <c r="AR310" s="383"/>
      <c r="AS310" s="383" t="s">
        <v>63</v>
      </c>
      <c r="AT310" s="383"/>
      <c r="AU310" s="383" t="s">
        <v>82</v>
      </c>
      <c r="AV310" s="383"/>
    </row>
    <row r="311" spans="1:48" ht="30" customHeight="1" x14ac:dyDescent="0.25">
      <c r="A311" s="9" t="s">
        <v>144</v>
      </c>
      <c r="B311" s="77">
        <f>(B293*B289)*(B301/100)*6.5</f>
        <v>0</v>
      </c>
      <c r="C311" s="77">
        <f>(C293*C289)*(C301/100)*6.5</f>
        <v>0</v>
      </c>
      <c r="D311" s="77">
        <f>(D293*D289)*(D301/100)*6.5</f>
        <v>0</v>
      </c>
      <c r="E311" s="77">
        <f>(E293*E289)*(E301/100)*6.5</f>
        <v>0</v>
      </c>
      <c r="F311" s="78">
        <f>(F293*F289)*(F301/100)*6.5</f>
        <v>0</v>
      </c>
      <c r="H311" s="384" t="s">
        <v>56</v>
      </c>
      <c r="I311" s="384"/>
      <c r="J311" s="378"/>
      <c r="K311" s="144" t="s">
        <v>14</v>
      </c>
      <c r="L311" s="382">
        <v>1</v>
      </c>
      <c r="M311" s="382"/>
      <c r="N311" s="145">
        <v>5</v>
      </c>
      <c r="O311" s="376">
        <f>((J311*L311)*(N311/100)*S309)</f>
        <v>0</v>
      </c>
      <c r="P311" s="376"/>
      <c r="Q311" s="376">
        <f>O311*9.2</f>
        <v>0</v>
      </c>
      <c r="R311" s="376"/>
      <c r="S311" s="376">
        <f>(Q311/1000)*0.249</f>
        <v>0</v>
      </c>
      <c r="T311" s="376"/>
      <c r="V311" s="384" t="s">
        <v>56</v>
      </c>
      <c r="W311" s="384"/>
      <c r="X311" s="378"/>
      <c r="Y311" s="144" t="s">
        <v>14</v>
      </c>
      <c r="Z311" s="382">
        <v>1</v>
      </c>
      <c r="AA311" s="382"/>
      <c r="AB311" s="145">
        <v>5</v>
      </c>
      <c r="AC311" s="376">
        <f>((X311*Z311)*(AB311/100)*AG309)</f>
        <v>0</v>
      </c>
      <c r="AD311" s="376"/>
      <c r="AE311" s="376">
        <f>AC311*9.2</f>
        <v>0</v>
      </c>
      <c r="AF311" s="376"/>
      <c r="AG311" s="376">
        <f>(AE311/1000)*0.249</f>
        <v>0</v>
      </c>
      <c r="AH311" s="376"/>
      <c r="AJ311" s="384" t="s">
        <v>56</v>
      </c>
      <c r="AK311" s="384"/>
      <c r="AL311" s="378"/>
      <c r="AM311" s="144" t="s">
        <v>14</v>
      </c>
      <c r="AN311" s="382">
        <v>1</v>
      </c>
      <c r="AO311" s="382"/>
      <c r="AP311" s="145">
        <v>5</v>
      </c>
      <c r="AQ311" s="376">
        <f>((AL311*AN311)*(AP311/100)*AU309)</f>
        <v>0</v>
      </c>
      <c r="AR311" s="376"/>
      <c r="AS311" s="376">
        <f>AQ311*9.2</f>
        <v>0</v>
      </c>
      <c r="AT311" s="376"/>
      <c r="AU311" s="376">
        <f>(AS311/1000)*0.249</f>
        <v>0</v>
      </c>
      <c r="AV311" s="376"/>
    </row>
    <row r="312" spans="1:48" ht="30" customHeight="1" thickBot="1" x14ac:dyDescent="0.3">
      <c r="A312" s="10" t="s">
        <v>145</v>
      </c>
      <c r="B312" s="79">
        <f>(B294*B290)*(B302/100)*10</f>
        <v>0</v>
      </c>
      <c r="C312" s="79">
        <f>(C294*C290)*(C302/100)*10</f>
        <v>0</v>
      </c>
      <c r="D312" s="79">
        <f>(D294*D290)*(D302/100)*10</f>
        <v>0</v>
      </c>
      <c r="E312" s="79">
        <f>(E294*E290)*(E302/100)*10</f>
        <v>0</v>
      </c>
      <c r="F312" s="80">
        <f>(F294*F290)*(F302)*10</f>
        <v>0</v>
      </c>
      <c r="H312" s="384"/>
      <c r="I312" s="384"/>
      <c r="J312" s="379"/>
      <c r="K312" s="144" t="s">
        <v>139</v>
      </c>
      <c r="L312" s="381" t="s">
        <v>41</v>
      </c>
      <c r="M312" s="381"/>
      <c r="N312" s="146"/>
      <c r="O312" s="385"/>
      <c r="P312" s="385"/>
      <c r="Q312" s="385"/>
      <c r="R312" s="385"/>
      <c r="S312" s="385"/>
      <c r="T312" s="385"/>
      <c r="V312" s="384"/>
      <c r="W312" s="384"/>
      <c r="X312" s="379"/>
      <c r="Y312" s="144" t="s">
        <v>139</v>
      </c>
      <c r="Z312" s="381" t="s">
        <v>41</v>
      </c>
      <c r="AA312" s="381"/>
      <c r="AB312" s="146"/>
      <c r="AC312" s="385"/>
      <c r="AD312" s="385"/>
      <c r="AE312" s="385"/>
      <c r="AF312" s="385"/>
      <c r="AG312" s="385"/>
      <c r="AH312" s="385"/>
      <c r="AJ312" s="384"/>
      <c r="AK312" s="384"/>
      <c r="AL312" s="379"/>
      <c r="AM312" s="144" t="s">
        <v>139</v>
      </c>
      <c r="AN312" s="381" t="s">
        <v>41</v>
      </c>
      <c r="AO312" s="381"/>
      <c r="AP312" s="146"/>
      <c r="AQ312" s="385"/>
      <c r="AR312" s="385"/>
      <c r="AS312" s="385"/>
      <c r="AT312" s="385"/>
      <c r="AU312" s="385"/>
      <c r="AV312" s="385"/>
    </row>
    <row r="313" spans="1:48" ht="30" customHeight="1" thickBot="1" x14ac:dyDescent="0.3">
      <c r="H313" s="384"/>
      <c r="I313" s="384"/>
      <c r="J313" s="380"/>
      <c r="K313" s="144" t="s">
        <v>143</v>
      </c>
      <c r="L313" s="381" t="s">
        <v>41</v>
      </c>
      <c r="M313" s="381"/>
      <c r="N313" s="146"/>
      <c r="O313" s="385"/>
      <c r="P313" s="385"/>
      <c r="Q313" s="385"/>
      <c r="R313" s="385"/>
      <c r="S313" s="385"/>
      <c r="T313" s="385"/>
      <c r="V313" s="384"/>
      <c r="W313" s="384"/>
      <c r="X313" s="380"/>
      <c r="Y313" s="144" t="s">
        <v>143</v>
      </c>
      <c r="Z313" s="381" t="s">
        <v>41</v>
      </c>
      <c r="AA313" s="381"/>
      <c r="AB313" s="146"/>
      <c r="AC313" s="385"/>
      <c r="AD313" s="385"/>
      <c r="AE313" s="385"/>
      <c r="AF313" s="385"/>
      <c r="AG313" s="385"/>
      <c r="AH313" s="385"/>
      <c r="AJ313" s="384"/>
      <c r="AK313" s="384"/>
      <c r="AL313" s="380"/>
      <c r="AM313" s="144" t="s">
        <v>143</v>
      </c>
      <c r="AN313" s="381" t="s">
        <v>41</v>
      </c>
      <c r="AO313" s="381"/>
      <c r="AP313" s="146"/>
      <c r="AQ313" s="385"/>
      <c r="AR313" s="385"/>
      <c r="AS313" s="385"/>
      <c r="AT313" s="385"/>
      <c r="AU313" s="385"/>
      <c r="AV313" s="385"/>
    </row>
    <row r="314" spans="1:48" ht="30" customHeight="1" thickBot="1" x14ac:dyDescent="0.3">
      <c r="A314" s="414" t="s">
        <v>81</v>
      </c>
      <c r="B314" s="415"/>
      <c r="C314" s="415"/>
      <c r="D314" s="415"/>
      <c r="E314" s="415"/>
      <c r="F314" s="416"/>
      <c r="H314" s="377" t="s">
        <v>121</v>
      </c>
      <c r="I314" s="377"/>
      <c r="J314" s="378"/>
      <c r="K314" s="144" t="s">
        <v>14</v>
      </c>
      <c r="L314" s="382">
        <v>0.56000000000000005</v>
      </c>
      <c r="M314" s="382"/>
      <c r="N314" s="145">
        <v>7.4</v>
      </c>
      <c r="O314" s="376">
        <f>((J314*L314)*(N314/100)*S309)</f>
        <v>0</v>
      </c>
      <c r="P314" s="376"/>
      <c r="Q314" s="376">
        <f t="shared" ref="Q314:Q319" si="244">O314*9.2</f>
        <v>0</v>
      </c>
      <c r="R314" s="376"/>
      <c r="S314" s="376">
        <f t="shared" ref="S314:S319" si="245">(Q314/1000)*0.249</f>
        <v>0</v>
      </c>
      <c r="T314" s="376"/>
      <c r="V314" s="377" t="s">
        <v>121</v>
      </c>
      <c r="W314" s="377"/>
      <c r="X314" s="378"/>
      <c r="Y314" s="144" t="s">
        <v>14</v>
      </c>
      <c r="Z314" s="382">
        <v>0.42399999999999999</v>
      </c>
      <c r="AA314" s="382"/>
      <c r="AB314" s="145">
        <v>7.4</v>
      </c>
      <c r="AC314" s="376">
        <f>((X314*Z314)*(AB314/100)*AG309)</f>
        <v>0</v>
      </c>
      <c r="AD314" s="376"/>
      <c r="AE314" s="376">
        <f t="shared" ref="AE314:AE319" si="246">AC314*9.2</f>
        <v>0</v>
      </c>
      <c r="AF314" s="376"/>
      <c r="AG314" s="376">
        <f t="shared" ref="AG314:AG319" si="247">(AE314/1000)*0.249</f>
        <v>0</v>
      </c>
      <c r="AH314" s="376"/>
      <c r="AJ314" s="377" t="s">
        <v>121</v>
      </c>
      <c r="AK314" s="377"/>
      <c r="AL314" s="378"/>
      <c r="AM314" s="144" t="s">
        <v>14</v>
      </c>
      <c r="AN314" s="382">
        <v>0.42399999999999999</v>
      </c>
      <c r="AO314" s="382"/>
      <c r="AP314" s="145">
        <v>7.4</v>
      </c>
      <c r="AQ314" s="376">
        <f>((AL314*AN314)*(AP314/100)*AU309)</f>
        <v>0</v>
      </c>
      <c r="AR314" s="376"/>
      <c r="AS314" s="376">
        <f t="shared" ref="AS314:AS319" si="248">AQ314*9.2</f>
        <v>0</v>
      </c>
      <c r="AT314" s="376"/>
      <c r="AU314" s="376">
        <f t="shared" ref="AU314:AU319" si="249">(AS314/1000)*0.249</f>
        <v>0</v>
      </c>
      <c r="AV314" s="376"/>
    </row>
    <row r="315" spans="1:48" ht="30" customHeight="1" x14ac:dyDescent="0.25">
      <c r="A315" s="23" t="s">
        <v>84</v>
      </c>
      <c r="B315" s="81">
        <f>(B310/1000)*0.249</f>
        <v>0</v>
      </c>
      <c r="C315" s="82">
        <f>(C310/1000)*0.249</f>
        <v>0</v>
      </c>
      <c r="D315" s="82">
        <f t="shared" ref="D315:E315" si="250">(D310/1000)*0.249</f>
        <v>0</v>
      </c>
      <c r="E315" s="82">
        <f t="shared" si="250"/>
        <v>0</v>
      </c>
      <c r="F315" s="83">
        <f>(F310/1000)*0.249</f>
        <v>0</v>
      </c>
      <c r="H315" s="377"/>
      <c r="I315" s="377"/>
      <c r="J315" s="379"/>
      <c r="K315" s="144" t="s">
        <v>139</v>
      </c>
      <c r="L315" s="382">
        <v>0.15</v>
      </c>
      <c r="M315" s="382"/>
      <c r="N315" s="145">
        <v>9.6999999999999993</v>
      </c>
      <c r="O315" s="376">
        <f>((J314*L315)*(N315/100)*S309)</f>
        <v>0</v>
      </c>
      <c r="P315" s="376"/>
      <c r="Q315" s="376">
        <f t="shared" si="244"/>
        <v>0</v>
      </c>
      <c r="R315" s="376"/>
      <c r="S315" s="376">
        <f t="shared" si="245"/>
        <v>0</v>
      </c>
      <c r="T315" s="376"/>
      <c r="V315" s="377"/>
      <c r="W315" s="377"/>
      <c r="X315" s="379"/>
      <c r="Y315" s="144" t="s">
        <v>139</v>
      </c>
      <c r="Z315" s="382">
        <v>0.26</v>
      </c>
      <c r="AA315" s="382"/>
      <c r="AB315" s="145">
        <v>9.6999999999999993</v>
      </c>
      <c r="AC315" s="376">
        <f>((X314*Z315)*(AB315/100)*AG309)</f>
        <v>0</v>
      </c>
      <c r="AD315" s="376"/>
      <c r="AE315" s="376">
        <f t="shared" si="246"/>
        <v>0</v>
      </c>
      <c r="AF315" s="376"/>
      <c r="AG315" s="376">
        <f t="shared" si="247"/>
        <v>0</v>
      </c>
      <c r="AH315" s="376"/>
      <c r="AJ315" s="377"/>
      <c r="AK315" s="377"/>
      <c r="AL315" s="379"/>
      <c r="AM315" s="144" t="s">
        <v>139</v>
      </c>
      <c r="AN315" s="382">
        <v>0.26</v>
      </c>
      <c r="AO315" s="382"/>
      <c r="AP315" s="145">
        <v>9.6999999999999993</v>
      </c>
      <c r="AQ315" s="376">
        <f>((AL314*AN315)*(AP315/100)*AU309)</f>
        <v>0</v>
      </c>
      <c r="AR315" s="376"/>
      <c r="AS315" s="376">
        <f t="shared" si="248"/>
        <v>0</v>
      </c>
      <c r="AT315" s="376"/>
      <c r="AU315" s="376">
        <f t="shared" si="249"/>
        <v>0</v>
      </c>
      <c r="AV315" s="376"/>
    </row>
    <row r="316" spans="1:48" ht="30" customHeight="1" x14ac:dyDescent="0.25">
      <c r="A316" s="16" t="s">
        <v>146</v>
      </c>
      <c r="B316" s="84">
        <f>(B311/1000)*0.227</f>
        <v>0</v>
      </c>
      <c r="C316" s="67">
        <f t="shared" ref="C316:E316" si="251">(C311/1000)*0.227</f>
        <v>0</v>
      </c>
      <c r="D316" s="67">
        <f t="shared" si="251"/>
        <v>0</v>
      </c>
      <c r="E316" s="67">
        <f t="shared" si="251"/>
        <v>0</v>
      </c>
      <c r="F316" s="85">
        <f>(F311/1000)*0.227</f>
        <v>0</v>
      </c>
      <c r="H316" s="377"/>
      <c r="I316" s="377"/>
      <c r="J316" s="380"/>
      <c r="K316" s="144" t="s">
        <v>143</v>
      </c>
      <c r="L316" s="382">
        <v>0.28999999999999998</v>
      </c>
      <c r="M316" s="382"/>
      <c r="N316" s="145">
        <v>6.8</v>
      </c>
      <c r="O316" s="376">
        <f>((J314*L316)*(N316/100)*S309)</f>
        <v>0</v>
      </c>
      <c r="P316" s="376"/>
      <c r="Q316" s="376">
        <f t="shared" si="244"/>
        <v>0</v>
      </c>
      <c r="R316" s="376"/>
      <c r="S316" s="376">
        <f t="shared" si="245"/>
        <v>0</v>
      </c>
      <c r="T316" s="376"/>
      <c r="V316" s="377"/>
      <c r="W316" s="377"/>
      <c r="X316" s="380"/>
      <c r="Y316" s="144" t="s">
        <v>143</v>
      </c>
      <c r="Z316" s="382">
        <v>0.316</v>
      </c>
      <c r="AA316" s="382"/>
      <c r="AB316" s="145">
        <v>6.8</v>
      </c>
      <c r="AC316" s="376">
        <f>((X314*Z316)*(AB316/100)*AG309)</f>
        <v>0</v>
      </c>
      <c r="AD316" s="376"/>
      <c r="AE316" s="376">
        <f t="shared" si="246"/>
        <v>0</v>
      </c>
      <c r="AF316" s="376"/>
      <c r="AG316" s="376">
        <f t="shared" si="247"/>
        <v>0</v>
      </c>
      <c r="AH316" s="376"/>
      <c r="AJ316" s="377"/>
      <c r="AK316" s="377"/>
      <c r="AL316" s="380"/>
      <c r="AM316" s="144" t="s">
        <v>143</v>
      </c>
      <c r="AN316" s="382">
        <v>0.316</v>
      </c>
      <c r="AO316" s="382"/>
      <c r="AP316" s="145">
        <v>6.8</v>
      </c>
      <c r="AQ316" s="376">
        <f>((AL314*AN316)*(AP316/100)*AU309)</f>
        <v>0</v>
      </c>
      <c r="AR316" s="376"/>
      <c r="AS316" s="376">
        <f t="shared" si="248"/>
        <v>0</v>
      </c>
      <c r="AT316" s="376"/>
      <c r="AU316" s="376">
        <f t="shared" si="249"/>
        <v>0</v>
      </c>
      <c r="AV316" s="376"/>
    </row>
    <row r="317" spans="1:48" ht="30" customHeight="1" thickBot="1" x14ac:dyDescent="0.3">
      <c r="A317" s="17" t="s">
        <v>147</v>
      </c>
      <c r="B317" s="86">
        <f>(B312/1000)*0.267</f>
        <v>0</v>
      </c>
      <c r="C317" s="87">
        <f t="shared" ref="C317:E317" si="252">(C312/1000)*0.267</f>
        <v>0</v>
      </c>
      <c r="D317" s="87">
        <f t="shared" si="252"/>
        <v>0</v>
      </c>
      <c r="E317" s="87">
        <f t="shared" si="252"/>
        <v>0</v>
      </c>
      <c r="F317" s="88">
        <f>(F312/1000)*0.267</f>
        <v>0</v>
      </c>
      <c r="H317" s="377" t="s">
        <v>65</v>
      </c>
      <c r="I317" s="377"/>
      <c r="J317" s="378"/>
      <c r="K317" s="144" t="s">
        <v>14</v>
      </c>
      <c r="L317" s="382">
        <v>0.05</v>
      </c>
      <c r="M317" s="382"/>
      <c r="N317" s="145">
        <v>13.4</v>
      </c>
      <c r="O317" s="376">
        <f>((J317*L317)*(N317/100)*S309)</f>
        <v>0</v>
      </c>
      <c r="P317" s="376"/>
      <c r="Q317" s="376">
        <f t="shared" si="244"/>
        <v>0</v>
      </c>
      <c r="R317" s="376"/>
      <c r="S317" s="376">
        <f t="shared" si="245"/>
        <v>0</v>
      </c>
      <c r="T317" s="376"/>
      <c r="V317" s="377" t="s">
        <v>65</v>
      </c>
      <c r="W317" s="377"/>
      <c r="X317" s="378"/>
      <c r="Y317" s="144" t="s">
        <v>14</v>
      </c>
      <c r="Z317" s="382">
        <v>0.05</v>
      </c>
      <c r="AA317" s="382"/>
      <c r="AB317" s="145">
        <v>13.4</v>
      </c>
      <c r="AC317" s="376">
        <f>((X317*Z317)*(AB317/100)*AG309)</f>
        <v>0</v>
      </c>
      <c r="AD317" s="376"/>
      <c r="AE317" s="376">
        <f t="shared" si="246"/>
        <v>0</v>
      </c>
      <c r="AF317" s="376"/>
      <c r="AG317" s="376">
        <f t="shared" si="247"/>
        <v>0</v>
      </c>
      <c r="AH317" s="376"/>
      <c r="AJ317" s="377" t="s">
        <v>65</v>
      </c>
      <c r="AK317" s="377"/>
      <c r="AL317" s="378"/>
      <c r="AM317" s="144" t="s">
        <v>14</v>
      </c>
      <c r="AN317" s="382">
        <v>0.05</v>
      </c>
      <c r="AO317" s="382"/>
      <c r="AP317" s="145">
        <v>13.4</v>
      </c>
      <c r="AQ317" s="376">
        <f>((AL317*AN317)*(AP317/100)*AU309)</f>
        <v>0</v>
      </c>
      <c r="AR317" s="376"/>
      <c r="AS317" s="376">
        <f t="shared" si="248"/>
        <v>0</v>
      </c>
      <c r="AT317" s="376"/>
      <c r="AU317" s="376">
        <f t="shared" si="249"/>
        <v>0</v>
      </c>
      <c r="AV317" s="376"/>
    </row>
    <row r="318" spans="1:48" ht="30" customHeight="1" x14ac:dyDescent="0.25">
      <c r="A318" s="26" t="s">
        <v>26</v>
      </c>
      <c r="B318" s="94">
        <f>SUM(B315:B317)</f>
        <v>0</v>
      </c>
      <c r="C318" s="94">
        <f t="shared" ref="C318:F318" si="253">SUM(C315:C317)</f>
        <v>0</v>
      </c>
      <c r="D318" s="94">
        <f t="shared" si="253"/>
        <v>0</v>
      </c>
      <c r="E318" s="94">
        <f t="shared" si="253"/>
        <v>0</v>
      </c>
      <c r="F318" s="94">
        <f t="shared" si="253"/>
        <v>0</v>
      </c>
      <c r="H318" s="377"/>
      <c r="I318" s="377"/>
      <c r="J318" s="379"/>
      <c r="K318" s="144" t="s">
        <v>139</v>
      </c>
      <c r="L318" s="382">
        <v>0.05</v>
      </c>
      <c r="M318" s="382"/>
      <c r="N318" s="145">
        <v>15.7</v>
      </c>
      <c r="O318" s="376">
        <f>((J317*L318)*(N318/100)*S309)</f>
        <v>0</v>
      </c>
      <c r="P318" s="376"/>
      <c r="Q318" s="376">
        <f t="shared" si="244"/>
        <v>0</v>
      </c>
      <c r="R318" s="376"/>
      <c r="S318" s="376">
        <f t="shared" si="245"/>
        <v>0</v>
      </c>
      <c r="T318" s="376"/>
      <c r="V318" s="377"/>
      <c r="W318" s="377"/>
      <c r="X318" s="379"/>
      <c r="Y318" s="144" t="s">
        <v>139</v>
      </c>
      <c r="Z318" s="382">
        <v>0.05</v>
      </c>
      <c r="AA318" s="382"/>
      <c r="AB318" s="145">
        <v>15.7</v>
      </c>
      <c r="AC318" s="376">
        <f>((X317*Z318)*(AB318/100)*AG309)</f>
        <v>0</v>
      </c>
      <c r="AD318" s="376"/>
      <c r="AE318" s="376">
        <f t="shared" si="246"/>
        <v>0</v>
      </c>
      <c r="AF318" s="376"/>
      <c r="AG318" s="376">
        <f t="shared" si="247"/>
        <v>0</v>
      </c>
      <c r="AH318" s="376"/>
      <c r="AJ318" s="377"/>
      <c r="AK318" s="377"/>
      <c r="AL318" s="379"/>
      <c r="AM318" s="144" t="s">
        <v>139</v>
      </c>
      <c r="AN318" s="382">
        <v>0.05</v>
      </c>
      <c r="AO318" s="382"/>
      <c r="AP318" s="145">
        <v>15.7</v>
      </c>
      <c r="AQ318" s="376">
        <f>((AL317*AN318)*(AP318/100)*AU309)</f>
        <v>0</v>
      </c>
      <c r="AR318" s="376"/>
      <c r="AS318" s="376">
        <f t="shared" si="248"/>
        <v>0</v>
      </c>
      <c r="AT318" s="376"/>
      <c r="AU318" s="376">
        <f t="shared" si="249"/>
        <v>0</v>
      </c>
      <c r="AV318" s="376"/>
    </row>
    <row r="319" spans="1:48" ht="30" customHeight="1" x14ac:dyDescent="0.25">
      <c r="A319" s="58"/>
      <c r="B319" s="59"/>
      <c r="C319" s="59"/>
      <c r="D319" s="59"/>
      <c r="E319" s="59"/>
      <c r="F319" s="59"/>
      <c r="H319" s="377"/>
      <c r="I319" s="377"/>
      <c r="J319" s="380"/>
      <c r="K319" s="144" t="s">
        <v>143</v>
      </c>
      <c r="L319" s="382">
        <v>0.9</v>
      </c>
      <c r="M319" s="382"/>
      <c r="N319" s="145">
        <v>11</v>
      </c>
      <c r="O319" s="376">
        <f>((J317*L319)*(N319/100)*S309)</f>
        <v>0</v>
      </c>
      <c r="P319" s="376"/>
      <c r="Q319" s="376">
        <f t="shared" si="244"/>
        <v>0</v>
      </c>
      <c r="R319" s="376"/>
      <c r="S319" s="376">
        <f t="shared" si="245"/>
        <v>0</v>
      </c>
      <c r="T319" s="376"/>
      <c r="V319" s="377"/>
      <c r="W319" s="377"/>
      <c r="X319" s="380"/>
      <c r="Y319" s="144" t="s">
        <v>143</v>
      </c>
      <c r="Z319" s="382">
        <v>0.9</v>
      </c>
      <c r="AA319" s="382"/>
      <c r="AB319" s="145">
        <v>11</v>
      </c>
      <c r="AC319" s="376">
        <f>((X317*Z319)*(AB319/100)*AG309)</f>
        <v>0</v>
      </c>
      <c r="AD319" s="376"/>
      <c r="AE319" s="376">
        <f t="shared" si="246"/>
        <v>0</v>
      </c>
      <c r="AF319" s="376"/>
      <c r="AG319" s="376">
        <f t="shared" si="247"/>
        <v>0</v>
      </c>
      <c r="AH319" s="376"/>
      <c r="AJ319" s="377"/>
      <c r="AK319" s="377"/>
      <c r="AL319" s="380"/>
      <c r="AM319" s="144" t="s">
        <v>143</v>
      </c>
      <c r="AN319" s="382">
        <v>0.9</v>
      </c>
      <c r="AO319" s="382"/>
      <c r="AP319" s="145">
        <v>11</v>
      </c>
      <c r="AQ319" s="376">
        <f>((AL317*AN319)*(AP319/100)*AU309)</f>
        <v>0</v>
      </c>
      <c r="AR319" s="376"/>
      <c r="AS319" s="376">
        <f t="shared" si="248"/>
        <v>0</v>
      </c>
      <c r="AT319" s="376"/>
      <c r="AU319" s="376">
        <f t="shared" si="249"/>
        <v>0</v>
      </c>
      <c r="AV319" s="376"/>
    </row>
    <row r="320" spans="1:48" ht="30" customHeight="1" x14ac:dyDescent="0.25">
      <c r="H320" s="377" t="s">
        <v>66</v>
      </c>
      <c r="I320" s="377"/>
      <c r="J320" s="378"/>
      <c r="K320" s="144" t="s">
        <v>14</v>
      </c>
      <c r="L320" s="381" t="s">
        <v>41</v>
      </c>
      <c r="M320" s="381"/>
      <c r="N320" s="145"/>
      <c r="O320" s="376"/>
      <c r="P320" s="376"/>
      <c r="Q320" s="376"/>
      <c r="R320" s="376"/>
      <c r="S320" s="376"/>
      <c r="T320" s="376"/>
      <c r="V320" s="377" t="s">
        <v>66</v>
      </c>
      <c r="W320" s="377"/>
      <c r="X320" s="378"/>
      <c r="Y320" s="144" t="s">
        <v>14</v>
      </c>
      <c r="Z320" s="381" t="s">
        <v>41</v>
      </c>
      <c r="AA320" s="381"/>
      <c r="AB320" s="145"/>
      <c r="AC320" s="376"/>
      <c r="AD320" s="376"/>
      <c r="AE320" s="376"/>
      <c r="AF320" s="376"/>
      <c r="AG320" s="376"/>
      <c r="AH320" s="376"/>
      <c r="AJ320" s="377" t="s">
        <v>66</v>
      </c>
      <c r="AK320" s="377"/>
      <c r="AL320" s="378"/>
      <c r="AM320" s="144" t="s">
        <v>14</v>
      </c>
      <c r="AN320" s="381" t="s">
        <v>41</v>
      </c>
      <c r="AO320" s="381"/>
      <c r="AP320" s="145"/>
      <c r="AQ320" s="376"/>
      <c r="AR320" s="376"/>
      <c r="AS320" s="376"/>
      <c r="AT320" s="376"/>
      <c r="AU320" s="376"/>
      <c r="AV320" s="376"/>
    </row>
    <row r="321" spans="3:48" ht="30" customHeight="1" x14ac:dyDescent="0.25">
      <c r="H321" s="377"/>
      <c r="I321" s="377"/>
      <c r="J321" s="379"/>
      <c r="K321" s="144" t="s">
        <v>139</v>
      </c>
      <c r="L321" s="381" t="s">
        <v>41</v>
      </c>
      <c r="M321" s="381"/>
      <c r="N321" s="145"/>
      <c r="O321" s="376"/>
      <c r="P321" s="376"/>
      <c r="Q321" s="376"/>
      <c r="R321" s="376"/>
      <c r="S321" s="376"/>
      <c r="T321" s="376"/>
      <c r="V321" s="377"/>
      <c r="W321" s="377"/>
      <c r="X321" s="379"/>
      <c r="Y321" s="144" t="s">
        <v>139</v>
      </c>
      <c r="Z321" s="381" t="s">
        <v>41</v>
      </c>
      <c r="AA321" s="381"/>
      <c r="AB321" s="145"/>
      <c r="AC321" s="376"/>
      <c r="AD321" s="376"/>
      <c r="AE321" s="376"/>
      <c r="AF321" s="376"/>
      <c r="AG321" s="376"/>
      <c r="AH321" s="376"/>
      <c r="AJ321" s="377"/>
      <c r="AK321" s="377"/>
      <c r="AL321" s="379"/>
      <c r="AM321" s="144" t="s">
        <v>139</v>
      </c>
      <c r="AN321" s="381" t="s">
        <v>41</v>
      </c>
      <c r="AO321" s="381"/>
      <c r="AP321" s="145"/>
      <c r="AQ321" s="376"/>
      <c r="AR321" s="376"/>
      <c r="AS321" s="376"/>
      <c r="AT321" s="376"/>
      <c r="AU321" s="376"/>
      <c r="AV321" s="376"/>
    </row>
    <row r="322" spans="3:48" ht="30" customHeight="1" x14ac:dyDescent="0.25">
      <c r="H322" s="377"/>
      <c r="I322" s="377"/>
      <c r="J322" s="380"/>
      <c r="K322" s="144" t="s">
        <v>143</v>
      </c>
      <c r="L322" s="382">
        <v>1</v>
      </c>
      <c r="M322" s="382"/>
      <c r="N322" s="145">
        <v>29</v>
      </c>
      <c r="O322" s="376">
        <f>((J320*L322)*(N322/100)*S309)</f>
        <v>0</v>
      </c>
      <c r="P322" s="376"/>
      <c r="Q322" s="376">
        <f t="shared" ref="Q322" si="254">O322*9.2</f>
        <v>0</v>
      </c>
      <c r="R322" s="376"/>
      <c r="S322" s="376">
        <f t="shared" ref="S322" si="255">(Q322/1000)*0.249</f>
        <v>0</v>
      </c>
      <c r="T322" s="376"/>
      <c r="V322" s="377"/>
      <c r="W322" s="377"/>
      <c r="X322" s="380"/>
      <c r="Y322" s="144" t="s">
        <v>143</v>
      </c>
      <c r="Z322" s="382">
        <v>1</v>
      </c>
      <c r="AA322" s="382"/>
      <c r="AB322" s="145">
        <v>29</v>
      </c>
      <c r="AC322" s="376">
        <f>((X320*Z322)*(AB322/100)*AG309)</f>
        <v>0</v>
      </c>
      <c r="AD322" s="376"/>
      <c r="AE322" s="376">
        <f t="shared" ref="AE322" si="256">AC322*9.2</f>
        <v>0</v>
      </c>
      <c r="AF322" s="376"/>
      <c r="AG322" s="376">
        <f t="shared" ref="AG322" si="257">(AE322/1000)*0.249</f>
        <v>0</v>
      </c>
      <c r="AH322" s="376"/>
      <c r="AJ322" s="377"/>
      <c r="AK322" s="377"/>
      <c r="AL322" s="380"/>
      <c r="AM322" s="144" t="s">
        <v>143</v>
      </c>
      <c r="AN322" s="382">
        <v>1</v>
      </c>
      <c r="AO322" s="382"/>
      <c r="AP322" s="145">
        <v>29</v>
      </c>
      <c r="AQ322" s="376">
        <f>((AL320*AN322)*(AP322/100)*AU309)</f>
        <v>0</v>
      </c>
      <c r="AR322" s="376"/>
      <c r="AS322" s="376">
        <f t="shared" ref="AS322" si="258">AQ322*9.2</f>
        <v>0</v>
      </c>
      <c r="AT322" s="376"/>
      <c r="AU322" s="376">
        <f t="shared" ref="AU322" si="259">(AS322/1000)*0.249</f>
        <v>0</v>
      </c>
      <c r="AV322" s="376"/>
    </row>
    <row r="323" spans="3:48" ht="30" customHeight="1" x14ac:dyDescent="0.25">
      <c r="H323" s="377" t="s">
        <v>67</v>
      </c>
      <c r="I323" s="377"/>
      <c r="J323" s="378"/>
      <c r="K323" s="144" t="s">
        <v>14</v>
      </c>
      <c r="L323" s="381" t="s">
        <v>41</v>
      </c>
      <c r="M323" s="381"/>
      <c r="N323" s="145"/>
      <c r="O323" s="376"/>
      <c r="P323" s="376"/>
      <c r="Q323" s="376"/>
      <c r="R323" s="376"/>
      <c r="S323" s="376"/>
      <c r="T323" s="376"/>
      <c r="V323" s="377" t="s">
        <v>67</v>
      </c>
      <c r="W323" s="377"/>
      <c r="X323" s="378"/>
      <c r="Y323" s="144" t="s">
        <v>14</v>
      </c>
      <c r="Z323" s="381" t="s">
        <v>41</v>
      </c>
      <c r="AA323" s="381"/>
      <c r="AB323" s="145"/>
      <c r="AC323" s="376"/>
      <c r="AD323" s="376"/>
      <c r="AE323" s="376"/>
      <c r="AF323" s="376"/>
      <c r="AG323" s="376"/>
      <c r="AH323" s="376"/>
      <c r="AJ323" s="377" t="s">
        <v>67</v>
      </c>
      <c r="AK323" s="377"/>
      <c r="AL323" s="378"/>
      <c r="AM323" s="144" t="s">
        <v>14</v>
      </c>
      <c r="AN323" s="381" t="s">
        <v>41</v>
      </c>
      <c r="AO323" s="381"/>
      <c r="AP323" s="145"/>
      <c r="AQ323" s="376"/>
      <c r="AR323" s="376"/>
      <c r="AS323" s="376"/>
      <c r="AT323" s="376"/>
      <c r="AU323" s="376"/>
      <c r="AV323" s="376"/>
    </row>
    <row r="324" spans="3:48" ht="30" customHeight="1" x14ac:dyDescent="0.25">
      <c r="H324" s="377"/>
      <c r="I324" s="377"/>
      <c r="J324" s="379"/>
      <c r="K324" s="144" t="s">
        <v>139</v>
      </c>
      <c r="L324" s="381" t="s">
        <v>41</v>
      </c>
      <c r="M324" s="381"/>
      <c r="N324" s="145"/>
      <c r="O324" s="376"/>
      <c r="P324" s="376"/>
      <c r="Q324" s="376"/>
      <c r="R324" s="376"/>
      <c r="S324" s="376"/>
      <c r="T324" s="376"/>
      <c r="V324" s="377"/>
      <c r="W324" s="377"/>
      <c r="X324" s="379"/>
      <c r="Y324" s="144" t="s">
        <v>139</v>
      </c>
      <c r="Z324" s="381" t="s">
        <v>41</v>
      </c>
      <c r="AA324" s="381"/>
      <c r="AB324" s="145"/>
      <c r="AC324" s="376"/>
      <c r="AD324" s="376"/>
      <c r="AE324" s="376"/>
      <c r="AF324" s="376"/>
      <c r="AG324" s="376"/>
      <c r="AH324" s="376"/>
      <c r="AJ324" s="377"/>
      <c r="AK324" s="377"/>
      <c r="AL324" s="379"/>
      <c r="AM324" s="144" t="s">
        <v>139</v>
      </c>
      <c r="AN324" s="381" t="s">
        <v>41</v>
      </c>
      <c r="AO324" s="381"/>
      <c r="AP324" s="145"/>
      <c r="AQ324" s="376"/>
      <c r="AR324" s="376"/>
      <c r="AS324" s="376"/>
      <c r="AT324" s="376"/>
      <c r="AU324" s="376"/>
      <c r="AV324" s="376"/>
    </row>
    <row r="325" spans="3:48" ht="30" customHeight="1" x14ac:dyDescent="0.25">
      <c r="H325" s="377"/>
      <c r="I325" s="377"/>
      <c r="J325" s="380"/>
      <c r="K325" s="144" t="s">
        <v>143</v>
      </c>
      <c r="L325" s="382">
        <v>1</v>
      </c>
      <c r="M325" s="382"/>
      <c r="N325" s="145">
        <v>26</v>
      </c>
      <c r="O325" s="376">
        <f>((J323*L325)*(N325/100)*S309)</f>
        <v>0</v>
      </c>
      <c r="P325" s="376"/>
      <c r="Q325" s="376">
        <f t="shared" ref="Q325" si="260">O325*9.2</f>
        <v>0</v>
      </c>
      <c r="R325" s="376"/>
      <c r="S325" s="376">
        <f t="shared" ref="S325" si="261">(Q325/1000)*0.249</f>
        <v>0</v>
      </c>
      <c r="T325" s="376"/>
      <c r="V325" s="377"/>
      <c r="W325" s="377"/>
      <c r="X325" s="380"/>
      <c r="Y325" s="144" t="s">
        <v>143</v>
      </c>
      <c r="Z325" s="382">
        <v>1</v>
      </c>
      <c r="AA325" s="382"/>
      <c r="AB325" s="145">
        <v>26</v>
      </c>
      <c r="AC325" s="376">
        <f>((X323*Z325)*(AB325/100)*AG309)</f>
        <v>0</v>
      </c>
      <c r="AD325" s="376"/>
      <c r="AE325" s="376">
        <f t="shared" ref="AE325" si="262">AC325*9.2</f>
        <v>0</v>
      </c>
      <c r="AF325" s="376"/>
      <c r="AG325" s="376">
        <f t="shared" ref="AG325" si="263">(AE325/1000)*0.249</f>
        <v>0</v>
      </c>
      <c r="AH325" s="376"/>
      <c r="AJ325" s="377"/>
      <c r="AK325" s="377"/>
      <c r="AL325" s="380"/>
      <c r="AM325" s="144" t="s">
        <v>143</v>
      </c>
      <c r="AN325" s="382">
        <v>1</v>
      </c>
      <c r="AO325" s="382"/>
      <c r="AP325" s="145">
        <v>26</v>
      </c>
      <c r="AQ325" s="376">
        <f>((AL323*AN325)*(AP325/100)*AU309)</f>
        <v>0</v>
      </c>
      <c r="AR325" s="376"/>
      <c r="AS325" s="376">
        <f t="shared" ref="AS325" si="264">AQ325*9.2</f>
        <v>0</v>
      </c>
      <c r="AT325" s="376"/>
      <c r="AU325" s="376">
        <f t="shared" ref="AU325" si="265">(AS325/1000)*0.249</f>
        <v>0</v>
      </c>
      <c r="AV325" s="376"/>
    </row>
    <row r="326" spans="3:48" ht="30" customHeight="1" x14ac:dyDescent="0.25">
      <c r="H326" s="408" t="s">
        <v>68</v>
      </c>
      <c r="I326" s="409"/>
      <c r="J326" s="378"/>
      <c r="K326" s="144" t="s">
        <v>14</v>
      </c>
      <c r="L326" s="381" t="s">
        <v>41</v>
      </c>
      <c r="M326" s="381"/>
      <c r="N326" s="145"/>
      <c r="O326" s="376"/>
      <c r="P326" s="376"/>
      <c r="Q326" s="376"/>
      <c r="R326" s="376"/>
      <c r="S326" s="376"/>
      <c r="T326" s="376"/>
      <c r="V326" s="377" t="s">
        <v>68</v>
      </c>
      <c r="W326" s="377"/>
      <c r="X326" s="378"/>
      <c r="Y326" s="144" t="s">
        <v>14</v>
      </c>
      <c r="Z326" s="381" t="s">
        <v>41</v>
      </c>
      <c r="AA326" s="381"/>
      <c r="AB326" s="145"/>
      <c r="AC326" s="376"/>
      <c r="AD326" s="376"/>
      <c r="AE326" s="376"/>
      <c r="AF326" s="376"/>
      <c r="AG326" s="376"/>
      <c r="AH326" s="376"/>
      <c r="AJ326" s="377" t="s">
        <v>68</v>
      </c>
      <c r="AK326" s="377"/>
      <c r="AL326" s="378"/>
      <c r="AM326" s="144" t="s">
        <v>14</v>
      </c>
      <c r="AN326" s="381" t="s">
        <v>41</v>
      </c>
      <c r="AO326" s="381"/>
      <c r="AP326" s="145"/>
      <c r="AQ326" s="376"/>
      <c r="AR326" s="376"/>
      <c r="AS326" s="376"/>
      <c r="AT326" s="376"/>
      <c r="AU326" s="376"/>
      <c r="AV326" s="376"/>
    </row>
    <row r="327" spans="3:48" ht="30" customHeight="1" x14ac:dyDescent="0.25">
      <c r="H327" s="410"/>
      <c r="I327" s="411"/>
      <c r="J327" s="379"/>
      <c r="K327" s="144" t="s">
        <v>139</v>
      </c>
      <c r="L327" s="381" t="s">
        <v>41</v>
      </c>
      <c r="M327" s="381"/>
      <c r="N327" s="145"/>
      <c r="O327" s="376"/>
      <c r="P327" s="376"/>
      <c r="Q327" s="376"/>
      <c r="R327" s="376"/>
      <c r="S327" s="376"/>
      <c r="T327" s="376"/>
      <c r="V327" s="377"/>
      <c r="W327" s="377"/>
      <c r="X327" s="379"/>
      <c r="Y327" s="144" t="s">
        <v>139</v>
      </c>
      <c r="Z327" s="381" t="s">
        <v>41</v>
      </c>
      <c r="AA327" s="381"/>
      <c r="AB327" s="145"/>
      <c r="AC327" s="376"/>
      <c r="AD327" s="376"/>
      <c r="AE327" s="376"/>
      <c r="AF327" s="376"/>
      <c r="AG327" s="376"/>
      <c r="AH327" s="376"/>
      <c r="AJ327" s="377"/>
      <c r="AK327" s="377"/>
      <c r="AL327" s="379"/>
      <c r="AM327" s="144" t="s">
        <v>139</v>
      </c>
      <c r="AN327" s="381" t="s">
        <v>41</v>
      </c>
      <c r="AO327" s="381"/>
      <c r="AP327" s="145"/>
      <c r="AQ327" s="376"/>
      <c r="AR327" s="376"/>
      <c r="AS327" s="376"/>
      <c r="AT327" s="376"/>
      <c r="AU327" s="376"/>
      <c r="AV327" s="376"/>
    </row>
    <row r="328" spans="3:48" ht="30" customHeight="1" x14ac:dyDescent="0.25">
      <c r="H328" s="412"/>
      <c r="I328" s="413"/>
      <c r="J328" s="380"/>
      <c r="K328" s="144" t="s">
        <v>143</v>
      </c>
      <c r="L328" s="382">
        <v>1</v>
      </c>
      <c r="M328" s="382"/>
      <c r="N328" s="145">
        <v>25</v>
      </c>
      <c r="O328" s="376">
        <f>((J326*L328)*(N328/100)*S309)</f>
        <v>0</v>
      </c>
      <c r="P328" s="376"/>
      <c r="Q328" s="376">
        <f>O328*9.2</f>
        <v>0</v>
      </c>
      <c r="R328" s="376"/>
      <c r="S328" s="376">
        <f t="shared" ref="S328" si="266">(Q328/1000)*0.249</f>
        <v>0</v>
      </c>
      <c r="T328" s="376"/>
      <c r="V328" s="377"/>
      <c r="W328" s="377"/>
      <c r="X328" s="380"/>
      <c r="Y328" s="144" t="s">
        <v>143</v>
      </c>
      <c r="Z328" s="382">
        <v>1</v>
      </c>
      <c r="AA328" s="382"/>
      <c r="AB328" s="145">
        <v>25</v>
      </c>
      <c r="AC328" s="376">
        <f>((X326*Z328)*(AB328/100)*AG309)</f>
        <v>0</v>
      </c>
      <c r="AD328" s="376"/>
      <c r="AE328" s="376">
        <f t="shared" ref="AE328" si="267">AC328*9.2</f>
        <v>0</v>
      </c>
      <c r="AF328" s="376"/>
      <c r="AG328" s="376">
        <f t="shared" ref="AG328" si="268">(AE328/1000)*0.249</f>
        <v>0</v>
      </c>
      <c r="AH328" s="376"/>
      <c r="AJ328" s="377"/>
      <c r="AK328" s="377"/>
      <c r="AL328" s="380"/>
      <c r="AM328" s="144" t="s">
        <v>143</v>
      </c>
      <c r="AN328" s="382">
        <v>1</v>
      </c>
      <c r="AO328" s="382"/>
      <c r="AP328" s="145">
        <v>25</v>
      </c>
      <c r="AQ328" s="376">
        <f>((AL326*AN328)*(AP328/100)*AU309)</f>
        <v>0</v>
      </c>
      <c r="AR328" s="376"/>
      <c r="AS328" s="376">
        <f t="shared" ref="AS328" si="269">AQ328*9.2</f>
        <v>0</v>
      </c>
      <c r="AT328" s="376"/>
      <c r="AU328" s="376">
        <f t="shared" ref="AU328" si="270">(AS328/1000)*0.249</f>
        <v>0</v>
      </c>
      <c r="AV328" s="376"/>
    </row>
    <row r="329" spans="3:48" ht="15.75" thickBot="1" x14ac:dyDescent="0.3">
      <c r="H329" s="193"/>
      <c r="I329" s="193"/>
      <c r="J329" s="193"/>
      <c r="K329" s="193"/>
      <c r="L329" s="193"/>
      <c r="M329" s="193"/>
      <c r="N329" s="193"/>
      <c r="O329" s="194"/>
      <c r="P329" s="194"/>
      <c r="Q329" s="194"/>
      <c r="R329" s="194"/>
      <c r="S329" s="194"/>
      <c r="T329" s="194"/>
      <c r="V329" s="193"/>
      <c r="W329" s="193"/>
    </row>
    <row r="330" spans="3:48" ht="16.5" thickBot="1" x14ac:dyDescent="0.3">
      <c r="C330" s="250" t="s">
        <v>48</v>
      </c>
      <c r="D330" s="241" t="s">
        <v>109</v>
      </c>
      <c r="E330" s="201" t="s">
        <v>29</v>
      </c>
      <c r="F330" s="206" t="s">
        <v>80</v>
      </c>
      <c r="H330" s="193"/>
      <c r="I330" s="193"/>
      <c r="J330" s="193"/>
      <c r="K330" s="193"/>
      <c r="L330" s="193"/>
      <c r="M330" s="193"/>
      <c r="N330" s="193"/>
      <c r="AO330" s="362" t="s">
        <v>49</v>
      </c>
      <c r="AP330" s="362"/>
      <c r="AQ330" s="363" t="s">
        <v>109</v>
      </c>
      <c r="AR330" s="364"/>
      <c r="AS330" s="363" t="s">
        <v>29</v>
      </c>
      <c r="AT330" s="365"/>
      <c r="AU330" s="366" t="s">
        <v>80</v>
      </c>
      <c r="AV330" s="367"/>
    </row>
    <row r="331" spans="3:48" ht="16.5" thickTop="1" x14ac:dyDescent="0.25">
      <c r="D331" s="368" t="s">
        <v>14</v>
      </c>
      <c r="E331" s="255" t="s">
        <v>32</v>
      </c>
      <c r="F331" s="207">
        <f>(ROUNDUP(SUM(B310:F310),1))/1000</f>
        <v>0</v>
      </c>
      <c r="H331" s="193"/>
      <c r="J331" s="202"/>
      <c r="K331" s="193"/>
      <c r="L331" s="196"/>
      <c r="M331" s="196"/>
      <c r="N331" s="195"/>
      <c r="O331" s="194"/>
      <c r="P331" s="194"/>
      <c r="Q331" s="194"/>
      <c r="R331" s="194"/>
      <c r="S331" s="194"/>
      <c r="T331" s="194"/>
      <c r="AK331" s="202"/>
      <c r="AQ331" s="368" t="s">
        <v>14</v>
      </c>
      <c r="AR331" s="369"/>
      <c r="AS331" s="369" t="s">
        <v>32</v>
      </c>
      <c r="AT331" s="369"/>
      <c r="AU331" s="372">
        <f>(ROUNDUP(SUM(Q288,Q291,Q294,Q297,Q300,Q303,AE288,AE291,AE294,AE297,AE300,AE303,Q311,Q314,Q317,Q320,Q323,Q326,AE311,AE314,AE317,AE320,AE323,AE326,AS288,AS291,AS297,AS300,AS303,AS311,AS294,AS314,AS317,AS320,AS323,AS326,BG288,BG291,BG294,BG297,BG300,BG303,BG311,BG314,BG317,BG320,BG323,BG326),1))/1000*365</f>
        <v>0</v>
      </c>
      <c r="AV331" s="373"/>
    </row>
    <row r="332" spans="3:48" ht="16.5" thickBot="1" x14ac:dyDescent="0.3">
      <c r="D332" s="370"/>
      <c r="E332" s="256" t="s">
        <v>86</v>
      </c>
      <c r="F332" s="208">
        <f>ROUNDUP(SUM(B315:F315),1)</f>
        <v>0</v>
      </c>
      <c r="H332" s="193"/>
      <c r="J332" s="202"/>
      <c r="K332" s="195"/>
      <c r="L332" s="196"/>
      <c r="M332" s="196"/>
      <c r="N332" s="195"/>
      <c r="O332" s="194"/>
      <c r="P332" s="194"/>
      <c r="Q332" s="194"/>
      <c r="R332" s="194"/>
      <c r="S332" s="194"/>
      <c r="T332" s="194"/>
      <c r="AK332" s="202"/>
      <c r="AQ332" s="370"/>
      <c r="AR332" s="371"/>
      <c r="AS332" s="371" t="s">
        <v>86</v>
      </c>
      <c r="AT332" s="371"/>
      <c r="AU332" s="374">
        <f>(ROUNDUP(SUM(S288,S291,S294,S297,S300,S303,AG288,AG291,AG294,AG297,AG300,AG303,S311,S314,S317,S320,S323,S326,AG311,AG314,AG317,AG320,AG323,AG326,AU288,AU291,AU294,AU297,AU300,AU303,AU311,AU314,AU317,AU320,AU323,AU326,BI288,BI291,BI294,BI297,BI300,BI303,BI311,BI314,BI317,BI320,BI323,BI326),10))*365</f>
        <v>0</v>
      </c>
      <c r="AV332" s="375"/>
    </row>
    <row r="333" spans="3:48" ht="15.75" x14ac:dyDescent="0.25">
      <c r="D333" s="368" t="s">
        <v>139</v>
      </c>
      <c r="E333" s="255" t="s">
        <v>32</v>
      </c>
      <c r="F333" s="207">
        <f>(ROUNDUP(SUM(B311:F311),1))/1000</f>
        <v>0</v>
      </c>
      <c r="H333" s="193"/>
      <c r="I333" s="193"/>
      <c r="J333" s="195"/>
      <c r="AQ333" s="368" t="s">
        <v>139</v>
      </c>
      <c r="AR333" s="369"/>
      <c r="AS333" s="369" t="s">
        <v>32</v>
      </c>
      <c r="AT333" s="369"/>
      <c r="AU333" s="372">
        <f>(ROUNDUP(SUM(Q289,Q292,Q295,Q298,Q301,Q304,AE289,AE292,AE295,AE298,AE301,AE304,Q312,Q315,Q318,Q321,Q324,Q327,AE312,AE315,AE318,AE321,AE324,AE327,AS289,AS292,AS295,AS298,AS301,AS304,AS312,AS315,AS318,AS321,AS324,AS327,BG289,BG292,BG295,BG298,BG301,BG304,BG312,BG315,BG318,BG321,BG324,BG327),1))/1000*365</f>
        <v>0</v>
      </c>
      <c r="AV333" s="373"/>
    </row>
    <row r="334" spans="3:48" ht="16.5" thickBot="1" x14ac:dyDescent="0.3">
      <c r="D334" s="370"/>
      <c r="E334" s="256" t="s">
        <v>86</v>
      </c>
      <c r="F334" s="208">
        <f>ROUNDUP(SUM(B316:F316),1)</f>
        <v>0</v>
      </c>
      <c r="H334" s="193"/>
      <c r="I334" s="193"/>
      <c r="J334" s="195"/>
      <c r="AQ334" s="370"/>
      <c r="AR334" s="371"/>
      <c r="AS334" s="371" t="s">
        <v>86</v>
      </c>
      <c r="AT334" s="371"/>
      <c r="AU334" s="374">
        <f>(ROUNDUP(SUM(S289,S292,S295,S298,S301,S304,AG289,AG292,AG295,AG298,AG301,AG304,S312,S315,S318,S321,S324,S327,AG312,AG315,AG318,AG321,AG324,AG327,AU289,AU292,AU295,AU298,AU301,AU304,AU312,AU315,AU318,AU321,AU324,AU327,BI289,BI292,BI295,BI298,BI301,BI304,BI312,BI315,BI318,BI321,BI324,BI327),10))*365</f>
        <v>0</v>
      </c>
      <c r="AV334" s="375"/>
    </row>
    <row r="335" spans="3:48" ht="15.75" x14ac:dyDescent="0.25">
      <c r="D335" s="368" t="s">
        <v>143</v>
      </c>
      <c r="E335" s="255" t="s">
        <v>32</v>
      </c>
      <c r="F335" s="207">
        <f>(ROUNDUP(SUM(B312:F312),1))/1000</f>
        <v>0</v>
      </c>
      <c r="H335" s="193"/>
      <c r="I335" s="193"/>
      <c r="J335" s="195"/>
      <c r="K335" s="195"/>
      <c r="L335" s="196"/>
      <c r="M335" s="196"/>
      <c r="N335" s="195"/>
      <c r="O335" s="197"/>
      <c r="P335" s="197"/>
      <c r="Q335" s="194"/>
      <c r="R335" s="194"/>
      <c r="S335" s="194"/>
      <c r="T335" s="194"/>
      <c r="AQ335" s="368" t="s">
        <v>143</v>
      </c>
      <c r="AR335" s="369"/>
      <c r="AS335" s="369" t="s">
        <v>32</v>
      </c>
      <c r="AT335" s="369"/>
      <c r="AU335" s="372">
        <f>(ROUNDUP(SUM(Q290,Q293,Q296,Q299,Q302,Q305,AE290,AE293,AE296,AE299,AE302,AE305,Q313,Q316,Q319,Q322,Q325,Q328,AE313,AE316,AE319,AE322,AE325,AE328,AS290,AS293,AS296,AS299,AS302,AS305,AS313,AS316,AS319,AS322,AS325,AS328,BG290,BG293,BG296,BG299,BG302,BG305,BG313,BG316,BG319,BG322,BG325,BG328),1))/1000*365</f>
        <v>0</v>
      </c>
      <c r="AV335" s="373"/>
    </row>
    <row r="336" spans="3:48" ht="16.5" thickBot="1" x14ac:dyDescent="0.3">
      <c r="D336" s="370"/>
      <c r="E336" s="256" t="s">
        <v>86</v>
      </c>
      <c r="F336" s="208">
        <f>ROUNDUP(SUM(B317:F317),1)</f>
        <v>0</v>
      </c>
      <c r="H336" s="193"/>
      <c r="I336" s="193"/>
      <c r="J336" s="195"/>
      <c r="K336" s="195"/>
      <c r="L336" s="196"/>
      <c r="M336" s="196"/>
      <c r="N336" s="195"/>
      <c r="O336" s="197"/>
      <c r="P336" s="197"/>
      <c r="Q336" s="194"/>
      <c r="R336" s="194"/>
      <c r="S336" s="194"/>
      <c r="T336" s="194"/>
      <c r="AQ336" s="370"/>
      <c r="AR336" s="371"/>
      <c r="AS336" s="371" t="s">
        <v>86</v>
      </c>
      <c r="AT336" s="371"/>
      <c r="AU336" s="374">
        <f>(ROUNDUP(SUM(S290,S293,S296,S299,S302,S305,AG290,AG293,AG296,AG299,AG302,AG305,S313,S316,S319,S322,S325,S328,AG313,AG316,AG319,AG322,AG325,AG328,AU290,AU293,AU296,AU299,AU302,AU305,AU313,AU316,AU319,AU322,AU325,AU328,BI290,BI293,BI296,BI299,BI302,BI305),10))*365</f>
        <v>0</v>
      </c>
      <c r="AV336" s="375"/>
    </row>
    <row r="337" spans="1:48" ht="15" customHeight="1" x14ac:dyDescent="0.25">
      <c r="E337" s="252" t="s">
        <v>32</v>
      </c>
      <c r="F337" s="252" t="s">
        <v>86</v>
      </c>
      <c r="AS337" s="360" t="s">
        <v>32</v>
      </c>
      <c r="AT337" s="360"/>
      <c r="AU337" s="360" t="s">
        <v>86</v>
      </c>
      <c r="AV337" s="360"/>
    </row>
    <row r="338" spans="1:48" ht="19.5" customHeight="1" thickBot="1" x14ac:dyDescent="0.3">
      <c r="E338" s="118">
        <f>(ROUNDUP(SUM(B310:F312),1))/1000</f>
        <v>0</v>
      </c>
      <c r="F338" s="118">
        <f>ROUNDUP(SUM(B318:F318),1)</f>
        <v>0</v>
      </c>
      <c r="H338" s="162"/>
      <c r="I338" s="162"/>
      <c r="J338" s="162"/>
      <c r="K338" s="162"/>
      <c r="L338" s="162"/>
      <c r="M338" s="162"/>
      <c r="N338" s="162"/>
      <c r="O338" s="162"/>
      <c r="P338" s="133"/>
      <c r="W338" s="257"/>
      <c r="AS338" s="361">
        <f>(ROUNDUP(((SUM(Q288:R305,Q311:R328,AE288:AF305,AE311:AF328,AS288:AT305,AS311:AT328))*365),1))/1000</f>
        <v>0</v>
      </c>
      <c r="AT338" s="361"/>
      <c r="AU338" s="361">
        <f>ROUNDUP(((SUM(S288:T305,S311:T328,AG288:AH305,AG311:AH328,AU288:AV305,AU311:AV328))*365),1)</f>
        <v>0</v>
      </c>
      <c r="AV338" s="361"/>
    </row>
    <row r="339" spans="1:48" ht="19.5" customHeight="1" thickTop="1" thickBot="1" x14ac:dyDescent="0.3">
      <c r="E339" s="162"/>
      <c r="F339" s="162"/>
      <c r="H339" s="162"/>
      <c r="I339" s="162"/>
      <c r="J339" s="162"/>
      <c r="K339" s="162"/>
      <c r="L339" s="162"/>
      <c r="M339" s="162"/>
      <c r="N339" s="162"/>
      <c r="O339" s="162"/>
      <c r="P339" s="133"/>
      <c r="W339" s="257"/>
      <c r="AC339" s="162"/>
      <c r="AD339" s="162"/>
      <c r="AE339" s="162"/>
      <c r="AF339" s="162"/>
      <c r="AG339" s="162"/>
      <c r="AH339" s="162"/>
    </row>
    <row r="340" spans="1:48" ht="16.5" customHeight="1" thickBot="1" x14ac:dyDescent="0.3">
      <c r="C340" s="250" t="s">
        <v>50</v>
      </c>
      <c r="D340" s="241" t="s">
        <v>109</v>
      </c>
      <c r="E340" s="201" t="s">
        <v>29</v>
      </c>
      <c r="F340" s="201" t="s">
        <v>80</v>
      </c>
      <c r="H340" s="162"/>
      <c r="I340" s="162"/>
      <c r="J340" s="162"/>
      <c r="K340" s="162"/>
      <c r="L340" s="162"/>
      <c r="M340" s="162"/>
      <c r="N340" s="162"/>
      <c r="O340" s="162"/>
      <c r="P340" s="133"/>
      <c r="W340" s="257"/>
      <c r="AC340" s="162"/>
      <c r="AD340" s="162"/>
      <c r="AE340" s="162"/>
      <c r="AF340" s="162"/>
      <c r="AG340" s="162"/>
      <c r="AH340" s="162"/>
    </row>
    <row r="341" spans="1:48" ht="16.5" customHeight="1" thickTop="1" x14ac:dyDescent="0.25">
      <c r="D341" s="368" t="s">
        <v>14</v>
      </c>
      <c r="E341" s="255" t="s">
        <v>32</v>
      </c>
      <c r="F341" s="198">
        <f t="shared" ref="F341:F346" si="271">F331+AU331</f>
        <v>0</v>
      </c>
      <c r="H341" s="162"/>
      <c r="I341" s="162"/>
      <c r="J341" s="162"/>
      <c r="K341" s="162"/>
      <c r="L341" s="162"/>
      <c r="M341" s="162"/>
      <c r="N341" s="162"/>
      <c r="O341" s="162"/>
      <c r="P341" s="133"/>
      <c r="W341" s="257"/>
      <c r="AC341" s="162"/>
      <c r="AD341" s="162"/>
      <c r="AE341" s="162"/>
      <c r="AF341" s="162"/>
      <c r="AG341" s="162"/>
      <c r="AH341" s="162"/>
    </row>
    <row r="342" spans="1:48" ht="16.5" customHeight="1" thickBot="1" x14ac:dyDescent="0.3">
      <c r="D342" s="370"/>
      <c r="E342" s="256" t="s">
        <v>86</v>
      </c>
      <c r="F342" s="199">
        <f t="shared" si="271"/>
        <v>0</v>
      </c>
      <c r="H342" s="162"/>
      <c r="I342" s="162"/>
      <c r="J342" s="162"/>
      <c r="K342" s="162"/>
      <c r="L342" s="162"/>
      <c r="M342" s="162"/>
      <c r="N342" s="162"/>
      <c r="O342" s="162"/>
      <c r="P342" s="133"/>
      <c r="W342" s="257"/>
      <c r="AC342" s="162"/>
      <c r="AD342" s="162"/>
      <c r="AE342" s="162"/>
      <c r="AF342" s="162"/>
      <c r="AG342" s="162"/>
      <c r="AH342" s="162"/>
    </row>
    <row r="343" spans="1:48" ht="16.5" customHeight="1" x14ac:dyDescent="0.25">
      <c r="D343" s="368" t="s">
        <v>139</v>
      </c>
      <c r="E343" s="255" t="s">
        <v>32</v>
      </c>
      <c r="F343" s="198">
        <f t="shared" si="271"/>
        <v>0</v>
      </c>
      <c r="H343" s="162"/>
      <c r="I343" s="162"/>
      <c r="J343" s="162"/>
      <c r="K343" s="162"/>
      <c r="L343" s="162"/>
      <c r="M343" s="162"/>
      <c r="N343" s="162"/>
      <c r="O343" s="162"/>
      <c r="P343" s="133"/>
      <c r="W343" s="257"/>
      <c r="AC343" s="162"/>
      <c r="AD343" s="162"/>
      <c r="AE343" s="162"/>
      <c r="AF343" s="162"/>
      <c r="AG343" s="162"/>
      <c r="AH343" s="162"/>
    </row>
    <row r="344" spans="1:48" ht="16.5" customHeight="1" thickBot="1" x14ac:dyDescent="0.3">
      <c r="D344" s="370"/>
      <c r="E344" s="256" t="s">
        <v>86</v>
      </c>
      <c r="F344" s="199">
        <f t="shared" si="271"/>
        <v>0</v>
      </c>
      <c r="H344" s="162"/>
      <c r="I344" s="162"/>
      <c r="J344" s="162"/>
      <c r="K344" s="162"/>
      <c r="L344" s="162"/>
      <c r="M344" s="162"/>
      <c r="N344" s="162"/>
      <c r="O344" s="162"/>
      <c r="P344" s="133"/>
      <c r="W344" s="257"/>
      <c r="AC344" s="162"/>
      <c r="AD344" s="162"/>
      <c r="AE344" s="162"/>
      <c r="AF344" s="162"/>
      <c r="AG344" s="162"/>
      <c r="AH344" s="162"/>
    </row>
    <row r="345" spans="1:48" ht="16.5" customHeight="1" x14ac:dyDescent="0.25">
      <c r="D345" s="368" t="s">
        <v>143</v>
      </c>
      <c r="E345" s="255" t="s">
        <v>32</v>
      </c>
      <c r="F345" s="198">
        <f t="shared" si="271"/>
        <v>0</v>
      </c>
      <c r="H345" s="162"/>
      <c r="I345" s="162"/>
      <c r="J345" s="162"/>
      <c r="K345" s="162"/>
      <c r="L345" s="162"/>
      <c r="M345" s="162"/>
      <c r="N345" s="162"/>
      <c r="O345" s="162"/>
      <c r="P345" s="133"/>
      <c r="W345" s="257"/>
      <c r="AC345" s="162"/>
      <c r="AD345" s="162"/>
      <c r="AE345" s="162"/>
      <c r="AF345" s="162"/>
      <c r="AG345" s="162"/>
      <c r="AH345" s="162"/>
    </row>
    <row r="346" spans="1:48" ht="16.5" customHeight="1" thickBot="1" x14ac:dyDescent="0.3">
      <c r="D346" s="370"/>
      <c r="E346" s="256" t="s">
        <v>86</v>
      </c>
      <c r="F346" s="199">
        <f t="shared" si="271"/>
        <v>0</v>
      </c>
      <c r="H346" s="162"/>
      <c r="I346" s="162"/>
      <c r="J346" s="162"/>
      <c r="K346" s="162"/>
      <c r="L346" s="162"/>
      <c r="M346" s="162"/>
      <c r="N346" s="162"/>
      <c r="O346" s="162"/>
      <c r="P346" s="133"/>
      <c r="W346" s="257"/>
      <c r="AC346" s="162"/>
      <c r="AD346" s="162"/>
      <c r="AE346" s="162"/>
      <c r="AF346" s="162"/>
      <c r="AG346" s="162"/>
      <c r="AH346" s="162"/>
    </row>
    <row r="347" spans="1:48" ht="19.5" customHeight="1" x14ac:dyDescent="0.25">
      <c r="E347" s="162"/>
      <c r="F347" s="162"/>
      <c r="H347" s="162"/>
      <c r="I347" s="162"/>
      <c r="J347" s="162"/>
      <c r="K347" s="162"/>
      <c r="L347" s="162"/>
      <c r="M347" s="162"/>
      <c r="N347" s="162"/>
      <c r="O347" s="162"/>
      <c r="P347" s="133"/>
      <c r="W347" s="257"/>
      <c r="AC347" s="162"/>
      <c r="AD347" s="162"/>
      <c r="AE347" s="162"/>
      <c r="AF347" s="162"/>
      <c r="AG347" s="162"/>
      <c r="AH347" s="162"/>
    </row>
    <row r="348" spans="1:48" ht="15" customHeight="1" x14ac:dyDescent="0.25">
      <c r="E348" s="252" t="s">
        <v>32</v>
      </c>
      <c r="F348" s="252" t="s">
        <v>86</v>
      </c>
      <c r="AC348" s="162"/>
      <c r="AD348" s="162"/>
      <c r="AE348" s="162"/>
      <c r="AF348" s="162"/>
      <c r="AG348" s="162"/>
      <c r="AH348" s="162"/>
    </row>
    <row r="349" spans="1:48" ht="20.100000000000001" customHeight="1" thickBot="1" x14ac:dyDescent="0.3">
      <c r="C349" s="332" t="s">
        <v>110</v>
      </c>
      <c r="D349" s="332"/>
      <c r="E349" s="118">
        <f>E338+AS338</f>
        <v>0</v>
      </c>
      <c r="F349" s="118">
        <f>F338+AU338</f>
        <v>0</v>
      </c>
    </row>
    <row r="350" spans="1:48" ht="20.100000000000001" customHeight="1" thickTop="1" x14ac:dyDescent="0.25">
      <c r="C350" s="162"/>
      <c r="D350" s="162"/>
      <c r="E350" s="162"/>
      <c r="F350" s="162"/>
    </row>
    <row r="351" spans="1:48" ht="20.100000000000001" customHeight="1" x14ac:dyDescent="0.25">
      <c r="A351" s="401" t="s">
        <v>96</v>
      </c>
      <c r="B351" s="401"/>
      <c r="C351" s="401"/>
      <c r="D351" s="401"/>
      <c r="E351" s="401"/>
      <c r="F351" s="401"/>
      <c r="G351" s="234"/>
      <c r="H351" s="401" t="str">
        <f>A351</f>
        <v>Rok 2020</v>
      </c>
      <c r="I351" s="401"/>
      <c r="J351" s="401"/>
      <c r="K351" s="401"/>
      <c r="L351" s="401"/>
      <c r="M351" s="401"/>
      <c r="N351" s="401"/>
      <c r="O351" s="401"/>
      <c r="P351" s="401"/>
      <c r="Q351" s="401"/>
      <c r="R351" s="401"/>
      <c r="S351" s="401"/>
      <c r="T351" s="401"/>
      <c r="U351" s="401"/>
      <c r="V351" s="401"/>
      <c r="W351" s="401"/>
      <c r="X351" s="401"/>
      <c r="Y351" s="401"/>
      <c r="Z351" s="401"/>
      <c r="AA351" s="401"/>
      <c r="AB351" s="401"/>
      <c r="AC351" s="401"/>
      <c r="AD351" s="401"/>
      <c r="AE351" s="401"/>
      <c r="AF351" s="401"/>
      <c r="AG351" s="401"/>
      <c r="AH351" s="401"/>
      <c r="AI351" s="401"/>
      <c r="AJ351" s="401"/>
      <c r="AK351" s="401"/>
      <c r="AL351" s="401"/>
      <c r="AM351" s="401"/>
      <c r="AN351" s="401"/>
      <c r="AO351" s="401"/>
      <c r="AP351" s="401"/>
      <c r="AQ351" s="401"/>
      <c r="AR351" s="401"/>
      <c r="AS351" s="401"/>
      <c r="AT351" s="401"/>
      <c r="AU351" s="401"/>
      <c r="AV351" s="401"/>
    </row>
    <row r="352" spans="1:48" ht="60" customHeight="1" x14ac:dyDescent="0.25">
      <c r="A352" s="402" t="s">
        <v>106</v>
      </c>
      <c r="B352" s="402"/>
      <c r="C352" s="402"/>
      <c r="D352" s="402"/>
      <c r="E352" s="402"/>
      <c r="F352" s="402"/>
      <c r="G352" s="234"/>
      <c r="H352" s="402" t="s">
        <v>106</v>
      </c>
      <c r="I352" s="402"/>
      <c r="J352" s="402"/>
      <c r="K352" s="402"/>
      <c r="L352" s="402"/>
      <c r="M352" s="402"/>
      <c r="N352" s="402"/>
      <c r="O352" s="402"/>
      <c r="P352" s="402"/>
      <c r="Q352" s="402"/>
      <c r="R352" s="402"/>
      <c r="S352" s="402"/>
      <c r="T352" s="402"/>
      <c r="U352" s="402"/>
      <c r="V352" s="402"/>
      <c r="W352" s="402"/>
      <c r="X352" s="402"/>
      <c r="Y352" s="402"/>
      <c r="Z352" s="402"/>
      <c r="AA352" s="402"/>
      <c r="AB352" s="402"/>
      <c r="AC352" s="402"/>
      <c r="AD352" s="402"/>
      <c r="AE352" s="402"/>
      <c r="AF352" s="402"/>
      <c r="AG352" s="402"/>
      <c r="AH352" s="402"/>
      <c r="AI352" s="402"/>
      <c r="AJ352" s="402"/>
      <c r="AK352" s="402"/>
      <c r="AL352" s="402"/>
      <c r="AM352" s="402"/>
      <c r="AN352" s="402"/>
      <c r="AO352" s="402"/>
      <c r="AP352" s="402"/>
      <c r="AQ352" s="402"/>
      <c r="AR352" s="402"/>
      <c r="AS352" s="402"/>
      <c r="AT352" s="402"/>
      <c r="AU352" s="402"/>
      <c r="AV352" s="402"/>
    </row>
    <row r="353" spans="1:49" ht="20.100000000000001" customHeight="1" x14ac:dyDescent="0.25">
      <c r="A353" s="403" t="s">
        <v>48</v>
      </c>
      <c r="B353" s="403"/>
      <c r="C353" s="403"/>
      <c r="D353" s="403"/>
      <c r="E353" s="403"/>
      <c r="F353" s="403"/>
      <c r="G353" s="245"/>
      <c r="H353" s="404" t="s">
        <v>49</v>
      </c>
      <c r="I353" s="404"/>
      <c r="J353" s="404"/>
      <c r="K353" s="404"/>
      <c r="L353" s="404"/>
      <c r="M353" s="404"/>
      <c r="N353" s="404"/>
      <c r="O353" s="404"/>
      <c r="P353" s="404"/>
      <c r="Q353" s="404"/>
      <c r="R353" s="404"/>
      <c r="S353" s="404"/>
      <c r="T353" s="404"/>
      <c r="U353" s="404"/>
      <c r="V353" s="404"/>
      <c r="W353" s="404"/>
      <c r="X353" s="404"/>
      <c r="Y353" s="404"/>
      <c r="Z353" s="404"/>
      <c r="AA353" s="404"/>
      <c r="AB353" s="404"/>
      <c r="AC353" s="404"/>
      <c r="AD353" s="404"/>
      <c r="AE353" s="404"/>
      <c r="AF353" s="404"/>
      <c r="AG353" s="404"/>
      <c r="AH353" s="404"/>
      <c r="AI353" s="404"/>
      <c r="AJ353" s="404"/>
      <c r="AK353" s="404"/>
      <c r="AL353" s="404"/>
      <c r="AM353" s="404"/>
      <c r="AN353" s="404"/>
      <c r="AO353" s="404"/>
      <c r="AP353" s="404"/>
      <c r="AQ353" s="404"/>
      <c r="AR353" s="404"/>
      <c r="AS353" s="404"/>
      <c r="AT353" s="404"/>
      <c r="AU353" s="404"/>
      <c r="AV353" s="404"/>
    </row>
    <row r="354" spans="1:49" ht="21.95" customHeight="1" x14ac:dyDescent="0.35">
      <c r="A354" s="245"/>
      <c r="B354" s="405" t="s">
        <v>44</v>
      </c>
      <c r="C354" s="405"/>
      <c r="D354" s="405"/>
      <c r="E354" s="405"/>
      <c r="F354" s="405"/>
      <c r="G354" s="28"/>
      <c r="H354" s="407" t="s">
        <v>72</v>
      </c>
      <c r="I354" s="407"/>
      <c r="J354" s="407"/>
      <c r="K354" s="407"/>
      <c r="L354" s="407"/>
      <c r="M354" s="407"/>
      <c r="N354" s="407"/>
      <c r="O354" s="407"/>
      <c r="P354" s="407"/>
      <c r="Q354" s="407"/>
      <c r="R354" s="407"/>
      <c r="S354" s="407"/>
      <c r="T354" s="407"/>
      <c r="U354" s="407"/>
      <c r="V354" s="407"/>
      <c r="W354" s="407"/>
      <c r="X354" s="407"/>
      <c r="Y354" s="407"/>
      <c r="Z354" s="407"/>
      <c r="AA354" s="407"/>
      <c r="AB354" s="407"/>
      <c r="AC354" s="407"/>
      <c r="AD354" s="407"/>
      <c r="AE354" s="407"/>
      <c r="AF354" s="407"/>
      <c r="AG354" s="407"/>
      <c r="AH354" s="407"/>
      <c r="AI354" s="407"/>
      <c r="AJ354" s="407"/>
      <c r="AK354" s="407"/>
      <c r="AL354" s="407"/>
      <c r="AM354" s="407"/>
      <c r="AN354" s="407"/>
      <c r="AO354" s="407"/>
      <c r="AP354" s="407"/>
      <c r="AQ354" s="407"/>
      <c r="AR354" s="407"/>
      <c r="AS354" s="407"/>
      <c r="AT354" s="407"/>
      <c r="AU354" s="407"/>
      <c r="AV354" s="407"/>
    </row>
    <row r="355" spans="1:49" ht="21.95" customHeight="1" thickBot="1" x14ac:dyDescent="0.3">
      <c r="B355" s="406"/>
      <c r="C355" s="406"/>
      <c r="D355" s="406"/>
      <c r="E355" s="406"/>
      <c r="F355" s="406"/>
      <c r="H355" s="407"/>
      <c r="I355" s="407"/>
      <c r="J355" s="407"/>
      <c r="K355" s="407"/>
      <c r="L355" s="407"/>
      <c r="M355" s="407"/>
      <c r="N355" s="407"/>
      <c r="O355" s="407"/>
      <c r="P355" s="407"/>
      <c r="Q355" s="407"/>
      <c r="R355" s="407"/>
      <c r="S355" s="407"/>
      <c r="T355" s="407"/>
      <c r="U355" s="407"/>
      <c r="V355" s="407"/>
      <c r="W355" s="407"/>
      <c r="X355" s="407"/>
      <c r="Y355" s="407"/>
      <c r="Z355" s="407"/>
      <c r="AA355" s="407"/>
      <c r="AB355" s="407"/>
      <c r="AC355" s="407"/>
      <c r="AD355" s="407"/>
      <c r="AE355" s="407"/>
      <c r="AF355" s="407"/>
      <c r="AG355" s="407"/>
      <c r="AH355" s="407"/>
      <c r="AI355" s="407"/>
      <c r="AJ355" s="407"/>
      <c r="AK355" s="407"/>
      <c r="AL355" s="407"/>
      <c r="AM355" s="407"/>
      <c r="AN355" s="407"/>
      <c r="AO355" s="407"/>
      <c r="AP355" s="407"/>
      <c r="AQ355" s="407"/>
      <c r="AR355" s="407"/>
      <c r="AS355" s="407"/>
      <c r="AT355" s="407"/>
      <c r="AU355" s="407"/>
      <c r="AV355" s="407"/>
      <c r="AW355" s="238"/>
    </row>
    <row r="356" spans="1:49" ht="51" customHeight="1" thickBot="1" x14ac:dyDescent="0.3">
      <c r="A356" s="30" t="s">
        <v>22</v>
      </c>
      <c r="B356" s="31" t="s">
        <v>8</v>
      </c>
      <c r="C356" s="32" t="s">
        <v>9</v>
      </c>
      <c r="D356" s="32" t="s">
        <v>6</v>
      </c>
      <c r="E356" s="32" t="s">
        <v>7</v>
      </c>
      <c r="F356" s="33" t="s">
        <v>5</v>
      </c>
      <c r="G356" s="6"/>
      <c r="H356" s="240" t="s">
        <v>53</v>
      </c>
      <c r="I356" s="248">
        <v>11614</v>
      </c>
      <c r="J356" s="247" t="s">
        <v>54</v>
      </c>
      <c r="K356" s="248">
        <v>79</v>
      </c>
      <c r="L356" s="389" t="s">
        <v>55</v>
      </c>
      <c r="M356" s="389"/>
      <c r="N356" s="390" t="s">
        <v>122</v>
      </c>
      <c r="O356" s="390"/>
      <c r="P356" s="390"/>
      <c r="Q356" s="391" t="s">
        <v>61</v>
      </c>
      <c r="R356" s="391"/>
      <c r="S356" s="137">
        <v>5.5</v>
      </c>
      <c r="T356" s="138" t="s">
        <v>64</v>
      </c>
      <c r="U356" s="36"/>
      <c r="V356" s="240" t="s">
        <v>53</v>
      </c>
      <c r="W356" s="248">
        <v>14134</v>
      </c>
      <c r="X356" s="247" t="s">
        <v>54</v>
      </c>
      <c r="Y356" s="248">
        <v>691</v>
      </c>
      <c r="Z356" s="389" t="s">
        <v>55</v>
      </c>
      <c r="AA356" s="389"/>
      <c r="AB356" s="390" t="s">
        <v>132</v>
      </c>
      <c r="AC356" s="390"/>
      <c r="AD356" s="390"/>
      <c r="AE356" s="391" t="s">
        <v>61</v>
      </c>
      <c r="AF356" s="391"/>
      <c r="AG356" s="137">
        <v>4.7</v>
      </c>
      <c r="AH356" s="138" t="s">
        <v>64</v>
      </c>
      <c r="AJ356" s="240" t="s">
        <v>53</v>
      </c>
      <c r="AK356" s="248">
        <v>14265</v>
      </c>
      <c r="AL356" s="247" t="s">
        <v>54</v>
      </c>
      <c r="AM356" s="248">
        <v>691</v>
      </c>
      <c r="AN356" s="389" t="s">
        <v>55</v>
      </c>
      <c r="AO356" s="389"/>
      <c r="AP356" s="390" t="s">
        <v>134</v>
      </c>
      <c r="AQ356" s="390"/>
      <c r="AR356" s="390"/>
      <c r="AS356" s="391" t="s">
        <v>61</v>
      </c>
      <c r="AT356" s="391"/>
      <c r="AU356" s="137">
        <v>1</v>
      </c>
      <c r="AV356" s="138" t="s">
        <v>64</v>
      </c>
      <c r="AW356" s="36"/>
    </row>
    <row r="357" spans="1:49" ht="30" customHeight="1" x14ac:dyDescent="0.25">
      <c r="A357" s="8" t="s">
        <v>18</v>
      </c>
      <c r="B357" s="20">
        <f>IF((B358+B359+B360)&gt;0,B358+B359+B360,0)</f>
        <v>0</v>
      </c>
      <c r="C357" s="251">
        <f>IF((C358+C359+C360)&gt;0,C358+C359+C360,0)</f>
        <v>0</v>
      </c>
      <c r="D357" s="251">
        <f>IF((D358+D359+D360)&gt;0,D358+D359+D360,0)</f>
        <v>0</v>
      </c>
      <c r="E357" s="251">
        <f>IF((E358+E359+E360)&gt;0,E358+E359+E360,0)</f>
        <v>0</v>
      </c>
      <c r="F357" s="22">
        <f>IF((F358+F359+F360)&gt;0,F358+F359+F360,0)</f>
        <v>0</v>
      </c>
      <c r="H357" s="383" t="s">
        <v>57</v>
      </c>
      <c r="I357" s="383"/>
      <c r="J357" s="249" t="s">
        <v>45</v>
      </c>
      <c r="K357" s="249" t="s">
        <v>58</v>
      </c>
      <c r="L357" s="383" t="s">
        <v>59</v>
      </c>
      <c r="M357" s="383"/>
      <c r="N357" s="249" t="s">
        <v>60</v>
      </c>
      <c r="O357" s="383" t="s">
        <v>62</v>
      </c>
      <c r="P357" s="383"/>
      <c r="Q357" s="383" t="s">
        <v>63</v>
      </c>
      <c r="R357" s="383"/>
      <c r="S357" s="383" t="s">
        <v>83</v>
      </c>
      <c r="T357" s="383"/>
      <c r="U357" s="150"/>
      <c r="V357" s="383" t="s">
        <v>57</v>
      </c>
      <c r="W357" s="383"/>
      <c r="X357" s="249" t="s">
        <v>45</v>
      </c>
      <c r="Y357" s="249" t="s">
        <v>58</v>
      </c>
      <c r="Z357" s="383" t="s">
        <v>59</v>
      </c>
      <c r="AA357" s="383"/>
      <c r="AB357" s="249" t="s">
        <v>60</v>
      </c>
      <c r="AC357" s="383" t="s">
        <v>62</v>
      </c>
      <c r="AD357" s="383"/>
      <c r="AE357" s="383" t="s">
        <v>63</v>
      </c>
      <c r="AF357" s="383"/>
      <c r="AG357" s="383" t="s">
        <v>82</v>
      </c>
      <c r="AH357" s="383"/>
      <c r="AJ357" s="383" t="s">
        <v>57</v>
      </c>
      <c r="AK357" s="383"/>
      <c r="AL357" s="249" t="s">
        <v>45</v>
      </c>
      <c r="AM357" s="249" t="s">
        <v>58</v>
      </c>
      <c r="AN357" s="383" t="s">
        <v>59</v>
      </c>
      <c r="AO357" s="383"/>
      <c r="AP357" s="249" t="s">
        <v>60</v>
      </c>
      <c r="AQ357" s="383" t="s">
        <v>62</v>
      </c>
      <c r="AR357" s="383"/>
      <c r="AS357" s="383" t="s">
        <v>63</v>
      </c>
      <c r="AT357" s="383"/>
      <c r="AU357" s="383" t="s">
        <v>83</v>
      </c>
      <c r="AV357" s="383"/>
      <c r="AW357" s="150"/>
    </row>
    <row r="358" spans="1:49" ht="30" customHeight="1" x14ac:dyDescent="0.25">
      <c r="A358" s="9" t="s">
        <v>14</v>
      </c>
      <c r="B358" s="104"/>
      <c r="C358" s="96"/>
      <c r="D358" s="96"/>
      <c r="E358" s="96"/>
      <c r="F358" s="97"/>
      <c r="H358" s="384" t="s">
        <v>56</v>
      </c>
      <c r="I358" s="384"/>
      <c r="J358" s="378"/>
      <c r="K358" s="144" t="s">
        <v>14</v>
      </c>
      <c r="L358" s="382">
        <v>1</v>
      </c>
      <c r="M358" s="382"/>
      <c r="N358" s="145">
        <v>5</v>
      </c>
      <c r="O358" s="376">
        <f>((J358*L358)*(N358/100)*S356)</f>
        <v>0</v>
      </c>
      <c r="P358" s="376"/>
      <c r="Q358" s="376">
        <f>O358*9.2</f>
        <v>0</v>
      </c>
      <c r="R358" s="376"/>
      <c r="S358" s="376">
        <f>(Q358/1000)*0.249</f>
        <v>0</v>
      </c>
      <c r="T358" s="376"/>
      <c r="U358" s="151"/>
      <c r="V358" s="384" t="s">
        <v>56</v>
      </c>
      <c r="W358" s="384"/>
      <c r="X358" s="378"/>
      <c r="Y358" s="144" t="s">
        <v>14</v>
      </c>
      <c r="Z358" s="382">
        <v>1</v>
      </c>
      <c r="AA358" s="382"/>
      <c r="AB358" s="145">
        <v>5</v>
      </c>
      <c r="AC358" s="376">
        <f>((X358*Z358)*(AB358/100)*AG356)</f>
        <v>0</v>
      </c>
      <c r="AD358" s="376"/>
      <c r="AE358" s="376">
        <f>AC358*9.2</f>
        <v>0</v>
      </c>
      <c r="AF358" s="376"/>
      <c r="AG358" s="376">
        <f>(AE358/1000)*0.249</f>
        <v>0</v>
      </c>
      <c r="AH358" s="376"/>
      <c r="AJ358" s="384" t="s">
        <v>56</v>
      </c>
      <c r="AK358" s="384"/>
      <c r="AL358" s="378"/>
      <c r="AM358" s="144" t="s">
        <v>14</v>
      </c>
      <c r="AN358" s="382">
        <v>1</v>
      </c>
      <c r="AO358" s="382"/>
      <c r="AP358" s="145">
        <v>5</v>
      </c>
      <c r="AQ358" s="376">
        <f>((AL358*AN358)*(AP358/100)*AU356)</f>
        <v>0</v>
      </c>
      <c r="AR358" s="376"/>
      <c r="AS358" s="376">
        <f>AQ358*9.2</f>
        <v>0</v>
      </c>
      <c r="AT358" s="376"/>
      <c r="AU358" s="376">
        <f>(AS358/1000)*0.249</f>
        <v>0</v>
      </c>
      <c r="AV358" s="376"/>
      <c r="AW358" s="151"/>
    </row>
    <row r="359" spans="1:49" ht="30" customHeight="1" x14ac:dyDescent="0.25">
      <c r="A359" s="9" t="s">
        <v>139</v>
      </c>
      <c r="B359" s="104"/>
      <c r="C359" s="96"/>
      <c r="D359" s="96"/>
      <c r="E359" s="96"/>
      <c r="F359" s="97"/>
      <c r="H359" s="384"/>
      <c r="I359" s="384"/>
      <c r="J359" s="379"/>
      <c r="K359" s="144" t="s">
        <v>139</v>
      </c>
      <c r="L359" s="381" t="s">
        <v>41</v>
      </c>
      <c r="M359" s="381"/>
      <c r="N359" s="146"/>
      <c r="O359" s="385"/>
      <c r="P359" s="385"/>
      <c r="Q359" s="385"/>
      <c r="R359" s="385"/>
      <c r="S359" s="385"/>
      <c r="T359" s="385"/>
      <c r="U359" s="151"/>
      <c r="V359" s="384"/>
      <c r="W359" s="384"/>
      <c r="X359" s="379"/>
      <c r="Y359" s="144" t="s">
        <v>139</v>
      </c>
      <c r="Z359" s="381" t="s">
        <v>41</v>
      </c>
      <c r="AA359" s="381"/>
      <c r="AB359" s="146"/>
      <c r="AC359" s="385"/>
      <c r="AD359" s="385"/>
      <c r="AE359" s="385"/>
      <c r="AF359" s="385"/>
      <c r="AG359" s="385"/>
      <c r="AH359" s="385"/>
      <c r="AJ359" s="384"/>
      <c r="AK359" s="384"/>
      <c r="AL359" s="379"/>
      <c r="AM359" s="144" t="s">
        <v>139</v>
      </c>
      <c r="AN359" s="381" t="s">
        <v>41</v>
      </c>
      <c r="AO359" s="381"/>
      <c r="AP359" s="146"/>
      <c r="AQ359" s="385"/>
      <c r="AR359" s="385"/>
      <c r="AS359" s="385"/>
      <c r="AT359" s="385"/>
      <c r="AU359" s="385"/>
      <c r="AV359" s="385"/>
      <c r="AW359" s="151"/>
    </row>
    <row r="360" spans="1:49" ht="30" customHeight="1" thickBot="1" x14ac:dyDescent="0.3">
      <c r="A360" s="10" t="s">
        <v>143</v>
      </c>
      <c r="B360" s="105"/>
      <c r="C360" s="99"/>
      <c r="D360" s="99"/>
      <c r="E360" s="99"/>
      <c r="F360" s="100"/>
      <c r="H360" s="384"/>
      <c r="I360" s="384"/>
      <c r="J360" s="380"/>
      <c r="K360" s="144" t="s">
        <v>143</v>
      </c>
      <c r="L360" s="381" t="s">
        <v>41</v>
      </c>
      <c r="M360" s="381"/>
      <c r="N360" s="146"/>
      <c r="O360" s="385"/>
      <c r="P360" s="385"/>
      <c r="Q360" s="385"/>
      <c r="R360" s="385"/>
      <c r="S360" s="385"/>
      <c r="T360" s="385"/>
      <c r="U360" s="151"/>
      <c r="V360" s="384"/>
      <c r="W360" s="384"/>
      <c r="X360" s="380"/>
      <c r="Y360" s="144" t="s">
        <v>143</v>
      </c>
      <c r="Z360" s="381" t="s">
        <v>41</v>
      </c>
      <c r="AA360" s="381"/>
      <c r="AB360" s="146"/>
      <c r="AC360" s="385"/>
      <c r="AD360" s="385"/>
      <c r="AE360" s="385"/>
      <c r="AF360" s="385"/>
      <c r="AG360" s="385"/>
      <c r="AH360" s="385"/>
      <c r="AJ360" s="384"/>
      <c r="AK360" s="384"/>
      <c r="AL360" s="380"/>
      <c r="AM360" s="144" t="s">
        <v>143</v>
      </c>
      <c r="AN360" s="381" t="s">
        <v>41</v>
      </c>
      <c r="AO360" s="381"/>
      <c r="AP360" s="146"/>
      <c r="AQ360" s="385"/>
      <c r="AR360" s="385"/>
      <c r="AS360" s="385"/>
      <c r="AT360" s="385"/>
      <c r="AU360" s="385"/>
      <c r="AV360" s="385"/>
      <c r="AW360" s="151"/>
    </row>
    <row r="361" spans="1:49" ht="30" customHeight="1" x14ac:dyDescent="0.25">
      <c r="A361" s="8" t="s">
        <v>15</v>
      </c>
      <c r="B361" s="399" t="s">
        <v>16</v>
      </c>
      <c r="C361" s="399"/>
      <c r="D361" s="399"/>
      <c r="E361" s="400"/>
      <c r="F361" s="7" t="s">
        <v>17</v>
      </c>
      <c r="H361" s="377" t="s">
        <v>121</v>
      </c>
      <c r="I361" s="377"/>
      <c r="J361" s="378"/>
      <c r="K361" s="144" t="s">
        <v>14</v>
      </c>
      <c r="L361" s="382">
        <v>0.42399999999999999</v>
      </c>
      <c r="M361" s="382"/>
      <c r="N361" s="145">
        <v>7.4</v>
      </c>
      <c r="O361" s="376">
        <f>((J361*L361)*(N361/100)*S356)</f>
        <v>0</v>
      </c>
      <c r="P361" s="376"/>
      <c r="Q361" s="376">
        <f t="shared" ref="Q361:Q366" si="272">O361*9.2</f>
        <v>0</v>
      </c>
      <c r="R361" s="376"/>
      <c r="S361" s="376">
        <f t="shared" ref="S361:S366" si="273">(Q361/1000)*0.249</f>
        <v>0</v>
      </c>
      <c r="T361" s="376"/>
      <c r="V361" s="377" t="s">
        <v>121</v>
      </c>
      <c r="W361" s="377"/>
      <c r="X361" s="378"/>
      <c r="Y361" s="144" t="s">
        <v>14</v>
      </c>
      <c r="Z361" s="382">
        <v>0.42399999999999999</v>
      </c>
      <c r="AA361" s="382"/>
      <c r="AB361" s="145">
        <v>7.4</v>
      </c>
      <c r="AC361" s="376">
        <f>((X361*Z361)*(AB361/100)*AG356)</f>
        <v>0</v>
      </c>
      <c r="AD361" s="376"/>
      <c r="AE361" s="376">
        <f t="shared" ref="AE361:AE366" si="274">AC361*9.2</f>
        <v>0</v>
      </c>
      <c r="AF361" s="376"/>
      <c r="AG361" s="376">
        <f t="shared" ref="AG361:AG366" si="275">(AE361/1000)*0.249</f>
        <v>0</v>
      </c>
      <c r="AH361" s="376"/>
      <c r="AJ361" s="377" t="s">
        <v>121</v>
      </c>
      <c r="AK361" s="377"/>
      <c r="AL361" s="378"/>
      <c r="AM361" s="144" t="s">
        <v>14</v>
      </c>
      <c r="AN361" s="382">
        <v>0.42399999999999999</v>
      </c>
      <c r="AO361" s="382"/>
      <c r="AP361" s="145">
        <v>7.4</v>
      </c>
      <c r="AQ361" s="376">
        <f>((AL361*AN361)*(AP361/100)*AU356)</f>
        <v>0</v>
      </c>
      <c r="AR361" s="376"/>
      <c r="AS361" s="376">
        <f t="shared" ref="AS361:AS366" si="276">AQ361*9.2</f>
        <v>0</v>
      </c>
      <c r="AT361" s="376"/>
      <c r="AU361" s="376">
        <f t="shared" ref="AU361:AU366" si="277">(AS361/1000)*0.249</f>
        <v>0</v>
      </c>
      <c r="AV361" s="376"/>
    </row>
    <row r="362" spans="1:49" ht="30" customHeight="1" x14ac:dyDescent="0.25">
      <c r="A362" s="9" t="s">
        <v>14</v>
      </c>
      <c r="B362" s="95">
        <v>6459</v>
      </c>
      <c r="C362" s="96">
        <v>11097</v>
      </c>
      <c r="D362" s="96">
        <v>12349</v>
      </c>
      <c r="E362" s="96"/>
      <c r="F362" s="97"/>
      <c r="H362" s="377"/>
      <c r="I362" s="377"/>
      <c r="J362" s="379"/>
      <c r="K362" s="144" t="s">
        <v>139</v>
      </c>
      <c r="L362" s="382">
        <v>0.26</v>
      </c>
      <c r="M362" s="382"/>
      <c r="N362" s="145">
        <v>9.6999999999999993</v>
      </c>
      <c r="O362" s="376">
        <f>((J361*L362)*(N362/100)*S356)</f>
        <v>0</v>
      </c>
      <c r="P362" s="376"/>
      <c r="Q362" s="376">
        <f t="shared" si="272"/>
        <v>0</v>
      </c>
      <c r="R362" s="376"/>
      <c r="S362" s="376">
        <f t="shared" si="273"/>
        <v>0</v>
      </c>
      <c r="T362" s="376"/>
      <c r="V362" s="377"/>
      <c r="W362" s="377"/>
      <c r="X362" s="379"/>
      <c r="Y362" s="144" t="s">
        <v>139</v>
      </c>
      <c r="Z362" s="382">
        <v>0.26</v>
      </c>
      <c r="AA362" s="382"/>
      <c r="AB362" s="145">
        <v>9.6999999999999993</v>
      </c>
      <c r="AC362" s="376">
        <f>((X361*Z362)*(AB362/100)*AG356)</f>
        <v>0</v>
      </c>
      <c r="AD362" s="376"/>
      <c r="AE362" s="376">
        <f t="shared" si="274"/>
        <v>0</v>
      </c>
      <c r="AF362" s="376"/>
      <c r="AG362" s="376">
        <f t="shared" si="275"/>
        <v>0</v>
      </c>
      <c r="AH362" s="376"/>
      <c r="AJ362" s="377"/>
      <c r="AK362" s="377"/>
      <c r="AL362" s="379"/>
      <c r="AM362" s="144" t="s">
        <v>139</v>
      </c>
      <c r="AN362" s="382">
        <v>0.26</v>
      </c>
      <c r="AO362" s="382"/>
      <c r="AP362" s="145">
        <v>9.6999999999999993</v>
      </c>
      <c r="AQ362" s="376">
        <f>((AL361*AN362)*(AP362/100)*AU356)</f>
        <v>0</v>
      </c>
      <c r="AR362" s="376"/>
      <c r="AS362" s="376">
        <f t="shared" si="276"/>
        <v>0</v>
      </c>
      <c r="AT362" s="376"/>
      <c r="AU362" s="376">
        <f t="shared" si="277"/>
        <v>0</v>
      </c>
      <c r="AV362" s="376"/>
    </row>
    <row r="363" spans="1:49" ht="30" customHeight="1" x14ac:dyDescent="0.25">
      <c r="A363" s="9" t="s">
        <v>139</v>
      </c>
      <c r="B363" s="95"/>
      <c r="C363" s="96">
        <v>12769</v>
      </c>
      <c r="D363" s="96">
        <v>16057</v>
      </c>
      <c r="E363" s="96"/>
      <c r="F363" s="97"/>
      <c r="H363" s="377"/>
      <c r="I363" s="377"/>
      <c r="J363" s="380"/>
      <c r="K363" s="144" t="s">
        <v>143</v>
      </c>
      <c r="L363" s="382">
        <v>0.316</v>
      </c>
      <c r="M363" s="382"/>
      <c r="N363" s="145">
        <v>6.8</v>
      </c>
      <c r="O363" s="376">
        <f>((J361*L363)*(N363/100)*S356)</f>
        <v>0</v>
      </c>
      <c r="P363" s="376"/>
      <c r="Q363" s="376">
        <f t="shared" si="272"/>
        <v>0</v>
      </c>
      <c r="R363" s="376"/>
      <c r="S363" s="376">
        <f t="shared" si="273"/>
        <v>0</v>
      </c>
      <c r="T363" s="376"/>
      <c r="V363" s="377"/>
      <c r="W363" s="377"/>
      <c r="X363" s="380"/>
      <c r="Y363" s="144" t="s">
        <v>143</v>
      </c>
      <c r="Z363" s="382">
        <v>0.316</v>
      </c>
      <c r="AA363" s="382"/>
      <c r="AB363" s="145">
        <v>6.8</v>
      </c>
      <c r="AC363" s="376">
        <f>((X361*Z363)*(AB363/100)*AG356)</f>
        <v>0</v>
      </c>
      <c r="AD363" s="376"/>
      <c r="AE363" s="376">
        <f t="shared" si="274"/>
        <v>0</v>
      </c>
      <c r="AF363" s="376"/>
      <c r="AG363" s="376">
        <f t="shared" si="275"/>
        <v>0</v>
      </c>
      <c r="AH363" s="376"/>
      <c r="AJ363" s="377"/>
      <c r="AK363" s="377"/>
      <c r="AL363" s="380"/>
      <c r="AM363" s="144" t="s">
        <v>143</v>
      </c>
      <c r="AN363" s="382">
        <v>0.316</v>
      </c>
      <c r="AO363" s="382"/>
      <c r="AP363" s="145">
        <v>6.8</v>
      </c>
      <c r="AQ363" s="376">
        <f>((AL361*AN363)*(AP363/100)*AU356)</f>
        <v>0</v>
      </c>
      <c r="AR363" s="376"/>
      <c r="AS363" s="376">
        <f t="shared" si="276"/>
        <v>0</v>
      </c>
      <c r="AT363" s="376"/>
      <c r="AU363" s="376">
        <f t="shared" si="277"/>
        <v>0</v>
      </c>
      <c r="AV363" s="376"/>
    </row>
    <row r="364" spans="1:49" ht="30" customHeight="1" thickBot="1" x14ac:dyDescent="0.3">
      <c r="A364" s="10" t="s">
        <v>143</v>
      </c>
      <c r="B364" s="98"/>
      <c r="C364" s="99">
        <v>14070</v>
      </c>
      <c r="D364" s="99">
        <v>25460</v>
      </c>
      <c r="E364" s="99">
        <v>52719</v>
      </c>
      <c r="F364" s="100">
        <v>360</v>
      </c>
      <c r="H364" s="377" t="s">
        <v>65</v>
      </c>
      <c r="I364" s="377"/>
      <c r="J364" s="378"/>
      <c r="K364" s="144" t="s">
        <v>14</v>
      </c>
      <c r="L364" s="382">
        <v>0.05</v>
      </c>
      <c r="M364" s="382"/>
      <c r="N364" s="145">
        <v>13.4</v>
      </c>
      <c r="O364" s="376">
        <f>((J364*L364)*(N364/100)*S356)</f>
        <v>0</v>
      </c>
      <c r="P364" s="376"/>
      <c r="Q364" s="376">
        <f t="shared" si="272"/>
        <v>0</v>
      </c>
      <c r="R364" s="376"/>
      <c r="S364" s="376">
        <f t="shared" si="273"/>
        <v>0</v>
      </c>
      <c r="T364" s="376"/>
      <c r="V364" s="377" t="s">
        <v>65</v>
      </c>
      <c r="W364" s="377"/>
      <c r="X364" s="378"/>
      <c r="Y364" s="144" t="s">
        <v>14</v>
      </c>
      <c r="Z364" s="382">
        <v>0.05</v>
      </c>
      <c r="AA364" s="382"/>
      <c r="AB364" s="145">
        <v>13.4</v>
      </c>
      <c r="AC364" s="376">
        <f>((X364*Z364)*(AB364/100)*AG356)</f>
        <v>0</v>
      </c>
      <c r="AD364" s="376"/>
      <c r="AE364" s="376">
        <f t="shared" si="274"/>
        <v>0</v>
      </c>
      <c r="AF364" s="376"/>
      <c r="AG364" s="376">
        <f t="shared" si="275"/>
        <v>0</v>
      </c>
      <c r="AH364" s="376"/>
      <c r="AJ364" s="377" t="s">
        <v>65</v>
      </c>
      <c r="AK364" s="377"/>
      <c r="AL364" s="378"/>
      <c r="AM364" s="144" t="s">
        <v>14</v>
      </c>
      <c r="AN364" s="382">
        <v>0.05</v>
      </c>
      <c r="AO364" s="382"/>
      <c r="AP364" s="145">
        <v>13.4</v>
      </c>
      <c r="AQ364" s="376">
        <f>((AL364*AN364)*(AP364/100)*AU356)</f>
        <v>0</v>
      </c>
      <c r="AR364" s="376"/>
      <c r="AS364" s="376">
        <f t="shared" si="276"/>
        <v>0</v>
      </c>
      <c r="AT364" s="376"/>
      <c r="AU364" s="376">
        <f t="shared" si="277"/>
        <v>0</v>
      </c>
      <c r="AV364" s="376"/>
    </row>
    <row r="365" spans="1:49" ht="30" customHeight="1" x14ac:dyDescent="0.25">
      <c r="A365" s="8" t="s">
        <v>10</v>
      </c>
      <c r="B365" s="115" t="str">
        <f>IF((B366+B367+B368)&gt;0,(B366+B367+B368)/(IF(B366&gt;0,1,0)+IF(B367&gt;0,1,0)+IF(B368&gt;0,1,0)),"")</f>
        <v/>
      </c>
      <c r="C365" s="116" t="str">
        <f t="shared" ref="C365:F365" si="278">IF((C366+C367+C368)&gt;0,(C366+C367+C368)/(IF(C366&gt;0,1,0)+IF(C367&gt;0,1,0)+IF(C368&gt;0,1,0)),"")</f>
        <v/>
      </c>
      <c r="D365" s="116" t="str">
        <f t="shared" si="278"/>
        <v/>
      </c>
      <c r="E365" s="116" t="str">
        <f t="shared" si="278"/>
        <v/>
      </c>
      <c r="F365" s="117" t="str">
        <f t="shared" si="278"/>
        <v/>
      </c>
      <c r="H365" s="377"/>
      <c r="I365" s="377"/>
      <c r="J365" s="379"/>
      <c r="K365" s="144" t="s">
        <v>139</v>
      </c>
      <c r="L365" s="382">
        <v>0.05</v>
      </c>
      <c r="M365" s="382"/>
      <c r="N365" s="145">
        <v>15.7</v>
      </c>
      <c r="O365" s="376">
        <f>((J364*L365)*(N365/100)*S356)</f>
        <v>0</v>
      </c>
      <c r="P365" s="376"/>
      <c r="Q365" s="376">
        <f t="shared" si="272"/>
        <v>0</v>
      </c>
      <c r="R365" s="376"/>
      <c r="S365" s="376">
        <f t="shared" si="273"/>
        <v>0</v>
      </c>
      <c r="T365" s="376"/>
      <c r="V365" s="377"/>
      <c r="W365" s="377"/>
      <c r="X365" s="379"/>
      <c r="Y365" s="144" t="s">
        <v>139</v>
      </c>
      <c r="Z365" s="382">
        <v>0.05</v>
      </c>
      <c r="AA365" s="382"/>
      <c r="AB365" s="145">
        <v>15.7</v>
      </c>
      <c r="AC365" s="376">
        <f>((X364*Z365)*(AB365/100)*AG356)</f>
        <v>0</v>
      </c>
      <c r="AD365" s="376"/>
      <c r="AE365" s="376">
        <f t="shared" si="274"/>
        <v>0</v>
      </c>
      <c r="AF365" s="376"/>
      <c r="AG365" s="376">
        <f t="shared" si="275"/>
        <v>0</v>
      </c>
      <c r="AH365" s="376"/>
      <c r="AJ365" s="377"/>
      <c r="AK365" s="377"/>
      <c r="AL365" s="379"/>
      <c r="AM365" s="144" t="s">
        <v>139</v>
      </c>
      <c r="AN365" s="382">
        <v>0.05</v>
      </c>
      <c r="AO365" s="382"/>
      <c r="AP365" s="145">
        <v>15.7</v>
      </c>
      <c r="AQ365" s="376">
        <f>((AL364*AN365)*(AP365/100)*AU356)</f>
        <v>0</v>
      </c>
      <c r="AR365" s="376"/>
      <c r="AS365" s="376">
        <f t="shared" si="276"/>
        <v>0</v>
      </c>
      <c r="AT365" s="376"/>
      <c r="AU365" s="376">
        <f t="shared" si="277"/>
        <v>0</v>
      </c>
      <c r="AV365" s="376"/>
    </row>
    <row r="366" spans="1:49" ht="30" customHeight="1" x14ac:dyDescent="0.25">
      <c r="A366" s="9" t="s">
        <v>14</v>
      </c>
      <c r="B366" s="106"/>
      <c r="C366" s="107"/>
      <c r="D366" s="107"/>
      <c r="E366" s="107"/>
      <c r="F366" s="108"/>
      <c r="H366" s="377"/>
      <c r="I366" s="377"/>
      <c r="J366" s="380"/>
      <c r="K366" s="144" t="s">
        <v>143</v>
      </c>
      <c r="L366" s="382">
        <v>0.9</v>
      </c>
      <c r="M366" s="382"/>
      <c r="N366" s="145">
        <v>11</v>
      </c>
      <c r="O366" s="376">
        <f>((J364*L366)*(N366/100)*S356)</f>
        <v>0</v>
      </c>
      <c r="P366" s="376"/>
      <c r="Q366" s="376">
        <f t="shared" si="272"/>
        <v>0</v>
      </c>
      <c r="R366" s="376"/>
      <c r="S366" s="376">
        <f t="shared" si="273"/>
        <v>0</v>
      </c>
      <c r="T366" s="376"/>
      <c r="V366" s="377"/>
      <c r="W366" s="377"/>
      <c r="X366" s="380"/>
      <c r="Y366" s="144" t="s">
        <v>143</v>
      </c>
      <c r="Z366" s="382">
        <v>0.9</v>
      </c>
      <c r="AA366" s="382"/>
      <c r="AB366" s="145">
        <v>11</v>
      </c>
      <c r="AC366" s="376">
        <f>((X364*Z366)*(AB366/100)*AG356)</f>
        <v>0</v>
      </c>
      <c r="AD366" s="376"/>
      <c r="AE366" s="376">
        <f t="shared" si="274"/>
        <v>0</v>
      </c>
      <c r="AF366" s="376"/>
      <c r="AG366" s="376">
        <f t="shared" si="275"/>
        <v>0</v>
      </c>
      <c r="AH366" s="376"/>
      <c r="AJ366" s="377"/>
      <c r="AK366" s="377"/>
      <c r="AL366" s="380"/>
      <c r="AM366" s="144" t="s">
        <v>143</v>
      </c>
      <c r="AN366" s="382">
        <v>0.9</v>
      </c>
      <c r="AO366" s="382"/>
      <c r="AP366" s="145">
        <v>11</v>
      </c>
      <c r="AQ366" s="376">
        <f>((AL364*AN366)*(AP366/100)*AU356)</f>
        <v>0</v>
      </c>
      <c r="AR366" s="376"/>
      <c r="AS366" s="376">
        <f t="shared" si="276"/>
        <v>0</v>
      </c>
      <c r="AT366" s="376"/>
      <c r="AU366" s="376">
        <f t="shared" si="277"/>
        <v>0</v>
      </c>
      <c r="AV366" s="376"/>
    </row>
    <row r="367" spans="1:49" ht="30" customHeight="1" x14ac:dyDescent="0.25">
      <c r="A367" s="9" t="s">
        <v>139</v>
      </c>
      <c r="B367" s="106"/>
      <c r="C367" s="107"/>
      <c r="D367" s="107"/>
      <c r="E367" s="107"/>
      <c r="F367" s="108"/>
      <c r="H367" s="377" t="s">
        <v>66</v>
      </c>
      <c r="I367" s="377"/>
      <c r="J367" s="378"/>
      <c r="K367" s="144" t="s">
        <v>14</v>
      </c>
      <c r="L367" s="381" t="s">
        <v>41</v>
      </c>
      <c r="M367" s="381"/>
      <c r="N367" s="145"/>
      <c r="O367" s="376"/>
      <c r="P367" s="376"/>
      <c r="Q367" s="376"/>
      <c r="R367" s="376"/>
      <c r="S367" s="376"/>
      <c r="T367" s="376"/>
      <c r="V367" s="377" t="s">
        <v>66</v>
      </c>
      <c r="W367" s="377"/>
      <c r="X367" s="378"/>
      <c r="Y367" s="144" t="s">
        <v>14</v>
      </c>
      <c r="Z367" s="381" t="s">
        <v>41</v>
      </c>
      <c r="AA367" s="381"/>
      <c r="AB367" s="145"/>
      <c r="AC367" s="376"/>
      <c r="AD367" s="376"/>
      <c r="AE367" s="376"/>
      <c r="AF367" s="376"/>
      <c r="AG367" s="376"/>
      <c r="AH367" s="376"/>
      <c r="AJ367" s="377" t="s">
        <v>66</v>
      </c>
      <c r="AK367" s="377"/>
      <c r="AL367" s="378"/>
      <c r="AM367" s="144" t="s">
        <v>14</v>
      </c>
      <c r="AN367" s="381" t="s">
        <v>41</v>
      </c>
      <c r="AO367" s="381"/>
      <c r="AP367" s="145"/>
      <c r="AQ367" s="376"/>
      <c r="AR367" s="376"/>
      <c r="AS367" s="376"/>
      <c r="AT367" s="376"/>
      <c r="AU367" s="376"/>
      <c r="AV367" s="376"/>
    </row>
    <row r="368" spans="1:49" ht="30" customHeight="1" thickBot="1" x14ac:dyDescent="0.3">
      <c r="A368" s="10" t="s">
        <v>143</v>
      </c>
      <c r="B368" s="109"/>
      <c r="C368" s="110"/>
      <c r="D368" s="110"/>
      <c r="E368" s="110"/>
      <c r="F368" s="111"/>
      <c r="H368" s="377"/>
      <c r="I368" s="377"/>
      <c r="J368" s="379"/>
      <c r="K368" s="144" t="s">
        <v>139</v>
      </c>
      <c r="L368" s="381" t="s">
        <v>41</v>
      </c>
      <c r="M368" s="381"/>
      <c r="N368" s="145"/>
      <c r="O368" s="376"/>
      <c r="P368" s="376"/>
      <c r="Q368" s="376"/>
      <c r="R368" s="376"/>
      <c r="S368" s="376"/>
      <c r="T368" s="376"/>
      <c r="V368" s="377"/>
      <c r="W368" s="377"/>
      <c r="X368" s="379"/>
      <c r="Y368" s="144" t="s">
        <v>139</v>
      </c>
      <c r="Z368" s="381" t="s">
        <v>41</v>
      </c>
      <c r="AA368" s="381"/>
      <c r="AB368" s="145"/>
      <c r="AC368" s="376"/>
      <c r="AD368" s="376"/>
      <c r="AE368" s="376"/>
      <c r="AF368" s="376"/>
      <c r="AG368" s="376"/>
      <c r="AH368" s="376"/>
      <c r="AJ368" s="377"/>
      <c r="AK368" s="377"/>
      <c r="AL368" s="379"/>
      <c r="AM368" s="144" t="s">
        <v>139</v>
      </c>
      <c r="AN368" s="381" t="s">
        <v>41</v>
      </c>
      <c r="AO368" s="381"/>
      <c r="AP368" s="145"/>
      <c r="AQ368" s="376"/>
      <c r="AR368" s="376"/>
      <c r="AS368" s="376"/>
      <c r="AT368" s="376"/>
      <c r="AU368" s="376"/>
      <c r="AV368" s="376"/>
    </row>
    <row r="369" spans="1:48" ht="30" customHeight="1" x14ac:dyDescent="0.25">
      <c r="A369" s="11" t="s">
        <v>12</v>
      </c>
      <c r="B369" s="397" t="s">
        <v>25</v>
      </c>
      <c r="C369" s="398"/>
      <c r="D369" s="398"/>
      <c r="E369" s="398"/>
      <c r="F369" s="12" t="s">
        <v>13</v>
      </c>
      <c r="H369" s="377"/>
      <c r="I369" s="377"/>
      <c r="J369" s="380"/>
      <c r="K369" s="144" t="s">
        <v>143</v>
      </c>
      <c r="L369" s="382">
        <v>1</v>
      </c>
      <c r="M369" s="382"/>
      <c r="N369" s="145">
        <v>29</v>
      </c>
      <c r="O369" s="376">
        <f>((J367*L369)*(N369/100)*S356)</f>
        <v>0</v>
      </c>
      <c r="P369" s="376"/>
      <c r="Q369" s="376">
        <f t="shared" ref="Q369" si="279">O369*9.2</f>
        <v>0</v>
      </c>
      <c r="R369" s="376"/>
      <c r="S369" s="376">
        <f t="shared" ref="S369" si="280">(Q369/1000)*0.249</f>
        <v>0</v>
      </c>
      <c r="T369" s="376"/>
      <c r="V369" s="377"/>
      <c r="W369" s="377"/>
      <c r="X369" s="380"/>
      <c r="Y369" s="144" t="s">
        <v>143</v>
      </c>
      <c r="Z369" s="382">
        <v>1</v>
      </c>
      <c r="AA369" s="382"/>
      <c r="AB369" s="145">
        <v>29</v>
      </c>
      <c r="AC369" s="376">
        <f>((X367*Z369)*(AB369/100)*AG356)</f>
        <v>0</v>
      </c>
      <c r="AD369" s="376"/>
      <c r="AE369" s="376">
        <f t="shared" ref="AE369" si="281">AC369*9.2</f>
        <v>0</v>
      </c>
      <c r="AF369" s="376"/>
      <c r="AG369" s="376">
        <f t="shared" ref="AG369" si="282">(AE369/1000)*0.249</f>
        <v>0</v>
      </c>
      <c r="AH369" s="376"/>
      <c r="AJ369" s="377"/>
      <c r="AK369" s="377"/>
      <c r="AL369" s="380"/>
      <c r="AM369" s="144" t="s">
        <v>143</v>
      </c>
      <c r="AN369" s="382">
        <v>1</v>
      </c>
      <c r="AO369" s="382"/>
      <c r="AP369" s="145">
        <v>29</v>
      </c>
      <c r="AQ369" s="376">
        <f>((AL367*AN369)*(AP369/100)*AU356)</f>
        <v>0</v>
      </c>
      <c r="AR369" s="376"/>
      <c r="AS369" s="376">
        <f t="shared" ref="AS369" si="283">AQ369*9.2</f>
        <v>0</v>
      </c>
      <c r="AT369" s="376"/>
      <c r="AU369" s="376">
        <f t="shared" ref="AU369" si="284">(AS369/1000)*0.249</f>
        <v>0</v>
      </c>
      <c r="AV369" s="376"/>
    </row>
    <row r="370" spans="1:48" ht="30" customHeight="1" x14ac:dyDescent="0.25">
      <c r="A370" s="9" t="s">
        <v>14</v>
      </c>
      <c r="B370" s="102">
        <v>4.2</v>
      </c>
      <c r="C370" s="107">
        <v>7.4</v>
      </c>
      <c r="D370" s="107">
        <v>13.4</v>
      </c>
      <c r="E370" s="107"/>
      <c r="F370" s="108"/>
      <c r="H370" s="377" t="s">
        <v>67</v>
      </c>
      <c r="I370" s="377"/>
      <c r="J370" s="378"/>
      <c r="K370" s="144" t="s">
        <v>14</v>
      </c>
      <c r="L370" s="381" t="s">
        <v>41</v>
      </c>
      <c r="M370" s="381"/>
      <c r="N370" s="145"/>
      <c r="O370" s="376"/>
      <c r="P370" s="376"/>
      <c r="Q370" s="376"/>
      <c r="R370" s="376"/>
      <c r="S370" s="376"/>
      <c r="T370" s="376"/>
      <c r="V370" s="377" t="s">
        <v>67</v>
      </c>
      <c r="W370" s="377"/>
      <c r="X370" s="378"/>
      <c r="Y370" s="144" t="s">
        <v>14</v>
      </c>
      <c r="Z370" s="381" t="s">
        <v>41</v>
      </c>
      <c r="AA370" s="381"/>
      <c r="AB370" s="145"/>
      <c r="AC370" s="376"/>
      <c r="AD370" s="376"/>
      <c r="AE370" s="376"/>
      <c r="AF370" s="376"/>
      <c r="AG370" s="376"/>
      <c r="AH370" s="376"/>
      <c r="AJ370" s="377" t="s">
        <v>67</v>
      </c>
      <c r="AK370" s="377"/>
      <c r="AL370" s="378"/>
      <c r="AM370" s="144" t="s">
        <v>14</v>
      </c>
      <c r="AN370" s="381" t="s">
        <v>41</v>
      </c>
      <c r="AO370" s="381"/>
      <c r="AP370" s="145"/>
      <c r="AQ370" s="376"/>
      <c r="AR370" s="376"/>
      <c r="AS370" s="376"/>
      <c r="AT370" s="376"/>
      <c r="AU370" s="376"/>
      <c r="AV370" s="376"/>
    </row>
    <row r="371" spans="1:48" ht="30" customHeight="1" x14ac:dyDescent="0.25">
      <c r="A371" s="9" t="s">
        <v>139</v>
      </c>
      <c r="B371" s="102"/>
      <c r="C371" s="107">
        <v>9.6999999999999993</v>
      </c>
      <c r="D371" s="107">
        <v>15.7</v>
      </c>
      <c r="E371" s="107"/>
      <c r="F371" s="108"/>
      <c r="H371" s="377"/>
      <c r="I371" s="377"/>
      <c r="J371" s="379"/>
      <c r="K371" s="144" t="s">
        <v>139</v>
      </c>
      <c r="L371" s="381" t="s">
        <v>41</v>
      </c>
      <c r="M371" s="381"/>
      <c r="N371" s="145"/>
      <c r="O371" s="376"/>
      <c r="P371" s="376"/>
      <c r="Q371" s="376"/>
      <c r="R371" s="376"/>
      <c r="S371" s="376"/>
      <c r="T371" s="376"/>
      <c r="V371" s="377"/>
      <c r="W371" s="377"/>
      <c r="X371" s="379"/>
      <c r="Y371" s="144" t="s">
        <v>139</v>
      </c>
      <c r="Z371" s="381" t="s">
        <v>41</v>
      </c>
      <c r="AA371" s="381"/>
      <c r="AB371" s="145"/>
      <c r="AC371" s="376"/>
      <c r="AD371" s="376"/>
      <c r="AE371" s="376"/>
      <c r="AF371" s="376"/>
      <c r="AG371" s="376"/>
      <c r="AH371" s="376"/>
      <c r="AJ371" s="377"/>
      <c r="AK371" s="377"/>
      <c r="AL371" s="379"/>
      <c r="AM371" s="144" t="s">
        <v>139</v>
      </c>
      <c r="AN371" s="381" t="s">
        <v>41</v>
      </c>
      <c r="AO371" s="381"/>
      <c r="AP371" s="145"/>
      <c r="AQ371" s="376"/>
      <c r="AR371" s="376"/>
      <c r="AS371" s="376"/>
      <c r="AT371" s="376"/>
      <c r="AU371" s="376"/>
      <c r="AV371" s="376"/>
    </row>
    <row r="372" spans="1:48" ht="30" customHeight="1" thickBot="1" x14ac:dyDescent="0.3">
      <c r="A372" s="13" t="s">
        <v>143</v>
      </c>
      <c r="B372" s="112"/>
      <c r="C372" s="113">
        <v>6.8</v>
      </c>
      <c r="D372" s="113">
        <v>11</v>
      </c>
      <c r="E372" s="113">
        <v>29</v>
      </c>
      <c r="F372" s="114">
        <v>9</v>
      </c>
      <c r="H372" s="377"/>
      <c r="I372" s="377"/>
      <c r="J372" s="380"/>
      <c r="K372" s="144" t="s">
        <v>143</v>
      </c>
      <c r="L372" s="382">
        <v>1</v>
      </c>
      <c r="M372" s="382"/>
      <c r="N372" s="145">
        <v>26</v>
      </c>
      <c r="O372" s="376">
        <f>((J370*L372)*(N372/100)*S356)</f>
        <v>0</v>
      </c>
      <c r="P372" s="376"/>
      <c r="Q372" s="376">
        <f t="shared" ref="Q372" si="285">O372*9.2</f>
        <v>0</v>
      </c>
      <c r="R372" s="376"/>
      <c r="S372" s="376">
        <f t="shared" ref="S372" si="286">(Q372/1000)*0.249</f>
        <v>0</v>
      </c>
      <c r="T372" s="376"/>
      <c r="V372" s="377"/>
      <c r="W372" s="377"/>
      <c r="X372" s="380"/>
      <c r="Y372" s="144" t="s">
        <v>143</v>
      </c>
      <c r="Z372" s="382">
        <v>1</v>
      </c>
      <c r="AA372" s="382"/>
      <c r="AB372" s="145">
        <v>26</v>
      </c>
      <c r="AC372" s="376">
        <f>((X370*Z372)*(AB372/100)*AG356)</f>
        <v>0</v>
      </c>
      <c r="AD372" s="376"/>
      <c r="AE372" s="376">
        <f t="shared" ref="AE372" si="287">AC372*9.2</f>
        <v>0</v>
      </c>
      <c r="AF372" s="376"/>
      <c r="AG372" s="376">
        <f t="shared" ref="AG372" si="288">(AE372/1000)*0.249</f>
        <v>0</v>
      </c>
      <c r="AH372" s="376"/>
      <c r="AJ372" s="377"/>
      <c r="AK372" s="377"/>
      <c r="AL372" s="380"/>
      <c r="AM372" s="144" t="s">
        <v>143</v>
      </c>
      <c r="AN372" s="382">
        <v>1</v>
      </c>
      <c r="AO372" s="382"/>
      <c r="AP372" s="145">
        <v>26</v>
      </c>
      <c r="AQ372" s="376">
        <f>((AL370*AN372)*(AP372/100)*AU356)</f>
        <v>0</v>
      </c>
      <c r="AR372" s="376"/>
      <c r="AS372" s="376">
        <f t="shared" ref="AS372" si="289">AQ372*9.2</f>
        <v>0</v>
      </c>
      <c r="AT372" s="376"/>
      <c r="AU372" s="376">
        <f t="shared" ref="AU372" si="290">(AS372/1000)*0.249</f>
        <v>0</v>
      </c>
      <c r="AV372" s="376"/>
    </row>
    <row r="373" spans="1:48" ht="30" customHeight="1" thickBot="1" x14ac:dyDescent="0.3">
      <c r="A373" s="19" t="s">
        <v>19</v>
      </c>
      <c r="B373" s="18" t="str">
        <f>IF((B358+B359+B360)&gt;0,(B357/(B357+C357+D357+E357+F357)),"")</f>
        <v/>
      </c>
      <c r="C373" s="14" t="str">
        <f>IF((C358+C359+C360)&gt;0,(C357/(B357+C357+D357+E357+F357)),"")</f>
        <v/>
      </c>
      <c r="D373" s="14" t="str">
        <f>IF((D358+D359+D360)&gt;0,(D357/(B357+C357+D357+E357+F357)),"")</f>
        <v/>
      </c>
      <c r="E373" s="14" t="str">
        <f>IF((E358+E359+E360)&gt;0,(E357/(B357+C357+D357+E357+F357)),"")</f>
        <v/>
      </c>
      <c r="F373" s="15" t="str">
        <f>IF((F358+F359+F360)&gt;0,(F357/(B357+C357+D357+E357+F357)),"")</f>
        <v/>
      </c>
      <c r="H373" s="377" t="s">
        <v>68</v>
      </c>
      <c r="I373" s="377"/>
      <c r="J373" s="378"/>
      <c r="K373" s="144" t="s">
        <v>14</v>
      </c>
      <c r="L373" s="381" t="s">
        <v>41</v>
      </c>
      <c r="M373" s="381"/>
      <c r="N373" s="145"/>
      <c r="O373" s="376"/>
      <c r="P373" s="376"/>
      <c r="Q373" s="376"/>
      <c r="R373" s="376"/>
      <c r="S373" s="376"/>
      <c r="T373" s="376"/>
      <c r="V373" s="377" t="s">
        <v>68</v>
      </c>
      <c r="W373" s="377"/>
      <c r="X373" s="378"/>
      <c r="Y373" s="144" t="s">
        <v>14</v>
      </c>
      <c r="Z373" s="381" t="s">
        <v>41</v>
      </c>
      <c r="AA373" s="381"/>
      <c r="AB373" s="145"/>
      <c r="AC373" s="376"/>
      <c r="AD373" s="376"/>
      <c r="AE373" s="376"/>
      <c r="AF373" s="376"/>
      <c r="AG373" s="376"/>
      <c r="AH373" s="376"/>
      <c r="AJ373" s="377" t="s">
        <v>68</v>
      </c>
      <c r="AK373" s="377"/>
      <c r="AL373" s="378"/>
      <c r="AM373" s="144" t="s">
        <v>14</v>
      </c>
      <c r="AN373" s="381" t="s">
        <v>41</v>
      </c>
      <c r="AO373" s="381"/>
      <c r="AP373" s="145"/>
      <c r="AQ373" s="376"/>
      <c r="AR373" s="376"/>
      <c r="AS373" s="376"/>
      <c r="AT373" s="376"/>
      <c r="AU373" s="376"/>
      <c r="AV373" s="376"/>
    </row>
    <row r="374" spans="1:48" ht="30" customHeight="1" thickBot="1" x14ac:dyDescent="0.3">
      <c r="A374" s="24" t="s">
        <v>21</v>
      </c>
      <c r="B374" s="394" t="s">
        <v>20</v>
      </c>
      <c r="C374" s="395"/>
      <c r="D374" s="395"/>
      <c r="E374" s="395"/>
      <c r="F374" s="396"/>
      <c r="H374" s="377"/>
      <c r="I374" s="377"/>
      <c r="J374" s="379"/>
      <c r="K374" s="144" t="s">
        <v>139</v>
      </c>
      <c r="L374" s="381" t="s">
        <v>41</v>
      </c>
      <c r="M374" s="381"/>
      <c r="N374" s="145"/>
      <c r="O374" s="376"/>
      <c r="P374" s="376"/>
      <c r="Q374" s="376"/>
      <c r="R374" s="376"/>
      <c r="S374" s="376"/>
      <c r="T374" s="376"/>
      <c r="V374" s="377"/>
      <c r="W374" s="377"/>
      <c r="X374" s="379"/>
      <c r="Y374" s="144" t="s">
        <v>139</v>
      </c>
      <c r="Z374" s="381" t="s">
        <v>41</v>
      </c>
      <c r="AA374" s="381"/>
      <c r="AB374" s="145"/>
      <c r="AC374" s="376"/>
      <c r="AD374" s="376"/>
      <c r="AE374" s="376"/>
      <c r="AF374" s="376"/>
      <c r="AG374" s="376"/>
      <c r="AH374" s="376"/>
      <c r="AJ374" s="377"/>
      <c r="AK374" s="377"/>
      <c r="AL374" s="379"/>
      <c r="AM374" s="144" t="s">
        <v>139</v>
      </c>
      <c r="AN374" s="381" t="s">
        <v>41</v>
      </c>
      <c r="AO374" s="381"/>
      <c r="AP374" s="145"/>
      <c r="AQ374" s="376"/>
      <c r="AR374" s="376"/>
      <c r="AS374" s="376"/>
      <c r="AT374" s="376"/>
      <c r="AU374" s="376"/>
      <c r="AV374" s="376"/>
    </row>
    <row r="375" spans="1:48" ht="30" customHeight="1" x14ac:dyDescent="0.25">
      <c r="A375" s="23" t="s">
        <v>14</v>
      </c>
      <c r="B375" s="253" t="str">
        <f>IF(B358&gt;0,B358/B357,"")</f>
        <v/>
      </c>
      <c r="C375" s="255" t="str">
        <f>IF(C358&gt;0,C358/C357,"")</f>
        <v/>
      </c>
      <c r="D375" s="255" t="str">
        <f t="shared" ref="D375:E375" si="291">IF(D358&gt;0,D358/D357,"")</f>
        <v/>
      </c>
      <c r="E375" s="255" t="str">
        <f t="shared" si="291"/>
        <v/>
      </c>
      <c r="F375" s="70" t="str">
        <f>IF(F358&gt;0,F358/F357,"")</f>
        <v/>
      </c>
      <c r="H375" s="377"/>
      <c r="I375" s="377"/>
      <c r="J375" s="380"/>
      <c r="K375" s="144" t="s">
        <v>143</v>
      </c>
      <c r="L375" s="382">
        <v>1</v>
      </c>
      <c r="M375" s="382"/>
      <c r="N375" s="145">
        <v>25</v>
      </c>
      <c r="O375" s="376">
        <f>((J373*L375)*(N375/100)*S356)</f>
        <v>0</v>
      </c>
      <c r="P375" s="376"/>
      <c r="Q375" s="376">
        <f t="shared" ref="Q375" si="292">O375*9.2</f>
        <v>0</v>
      </c>
      <c r="R375" s="376"/>
      <c r="S375" s="376">
        <f t="shared" ref="S375" si="293">(Q375/1000)*0.249</f>
        <v>0</v>
      </c>
      <c r="T375" s="376"/>
      <c r="V375" s="377"/>
      <c r="W375" s="377"/>
      <c r="X375" s="380"/>
      <c r="Y375" s="144" t="s">
        <v>143</v>
      </c>
      <c r="Z375" s="382">
        <v>1</v>
      </c>
      <c r="AA375" s="382"/>
      <c r="AB375" s="145">
        <v>25</v>
      </c>
      <c r="AC375" s="376">
        <f>((X373*Z375)*(AB375/100)*AG356)</f>
        <v>0</v>
      </c>
      <c r="AD375" s="376"/>
      <c r="AE375" s="376">
        <f t="shared" ref="AE375" si="294">AC375*9.2</f>
        <v>0</v>
      </c>
      <c r="AF375" s="376"/>
      <c r="AG375" s="376">
        <f t="shared" ref="AG375" si="295">(AE375/1000)*0.249</f>
        <v>0</v>
      </c>
      <c r="AH375" s="376"/>
      <c r="AJ375" s="377"/>
      <c r="AK375" s="377"/>
      <c r="AL375" s="380"/>
      <c r="AM375" s="144" t="s">
        <v>143</v>
      </c>
      <c r="AN375" s="382">
        <v>1</v>
      </c>
      <c r="AO375" s="382"/>
      <c r="AP375" s="145">
        <v>25</v>
      </c>
      <c r="AQ375" s="376">
        <f>((AL373*AN375)*(AP375/100)*AU356)</f>
        <v>0</v>
      </c>
      <c r="AR375" s="376"/>
      <c r="AS375" s="376">
        <f t="shared" ref="AS375" si="296">AQ375*9.2</f>
        <v>0</v>
      </c>
      <c r="AT375" s="376"/>
      <c r="AU375" s="376">
        <f t="shared" ref="AU375" si="297">(AS375/1000)*0.249</f>
        <v>0</v>
      </c>
      <c r="AV375" s="376"/>
    </row>
    <row r="376" spans="1:48" ht="30" customHeight="1" x14ac:dyDescent="0.25">
      <c r="A376" s="16" t="s">
        <v>139</v>
      </c>
      <c r="B376" s="71" t="str">
        <f>IF(B359&gt;0,B359/B357,"")</f>
        <v/>
      </c>
      <c r="C376" s="246" t="str">
        <f>IF(C359&gt;0,C359/C357,"")</f>
        <v/>
      </c>
      <c r="D376" s="246" t="str">
        <f>IF(D359&gt;0,D359/D357,"")</f>
        <v/>
      </c>
      <c r="E376" s="246" t="str">
        <f>IF(E359&gt;0,E359/E357,"")</f>
        <v/>
      </c>
      <c r="F376" s="73" t="str">
        <f>IF(F359&gt;0,F359/F357,"")</f>
        <v/>
      </c>
    </row>
    <row r="377" spans="1:48" ht="30" customHeight="1" thickBot="1" x14ac:dyDescent="0.3">
      <c r="A377" s="17" t="s">
        <v>143</v>
      </c>
      <c r="B377" s="254" t="str">
        <f>IF(B360&gt;0,B360/B357,"")</f>
        <v/>
      </c>
      <c r="C377" s="256" t="str">
        <f>IF(C360&gt;0,C360/C357,"")</f>
        <v/>
      </c>
      <c r="D377" s="256" t="str">
        <f>IF(D360&gt;0,D360/D357,"")</f>
        <v/>
      </c>
      <c r="E377" s="256" t="str">
        <f>IF(E360&gt;0,E360/E357,"")</f>
        <v/>
      </c>
      <c r="F377" s="76" t="str">
        <f>IF(F360&gt;0,F360/F357,"")</f>
        <v/>
      </c>
    </row>
    <row r="378" spans="1:48" ht="15.75" thickBot="1" x14ac:dyDescent="0.3">
      <c r="A378" s="56"/>
      <c r="B378" s="57"/>
      <c r="C378" s="57"/>
      <c r="D378" s="57"/>
      <c r="E378" s="57"/>
      <c r="F378" s="57"/>
    </row>
    <row r="379" spans="1:48" ht="42.75" customHeight="1" thickBot="1" x14ac:dyDescent="0.3">
      <c r="A379" s="386" t="s">
        <v>23</v>
      </c>
      <c r="B379" s="387"/>
      <c r="C379" s="387"/>
      <c r="D379" s="387"/>
      <c r="E379" s="387"/>
      <c r="F379" s="388"/>
      <c r="H379" s="240" t="s">
        <v>53</v>
      </c>
      <c r="I379" s="248">
        <v>11606</v>
      </c>
      <c r="J379" s="247" t="s">
        <v>54</v>
      </c>
      <c r="K379" s="248">
        <v>79</v>
      </c>
      <c r="L379" s="389" t="s">
        <v>55</v>
      </c>
      <c r="M379" s="389"/>
      <c r="N379" s="390" t="s">
        <v>131</v>
      </c>
      <c r="O379" s="390"/>
      <c r="P379" s="390"/>
      <c r="Q379" s="391" t="s">
        <v>61</v>
      </c>
      <c r="R379" s="391"/>
      <c r="S379" s="137">
        <v>1</v>
      </c>
      <c r="T379" s="138" t="s">
        <v>64</v>
      </c>
      <c r="V379" s="240" t="s">
        <v>53</v>
      </c>
      <c r="W379" s="248">
        <v>14235</v>
      </c>
      <c r="X379" s="247" t="s">
        <v>54</v>
      </c>
      <c r="Y379" s="248">
        <v>691</v>
      </c>
      <c r="Z379" s="389" t="s">
        <v>55</v>
      </c>
      <c r="AA379" s="389"/>
      <c r="AB379" s="390" t="s">
        <v>133</v>
      </c>
      <c r="AC379" s="390"/>
      <c r="AD379" s="390"/>
      <c r="AE379" s="391" t="s">
        <v>61</v>
      </c>
      <c r="AF379" s="391"/>
      <c r="AG379" s="137">
        <v>9.6999999999999993</v>
      </c>
      <c r="AH379" s="138" t="s">
        <v>64</v>
      </c>
      <c r="AJ379" s="240" t="s">
        <v>53</v>
      </c>
      <c r="AK379" s="248">
        <v>14216</v>
      </c>
      <c r="AL379" s="247" t="s">
        <v>54</v>
      </c>
      <c r="AM379" s="248">
        <v>738</v>
      </c>
      <c r="AN379" s="389" t="s">
        <v>55</v>
      </c>
      <c r="AO379" s="389"/>
      <c r="AP379" s="390" t="s">
        <v>135</v>
      </c>
      <c r="AQ379" s="390"/>
      <c r="AR379" s="390"/>
      <c r="AS379" s="391" t="s">
        <v>61</v>
      </c>
      <c r="AT379" s="391"/>
      <c r="AU379" s="137">
        <v>5.0999999999999996</v>
      </c>
      <c r="AV379" s="138" t="s">
        <v>64</v>
      </c>
    </row>
    <row r="380" spans="1:48" ht="30" customHeight="1" x14ac:dyDescent="0.25">
      <c r="A380" s="25" t="s">
        <v>24</v>
      </c>
      <c r="B380" s="77">
        <f>(B362*B358)*(B370/100)*9.2</f>
        <v>0</v>
      </c>
      <c r="C380" s="77">
        <f>(C362*C358)*(C370/100)*9.2</f>
        <v>0</v>
      </c>
      <c r="D380" s="77">
        <f>(D362*D358)*(D370/100)*9.2</f>
        <v>0</v>
      </c>
      <c r="E380" s="77">
        <f>(E362*E358)*(E370/100)*9.2</f>
        <v>0</v>
      </c>
      <c r="F380" s="78">
        <f>(F362*F358)*(F370/100)*9.2</f>
        <v>0</v>
      </c>
      <c r="H380" s="392" t="s">
        <v>57</v>
      </c>
      <c r="I380" s="393"/>
      <c r="J380" s="249" t="s">
        <v>45</v>
      </c>
      <c r="K380" s="249" t="s">
        <v>58</v>
      </c>
      <c r="L380" s="392" t="s">
        <v>59</v>
      </c>
      <c r="M380" s="393"/>
      <c r="N380" s="249" t="s">
        <v>60</v>
      </c>
      <c r="O380" s="392" t="s">
        <v>62</v>
      </c>
      <c r="P380" s="393"/>
      <c r="Q380" s="392" t="s">
        <v>63</v>
      </c>
      <c r="R380" s="393"/>
      <c r="S380" s="392" t="s">
        <v>82</v>
      </c>
      <c r="T380" s="393"/>
      <c r="V380" s="383" t="s">
        <v>57</v>
      </c>
      <c r="W380" s="383"/>
      <c r="X380" s="249" t="s">
        <v>45</v>
      </c>
      <c r="Y380" s="249" t="s">
        <v>58</v>
      </c>
      <c r="Z380" s="383" t="s">
        <v>59</v>
      </c>
      <c r="AA380" s="383"/>
      <c r="AB380" s="249" t="s">
        <v>60</v>
      </c>
      <c r="AC380" s="383" t="s">
        <v>62</v>
      </c>
      <c r="AD380" s="383"/>
      <c r="AE380" s="383" t="s">
        <v>63</v>
      </c>
      <c r="AF380" s="383"/>
      <c r="AG380" s="383" t="s">
        <v>82</v>
      </c>
      <c r="AH380" s="383"/>
      <c r="AJ380" s="383" t="s">
        <v>57</v>
      </c>
      <c r="AK380" s="383"/>
      <c r="AL380" s="249" t="s">
        <v>45</v>
      </c>
      <c r="AM380" s="249" t="s">
        <v>58</v>
      </c>
      <c r="AN380" s="383" t="s">
        <v>59</v>
      </c>
      <c r="AO380" s="383"/>
      <c r="AP380" s="249" t="s">
        <v>60</v>
      </c>
      <c r="AQ380" s="383" t="s">
        <v>62</v>
      </c>
      <c r="AR380" s="383"/>
      <c r="AS380" s="383" t="s">
        <v>63</v>
      </c>
      <c r="AT380" s="383"/>
      <c r="AU380" s="383" t="s">
        <v>82</v>
      </c>
      <c r="AV380" s="383"/>
    </row>
    <row r="381" spans="1:48" ht="30" customHeight="1" x14ac:dyDescent="0.25">
      <c r="A381" s="9" t="s">
        <v>144</v>
      </c>
      <c r="B381" s="77">
        <f>(B363*B359)*(B371/100)*6.5</f>
        <v>0</v>
      </c>
      <c r="C381" s="77">
        <f>(C363*C359)*(C371/100)*6.5</f>
        <v>0</v>
      </c>
      <c r="D381" s="77">
        <f>(D363*D359)*(D371/100)*6.5</f>
        <v>0</v>
      </c>
      <c r="E381" s="77">
        <f>(E363*E359)*(E371/100)*6.5</f>
        <v>0</v>
      </c>
      <c r="F381" s="78">
        <f>(F363*F359)*(F371/100)*6.5</f>
        <v>0</v>
      </c>
      <c r="H381" s="384" t="s">
        <v>56</v>
      </c>
      <c r="I381" s="384"/>
      <c r="J381" s="378"/>
      <c r="K381" s="144" t="s">
        <v>14</v>
      </c>
      <c r="L381" s="382">
        <v>1</v>
      </c>
      <c r="M381" s="382"/>
      <c r="N381" s="145">
        <v>5</v>
      </c>
      <c r="O381" s="376">
        <f>((J381*L381)*(N381/100)*S379)</f>
        <v>0</v>
      </c>
      <c r="P381" s="376"/>
      <c r="Q381" s="376">
        <f>O381*9.2</f>
        <v>0</v>
      </c>
      <c r="R381" s="376"/>
      <c r="S381" s="376">
        <f>(Q381/1000)*0.249</f>
        <v>0</v>
      </c>
      <c r="T381" s="376"/>
      <c r="V381" s="384" t="s">
        <v>56</v>
      </c>
      <c r="W381" s="384"/>
      <c r="X381" s="378"/>
      <c r="Y381" s="144" t="s">
        <v>14</v>
      </c>
      <c r="Z381" s="382">
        <v>1</v>
      </c>
      <c r="AA381" s="382"/>
      <c r="AB381" s="145">
        <v>5</v>
      </c>
      <c r="AC381" s="376">
        <f>((X381*Z381)*(AB381/100)*AG379)</f>
        <v>0</v>
      </c>
      <c r="AD381" s="376"/>
      <c r="AE381" s="376">
        <f>AC381*9.2</f>
        <v>0</v>
      </c>
      <c r="AF381" s="376"/>
      <c r="AG381" s="376">
        <f>(AE381/1000)*0.249</f>
        <v>0</v>
      </c>
      <c r="AH381" s="376"/>
      <c r="AJ381" s="384" t="s">
        <v>56</v>
      </c>
      <c r="AK381" s="384"/>
      <c r="AL381" s="378"/>
      <c r="AM381" s="144" t="s">
        <v>14</v>
      </c>
      <c r="AN381" s="382">
        <v>1</v>
      </c>
      <c r="AO381" s="382"/>
      <c r="AP381" s="145">
        <v>5</v>
      </c>
      <c r="AQ381" s="376">
        <f>((AL381*AN381)*(AP381/100)*AU379)</f>
        <v>0</v>
      </c>
      <c r="AR381" s="376"/>
      <c r="AS381" s="376">
        <f>AQ381*9.2</f>
        <v>0</v>
      </c>
      <c r="AT381" s="376"/>
      <c r="AU381" s="376">
        <f>(AS381/1000)*0.249</f>
        <v>0</v>
      </c>
      <c r="AV381" s="376"/>
    </row>
    <row r="382" spans="1:48" ht="30" customHeight="1" thickBot="1" x14ac:dyDescent="0.3">
      <c r="A382" s="10" t="s">
        <v>145</v>
      </c>
      <c r="B382" s="79">
        <f>(B364*B360)*(B372/100)*10</f>
        <v>0</v>
      </c>
      <c r="C382" s="79">
        <f>(C364*C360)*(C372/100)*10</f>
        <v>0</v>
      </c>
      <c r="D382" s="79">
        <f>(D364*D360)*(D372/100)*10</f>
        <v>0</v>
      </c>
      <c r="E382" s="79">
        <f>(E364*E360)*(E372/100)*10</f>
        <v>0</v>
      </c>
      <c r="F382" s="80">
        <f>(F364*F360)*(F372)*10</f>
        <v>0</v>
      </c>
      <c r="H382" s="384"/>
      <c r="I382" s="384"/>
      <c r="J382" s="379"/>
      <c r="K382" s="144" t="s">
        <v>139</v>
      </c>
      <c r="L382" s="381" t="s">
        <v>41</v>
      </c>
      <c r="M382" s="381"/>
      <c r="N382" s="146"/>
      <c r="O382" s="385"/>
      <c r="P382" s="385"/>
      <c r="Q382" s="385"/>
      <c r="R382" s="385"/>
      <c r="S382" s="385"/>
      <c r="T382" s="385"/>
      <c r="V382" s="384"/>
      <c r="W382" s="384"/>
      <c r="X382" s="379"/>
      <c r="Y382" s="144" t="s">
        <v>139</v>
      </c>
      <c r="Z382" s="381" t="s">
        <v>41</v>
      </c>
      <c r="AA382" s="381"/>
      <c r="AB382" s="146"/>
      <c r="AC382" s="385"/>
      <c r="AD382" s="385"/>
      <c r="AE382" s="385"/>
      <c r="AF382" s="385"/>
      <c r="AG382" s="385"/>
      <c r="AH382" s="385"/>
      <c r="AJ382" s="384"/>
      <c r="AK382" s="384"/>
      <c r="AL382" s="379"/>
      <c r="AM382" s="144" t="s">
        <v>139</v>
      </c>
      <c r="AN382" s="381" t="s">
        <v>41</v>
      </c>
      <c r="AO382" s="381"/>
      <c r="AP382" s="146"/>
      <c r="AQ382" s="385"/>
      <c r="AR382" s="385"/>
      <c r="AS382" s="385"/>
      <c r="AT382" s="385"/>
      <c r="AU382" s="385"/>
      <c r="AV382" s="385"/>
    </row>
    <row r="383" spans="1:48" ht="30" customHeight="1" thickBot="1" x14ac:dyDescent="0.3">
      <c r="H383" s="384"/>
      <c r="I383" s="384"/>
      <c r="J383" s="380"/>
      <c r="K383" s="144" t="s">
        <v>143</v>
      </c>
      <c r="L383" s="381" t="s">
        <v>41</v>
      </c>
      <c r="M383" s="381"/>
      <c r="N383" s="146"/>
      <c r="O383" s="385"/>
      <c r="P383" s="385"/>
      <c r="Q383" s="385"/>
      <c r="R383" s="385"/>
      <c r="S383" s="385"/>
      <c r="T383" s="385"/>
      <c r="V383" s="384"/>
      <c r="W383" s="384"/>
      <c r="X383" s="380"/>
      <c r="Y383" s="144" t="s">
        <v>143</v>
      </c>
      <c r="Z383" s="381" t="s">
        <v>41</v>
      </c>
      <c r="AA383" s="381"/>
      <c r="AB383" s="146"/>
      <c r="AC383" s="385"/>
      <c r="AD383" s="385"/>
      <c r="AE383" s="385"/>
      <c r="AF383" s="385"/>
      <c r="AG383" s="385"/>
      <c r="AH383" s="385"/>
      <c r="AJ383" s="384"/>
      <c r="AK383" s="384"/>
      <c r="AL383" s="380"/>
      <c r="AM383" s="144" t="s">
        <v>143</v>
      </c>
      <c r="AN383" s="381" t="s">
        <v>41</v>
      </c>
      <c r="AO383" s="381"/>
      <c r="AP383" s="146"/>
      <c r="AQ383" s="385"/>
      <c r="AR383" s="385"/>
      <c r="AS383" s="385"/>
      <c r="AT383" s="385"/>
      <c r="AU383" s="385"/>
      <c r="AV383" s="385"/>
    </row>
    <row r="384" spans="1:48" ht="30" customHeight="1" thickBot="1" x14ac:dyDescent="0.3">
      <c r="A384" s="414" t="s">
        <v>81</v>
      </c>
      <c r="B384" s="415"/>
      <c r="C384" s="415"/>
      <c r="D384" s="415"/>
      <c r="E384" s="415"/>
      <c r="F384" s="416"/>
      <c r="H384" s="377" t="s">
        <v>121</v>
      </c>
      <c r="I384" s="377"/>
      <c r="J384" s="378"/>
      <c r="K384" s="144" t="s">
        <v>14</v>
      </c>
      <c r="L384" s="382">
        <v>0.56000000000000005</v>
      </c>
      <c r="M384" s="382"/>
      <c r="N384" s="145">
        <v>7.4</v>
      </c>
      <c r="O384" s="376">
        <f>((J384*L384)*(N384/100)*S379)</f>
        <v>0</v>
      </c>
      <c r="P384" s="376"/>
      <c r="Q384" s="376">
        <f t="shared" ref="Q384:Q389" si="298">O384*9.2</f>
        <v>0</v>
      </c>
      <c r="R384" s="376"/>
      <c r="S384" s="376">
        <f t="shared" ref="S384:S389" si="299">(Q384/1000)*0.249</f>
        <v>0</v>
      </c>
      <c r="T384" s="376"/>
      <c r="V384" s="377" t="s">
        <v>121</v>
      </c>
      <c r="W384" s="377"/>
      <c r="X384" s="378"/>
      <c r="Y384" s="144" t="s">
        <v>14</v>
      </c>
      <c r="Z384" s="382">
        <v>0.42399999999999999</v>
      </c>
      <c r="AA384" s="382"/>
      <c r="AB384" s="145">
        <v>7.4</v>
      </c>
      <c r="AC384" s="376">
        <f>((X384*Z384)*(AB384/100)*AG379)</f>
        <v>0</v>
      </c>
      <c r="AD384" s="376"/>
      <c r="AE384" s="376">
        <f t="shared" ref="AE384:AE389" si="300">AC384*9.2</f>
        <v>0</v>
      </c>
      <c r="AF384" s="376"/>
      <c r="AG384" s="376">
        <f t="shared" ref="AG384:AG389" si="301">(AE384/1000)*0.249</f>
        <v>0</v>
      </c>
      <c r="AH384" s="376"/>
      <c r="AJ384" s="377" t="s">
        <v>121</v>
      </c>
      <c r="AK384" s="377"/>
      <c r="AL384" s="378"/>
      <c r="AM384" s="144" t="s">
        <v>14</v>
      </c>
      <c r="AN384" s="382">
        <v>0.42399999999999999</v>
      </c>
      <c r="AO384" s="382"/>
      <c r="AP384" s="145">
        <v>7.4</v>
      </c>
      <c r="AQ384" s="376">
        <f>((AL384*AN384)*(AP384/100)*AU379)</f>
        <v>0</v>
      </c>
      <c r="AR384" s="376"/>
      <c r="AS384" s="376">
        <f t="shared" ref="AS384:AS389" si="302">AQ384*9.2</f>
        <v>0</v>
      </c>
      <c r="AT384" s="376"/>
      <c r="AU384" s="376">
        <f t="shared" ref="AU384:AU389" si="303">(AS384/1000)*0.249</f>
        <v>0</v>
      </c>
      <c r="AV384" s="376"/>
    </row>
    <row r="385" spans="1:48" ht="30" customHeight="1" x14ac:dyDescent="0.25">
      <c r="A385" s="23" t="s">
        <v>84</v>
      </c>
      <c r="B385" s="81">
        <f>(B380/1000)*0.249</f>
        <v>0</v>
      </c>
      <c r="C385" s="82">
        <f>(C380/1000)*0.249</f>
        <v>0</v>
      </c>
      <c r="D385" s="82">
        <f t="shared" ref="D385:E385" si="304">(D380/1000)*0.249</f>
        <v>0</v>
      </c>
      <c r="E385" s="82">
        <f t="shared" si="304"/>
        <v>0</v>
      </c>
      <c r="F385" s="83">
        <f>(F380/1000)*0.249</f>
        <v>0</v>
      </c>
      <c r="H385" s="377"/>
      <c r="I385" s="377"/>
      <c r="J385" s="379"/>
      <c r="K385" s="144" t="s">
        <v>139</v>
      </c>
      <c r="L385" s="382">
        <v>0.15</v>
      </c>
      <c r="M385" s="382"/>
      <c r="N385" s="145">
        <v>9.6999999999999993</v>
      </c>
      <c r="O385" s="376">
        <f>((J384*L385)*(N385/100)*S379)</f>
        <v>0</v>
      </c>
      <c r="P385" s="376"/>
      <c r="Q385" s="376">
        <f t="shared" si="298"/>
        <v>0</v>
      </c>
      <c r="R385" s="376"/>
      <c r="S385" s="376">
        <f t="shared" si="299"/>
        <v>0</v>
      </c>
      <c r="T385" s="376"/>
      <c r="V385" s="377"/>
      <c r="W385" s="377"/>
      <c r="X385" s="379"/>
      <c r="Y385" s="144" t="s">
        <v>139</v>
      </c>
      <c r="Z385" s="382">
        <v>0.26</v>
      </c>
      <c r="AA385" s="382"/>
      <c r="AB385" s="145">
        <v>9.6999999999999993</v>
      </c>
      <c r="AC385" s="376">
        <f>((X384*Z385)*(AB385/100)*AG379)</f>
        <v>0</v>
      </c>
      <c r="AD385" s="376"/>
      <c r="AE385" s="376">
        <f t="shared" si="300"/>
        <v>0</v>
      </c>
      <c r="AF385" s="376"/>
      <c r="AG385" s="376">
        <f t="shared" si="301"/>
        <v>0</v>
      </c>
      <c r="AH385" s="376"/>
      <c r="AJ385" s="377"/>
      <c r="AK385" s="377"/>
      <c r="AL385" s="379"/>
      <c r="AM385" s="144" t="s">
        <v>139</v>
      </c>
      <c r="AN385" s="382">
        <v>0.26</v>
      </c>
      <c r="AO385" s="382"/>
      <c r="AP385" s="145">
        <v>9.6999999999999993</v>
      </c>
      <c r="AQ385" s="376">
        <f>((AL384*AN385)*(AP385/100)*AU379)</f>
        <v>0</v>
      </c>
      <c r="AR385" s="376"/>
      <c r="AS385" s="376">
        <f t="shared" si="302"/>
        <v>0</v>
      </c>
      <c r="AT385" s="376"/>
      <c r="AU385" s="376">
        <f t="shared" si="303"/>
        <v>0</v>
      </c>
      <c r="AV385" s="376"/>
    </row>
    <row r="386" spans="1:48" ht="30" customHeight="1" x14ac:dyDescent="0.25">
      <c r="A386" s="16" t="s">
        <v>146</v>
      </c>
      <c r="B386" s="84">
        <f>(B381/1000)*0.227</f>
        <v>0</v>
      </c>
      <c r="C386" s="67">
        <f t="shared" ref="C386:E386" si="305">(C381/1000)*0.227</f>
        <v>0</v>
      </c>
      <c r="D386" s="67">
        <f t="shared" si="305"/>
        <v>0</v>
      </c>
      <c r="E386" s="67">
        <f t="shared" si="305"/>
        <v>0</v>
      </c>
      <c r="F386" s="85">
        <f>(F381/1000)*0.227</f>
        <v>0</v>
      </c>
      <c r="H386" s="377"/>
      <c r="I386" s="377"/>
      <c r="J386" s="380"/>
      <c r="K386" s="144" t="s">
        <v>143</v>
      </c>
      <c r="L386" s="382">
        <v>0.28999999999999998</v>
      </c>
      <c r="M386" s="382"/>
      <c r="N386" s="145">
        <v>6.8</v>
      </c>
      <c r="O386" s="376">
        <f>((J384*L386)*(N386/100)*S379)</f>
        <v>0</v>
      </c>
      <c r="P386" s="376"/>
      <c r="Q386" s="376">
        <f t="shared" si="298"/>
        <v>0</v>
      </c>
      <c r="R386" s="376"/>
      <c r="S386" s="376">
        <f t="shared" si="299"/>
        <v>0</v>
      </c>
      <c r="T386" s="376"/>
      <c r="V386" s="377"/>
      <c r="W386" s="377"/>
      <c r="X386" s="380"/>
      <c r="Y386" s="144" t="s">
        <v>143</v>
      </c>
      <c r="Z386" s="382">
        <v>0.316</v>
      </c>
      <c r="AA386" s="382"/>
      <c r="AB386" s="145">
        <v>6.8</v>
      </c>
      <c r="AC386" s="376">
        <f>((X384*Z386)*(AB386/100)*AG379)</f>
        <v>0</v>
      </c>
      <c r="AD386" s="376"/>
      <c r="AE386" s="376">
        <f t="shared" si="300"/>
        <v>0</v>
      </c>
      <c r="AF386" s="376"/>
      <c r="AG386" s="376">
        <f t="shared" si="301"/>
        <v>0</v>
      </c>
      <c r="AH386" s="376"/>
      <c r="AJ386" s="377"/>
      <c r="AK386" s="377"/>
      <c r="AL386" s="380"/>
      <c r="AM386" s="144" t="s">
        <v>143</v>
      </c>
      <c r="AN386" s="382">
        <v>0.316</v>
      </c>
      <c r="AO386" s="382"/>
      <c r="AP386" s="145">
        <v>6.8</v>
      </c>
      <c r="AQ386" s="376">
        <f>((AL384*AN386)*(AP386/100)*AU379)</f>
        <v>0</v>
      </c>
      <c r="AR386" s="376"/>
      <c r="AS386" s="376">
        <f t="shared" si="302"/>
        <v>0</v>
      </c>
      <c r="AT386" s="376"/>
      <c r="AU386" s="376">
        <f t="shared" si="303"/>
        <v>0</v>
      </c>
      <c r="AV386" s="376"/>
    </row>
    <row r="387" spans="1:48" ht="30" customHeight="1" thickBot="1" x14ac:dyDescent="0.3">
      <c r="A387" s="17" t="s">
        <v>147</v>
      </c>
      <c r="B387" s="86">
        <f>(B382/1000)*0.267</f>
        <v>0</v>
      </c>
      <c r="C387" s="87">
        <f t="shared" ref="C387:E387" si="306">(C382/1000)*0.267</f>
        <v>0</v>
      </c>
      <c r="D387" s="87">
        <f t="shared" si="306"/>
        <v>0</v>
      </c>
      <c r="E387" s="87">
        <f t="shared" si="306"/>
        <v>0</v>
      </c>
      <c r="F387" s="88">
        <f>(F382/1000)*0.267</f>
        <v>0</v>
      </c>
      <c r="H387" s="377" t="s">
        <v>65</v>
      </c>
      <c r="I387" s="377"/>
      <c r="J387" s="378"/>
      <c r="K387" s="144" t="s">
        <v>14</v>
      </c>
      <c r="L387" s="382">
        <v>0.05</v>
      </c>
      <c r="M387" s="382"/>
      <c r="N387" s="145">
        <v>13.4</v>
      </c>
      <c r="O387" s="376">
        <f>((J387*L387)*(N387/100)*S379)</f>
        <v>0</v>
      </c>
      <c r="P387" s="376"/>
      <c r="Q387" s="376">
        <f t="shared" si="298"/>
        <v>0</v>
      </c>
      <c r="R387" s="376"/>
      <c r="S387" s="376">
        <f t="shared" si="299"/>
        <v>0</v>
      </c>
      <c r="T387" s="376"/>
      <c r="V387" s="377" t="s">
        <v>65</v>
      </c>
      <c r="W387" s="377"/>
      <c r="X387" s="378"/>
      <c r="Y387" s="144" t="s">
        <v>14</v>
      </c>
      <c r="Z387" s="382">
        <v>0.05</v>
      </c>
      <c r="AA387" s="382"/>
      <c r="AB387" s="145">
        <v>13.4</v>
      </c>
      <c r="AC387" s="376">
        <f>((X387*Z387)*(AB387/100)*AG379)</f>
        <v>0</v>
      </c>
      <c r="AD387" s="376"/>
      <c r="AE387" s="376">
        <f t="shared" si="300"/>
        <v>0</v>
      </c>
      <c r="AF387" s="376"/>
      <c r="AG387" s="376">
        <f t="shared" si="301"/>
        <v>0</v>
      </c>
      <c r="AH387" s="376"/>
      <c r="AJ387" s="377" t="s">
        <v>65</v>
      </c>
      <c r="AK387" s="377"/>
      <c r="AL387" s="378"/>
      <c r="AM387" s="144" t="s">
        <v>14</v>
      </c>
      <c r="AN387" s="382">
        <v>0.05</v>
      </c>
      <c r="AO387" s="382"/>
      <c r="AP387" s="145">
        <v>13.4</v>
      </c>
      <c r="AQ387" s="376">
        <f>((AL387*AN387)*(AP387/100)*AU379)</f>
        <v>0</v>
      </c>
      <c r="AR387" s="376"/>
      <c r="AS387" s="376">
        <f t="shared" si="302"/>
        <v>0</v>
      </c>
      <c r="AT387" s="376"/>
      <c r="AU387" s="376">
        <f t="shared" si="303"/>
        <v>0</v>
      </c>
      <c r="AV387" s="376"/>
    </row>
    <row r="388" spans="1:48" ht="30" customHeight="1" x14ac:dyDescent="0.25">
      <c r="A388" s="26" t="s">
        <v>26</v>
      </c>
      <c r="B388" s="94">
        <f>SUM(B385:B387)</f>
        <v>0</v>
      </c>
      <c r="C388" s="94">
        <f t="shared" ref="C388:F388" si="307">SUM(C385:C387)</f>
        <v>0</v>
      </c>
      <c r="D388" s="94">
        <f t="shared" si="307"/>
        <v>0</v>
      </c>
      <c r="E388" s="94">
        <f t="shared" si="307"/>
        <v>0</v>
      </c>
      <c r="F388" s="94">
        <f t="shared" si="307"/>
        <v>0</v>
      </c>
      <c r="H388" s="377"/>
      <c r="I388" s="377"/>
      <c r="J388" s="379"/>
      <c r="K388" s="144" t="s">
        <v>139</v>
      </c>
      <c r="L388" s="382">
        <v>0.05</v>
      </c>
      <c r="M388" s="382"/>
      <c r="N388" s="145">
        <v>15.7</v>
      </c>
      <c r="O388" s="376">
        <f>((J387*L388)*(N388/100)*S379)</f>
        <v>0</v>
      </c>
      <c r="P388" s="376"/>
      <c r="Q388" s="376">
        <f t="shared" si="298"/>
        <v>0</v>
      </c>
      <c r="R388" s="376"/>
      <c r="S388" s="376">
        <f t="shared" si="299"/>
        <v>0</v>
      </c>
      <c r="T388" s="376"/>
      <c r="V388" s="377"/>
      <c r="W388" s="377"/>
      <c r="X388" s="379"/>
      <c r="Y388" s="144" t="s">
        <v>139</v>
      </c>
      <c r="Z388" s="382">
        <v>0.05</v>
      </c>
      <c r="AA388" s="382"/>
      <c r="AB388" s="145">
        <v>15.7</v>
      </c>
      <c r="AC388" s="376">
        <f>((X387*Z388)*(AB388/100)*AG379)</f>
        <v>0</v>
      </c>
      <c r="AD388" s="376"/>
      <c r="AE388" s="376">
        <f t="shared" si="300"/>
        <v>0</v>
      </c>
      <c r="AF388" s="376"/>
      <c r="AG388" s="376">
        <f t="shared" si="301"/>
        <v>0</v>
      </c>
      <c r="AH388" s="376"/>
      <c r="AJ388" s="377"/>
      <c r="AK388" s="377"/>
      <c r="AL388" s="379"/>
      <c r="AM388" s="144" t="s">
        <v>139</v>
      </c>
      <c r="AN388" s="382">
        <v>0.05</v>
      </c>
      <c r="AO388" s="382"/>
      <c r="AP388" s="145">
        <v>15.7</v>
      </c>
      <c r="AQ388" s="376">
        <f>((AL387*AN388)*(AP388/100)*AU379)</f>
        <v>0</v>
      </c>
      <c r="AR388" s="376"/>
      <c r="AS388" s="376">
        <f t="shared" si="302"/>
        <v>0</v>
      </c>
      <c r="AT388" s="376"/>
      <c r="AU388" s="376">
        <f t="shared" si="303"/>
        <v>0</v>
      </c>
      <c r="AV388" s="376"/>
    </row>
    <row r="389" spans="1:48" ht="30" customHeight="1" x14ac:dyDescent="0.25">
      <c r="A389" s="58"/>
      <c r="B389" s="59"/>
      <c r="C389" s="59"/>
      <c r="D389" s="59"/>
      <c r="E389" s="59"/>
      <c r="F389" s="59"/>
      <c r="H389" s="377"/>
      <c r="I389" s="377"/>
      <c r="J389" s="380"/>
      <c r="K389" s="144" t="s">
        <v>143</v>
      </c>
      <c r="L389" s="382">
        <v>0.9</v>
      </c>
      <c r="M389" s="382"/>
      <c r="N389" s="145">
        <v>11</v>
      </c>
      <c r="O389" s="376">
        <f>((J387*L389)*(N389/100)*S379)</f>
        <v>0</v>
      </c>
      <c r="P389" s="376"/>
      <c r="Q389" s="376">
        <f t="shared" si="298"/>
        <v>0</v>
      </c>
      <c r="R389" s="376"/>
      <c r="S389" s="376">
        <f t="shared" si="299"/>
        <v>0</v>
      </c>
      <c r="T389" s="376"/>
      <c r="V389" s="377"/>
      <c r="W389" s="377"/>
      <c r="X389" s="380"/>
      <c r="Y389" s="144" t="s">
        <v>143</v>
      </c>
      <c r="Z389" s="382">
        <v>0.9</v>
      </c>
      <c r="AA389" s="382"/>
      <c r="AB389" s="145">
        <v>11</v>
      </c>
      <c r="AC389" s="376">
        <f>((X387*Z389)*(AB389/100)*AG379)</f>
        <v>0</v>
      </c>
      <c r="AD389" s="376"/>
      <c r="AE389" s="376">
        <f t="shared" si="300"/>
        <v>0</v>
      </c>
      <c r="AF389" s="376"/>
      <c r="AG389" s="376">
        <f t="shared" si="301"/>
        <v>0</v>
      </c>
      <c r="AH389" s="376"/>
      <c r="AJ389" s="377"/>
      <c r="AK389" s="377"/>
      <c r="AL389" s="380"/>
      <c r="AM389" s="144" t="s">
        <v>143</v>
      </c>
      <c r="AN389" s="382">
        <v>0.9</v>
      </c>
      <c r="AO389" s="382"/>
      <c r="AP389" s="145">
        <v>11</v>
      </c>
      <c r="AQ389" s="376">
        <f>((AL387*AN389)*(AP389/100)*AU379)</f>
        <v>0</v>
      </c>
      <c r="AR389" s="376"/>
      <c r="AS389" s="376">
        <f t="shared" si="302"/>
        <v>0</v>
      </c>
      <c r="AT389" s="376"/>
      <c r="AU389" s="376">
        <f t="shared" si="303"/>
        <v>0</v>
      </c>
      <c r="AV389" s="376"/>
    </row>
    <row r="390" spans="1:48" ht="30" customHeight="1" x14ac:dyDescent="0.25">
      <c r="H390" s="377" t="s">
        <v>66</v>
      </c>
      <c r="I390" s="377"/>
      <c r="J390" s="378"/>
      <c r="K390" s="144" t="s">
        <v>14</v>
      </c>
      <c r="L390" s="381" t="s">
        <v>41</v>
      </c>
      <c r="M390" s="381"/>
      <c r="N390" s="145"/>
      <c r="O390" s="376"/>
      <c r="P390" s="376"/>
      <c r="Q390" s="376"/>
      <c r="R390" s="376"/>
      <c r="S390" s="376"/>
      <c r="T390" s="376"/>
      <c r="V390" s="377" t="s">
        <v>66</v>
      </c>
      <c r="W390" s="377"/>
      <c r="X390" s="378"/>
      <c r="Y390" s="144" t="s">
        <v>14</v>
      </c>
      <c r="Z390" s="381" t="s">
        <v>41</v>
      </c>
      <c r="AA390" s="381"/>
      <c r="AB390" s="145"/>
      <c r="AC390" s="376"/>
      <c r="AD390" s="376"/>
      <c r="AE390" s="376"/>
      <c r="AF390" s="376"/>
      <c r="AG390" s="376"/>
      <c r="AH390" s="376"/>
      <c r="AJ390" s="377" t="s">
        <v>66</v>
      </c>
      <c r="AK390" s="377"/>
      <c r="AL390" s="378"/>
      <c r="AM390" s="144" t="s">
        <v>14</v>
      </c>
      <c r="AN390" s="381" t="s">
        <v>41</v>
      </c>
      <c r="AO390" s="381"/>
      <c r="AP390" s="145"/>
      <c r="AQ390" s="376"/>
      <c r="AR390" s="376"/>
      <c r="AS390" s="376"/>
      <c r="AT390" s="376"/>
      <c r="AU390" s="376"/>
      <c r="AV390" s="376"/>
    </row>
    <row r="391" spans="1:48" ht="30" customHeight="1" x14ac:dyDescent="0.25">
      <c r="H391" s="377"/>
      <c r="I391" s="377"/>
      <c r="J391" s="379"/>
      <c r="K391" s="144" t="s">
        <v>139</v>
      </c>
      <c r="L391" s="381" t="s">
        <v>41</v>
      </c>
      <c r="M391" s="381"/>
      <c r="N391" s="145"/>
      <c r="O391" s="376"/>
      <c r="P391" s="376"/>
      <c r="Q391" s="376"/>
      <c r="R391" s="376"/>
      <c r="S391" s="376"/>
      <c r="T391" s="376"/>
      <c r="V391" s="377"/>
      <c r="W391" s="377"/>
      <c r="X391" s="379"/>
      <c r="Y391" s="144" t="s">
        <v>139</v>
      </c>
      <c r="Z391" s="381" t="s">
        <v>41</v>
      </c>
      <c r="AA391" s="381"/>
      <c r="AB391" s="145"/>
      <c r="AC391" s="376"/>
      <c r="AD391" s="376"/>
      <c r="AE391" s="376"/>
      <c r="AF391" s="376"/>
      <c r="AG391" s="376"/>
      <c r="AH391" s="376"/>
      <c r="AJ391" s="377"/>
      <c r="AK391" s="377"/>
      <c r="AL391" s="379"/>
      <c r="AM391" s="144" t="s">
        <v>139</v>
      </c>
      <c r="AN391" s="381" t="s">
        <v>41</v>
      </c>
      <c r="AO391" s="381"/>
      <c r="AP391" s="145"/>
      <c r="AQ391" s="376"/>
      <c r="AR391" s="376"/>
      <c r="AS391" s="376"/>
      <c r="AT391" s="376"/>
      <c r="AU391" s="376"/>
      <c r="AV391" s="376"/>
    </row>
    <row r="392" spans="1:48" ht="30" customHeight="1" x14ac:dyDescent="0.25">
      <c r="H392" s="377"/>
      <c r="I392" s="377"/>
      <c r="J392" s="380"/>
      <c r="K392" s="144" t="s">
        <v>143</v>
      </c>
      <c r="L392" s="382">
        <v>1</v>
      </c>
      <c r="M392" s="382"/>
      <c r="N392" s="145">
        <v>29</v>
      </c>
      <c r="O392" s="376">
        <f>((J390*L392)*(N392/100)*S379)</f>
        <v>0</v>
      </c>
      <c r="P392" s="376"/>
      <c r="Q392" s="376">
        <f t="shared" ref="Q392" si="308">O392*9.2</f>
        <v>0</v>
      </c>
      <c r="R392" s="376"/>
      <c r="S392" s="376">
        <f t="shared" ref="S392" si="309">(Q392/1000)*0.249</f>
        <v>0</v>
      </c>
      <c r="T392" s="376"/>
      <c r="V392" s="377"/>
      <c r="W392" s="377"/>
      <c r="X392" s="380"/>
      <c r="Y392" s="144" t="s">
        <v>143</v>
      </c>
      <c r="Z392" s="382">
        <v>1</v>
      </c>
      <c r="AA392" s="382"/>
      <c r="AB392" s="145">
        <v>29</v>
      </c>
      <c r="AC392" s="376">
        <f>((X390*Z392)*(AB392/100)*AG379)</f>
        <v>0</v>
      </c>
      <c r="AD392" s="376"/>
      <c r="AE392" s="376">
        <f t="shared" ref="AE392" si="310">AC392*9.2</f>
        <v>0</v>
      </c>
      <c r="AF392" s="376"/>
      <c r="AG392" s="376">
        <f t="shared" ref="AG392" si="311">(AE392/1000)*0.249</f>
        <v>0</v>
      </c>
      <c r="AH392" s="376"/>
      <c r="AJ392" s="377"/>
      <c r="AK392" s="377"/>
      <c r="AL392" s="380"/>
      <c r="AM392" s="144" t="s">
        <v>143</v>
      </c>
      <c r="AN392" s="382">
        <v>1</v>
      </c>
      <c r="AO392" s="382"/>
      <c r="AP392" s="145">
        <v>29</v>
      </c>
      <c r="AQ392" s="376">
        <f>((AL390*AN392)*(AP392/100)*AU379)</f>
        <v>0</v>
      </c>
      <c r="AR392" s="376"/>
      <c r="AS392" s="376">
        <f t="shared" ref="AS392" si="312">AQ392*9.2</f>
        <v>0</v>
      </c>
      <c r="AT392" s="376"/>
      <c r="AU392" s="376">
        <f t="shared" ref="AU392" si="313">(AS392/1000)*0.249</f>
        <v>0</v>
      </c>
      <c r="AV392" s="376"/>
    </row>
    <row r="393" spans="1:48" ht="30" customHeight="1" x14ac:dyDescent="0.25">
      <c r="H393" s="377" t="s">
        <v>67</v>
      </c>
      <c r="I393" s="377"/>
      <c r="J393" s="378"/>
      <c r="K393" s="144" t="s">
        <v>14</v>
      </c>
      <c r="L393" s="381" t="s">
        <v>41</v>
      </c>
      <c r="M393" s="381"/>
      <c r="N393" s="145"/>
      <c r="O393" s="376"/>
      <c r="P393" s="376"/>
      <c r="Q393" s="376"/>
      <c r="R393" s="376"/>
      <c r="S393" s="376"/>
      <c r="T393" s="376"/>
      <c r="V393" s="377" t="s">
        <v>67</v>
      </c>
      <c r="W393" s="377"/>
      <c r="X393" s="378"/>
      <c r="Y393" s="144" t="s">
        <v>14</v>
      </c>
      <c r="Z393" s="381" t="s">
        <v>41</v>
      </c>
      <c r="AA393" s="381"/>
      <c r="AB393" s="145"/>
      <c r="AC393" s="376"/>
      <c r="AD393" s="376"/>
      <c r="AE393" s="376"/>
      <c r="AF393" s="376"/>
      <c r="AG393" s="376"/>
      <c r="AH393" s="376"/>
      <c r="AJ393" s="377" t="s">
        <v>67</v>
      </c>
      <c r="AK393" s="377"/>
      <c r="AL393" s="378"/>
      <c r="AM393" s="144" t="s">
        <v>14</v>
      </c>
      <c r="AN393" s="381" t="s">
        <v>41</v>
      </c>
      <c r="AO393" s="381"/>
      <c r="AP393" s="145"/>
      <c r="AQ393" s="376"/>
      <c r="AR393" s="376"/>
      <c r="AS393" s="376"/>
      <c r="AT393" s="376"/>
      <c r="AU393" s="376"/>
      <c r="AV393" s="376"/>
    </row>
    <row r="394" spans="1:48" ht="30" customHeight="1" x14ac:dyDescent="0.25">
      <c r="H394" s="377"/>
      <c r="I394" s="377"/>
      <c r="J394" s="379"/>
      <c r="K394" s="144" t="s">
        <v>139</v>
      </c>
      <c r="L394" s="381" t="s">
        <v>41</v>
      </c>
      <c r="M394" s="381"/>
      <c r="N394" s="145"/>
      <c r="O394" s="376"/>
      <c r="P394" s="376"/>
      <c r="Q394" s="376"/>
      <c r="R394" s="376"/>
      <c r="S394" s="376"/>
      <c r="T394" s="376"/>
      <c r="V394" s="377"/>
      <c r="W394" s="377"/>
      <c r="X394" s="379"/>
      <c r="Y394" s="144" t="s">
        <v>139</v>
      </c>
      <c r="Z394" s="381" t="s">
        <v>41</v>
      </c>
      <c r="AA394" s="381"/>
      <c r="AB394" s="145"/>
      <c r="AC394" s="376"/>
      <c r="AD394" s="376"/>
      <c r="AE394" s="376"/>
      <c r="AF394" s="376"/>
      <c r="AG394" s="376"/>
      <c r="AH394" s="376"/>
      <c r="AJ394" s="377"/>
      <c r="AK394" s="377"/>
      <c r="AL394" s="379"/>
      <c r="AM394" s="144" t="s">
        <v>139</v>
      </c>
      <c r="AN394" s="381" t="s">
        <v>41</v>
      </c>
      <c r="AO394" s="381"/>
      <c r="AP394" s="145"/>
      <c r="AQ394" s="376"/>
      <c r="AR394" s="376"/>
      <c r="AS394" s="376"/>
      <c r="AT394" s="376"/>
      <c r="AU394" s="376"/>
      <c r="AV394" s="376"/>
    </row>
    <row r="395" spans="1:48" ht="30" customHeight="1" x14ac:dyDescent="0.25">
      <c r="H395" s="377"/>
      <c r="I395" s="377"/>
      <c r="J395" s="380"/>
      <c r="K395" s="144" t="s">
        <v>143</v>
      </c>
      <c r="L395" s="382">
        <v>1</v>
      </c>
      <c r="M395" s="382"/>
      <c r="N395" s="145">
        <v>26</v>
      </c>
      <c r="O395" s="376">
        <f>((J393*L395)*(N395/100)*S379)</f>
        <v>0</v>
      </c>
      <c r="P395" s="376"/>
      <c r="Q395" s="376">
        <f t="shared" ref="Q395" si="314">O395*9.2</f>
        <v>0</v>
      </c>
      <c r="R395" s="376"/>
      <c r="S395" s="376">
        <f t="shared" ref="S395" si="315">(Q395/1000)*0.249</f>
        <v>0</v>
      </c>
      <c r="T395" s="376"/>
      <c r="V395" s="377"/>
      <c r="W395" s="377"/>
      <c r="X395" s="380"/>
      <c r="Y395" s="144" t="s">
        <v>143</v>
      </c>
      <c r="Z395" s="382">
        <v>1</v>
      </c>
      <c r="AA395" s="382"/>
      <c r="AB395" s="145">
        <v>26</v>
      </c>
      <c r="AC395" s="376">
        <f>((X393*Z395)*(AB395/100)*AG379)</f>
        <v>0</v>
      </c>
      <c r="AD395" s="376"/>
      <c r="AE395" s="376">
        <f t="shared" ref="AE395" si="316">AC395*9.2</f>
        <v>0</v>
      </c>
      <c r="AF395" s="376"/>
      <c r="AG395" s="376">
        <f t="shared" ref="AG395" si="317">(AE395/1000)*0.249</f>
        <v>0</v>
      </c>
      <c r="AH395" s="376"/>
      <c r="AJ395" s="377"/>
      <c r="AK395" s="377"/>
      <c r="AL395" s="380"/>
      <c r="AM395" s="144" t="s">
        <v>143</v>
      </c>
      <c r="AN395" s="382">
        <v>1</v>
      </c>
      <c r="AO395" s="382"/>
      <c r="AP395" s="145">
        <v>26</v>
      </c>
      <c r="AQ395" s="376">
        <f>((AL393*AN395)*(AP395/100)*AU379)</f>
        <v>0</v>
      </c>
      <c r="AR395" s="376"/>
      <c r="AS395" s="376">
        <f t="shared" ref="AS395" si="318">AQ395*9.2</f>
        <v>0</v>
      </c>
      <c r="AT395" s="376"/>
      <c r="AU395" s="376">
        <f t="shared" ref="AU395" si="319">(AS395/1000)*0.249</f>
        <v>0</v>
      </c>
      <c r="AV395" s="376"/>
    </row>
    <row r="396" spans="1:48" ht="30" customHeight="1" x14ac:dyDescent="0.25">
      <c r="H396" s="408" t="s">
        <v>68</v>
      </c>
      <c r="I396" s="409"/>
      <c r="J396" s="378"/>
      <c r="K396" s="144" t="s">
        <v>14</v>
      </c>
      <c r="L396" s="381" t="s">
        <v>41</v>
      </c>
      <c r="M396" s="381"/>
      <c r="N396" s="145"/>
      <c r="O396" s="376"/>
      <c r="P396" s="376"/>
      <c r="Q396" s="376"/>
      <c r="R396" s="376"/>
      <c r="S396" s="376"/>
      <c r="T396" s="376"/>
      <c r="V396" s="377" t="s">
        <v>68</v>
      </c>
      <c r="W396" s="377"/>
      <c r="X396" s="378"/>
      <c r="Y396" s="144" t="s">
        <v>14</v>
      </c>
      <c r="Z396" s="381" t="s">
        <v>41</v>
      </c>
      <c r="AA396" s="381"/>
      <c r="AB396" s="145"/>
      <c r="AC396" s="376"/>
      <c r="AD396" s="376"/>
      <c r="AE396" s="376"/>
      <c r="AF396" s="376"/>
      <c r="AG396" s="376"/>
      <c r="AH396" s="376"/>
      <c r="AJ396" s="377" t="s">
        <v>68</v>
      </c>
      <c r="AK396" s="377"/>
      <c r="AL396" s="378"/>
      <c r="AM396" s="144" t="s">
        <v>14</v>
      </c>
      <c r="AN396" s="381" t="s">
        <v>41</v>
      </c>
      <c r="AO396" s="381"/>
      <c r="AP396" s="145"/>
      <c r="AQ396" s="376"/>
      <c r="AR396" s="376"/>
      <c r="AS396" s="376"/>
      <c r="AT396" s="376"/>
      <c r="AU396" s="376"/>
      <c r="AV396" s="376"/>
    </row>
    <row r="397" spans="1:48" ht="30" customHeight="1" x14ac:dyDescent="0.25">
      <c r="H397" s="410"/>
      <c r="I397" s="411"/>
      <c r="J397" s="379"/>
      <c r="K397" s="144" t="s">
        <v>139</v>
      </c>
      <c r="L397" s="381" t="s">
        <v>41</v>
      </c>
      <c r="M397" s="381"/>
      <c r="N397" s="145"/>
      <c r="O397" s="376"/>
      <c r="P397" s="376"/>
      <c r="Q397" s="376"/>
      <c r="R397" s="376"/>
      <c r="S397" s="376"/>
      <c r="T397" s="376"/>
      <c r="V397" s="377"/>
      <c r="W397" s="377"/>
      <c r="X397" s="379"/>
      <c r="Y397" s="144" t="s">
        <v>139</v>
      </c>
      <c r="Z397" s="381" t="s">
        <v>41</v>
      </c>
      <c r="AA397" s="381"/>
      <c r="AB397" s="145"/>
      <c r="AC397" s="376"/>
      <c r="AD397" s="376"/>
      <c r="AE397" s="376"/>
      <c r="AF397" s="376"/>
      <c r="AG397" s="376"/>
      <c r="AH397" s="376"/>
      <c r="AJ397" s="377"/>
      <c r="AK397" s="377"/>
      <c r="AL397" s="379"/>
      <c r="AM397" s="144" t="s">
        <v>139</v>
      </c>
      <c r="AN397" s="381" t="s">
        <v>41</v>
      </c>
      <c r="AO397" s="381"/>
      <c r="AP397" s="145"/>
      <c r="AQ397" s="376"/>
      <c r="AR397" s="376"/>
      <c r="AS397" s="376"/>
      <c r="AT397" s="376"/>
      <c r="AU397" s="376"/>
      <c r="AV397" s="376"/>
    </row>
    <row r="398" spans="1:48" ht="30" customHeight="1" x14ac:dyDescent="0.25">
      <c r="H398" s="412"/>
      <c r="I398" s="413"/>
      <c r="J398" s="380"/>
      <c r="K398" s="144" t="s">
        <v>143</v>
      </c>
      <c r="L398" s="382">
        <v>1</v>
      </c>
      <c r="M398" s="382"/>
      <c r="N398" s="145">
        <v>25</v>
      </c>
      <c r="O398" s="376">
        <f>((J396*L398)*(N398/100)*S379)</f>
        <v>0</v>
      </c>
      <c r="P398" s="376"/>
      <c r="Q398" s="376">
        <f>O398*9.2</f>
        <v>0</v>
      </c>
      <c r="R398" s="376"/>
      <c r="S398" s="376">
        <f t="shared" ref="S398" si="320">(Q398/1000)*0.249</f>
        <v>0</v>
      </c>
      <c r="T398" s="376"/>
      <c r="V398" s="377"/>
      <c r="W398" s="377"/>
      <c r="X398" s="380"/>
      <c r="Y398" s="144" t="s">
        <v>143</v>
      </c>
      <c r="Z398" s="382">
        <v>1</v>
      </c>
      <c r="AA398" s="382"/>
      <c r="AB398" s="145">
        <v>25</v>
      </c>
      <c r="AC398" s="376">
        <f>((X396*Z398)*(AB398/100)*AG379)</f>
        <v>0</v>
      </c>
      <c r="AD398" s="376"/>
      <c r="AE398" s="376">
        <f t="shared" ref="AE398" si="321">AC398*9.2</f>
        <v>0</v>
      </c>
      <c r="AF398" s="376"/>
      <c r="AG398" s="376">
        <f t="shared" ref="AG398" si="322">(AE398/1000)*0.249</f>
        <v>0</v>
      </c>
      <c r="AH398" s="376"/>
      <c r="AJ398" s="377"/>
      <c r="AK398" s="377"/>
      <c r="AL398" s="380"/>
      <c r="AM398" s="144" t="s">
        <v>143</v>
      </c>
      <c r="AN398" s="382">
        <v>1</v>
      </c>
      <c r="AO398" s="382"/>
      <c r="AP398" s="145">
        <v>25</v>
      </c>
      <c r="AQ398" s="376">
        <f>((AL396*AN398)*(AP398/100)*AU379)</f>
        <v>0</v>
      </c>
      <c r="AR398" s="376"/>
      <c r="AS398" s="376">
        <f t="shared" ref="AS398" si="323">AQ398*9.2</f>
        <v>0</v>
      </c>
      <c r="AT398" s="376"/>
      <c r="AU398" s="376">
        <f t="shared" ref="AU398" si="324">(AS398/1000)*0.249</f>
        <v>0</v>
      </c>
      <c r="AV398" s="376"/>
    </row>
    <row r="399" spans="1:48" ht="15.75" thickBot="1" x14ac:dyDescent="0.3">
      <c r="H399" s="193"/>
      <c r="I399" s="193"/>
      <c r="J399" s="193"/>
      <c r="K399" s="193"/>
      <c r="L399" s="193"/>
      <c r="M399" s="193"/>
      <c r="N399" s="193"/>
      <c r="O399" s="194"/>
      <c r="P399" s="194"/>
      <c r="Q399" s="194"/>
      <c r="R399" s="194"/>
      <c r="S399" s="194"/>
      <c r="T399" s="194"/>
      <c r="V399" s="193"/>
      <c r="W399" s="193"/>
    </row>
    <row r="400" spans="1:48" ht="16.5" thickBot="1" x14ac:dyDescent="0.3">
      <c r="C400" s="250" t="s">
        <v>48</v>
      </c>
      <c r="D400" s="241" t="s">
        <v>109</v>
      </c>
      <c r="E400" s="201" t="s">
        <v>29</v>
      </c>
      <c r="F400" s="206" t="s">
        <v>80</v>
      </c>
      <c r="H400" s="193"/>
      <c r="I400" s="193"/>
      <c r="J400" s="193"/>
      <c r="K400" s="193"/>
      <c r="L400" s="193"/>
      <c r="M400" s="193"/>
      <c r="N400" s="193"/>
      <c r="AO400" s="362" t="s">
        <v>49</v>
      </c>
      <c r="AP400" s="362"/>
      <c r="AQ400" s="363" t="s">
        <v>109</v>
      </c>
      <c r="AR400" s="364"/>
      <c r="AS400" s="363" t="s">
        <v>29</v>
      </c>
      <c r="AT400" s="365"/>
      <c r="AU400" s="366" t="s">
        <v>80</v>
      </c>
      <c r="AV400" s="367"/>
    </row>
    <row r="401" spans="3:48" ht="16.5" thickTop="1" x14ac:dyDescent="0.25">
      <c r="D401" s="368" t="s">
        <v>14</v>
      </c>
      <c r="E401" s="255" t="s">
        <v>32</v>
      </c>
      <c r="F401" s="207">
        <f>(ROUNDUP(SUM(B380:F380),1))/1000</f>
        <v>0</v>
      </c>
      <c r="H401" s="193"/>
      <c r="J401" s="202"/>
      <c r="K401" s="193"/>
      <c r="L401" s="196"/>
      <c r="M401" s="196"/>
      <c r="N401" s="195"/>
      <c r="O401" s="194"/>
      <c r="P401" s="194"/>
      <c r="Q401" s="194"/>
      <c r="R401" s="194"/>
      <c r="S401" s="194"/>
      <c r="T401" s="194"/>
      <c r="AK401" s="202"/>
      <c r="AQ401" s="368" t="s">
        <v>14</v>
      </c>
      <c r="AR401" s="369"/>
      <c r="AS401" s="369" t="s">
        <v>32</v>
      </c>
      <c r="AT401" s="369"/>
      <c r="AU401" s="372">
        <f>(ROUNDUP(SUM(Q358,Q361,Q364,Q367,Q370,Q373,AE358,AE361,AE364,AE367,AE370,AE373,Q381,Q384,Q387,Q390,Q393,Q396,AE381,AE384,AE387,AE390,AE393,AE396,AS358,AS361,AS367,AS370,AS373,AS381,AS364,AS384,AS387,AS390,AS393,AS396,BG358,BG361,BG364,BG367,BG370,BG373,BG381,BG384,BG387,BG390,BG393,BG396),1))/1000*365</f>
        <v>0</v>
      </c>
      <c r="AV401" s="373"/>
    </row>
    <row r="402" spans="3:48" ht="16.5" thickBot="1" x14ac:dyDescent="0.3">
      <c r="D402" s="370"/>
      <c r="E402" s="256" t="s">
        <v>86</v>
      </c>
      <c r="F402" s="208">
        <f>ROUNDUP(SUM(B385:F385),1)</f>
        <v>0</v>
      </c>
      <c r="H402" s="193"/>
      <c r="J402" s="202"/>
      <c r="K402" s="195"/>
      <c r="L402" s="196"/>
      <c r="M402" s="196"/>
      <c r="N402" s="195"/>
      <c r="O402" s="194"/>
      <c r="P402" s="194"/>
      <c r="Q402" s="194"/>
      <c r="R402" s="194"/>
      <c r="S402" s="194"/>
      <c r="T402" s="194"/>
      <c r="AK402" s="202"/>
      <c r="AQ402" s="370"/>
      <c r="AR402" s="371"/>
      <c r="AS402" s="371" t="s">
        <v>86</v>
      </c>
      <c r="AT402" s="371"/>
      <c r="AU402" s="374">
        <f>(ROUNDUP(SUM(S358,S361,S364,S367,S370,S373,AG358,AG361,AG364,AG367,AG370,AG373,S381,S384,S387,S390,S393,S396,AG381,AG384,AG387,AG390,AG393,AG396,AU358,AU361,AU364,AU367,AU370,AU373,AU381,AU384,AU387,AU390,AU393,AU396,BI358,BI361,BI364,BI367,BI370,BI373,BI381,BI384,BI387,BI390,BI393,BI396),10))*365</f>
        <v>0</v>
      </c>
      <c r="AV402" s="375"/>
    </row>
    <row r="403" spans="3:48" ht="15.75" x14ac:dyDescent="0.25">
      <c r="D403" s="368" t="s">
        <v>139</v>
      </c>
      <c r="E403" s="255" t="s">
        <v>32</v>
      </c>
      <c r="F403" s="207">
        <f>(ROUNDUP(SUM(B381:F381),1))/1000</f>
        <v>0</v>
      </c>
      <c r="H403" s="193"/>
      <c r="I403" s="193"/>
      <c r="J403" s="195"/>
      <c r="AQ403" s="368" t="s">
        <v>139</v>
      </c>
      <c r="AR403" s="369"/>
      <c r="AS403" s="369" t="s">
        <v>32</v>
      </c>
      <c r="AT403" s="369"/>
      <c r="AU403" s="372">
        <f>(ROUNDUP(SUM(Q359,Q362,Q365,Q368,Q371,Q374,AE359,AE362,AE365,AE368,AE371,AE374,Q382,Q385,Q388,Q391,Q394,Q397,AE382,AE385,AE388,AE391,AE394,AE397,AS359,AS362,AS365,AS368,AS371,AS374,AS382,AS385,AS388,AS391,AS394,AS397,BG359,BG362,BG365,BG368,BG371,BG374,BG382,BG385,BG388,BG391,BG394,BG397),1))/1000*365</f>
        <v>0</v>
      </c>
      <c r="AV403" s="373"/>
    </row>
    <row r="404" spans="3:48" ht="16.5" thickBot="1" x14ac:dyDescent="0.3">
      <c r="D404" s="370"/>
      <c r="E404" s="256" t="s">
        <v>86</v>
      </c>
      <c r="F404" s="208">
        <f>ROUNDUP(SUM(B386:F386),1)</f>
        <v>0</v>
      </c>
      <c r="H404" s="193"/>
      <c r="I404" s="193"/>
      <c r="J404" s="195"/>
      <c r="AQ404" s="370"/>
      <c r="AR404" s="371"/>
      <c r="AS404" s="371" t="s">
        <v>86</v>
      </c>
      <c r="AT404" s="371"/>
      <c r="AU404" s="374">
        <f>(ROUNDUP(SUM(S359,S362,S365,S368,S371,S374,AG359,AG362,AG365,AG368,AG371,AG374,S382,S385,S388,S391,S394,S397,AG382,AG385,AG388,AG391,AG394,AG397,AU359,AU362,AU365,AU368,AU371,AU374,AU382,AU385,AU388,AU391,AU394,AU397,BI359,BI362,BI365,BI368,BI371,BI374,BI382,BI385,BI388,BI391,BI394,BI397),10))*365</f>
        <v>0</v>
      </c>
      <c r="AV404" s="375"/>
    </row>
    <row r="405" spans="3:48" ht="15.75" x14ac:dyDescent="0.25">
      <c r="D405" s="368" t="s">
        <v>143</v>
      </c>
      <c r="E405" s="255" t="s">
        <v>32</v>
      </c>
      <c r="F405" s="207">
        <f>(ROUNDUP(SUM(B382:F382),1))/1000</f>
        <v>0</v>
      </c>
      <c r="H405" s="193"/>
      <c r="I405" s="193"/>
      <c r="J405" s="195"/>
      <c r="K405" s="195"/>
      <c r="L405" s="196"/>
      <c r="M405" s="196"/>
      <c r="N405" s="195"/>
      <c r="O405" s="197"/>
      <c r="P405" s="197"/>
      <c r="Q405" s="194"/>
      <c r="R405" s="194"/>
      <c r="S405" s="194"/>
      <c r="T405" s="194"/>
      <c r="AQ405" s="368" t="s">
        <v>143</v>
      </c>
      <c r="AR405" s="369"/>
      <c r="AS405" s="369" t="s">
        <v>32</v>
      </c>
      <c r="AT405" s="369"/>
      <c r="AU405" s="372">
        <f>(ROUNDUP(SUM(Q360,Q363,Q366,Q369,Q372,Q375,AE360,AE363,AE366,AE369,AE372,AE375,Q383,Q386,Q389,Q392,Q395,Q398,AE383,AE386,AE389,AE392,AE395,AE398,AS360,AS363,AS366,AS369,AS372,AS375,AS383,AS386,AS389,AS392,AS395,AS398,BG360,BG363,BG366,BG369,BG372,BG375,BG383,BG386,BG389,BG392,BG395,BG398),1))/1000*365</f>
        <v>0</v>
      </c>
      <c r="AV405" s="373"/>
    </row>
    <row r="406" spans="3:48" ht="16.5" thickBot="1" x14ac:dyDescent="0.3">
      <c r="D406" s="370"/>
      <c r="E406" s="256" t="s">
        <v>86</v>
      </c>
      <c r="F406" s="208">
        <f>ROUNDUP(SUM(B387:F387),1)</f>
        <v>0</v>
      </c>
      <c r="H406" s="193"/>
      <c r="I406" s="193"/>
      <c r="J406" s="195"/>
      <c r="K406" s="195"/>
      <c r="L406" s="196"/>
      <c r="M406" s="196"/>
      <c r="N406" s="195"/>
      <c r="O406" s="197"/>
      <c r="P406" s="197"/>
      <c r="Q406" s="194"/>
      <c r="R406" s="194"/>
      <c r="S406" s="194"/>
      <c r="T406" s="194"/>
      <c r="AQ406" s="370"/>
      <c r="AR406" s="371"/>
      <c r="AS406" s="371" t="s">
        <v>86</v>
      </c>
      <c r="AT406" s="371"/>
      <c r="AU406" s="374">
        <f>(ROUNDUP(SUM(S360,S363,S366,S369,S372,S375,AG360,AG363,AG366,AG369,AG372,AG375,S383,S386,S389,S392,S395,S398,AG383,AG386,AG389,AG392,AG395,AG398,AU360,AU363,AU366,AU369,AU372,AU375,AU383,AU386,AU389,AU392,AU395,AU398,BI360,BI363,BI366,BI369,BI372,BI375),10))*365</f>
        <v>0</v>
      </c>
      <c r="AV406" s="375"/>
    </row>
    <row r="407" spans="3:48" ht="15" customHeight="1" x14ac:dyDescent="0.25">
      <c r="E407" s="252" t="s">
        <v>32</v>
      </c>
      <c r="F407" s="252" t="s">
        <v>86</v>
      </c>
      <c r="AS407" s="360" t="s">
        <v>32</v>
      </c>
      <c r="AT407" s="360"/>
      <c r="AU407" s="360" t="s">
        <v>86</v>
      </c>
      <c r="AV407" s="360"/>
    </row>
    <row r="408" spans="3:48" ht="19.5" customHeight="1" thickBot="1" x14ac:dyDescent="0.3">
      <c r="E408" s="118">
        <f>(ROUNDUP(SUM(B380:F382),1))/1000</f>
        <v>0</v>
      </c>
      <c r="F408" s="118">
        <f>ROUNDUP(SUM(B388:F388),1)</f>
        <v>0</v>
      </c>
      <c r="H408" s="162"/>
      <c r="I408" s="162"/>
      <c r="J408" s="162"/>
      <c r="K408" s="162"/>
      <c r="L408" s="162"/>
      <c r="M408" s="162"/>
      <c r="N408" s="162"/>
      <c r="O408" s="162"/>
      <c r="P408" s="133"/>
      <c r="W408" s="257"/>
      <c r="AS408" s="361">
        <f>(ROUNDUP(((SUM(Q358:R375,Q381:R398,AE358:AF375,AE381:AF398,AS358:AT375,AS381:AT398))*365),1))/1000</f>
        <v>0</v>
      </c>
      <c r="AT408" s="361"/>
      <c r="AU408" s="361">
        <f>ROUNDUP(((SUM(S358:T375,S381:T398,AG358:AH375,AG381:AH398,AU358:AV375,AU381:AV398))*365),1)</f>
        <v>0</v>
      </c>
      <c r="AV408" s="361"/>
    </row>
    <row r="409" spans="3:48" ht="19.5" customHeight="1" thickTop="1" thickBot="1" x14ac:dyDescent="0.3">
      <c r="E409" s="162"/>
      <c r="F409" s="162"/>
      <c r="H409" s="162"/>
      <c r="I409" s="162"/>
      <c r="J409" s="162"/>
      <c r="K409" s="162"/>
      <c r="L409" s="162"/>
      <c r="M409" s="162"/>
      <c r="N409" s="162"/>
      <c r="O409" s="162"/>
      <c r="P409" s="133"/>
      <c r="W409" s="257"/>
      <c r="AC409" s="162"/>
      <c r="AD409" s="162"/>
      <c r="AE409" s="162"/>
      <c r="AF409" s="162"/>
      <c r="AG409" s="162"/>
      <c r="AH409" s="162"/>
    </row>
    <row r="410" spans="3:48" ht="16.5" customHeight="1" thickBot="1" x14ac:dyDescent="0.3">
      <c r="C410" s="250" t="s">
        <v>50</v>
      </c>
      <c r="D410" s="241" t="s">
        <v>109</v>
      </c>
      <c r="E410" s="201" t="s">
        <v>29</v>
      </c>
      <c r="F410" s="201" t="s">
        <v>80</v>
      </c>
      <c r="H410" s="162"/>
      <c r="I410" s="162"/>
      <c r="J410" s="162"/>
      <c r="K410" s="162"/>
      <c r="L410" s="162"/>
      <c r="M410" s="162"/>
      <c r="N410" s="162"/>
      <c r="O410" s="162"/>
      <c r="P410" s="133"/>
      <c r="W410" s="257"/>
      <c r="AC410" s="162"/>
      <c r="AD410" s="162"/>
      <c r="AE410" s="162"/>
      <c r="AF410" s="162"/>
      <c r="AG410" s="162"/>
      <c r="AH410" s="162"/>
    </row>
    <row r="411" spans="3:48" ht="16.5" customHeight="1" thickTop="1" x14ac:dyDescent="0.25">
      <c r="D411" s="368" t="s">
        <v>14</v>
      </c>
      <c r="E411" s="255" t="s">
        <v>32</v>
      </c>
      <c r="F411" s="198">
        <f t="shared" ref="F411:F416" si="325">F401+AU401</f>
        <v>0</v>
      </c>
      <c r="H411" s="162"/>
      <c r="I411" s="162"/>
      <c r="J411" s="162"/>
      <c r="K411" s="162"/>
      <c r="L411" s="162"/>
      <c r="M411" s="162"/>
      <c r="N411" s="162"/>
      <c r="O411" s="162"/>
      <c r="P411" s="133"/>
      <c r="W411" s="257"/>
      <c r="AC411" s="162"/>
      <c r="AD411" s="162"/>
      <c r="AE411" s="162"/>
      <c r="AF411" s="162"/>
      <c r="AG411" s="162"/>
      <c r="AH411" s="162"/>
    </row>
    <row r="412" spans="3:48" ht="16.5" customHeight="1" thickBot="1" x14ac:dyDescent="0.3">
      <c r="D412" s="370"/>
      <c r="E412" s="256" t="s">
        <v>86</v>
      </c>
      <c r="F412" s="199">
        <f t="shared" si="325"/>
        <v>0</v>
      </c>
      <c r="H412" s="162"/>
      <c r="I412" s="162"/>
      <c r="J412" s="162"/>
      <c r="K412" s="162"/>
      <c r="L412" s="162"/>
      <c r="M412" s="162"/>
      <c r="N412" s="162"/>
      <c r="O412" s="162"/>
      <c r="P412" s="133"/>
      <c r="W412" s="257"/>
      <c r="AC412" s="162"/>
      <c r="AD412" s="162"/>
      <c r="AE412" s="162"/>
      <c r="AF412" s="162"/>
      <c r="AG412" s="162"/>
      <c r="AH412" s="162"/>
    </row>
    <row r="413" spans="3:48" ht="16.5" customHeight="1" x14ac:dyDescent="0.25">
      <c r="D413" s="368" t="s">
        <v>139</v>
      </c>
      <c r="E413" s="255" t="s">
        <v>32</v>
      </c>
      <c r="F413" s="198">
        <f t="shared" si="325"/>
        <v>0</v>
      </c>
      <c r="H413" s="162"/>
      <c r="I413" s="162"/>
      <c r="J413" s="162"/>
      <c r="K413" s="162"/>
      <c r="L413" s="162"/>
      <c r="M413" s="162"/>
      <c r="N413" s="162"/>
      <c r="O413" s="162"/>
      <c r="P413" s="133"/>
      <c r="W413" s="257"/>
      <c r="AC413" s="162"/>
      <c r="AD413" s="162"/>
      <c r="AE413" s="162"/>
      <c r="AF413" s="162"/>
      <c r="AG413" s="162"/>
      <c r="AH413" s="162"/>
    </row>
    <row r="414" spans="3:48" ht="16.5" customHeight="1" thickBot="1" x14ac:dyDescent="0.3">
      <c r="D414" s="370"/>
      <c r="E414" s="256" t="s">
        <v>86</v>
      </c>
      <c r="F414" s="199">
        <f t="shared" si="325"/>
        <v>0</v>
      </c>
      <c r="H414" s="162"/>
      <c r="I414" s="162"/>
      <c r="J414" s="162"/>
      <c r="K414" s="162"/>
      <c r="L414" s="162"/>
      <c r="M414" s="162"/>
      <c r="N414" s="162"/>
      <c r="O414" s="162"/>
      <c r="P414" s="133"/>
      <c r="W414" s="257"/>
      <c r="AC414" s="162"/>
      <c r="AD414" s="162"/>
      <c r="AE414" s="162"/>
      <c r="AF414" s="162"/>
      <c r="AG414" s="162"/>
      <c r="AH414" s="162"/>
    </row>
    <row r="415" spans="3:48" ht="16.5" customHeight="1" x14ac:dyDescent="0.25">
      <c r="D415" s="368" t="s">
        <v>143</v>
      </c>
      <c r="E415" s="255" t="s">
        <v>32</v>
      </c>
      <c r="F415" s="198">
        <f t="shared" si="325"/>
        <v>0</v>
      </c>
      <c r="H415" s="162"/>
      <c r="I415" s="162"/>
      <c r="J415" s="162"/>
      <c r="K415" s="162"/>
      <c r="L415" s="162"/>
      <c r="M415" s="162"/>
      <c r="N415" s="162"/>
      <c r="O415" s="162"/>
      <c r="P415" s="133"/>
      <c r="W415" s="257"/>
      <c r="AC415" s="162"/>
      <c r="AD415" s="162"/>
      <c r="AE415" s="162"/>
      <c r="AF415" s="162"/>
      <c r="AG415" s="162"/>
      <c r="AH415" s="162"/>
    </row>
    <row r="416" spans="3:48" ht="16.5" customHeight="1" thickBot="1" x14ac:dyDescent="0.3">
      <c r="D416" s="370"/>
      <c r="E416" s="256" t="s">
        <v>86</v>
      </c>
      <c r="F416" s="199">
        <f t="shared" si="325"/>
        <v>0</v>
      </c>
      <c r="H416" s="162"/>
      <c r="I416" s="162"/>
      <c r="J416" s="162"/>
      <c r="K416" s="162"/>
      <c r="L416" s="162"/>
      <c r="M416" s="162"/>
      <c r="N416" s="162"/>
      <c r="O416" s="162"/>
      <c r="P416" s="133"/>
      <c r="W416" s="257"/>
      <c r="AC416" s="162"/>
      <c r="AD416" s="162"/>
      <c r="AE416" s="162"/>
      <c r="AF416" s="162"/>
      <c r="AG416" s="162"/>
      <c r="AH416" s="162"/>
    </row>
    <row r="417" spans="3:34" ht="19.5" customHeight="1" x14ac:dyDescent="0.25">
      <c r="E417" s="162"/>
      <c r="F417" s="162"/>
      <c r="H417" s="162"/>
      <c r="I417" s="162"/>
      <c r="J417" s="162"/>
      <c r="K417" s="162"/>
      <c r="L417" s="162"/>
      <c r="M417" s="162"/>
      <c r="N417" s="162"/>
      <c r="O417" s="162"/>
      <c r="P417" s="133"/>
      <c r="W417" s="257"/>
      <c r="AC417" s="162"/>
      <c r="AD417" s="162"/>
      <c r="AE417" s="162"/>
      <c r="AF417" s="162"/>
      <c r="AG417" s="162"/>
      <c r="AH417" s="162"/>
    </row>
    <row r="418" spans="3:34" ht="15" customHeight="1" x14ac:dyDescent="0.25">
      <c r="E418" s="252" t="s">
        <v>32</v>
      </c>
      <c r="F418" s="252" t="s">
        <v>86</v>
      </c>
      <c r="AC418" s="162"/>
      <c r="AD418" s="162"/>
      <c r="AE418" s="162"/>
      <c r="AF418" s="162"/>
      <c r="AG418" s="162"/>
      <c r="AH418" s="162"/>
    </row>
    <row r="419" spans="3:34" ht="20.100000000000001" customHeight="1" thickBot="1" x14ac:dyDescent="0.3">
      <c r="C419" s="332" t="s">
        <v>110</v>
      </c>
      <c r="D419" s="332"/>
      <c r="E419" s="118">
        <f>E408+AS408</f>
        <v>0</v>
      </c>
      <c r="F419" s="118">
        <f>F408+AU408</f>
        <v>0</v>
      </c>
    </row>
    <row r="420" spans="3:34" ht="20.100000000000001" customHeight="1" thickTop="1" x14ac:dyDescent="0.25">
      <c r="C420" s="162"/>
      <c r="D420" s="162"/>
      <c r="E420" s="162"/>
      <c r="F420" s="162"/>
    </row>
    <row r="421" spans="3:34" ht="20.100000000000001" customHeight="1" x14ac:dyDescent="0.25">
      <c r="C421" s="162"/>
      <c r="D421" s="162"/>
      <c r="E421" s="162"/>
      <c r="F421" s="162"/>
    </row>
    <row r="422" spans="3:34" ht="20.100000000000001" customHeight="1" x14ac:dyDescent="0.25">
      <c r="C422" s="162"/>
      <c r="D422" s="162"/>
      <c r="E422" s="162"/>
      <c r="F422" s="162"/>
    </row>
    <row r="423" spans="3:34" ht="20.100000000000001" customHeight="1" x14ac:dyDescent="0.25">
      <c r="C423" s="162"/>
      <c r="D423" s="162"/>
      <c r="E423" s="162"/>
      <c r="F423" s="162"/>
    </row>
    <row r="424" spans="3:34" ht="20.100000000000001" customHeight="1" x14ac:dyDescent="0.25">
      <c r="C424" s="162"/>
      <c r="D424" s="162"/>
      <c r="E424" s="162"/>
      <c r="F424" s="162"/>
    </row>
    <row r="425" spans="3:34" ht="20.100000000000001" customHeight="1" x14ac:dyDescent="0.25">
      <c r="C425" s="162"/>
      <c r="D425" s="162"/>
      <c r="E425" s="162"/>
      <c r="F425" s="162"/>
    </row>
    <row r="426" spans="3:34" ht="20.100000000000001" customHeight="1" x14ac:dyDescent="0.25">
      <c r="C426" s="162"/>
      <c r="D426" s="162"/>
      <c r="E426" s="162"/>
      <c r="F426" s="162"/>
    </row>
    <row r="427" spans="3:34" ht="20.100000000000001" customHeight="1" x14ac:dyDescent="0.25">
      <c r="C427" s="162"/>
      <c r="D427" s="162"/>
      <c r="E427" s="162"/>
      <c r="F427" s="162"/>
    </row>
    <row r="428" spans="3:34" ht="20.100000000000001" customHeight="1" x14ac:dyDescent="0.25">
      <c r="C428" s="162"/>
      <c r="D428" s="162"/>
      <c r="E428" s="162"/>
      <c r="F428" s="162"/>
    </row>
    <row r="429" spans="3:34" ht="20.100000000000001" customHeight="1" x14ac:dyDescent="0.25">
      <c r="C429" s="162"/>
      <c r="D429" s="162"/>
      <c r="E429" s="162"/>
      <c r="F429" s="162"/>
    </row>
    <row r="430" spans="3:34" ht="20.100000000000001" customHeight="1" x14ac:dyDescent="0.25">
      <c r="C430" s="162"/>
      <c r="D430" s="162"/>
      <c r="E430" s="162"/>
      <c r="F430" s="162"/>
    </row>
    <row r="431" spans="3:34" ht="20.100000000000001" customHeight="1" x14ac:dyDescent="0.25">
      <c r="C431" s="162"/>
      <c r="D431" s="162"/>
      <c r="E431" s="162"/>
      <c r="F431" s="162"/>
    </row>
    <row r="432" spans="3:34" ht="20.100000000000001" customHeight="1" x14ac:dyDescent="0.25">
      <c r="C432" s="162"/>
      <c r="D432" s="162"/>
      <c r="E432" s="162"/>
      <c r="F432" s="162"/>
    </row>
    <row r="433" spans="3:6" ht="20.100000000000001" customHeight="1" x14ac:dyDescent="0.25">
      <c r="C433" s="162"/>
      <c r="D433" s="162"/>
      <c r="E433" s="162"/>
      <c r="F433" s="162"/>
    </row>
    <row r="434" spans="3:6" ht="20.100000000000001" customHeight="1" x14ac:dyDescent="0.25">
      <c r="C434" s="162"/>
      <c r="D434" s="162"/>
      <c r="E434" s="162"/>
      <c r="F434" s="162"/>
    </row>
    <row r="435" spans="3:6" ht="20.100000000000001" customHeight="1" x14ac:dyDescent="0.25">
      <c r="C435" s="162"/>
      <c r="D435" s="162"/>
      <c r="E435" s="162"/>
      <c r="F435" s="162"/>
    </row>
    <row r="436" spans="3:6" ht="20.100000000000001" customHeight="1" x14ac:dyDescent="0.25">
      <c r="C436" s="162"/>
      <c r="D436" s="162"/>
      <c r="E436" s="162"/>
      <c r="F436" s="162"/>
    </row>
    <row r="437" spans="3:6" ht="20.100000000000001" customHeight="1" x14ac:dyDescent="0.25">
      <c r="C437" s="162"/>
      <c r="D437" s="162"/>
      <c r="E437" s="162"/>
      <c r="F437" s="162"/>
    </row>
    <row r="438" spans="3:6" ht="20.100000000000001" customHeight="1" x14ac:dyDescent="0.25">
      <c r="C438" s="162"/>
      <c r="D438" s="162"/>
      <c r="E438" s="162"/>
      <c r="F438" s="162"/>
    </row>
    <row r="439" spans="3:6" ht="20.100000000000001" customHeight="1" x14ac:dyDescent="0.25">
      <c r="C439" s="162"/>
      <c r="D439" s="162"/>
      <c r="E439" s="162"/>
      <c r="F439" s="162"/>
    </row>
    <row r="440" spans="3:6" ht="20.100000000000001" customHeight="1" x14ac:dyDescent="0.25">
      <c r="C440" s="162"/>
      <c r="D440" s="162"/>
      <c r="E440" s="162"/>
      <c r="F440" s="162"/>
    </row>
    <row r="441" spans="3:6" ht="20.100000000000001" customHeight="1" x14ac:dyDescent="0.25">
      <c r="C441" s="162"/>
      <c r="D441" s="162"/>
      <c r="E441" s="162"/>
      <c r="F441" s="162"/>
    </row>
    <row r="442" spans="3:6" ht="20.100000000000001" customHeight="1" x14ac:dyDescent="0.25">
      <c r="C442" s="162"/>
      <c r="D442" s="162"/>
      <c r="E442" s="162"/>
      <c r="F442" s="162"/>
    </row>
    <row r="443" spans="3:6" ht="20.100000000000001" customHeight="1" x14ac:dyDescent="0.25">
      <c r="C443" s="162"/>
      <c r="D443" s="162"/>
      <c r="E443" s="162"/>
      <c r="F443" s="162"/>
    </row>
    <row r="444" spans="3:6" ht="20.100000000000001" customHeight="1" x14ac:dyDescent="0.25">
      <c r="C444" s="162"/>
      <c r="D444" s="162"/>
      <c r="E444" s="162"/>
      <c r="F444" s="162"/>
    </row>
    <row r="445" spans="3:6" ht="20.100000000000001" customHeight="1" x14ac:dyDescent="0.25">
      <c r="C445" s="162"/>
      <c r="D445" s="162"/>
      <c r="E445" s="162"/>
      <c r="F445" s="162"/>
    </row>
    <row r="446" spans="3:6" ht="20.100000000000001" customHeight="1" x14ac:dyDescent="0.25">
      <c r="C446" s="162"/>
      <c r="D446" s="162"/>
      <c r="E446" s="162"/>
      <c r="F446" s="162"/>
    </row>
    <row r="447" spans="3:6" ht="20.100000000000001" customHeight="1" x14ac:dyDescent="0.25">
      <c r="C447" s="162"/>
      <c r="D447" s="162"/>
      <c r="E447" s="162"/>
      <c r="F447" s="162"/>
    </row>
    <row r="448" spans="3:6" ht="20.100000000000001" customHeight="1" x14ac:dyDescent="0.25">
      <c r="C448" s="162"/>
      <c r="D448" s="162"/>
      <c r="E448" s="162"/>
      <c r="F448" s="162"/>
    </row>
    <row r="449" spans="3:6" ht="20.100000000000001" customHeight="1" x14ac:dyDescent="0.25">
      <c r="C449" s="162"/>
      <c r="D449" s="162"/>
      <c r="E449" s="162"/>
      <c r="F449" s="162"/>
    </row>
    <row r="450" spans="3:6" ht="20.100000000000001" customHeight="1" x14ac:dyDescent="0.25">
      <c r="C450" s="162"/>
      <c r="D450" s="162"/>
      <c r="E450" s="162"/>
      <c r="F450" s="162"/>
    </row>
    <row r="451" spans="3:6" ht="20.100000000000001" customHeight="1" x14ac:dyDescent="0.25">
      <c r="C451" s="162"/>
      <c r="D451" s="162"/>
      <c r="E451" s="162"/>
      <c r="F451" s="162"/>
    </row>
    <row r="452" spans="3:6" ht="20.100000000000001" customHeight="1" x14ac:dyDescent="0.25">
      <c r="C452" s="162"/>
      <c r="D452" s="162"/>
      <c r="E452" s="162"/>
      <c r="F452" s="162"/>
    </row>
    <row r="453" spans="3:6" ht="20.100000000000001" customHeight="1" x14ac:dyDescent="0.25">
      <c r="C453" s="162"/>
      <c r="D453" s="162"/>
      <c r="E453" s="162"/>
      <c r="F453" s="162"/>
    </row>
    <row r="454" spans="3:6" ht="20.100000000000001" customHeight="1" x14ac:dyDescent="0.25">
      <c r="C454" s="162"/>
      <c r="D454" s="162"/>
      <c r="E454" s="162"/>
      <c r="F454" s="162"/>
    </row>
    <row r="455" spans="3:6" ht="20.100000000000001" customHeight="1" x14ac:dyDescent="0.25">
      <c r="C455" s="162"/>
      <c r="D455" s="162"/>
      <c r="E455" s="162"/>
      <c r="F455" s="162"/>
    </row>
    <row r="456" spans="3:6" ht="20.100000000000001" customHeight="1" x14ac:dyDescent="0.25">
      <c r="C456" s="162"/>
      <c r="D456" s="162"/>
      <c r="E456" s="162"/>
      <c r="F456" s="162"/>
    </row>
    <row r="457" spans="3:6" ht="20.100000000000001" customHeight="1" x14ac:dyDescent="0.25">
      <c r="C457" s="162"/>
      <c r="D457" s="162"/>
      <c r="E457" s="162"/>
      <c r="F457" s="162"/>
    </row>
    <row r="458" spans="3:6" ht="20.100000000000001" customHeight="1" x14ac:dyDescent="0.25">
      <c r="C458" s="162"/>
      <c r="D458" s="162"/>
      <c r="E458" s="162"/>
      <c r="F458" s="162"/>
    </row>
    <row r="459" spans="3:6" ht="20.100000000000001" customHeight="1" x14ac:dyDescent="0.25">
      <c r="C459" s="162"/>
      <c r="D459" s="162"/>
      <c r="E459" s="162"/>
      <c r="F459" s="162"/>
    </row>
    <row r="460" spans="3:6" ht="20.100000000000001" customHeight="1" x14ac:dyDescent="0.25">
      <c r="C460" s="162"/>
      <c r="D460" s="162"/>
      <c r="E460" s="162"/>
      <c r="F460" s="162"/>
    </row>
    <row r="461" spans="3:6" ht="20.100000000000001" customHeight="1" x14ac:dyDescent="0.25">
      <c r="C461" s="162"/>
      <c r="D461" s="162"/>
      <c r="E461" s="162"/>
      <c r="F461" s="162"/>
    </row>
    <row r="462" spans="3:6" ht="20.100000000000001" customHeight="1" x14ac:dyDescent="0.25">
      <c r="C462" s="162"/>
      <c r="D462" s="162"/>
      <c r="E462" s="162"/>
      <c r="F462" s="162"/>
    </row>
    <row r="463" spans="3:6" ht="20.100000000000001" customHeight="1" x14ac:dyDescent="0.25">
      <c r="C463" s="162"/>
      <c r="D463" s="162"/>
      <c r="E463" s="162"/>
      <c r="F463" s="162"/>
    </row>
    <row r="464" spans="3:6" ht="20.100000000000001" customHeight="1" x14ac:dyDescent="0.25">
      <c r="C464" s="162"/>
      <c r="D464" s="162"/>
      <c r="E464" s="162"/>
      <c r="F464" s="162"/>
    </row>
    <row r="465" spans="3:6" ht="20.100000000000001" customHeight="1" x14ac:dyDescent="0.25">
      <c r="C465" s="162"/>
      <c r="D465" s="162"/>
      <c r="E465" s="162"/>
      <c r="F465" s="162"/>
    </row>
    <row r="466" spans="3:6" ht="20.100000000000001" customHeight="1" x14ac:dyDescent="0.25">
      <c r="C466" s="162"/>
      <c r="D466" s="162"/>
      <c r="E466" s="162"/>
      <c r="F466" s="162"/>
    </row>
    <row r="467" spans="3:6" ht="20.100000000000001" customHeight="1" x14ac:dyDescent="0.25">
      <c r="C467" s="162"/>
      <c r="D467" s="162"/>
      <c r="E467" s="162"/>
      <c r="F467" s="162"/>
    </row>
    <row r="468" spans="3:6" ht="20.100000000000001" customHeight="1" x14ac:dyDescent="0.25">
      <c r="C468" s="162"/>
      <c r="D468" s="162"/>
      <c r="E468" s="162"/>
      <c r="F468" s="162"/>
    </row>
    <row r="469" spans="3:6" ht="20.100000000000001" customHeight="1" x14ac:dyDescent="0.25">
      <c r="C469" s="162"/>
      <c r="D469" s="162"/>
      <c r="E469" s="162"/>
      <c r="F469" s="162"/>
    </row>
    <row r="470" spans="3:6" ht="20.100000000000001" customHeight="1" x14ac:dyDescent="0.25">
      <c r="C470" s="162"/>
      <c r="D470" s="162"/>
      <c r="E470" s="162"/>
      <c r="F470" s="162"/>
    </row>
    <row r="471" spans="3:6" ht="20.100000000000001" customHeight="1" x14ac:dyDescent="0.25">
      <c r="C471" s="162"/>
      <c r="D471" s="162"/>
      <c r="E471" s="162"/>
      <c r="F471" s="162"/>
    </row>
    <row r="472" spans="3:6" ht="20.100000000000001" customHeight="1" x14ac:dyDescent="0.25">
      <c r="C472" s="162"/>
      <c r="D472" s="162"/>
      <c r="E472" s="162"/>
      <c r="F472" s="162"/>
    </row>
    <row r="473" spans="3:6" ht="20.100000000000001" customHeight="1" x14ac:dyDescent="0.25">
      <c r="C473" s="162"/>
      <c r="D473" s="162"/>
      <c r="E473" s="162"/>
      <c r="F473" s="162"/>
    </row>
    <row r="474" spans="3:6" ht="20.100000000000001" customHeight="1" x14ac:dyDescent="0.25">
      <c r="C474" s="162"/>
      <c r="D474" s="162"/>
      <c r="E474" s="162"/>
      <c r="F474" s="162"/>
    </row>
    <row r="475" spans="3:6" ht="20.100000000000001" customHeight="1" x14ac:dyDescent="0.25">
      <c r="C475" s="162"/>
      <c r="D475" s="162"/>
      <c r="E475" s="162"/>
      <c r="F475" s="162"/>
    </row>
    <row r="476" spans="3:6" ht="20.100000000000001" customHeight="1" x14ac:dyDescent="0.25">
      <c r="C476" s="162"/>
      <c r="D476" s="162"/>
      <c r="E476" s="162"/>
      <c r="F476" s="162"/>
    </row>
    <row r="477" spans="3:6" ht="20.100000000000001" customHeight="1" x14ac:dyDescent="0.25">
      <c r="C477" s="162"/>
      <c r="D477" s="162"/>
      <c r="E477" s="162"/>
      <c r="F477" s="162"/>
    </row>
    <row r="478" spans="3:6" ht="20.100000000000001" customHeight="1" x14ac:dyDescent="0.25">
      <c r="C478" s="162"/>
      <c r="D478" s="162"/>
      <c r="E478" s="162"/>
      <c r="F478" s="162"/>
    </row>
    <row r="479" spans="3:6" ht="20.100000000000001" customHeight="1" x14ac:dyDescent="0.25">
      <c r="C479" s="162"/>
      <c r="D479" s="162"/>
      <c r="E479" s="162"/>
      <c r="F479" s="162"/>
    </row>
    <row r="480" spans="3:6" ht="20.100000000000001" customHeight="1" x14ac:dyDescent="0.25">
      <c r="C480" s="162"/>
      <c r="D480" s="162"/>
      <c r="E480" s="162"/>
      <c r="F480" s="162"/>
    </row>
    <row r="481" spans="3:6" ht="20.100000000000001" customHeight="1" x14ac:dyDescent="0.25">
      <c r="C481" s="162"/>
      <c r="D481" s="162"/>
      <c r="E481" s="162"/>
      <c r="F481" s="162"/>
    </row>
    <row r="482" spans="3:6" ht="20.100000000000001" customHeight="1" x14ac:dyDescent="0.25">
      <c r="C482" s="162"/>
      <c r="D482" s="162"/>
      <c r="E482" s="162"/>
      <c r="F482" s="162"/>
    </row>
    <row r="483" spans="3:6" ht="20.100000000000001" customHeight="1" x14ac:dyDescent="0.25">
      <c r="C483" s="162"/>
      <c r="D483" s="162"/>
      <c r="E483" s="162"/>
      <c r="F483" s="162"/>
    </row>
    <row r="484" spans="3:6" ht="20.100000000000001" customHeight="1" x14ac:dyDescent="0.25">
      <c r="C484" s="162"/>
      <c r="D484" s="162"/>
      <c r="E484" s="162"/>
      <c r="F484" s="162"/>
    </row>
    <row r="485" spans="3:6" ht="20.100000000000001" customHeight="1" x14ac:dyDescent="0.25">
      <c r="C485" s="162"/>
      <c r="D485" s="162"/>
      <c r="E485" s="162"/>
      <c r="F485" s="162"/>
    </row>
    <row r="486" spans="3:6" ht="20.100000000000001" customHeight="1" x14ac:dyDescent="0.25">
      <c r="C486" s="162"/>
      <c r="D486" s="162"/>
      <c r="E486" s="162"/>
      <c r="F486" s="162"/>
    </row>
    <row r="487" spans="3:6" ht="20.100000000000001" customHeight="1" x14ac:dyDescent="0.25">
      <c r="C487" s="162"/>
      <c r="D487" s="162"/>
      <c r="E487" s="162"/>
      <c r="F487" s="162"/>
    </row>
    <row r="488" spans="3:6" ht="20.100000000000001" customHeight="1" x14ac:dyDescent="0.25">
      <c r="C488" s="162"/>
      <c r="D488" s="162"/>
      <c r="E488" s="162"/>
      <c r="F488" s="162"/>
    </row>
    <row r="489" spans="3:6" ht="20.100000000000001" customHeight="1" x14ac:dyDescent="0.25">
      <c r="C489" s="162"/>
      <c r="D489" s="162"/>
      <c r="E489" s="162"/>
      <c r="F489" s="162"/>
    </row>
    <row r="490" spans="3:6" ht="19.5" customHeight="1" x14ac:dyDescent="0.25">
      <c r="C490" s="162"/>
      <c r="D490" s="162"/>
      <c r="E490" s="162"/>
      <c r="F490" s="162"/>
    </row>
    <row r="491" spans="3:6" ht="19.5" customHeight="1" x14ac:dyDescent="0.25">
      <c r="C491" s="162"/>
      <c r="D491" s="162"/>
      <c r="E491" s="162"/>
      <c r="F491" s="162"/>
    </row>
    <row r="492" spans="3:6" ht="19.5" customHeight="1" x14ac:dyDescent="0.25">
      <c r="C492" s="162"/>
      <c r="D492" s="162"/>
      <c r="E492" s="162"/>
      <c r="F492" s="162"/>
    </row>
    <row r="493" spans="3:6" ht="19.5" customHeight="1" x14ac:dyDescent="0.25">
      <c r="C493" s="162"/>
      <c r="D493" s="162"/>
      <c r="E493" s="162"/>
      <c r="F493" s="162"/>
    </row>
    <row r="494" spans="3:6" ht="20.100000000000001" customHeight="1" x14ac:dyDescent="0.25">
      <c r="C494" s="162"/>
      <c r="D494" s="162"/>
      <c r="E494" s="162"/>
      <c r="F494" s="162"/>
    </row>
    <row r="495" spans="3:6" ht="20.100000000000001" customHeight="1" x14ac:dyDescent="0.25">
      <c r="C495" s="162"/>
      <c r="D495" s="162"/>
      <c r="E495" s="162"/>
      <c r="F495" s="162"/>
    </row>
    <row r="496" spans="3:6" ht="20.100000000000001" customHeight="1" x14ac:dyDescent="0.25">
      <c r="C496" s="162"/>
      <c r="D496" s="162"/>
      <c r="E496" s="162"/>
      <c r="F496" s="162"/>
    </row>
    <row r="497" spans="3:6" ht="20.100000000000001" customHeight="1" x14ac:dyDescent="0.25">
      <c r="C497" s="162"/>
      <c r="D497" s="162"/>
      <c r="E497" s="162"/>
      <c r="F497" s="162"/>
    </row>
    <row r="498" spans="3:6" ht="20.100000000000001" customHeight="1" x14ac:dyDescent="0.25">
      <c r="C498" s="162"/>
      <c r="D498" s="162"/>
      <c r="E498" s="162"/>
      <c r="F498" s="162"/>
    </row>
    <row r="499" spans="3:6" ht="20.100000000000001" customHeight="1" x14ac:dyDescent="0.25">
      <c r="C499" s="162"/>
      <c r="D499" s="162"/>
      <c r="E499" s="162"/>
      <c r="F499" s="162"/>
    </row>
    <row r="500" spans="3:6" ht="20.100000000000001" customHeight="1" x14ac:dyDescent="0.25">
      <c r="C500" s="162"/>
      <c r="D500" s="162"/>
      <c r="E500" s="162"/>
      <c r="F500" s="162"/>
    </row>
    <row r="501" spans="3:6" ht="20.100000000000001" customHeight="1" x14ac:dyDescent="0.25">
      <c r="C501" s="162"/>
      <c r="D501" s="162"/>
      <c r="E501" s="162"/>
      <c r="F501" s="162"/>
    </row>
    <row r="502" spans="3:6" ht="20.100000000000001" customHeight="1" x14ac:dyDescent="0.25">
      <c r="C502" s="162"/>
      <c r="D502" s="162"/>
      <c r="E502" s="162"/>
      <c r="F502" s="162"/>
    </row>
    <row r="503" spans="3:6" ht="20.100000000000001" customHeight="1" x14ac:dyDescent="0.25">
      <c r="C503" s="162"/>
      <c r="D503" s="162"/>
      <c r="E503" s="162"/>
      <c r="F503" s="162"/>
    </row>
    <row r="504" spans="3:6" ht="20.100000000000001" customHeight="1" x14ac:dyDescent="0.25">
      <c r="C504" s="162"/>
      <c r="D504" s="162"/>
      <c r="E504" s="162"/>
      <c r="F504" s="162"/>
    </row>
    <row r="505" spans="3:6" ht="20.100000000000001" customHeight="1" x14ac:dyDescent="0.25">
      <c r="C505" s="162"/>
      <c r="D505" s="162"/>
      <c r="E505" s="162"/>
      <c r="F505" s="162"/>
    </row>
    <row r="506" spans="3:6" ht="20.100000000000001" customHeight="1" x14ac:dyDescent="0.25">
      <c r="C506" s="162"/>
      <c r="D506" s="162"/>
      <c r="E506" s="162"/>
      <c r="F506" s="162"/>
    </row>
    <row r="507" spans="3:6" ht="20.100000000000001" customHeight="1" x14ac:dyDescent="0.25">
      <c r="C507" s="162"/>
      <c r="D507" s="162"/>
      <c r="E507" s="162"/>
      <c r="F507" s="162"/>
    </row>
    <row r="508" spans="3:6" ht="20.100000000000001" customHeight="1" x14ac:dyDescent="0.25">
      <c r="C508" s="162"/>
      <c r="D508" s="162"/>
      <c r="E508" s="162"/>
      <c r="F508" s="162"/>
    </row>
    <row r="509" spans="3:6" ht="20.100000000000001" customHeight="1" x14ac:dyDescent="0.25">
      <c r="C509" s="162"/>
      <c r="D509" s="162"/>
      <c r="E509" s="162"/>
      <c r="F509" s="162"/>
    </row>
    <row r="510" spans="3:6" ht="20.100000000000001" customHeight="1" x14ac:dyDescent="0.25">
      <c r="C510" s="162"/>
      <c r="D510" s="162"/>
      <c r="E510" s="162"/>
      <c r="F510" s="162"/>
    </row>
    <row r="511" spans="3:6" ht="20.100000000000001" customHeight="1" x14ac:dyDescent="0.25">
      <c r="C511" s="162"/>
      <c r="D511" s="162"/>
      <c r="E511" s="162"/>
      <c r="F511" s="162"/>
    </row>
    <row r="512" spans="3:6" ht="20.100000000000001" customHeight="1" x14ac:dyDescent="0.25">
      <c r="C512" s="162"/>
      <c r="D512" s="162"/>
      <c r="E512" s="162"/>
      <c r="F512" s="162"/>
    </row>
    <row r="513" spans="3:6" ht="20.100000000000001" customHeight="1" x14ac:dyDescent="0.25">
      <c r="C513" s="162"/>
      <c r="D513" s="162"/>
      <c r="E513" s="162"/>
      <c r="F513" s="162"/>
    </row>
    <row r="514" spans="3:6" ht="20.100000000000001" customHeight="1" x14ac:dyDescent="0.25">
      <c r="C514" s="162"/>
      <c r="D514" s="162"/>
      <c r="E514" s="162"/>
      <c r="F514" s="162"/>
    </row>
    <row r="515" spans="3:6" ht="20.100000000000001" customHeight="1" x14ac:dyDescent="0.25">
      <c r="C515" s="162"/>
      <c r="D515" s="162"/>
      <c r="E515" s="162"/>
      <c r="F515" s="162"/>
    </row>
    <row r="516" spans="3:6" ht="20.100000000000001" customHeight="1" x14ac:dyDescent="0.25">
      <c r="C516" s="162"/>
      <c r="D516" s="162"/>
      <c r="E516" s="162"/>
      <c r="F516" s="162"/>
    </row>
    <row r="517" spans="3:6" ht="20.100000000000001" customHeight="1" x14ac:dyDescent="0.25">
      <c r="C517" s="162"/>
      <c r="D517" s="162"/>
      <c r="E517" s="162"/>
      <c r="F517" s="162"/>
    </row>
    <row r="518" spans="3:6" ht="20.100000000000001" customHeight="1" x14ac:dyDescent="0.25">
      <c r="C518" s="162"/>
      <c r="D518" s="162"/>
      <c r="E518" s="162"/>
      <c r="F518" s="162"/>
    </row>
    <row r="519" spans="3:6" ht="20.100000000000001" customHeight="1" x14ac:dyDescent="0.25">
      <c r="C519" s="162"/>
      <c r="D519" s="162"/>
      <c r="E519" s="162"/>
      <c r="F519" s="162"/>
    </row>
    <row r="520" spans="3:6" ht="20.100000000000001" customHeight="1" x14ac:dyDescent="0.25">
      <c r="C520" s="162"/>
      <c r="D520" s="162"/>
      <c r="E520" s="162"/>
      <c r="F520" s="162"/>
    </row>
    <row r="521" spans="3:6" ht="20.100000000000001" customHeight="1" x14ac:dyDescent="0.25">
      <c r="C521" s="162"/>
      <c r="D521" s="162"/>
      <c r="E521" s="162"/>
      <c r="F521" s="162"/>
    </row>
    <row r="522" spans="3:6" ht="20.100000000000001" customHeight="1" x14ac:dyDescent="0.25">
      <c r="C522" s="162"/>
      <c r="D522" s="162"/>
      <c r="E522" s="162"/>
      <c r="F522" s="162"/>
    </row>
    <row r="523" spans="3:6" ht="20.100000000000001" customHeight="1" x14ac:dyDescent="0.25">
      <c r="C523" s="162"/>
      <c r="D523" s="162"/>
      <c r="E523" s="162"/>
      <c r="F523" s="162"/>
    </row>
    <row r="524" spans="3:6" ht="20.100000000000001" customHeight="1" x14ac:dyDescent="0.25">
      <c r="C524" s="162"/>
      <c r="D524" s="162"/>
      <c r="E524" s="162"/>
      <c r="F524" s="162"/>
    </row>
    <row r="525" spans="3:6" ht="20.100000000000001" customHeight="1" x14ac:dyDescent="0.25">
      <c r="C525" s="162"/>
      <c r="D525" s="162"/>
      <c r="E525" s="162"/>
      <c r="F525" s="162"/>
    </row>
    <row r="526" spans="3:6" ht="20.100000000000001" customHeight="1" x14ac:dyDescent="0.25">
      <c r="C526" s="162"/>
      <c r="D526" s="162"/>
      <c r="E526" s="162"/>
      <c r="F526" s="162"/>
    </row>
    <row r="527" spans="3:6" ht="20.100000000000001" customHeight="1" x14ac:dyDescent="0.25">
      <c r="C527" s="162"/>
      <c r="D527" s="162"/>
      <c r="E527" s="162"/>
      <c r="F527" s="162"/>
    </row>
    <row r="528" spans="3:6" ht="20.100000000000001" customHeight="1" x14ac:dyDescent="0.25">
      <c r="C528" s="162"/>
      <c r="D528" s="162"/>
      <c r="E528" s="162"/>
      <c r="F528" s="162"/>
    </row>
    <row r="529" spans="3:6" ht="20.100000000000001" customHeight="1" x14ac:dyDescent="0.25">
      <c r="C529" s="162"/>
      <c r="D529" s="162"/>
      <c r="E529" s="162"/>
      <c r="F529" s="162"/>
    </row>
    <row r="530" spans="3:6" ht="20.100000000000001" customHeight="1" x14ac:dyDescent="0.25">
      <c r="C530" s="162"/>
      <c r="D530" s="162"/>
      <c r="E530" s="162"/>
      <c r="F530" s="162"/>
    </row>
    <row r="531" spans="3:6" ht="20.100000000000001" customHeight="1" x14ac:dyDescent="0.25">
      <c r="C531" s="162"/>
      <c r="D531" s="162"/>
      <c r="E531" s="162"/>
      <c r="F531" s="162"/>
    </row>
    <row r="532" spans="3:6" ht="20.100000000000001" customHeight="1" x14ac:dyDescent="0.25">
      <c r="C532" s="162"/>
      <c r="D532" s="162"/>
      <c r="E532" s="162"/>
      <c r="F532" s="162"/>
    </row>
    <row r="533" spans="3:6" ht="20.100000000000001" customHeight="1" x14ac:dyDescent="0.25">
      <c r="C533" s="162"/>
      <c r="D533" s="162"/>
      <c r="E533" s="162"/>
      <c r="F533" s="162"/>
    </row>
    <row r="534" spans="3:6" ht="20.100000000000001" customHeight="1" x14ac:dyDescent="0.25">
      <c r="C534" s="162"/>
      <c r="D534" s="162"/>
      <c r="E534" s="162"/>
      <c r="F534" s="162"/>
    </row>
    <row r="535" spans="3:6" ht="20.100000000000001" customHeight="1" x14ac:dyDescent="0.25">
      <c r="C535" s="162"/>
      <c r="D535" s="162"/>
      <c r="E535" s="162"/>
      <c r="F535" s="162"/>
    </row>
    <row r="536" spans="3:6" ht="20.100000000000001" customHeight="1" x14ac:dyDescent="0.25">
      <c r="C536" s="162"/>
      <c r="D536" s="162"/>
      <c r="E536" s="162"/>
      <c r="F536" s="162"/>
    </row>
    <row r="537" spans="3:6" ht="20.100000000000001" customHeight="1" x14ac:dyDescent="0.25">
      <c r="C537" s="162"/>
      <c r="D537" s="162"/>
      <c r="E537" s="162"/>
      <c r="F537" s="162"/>
    </row>
    <row r="538" spans="3:6" ht="20.100000000000001" customHeight="1" x14ac:dyDescent="0.25">
      <c r="C538" s="162"/>
      <c r="D538" s="162"/>
      <c r="E538" s="162"/>
      <c r="F538" s="162"/>
    </row>
    <row r="539" spans="3:6" ht="20.100000000000001" customHeight="1" x14ac:dyDescent="0.25">
      <c r="C539" s="162"/>
      <c r="D539" s="162"/>
      <c r="E539" s="162"/>
      <c r="F539" s="162"/>
    </row>
    <row r="540" spans="3:6" ht="20.100000000000001" customHeight="1" x14ac:dyDescent="0.25">
      <c r="C540" s="162"/>
      <c r="D540" s="162"/>
      <c r="E540" s="162"/>
      <c r="F540" s="162"/>
    </row>
    <row r="541" spans="3:6" ht="20.100000000000001" customHeight="1" x14ac:dyDescent="0.25">
      <c r="C541" s="162"/>
      <c r="D541" s="162"/>
      <c r="E541" s="162"/>
      <c r="F541" s="162"/>
    </row>
    <row r="542" spans="3:6" ht="20.100000000000001" customHeight="1" x14ac:dyDescent="0.25">
      <c r="C542" s="162"/>
      <c r="D542" s="162"/>
      <c r="E542" s="162"/>
      <c r="F542" s="162"/>
    </row>
    <row r="543" spans="3:6" ht="20.100000000000001" customHeight="1" x14ac:dyDescent="0.25">
      <c r="C543" s="162"/>
      <c r="D543" s="162"/>
      <c r="E543" s="162"/>
      <c r="F543" s="162"/>
    </row>
    <row r="544" spans="3:6" ht="20.100000000000001" customHeight="1" x14ac:dyDescent="0.25">
      <c r="C544" s="162"/>
      <c r="D544" s="162"/>
      <c r="E544" s="162"/>
      <c r="F544" s="162"/>
    </row>
    <row r="545" spans="3:6" ht="20.100000000000001" customHeight="1" x14ac:dyDescent="0.25">
      <c r="C545" s="162"/>
      <c r="D545" s="162"/>
      <c r="E545" s="162"/>
      <c r="F545" s="162"/>
    </row>
    <row r="546" spans="3:6" ht="20.100000000000001" customHeight="1" x14ac:dyDescent="0.25">
      <c r="C546" s="162"/>
      <c r="D546" s="162"/>
      <c r="E546" s="162"/>
      <c r="F546" s="162"/>
    </row>
    <row r="547" spans="3:6" ht="20.100000000000001" customHeight="1" x14ac:dyDescent="0.25">
      <c r="C547" s="162"/>
      <c r="D547" s="162"/>
      <c r="E547" s="162"/>
      <c r="F547" s="162"/>
    </row>
    <row r="548" spans="3:6" ht="20.100000000000001" customHeight="1" x14ac:dyDescent="0.25">
      <c r="C548" s="162"/>
      <c r="D548" s="162"/>
      <c r="E548" s="162"/>
      <c r="F548" s="162"/>
    </row>
    <row r="549" spans="3:6" ht="20.100000000000001" customHeight="1" x14ac:dyDescent="0.25">
      <c r="C549" s="162"/>
      <c r="D549" s="162"/>
      <c r="E549" s="162"/>
      <c r="F549" s="162"/>
    </row>
    <row r="550" spans="3:6" ht="20.100000000000001" customHeight="1" x14ac:dyDescent="0.25">
      <c r="C550" s="162"/>
      <c r="D550" s="162"/>
      <c r="E550" s="162"/>
      <c r="F550" s="162"/>
    </row>
    <row r="551" spans="3:6" ht="20.100000000000001" customHeight="1" x14ac:dyDescent="0.25">
      <c r="C551" s="162"/>
      <c r="D551" s="162"/>
      <c r="E551" s="162"/>
      <c r="F551" s="162"/>
    </row>
    <row r="552" spans="3:6" ht="20.100000000000001" customHeight="1" x14ac:dyDescent="0.25">
      <c r="C552" s="162"/>
      <c r="D552" s="162"/>
      <c r="E552" s="162"/>
      <c r="F552" s="162"/>
    </row>
    <row r="553" spans="3:6" ht="20.100000000000001" customHeight="1" x14ac:dyDescent="0.25">
      <c r="C553" s="162"/>
      <c r="D553" s="162"/>
      <c r="E553" s="162"/>
      <c r="F553" s="162"/>
    </row>
    <row r="554" spans="3:6" ht="20.100000000000001" customHeight="1" x14ac:dyDescent="0.25">
      <c r="C554" s="162"/>
      <c r="D554" s="162"/>
      <c r="E554" s="162"/>
      <c r="F554" s="162"/>
    </row>
    <row r="555" spans="3:6" ht="20.100000000000001" customHeight="1" x14ac:dyDescent="0.25">
      <c r="C555" s="162"/>
      <c r="D555" s="162"/>
      <c r="E555" s="162"/>
      <c r="F555" s="162"/>
    </row>
    <row r="556" spans="3:6" ht="20.100000000000001" customHeight="1" x14ac:dyDescent="0.25">
      <c r="C556" s="162"/>
      <c r="D556" s="162"/>
      <c r="E556" s="162"/>
      <c r="F556" s="162"/>
    </row>
    <row r="557" spans="3:6" ht="20.100000000000001" customHeight="1" x14ac:dyDescent="0.25">
      <c r="C557" s="162"/>
      <c r="D557" s="162"/>
      <c r="E557" s="162"/>
      <c r="F557" s="162"/>
    </row>
    <row r="558" spans="3:6" ht="20.100000000000001" customHeight="1" x14ac:dyDescent="0.25">
      <c r="C558" s="162"/>
      <c r="D558" s="162"/>
      <c r="E558" s="162"/>
      <c r="F558" s="162"/>
    </row>
    <row r="559" spans="3:6" ht="20.100000000000001" customHeight="1" x14ac:dyDescent="0.25">
      <c r="C559" s="162"/>
      <c r="D559" s="162"/>
      <c r="E559" s="162"/>
      <c r="F559" s="162"/>
    </row>
    <row r="560" spans="3:6" ht="20.100000000000001" customHeight="1" x14ac:dyDescent="0.25">
      <c r="C560" s="162"/>
      <c r="D560" s="162"/>
      <c r="E560" s="162"/>
      <c r="F560" s="162"/>
    </row>
    <row r="561" spans="3:6" ht="20.100000000000001" customHeight="1" x14ac:dyDescent="0.25">
      <c r="C561" s="162"/>
      <c r="D561" s="162"/>
      <c r="E561" s="162"/>
      <c r="F561" s="162"/>
    </row>
    <row r="562" spans="3:6" ht="20.100000000000001" customHeight="1" x14ac:dyDescent="0.25">
      <c r="C562" s="162"/>
      <c r="D562" s="162"/>
      <c r="E562" s="162"/>
      <c r="F562" s="162"/>
    </row>
    <row r="563" spans="3:6" ht="20.100000000000001" customHeight="1" x14ac:dyDescent="0.25">
      <c r="C563" s="162"/>
      <c r="D563" s="162"/>
      <c r="E563" s="162"/>
      <c r="F563" s="162"/>
    </row>
    <row r="564" spans="3:6" ht="20.100000000000001" customHeight="1" x14ac:dyDescent="0.25">
      <c r="C564" s="162"/>
      <c r="D564" s="162"/>
      <c r="E564" s="162"/>
      <c r="F564" s="162"/>
    </row>
    <row r="565" spans="3:6" ht="20.100000000000001" customHeight="1" x14ac:dyDescent="0.25">
      <c r="C565" s="162"/>
      <c r="D565" s="162"/>
      <c r="E565" s="162"/>
      <c r="F565" s="162"/>
    </row>
    <row r="566" spans="3:6" ht="20.100000000000001" customHeight="1" x14ac:dyDescent="0.25">
      <c r="C566" s="162"/>
      <c r="D566" s="162"/>
      <c r="E566" s="162"/>
      <c r="F566" s="162"/>
    </row>
    <row r="567" spans="3:6" ht="20.100000000000001" customHeight="1" x14ac:dyDescent="0.25">
      <c r="C567" s="162"/>
      <c r="D567" s="162"/>
      <c r="E567" s="162"/>
      <c r="F567" s="162"/>
    </row>
    <row r="568" spans="3:6" ht="20.100000000000001" customHeight="1" x14ac:dyDescent="0.25">
      <c r="C568" s="162"/>
      <c r="D568" s="162"/>
      <c r="E568" s="162"/>
      <c r="F568" s="162"/>
    </row>
    <row r="569" spans="3:6" ht="20.100000000000001" customHeight="1" x14ac:dyDescent="0.25">
      <c r="C569" s="162"/>
      <c r="D569" s="162"/>
      <c r="E569" s="162"/>
      <c r="F569" s="162"/>
    </row>
    <row r="570" spans="3:6" ht="20.100000000000001" customHeight="1" x14ac:dyDescent="0.25">
      <c r="C570" s="162"/>
      <c r="D570" s="162"/>
      <c r="E570" s="162"/>
      <c r="F570" s="162"/>
    </row>
    <row r="571" spans="3:6" ht="20.100000000000001" customHeight="1" x14ac:dyDescent="0.25">
      <c r="C571" s="162"/>
      <c r="D571" s="162"/>
      <c r="E571" s="162"/>
      <c r="F571" s="162"/>
    </row>
    <row r="572" spans="3:6" ht="20.100000000000001" customHeight="1" x14ac:dyDescent="0.25">
      <c r="C572" s="162"/>
      <c r="D572" s="162"/>
      <c r="E572" s="162"/>
      <c r="F572" s="162"/>
    </row>
    <row r="573" spans="3:6" ht="20.100000000000001" customHeight="1" x14ac:dyDescent="0.25">
      <c r="C573" s="162"/>
      <c r="D573" s="162"/>
      <c r="E573" s="162"/>
      <c r="F573" s="162"/>
    </row>
    <row r="574" spans="3:6" ht="20.100000000000001" customHeight="1" x14ac:dyDescent="0.25">
      <c r="C574" s="162"/>
      <c r="D574" s="162"/>
      <c r="E574" s="162"/>
      <c r="F574" s="162"/>
    </row>
    <row r="575" spans="3:6" ht="20.100000000000001" customHeight="1" x14ac:dyDescent="0.25">
      <c r="C575" s="162"/>
      <c r="D575" s="162"/>
      <c r="E575" s="162"/>
      <c r="F575" s="162"/>
    </row>
    <row r="576" spans="3:6" ht="20.100000000000001" customHeight="1" x14ac:dyDescent="0.25">
      <c r="C576" s="162"/>
      <c r="D576" s="162"/>
      <c r="E576" s="162"/>
      <c r="F576" s="162"/>
    </row>
    <row r="577" spans="3:6" ht="20.100000000000001" customHeight="1" x14ac:dyDescent="0.25">
      <c r="C577" s="162"/>
      <c r="D577" s="162"/>
      <c r="E577" s="162"/>
      <c r="F577" s="162"/>
    </row>
    <row r="578" spans="3:6" ht="20.100000000000001" customHeight="1" x14ac:dyDescent="0.25">
      <c r="C578" s="162"/>
      <c r="D578" s="162"/>
      <c r="E578" s="162"/>
      <c r="F578" s="162"/>
    </row>
    <row r="579" spans="3:6" ht="20.100000000000001" customHeight="1" x14ac:dyDescent="0.25">
      <c r="C579" s="162"/>
      <c r="D579" s="162"/>
      <c r="E579" s="162"/>
      <c r="F579" s="162"/>
    </row>
    <row r="580" spans="3:6" ht="20.100000000000001" customHeight="1" x14ac:dyDescent="0.25">
      <c r="C580" s="162"/>
      <c r="D580" s="162"/>
      <c r="E580" s="162"/>
      <c r="F580" s="162"/>
    </row>
    <row r="581" spans="3:6" ht="20.100000000000001" customHeight="1" x14ac:dyDescent="0.25">
      <c r="C581" s="162"/>
      <c r="D581" s="162"/>
      <c r="E581" s="162"/>
      <c r="F581" s="162"/>
    </row>
    <row r="582" spans="3:6" ht="20.100000000000001" customHeight="1" x14ac:dyDescent="0.25">
      <c r="C582" s="162"/>
      <c r="D582" s="162"/>
      <c r="E582" s="162"/>
      <c r="F582" s="162"/>
    </row>
    <row r="583" spans="3:6" ht="20.100000000000001" customHeight="1" x14ac:dyDescent="0.25">
      <c r="C583" s="162"/>
      <c r="D583" s="162"/>
      <c r="E583" s="162"/>
      <c r="F583" s="162"/>
    </row>
    <row r="584" spans="3:6" ht="20.100000000000001" customHeight="1" x14ac:dyDescent="0.25">
      <c r="C584" s="162"/>
      <c r="D584" s="162"/>
      <c r="E584" s="162"/>
      <c r="F584" s="162"/>
    </row>
    <row r="585" spans="3:6" ht="20.100000000000001" customHeight="1" x14ac:dyDescent="0.25">
      <c r="C585" s="162"/>
      <c r="D585" s="162"/>
      <c r="E585" s="162"/>
      <c r="F585" s="162"/>
    </row>
    <row r="586" spans="3:6" ht="20.100000000000001" customHeight="1" x14ac:dyDescent="0.25">
      <c r="C586" s="162"/>
      <c r="D586" s="162"/>
      <c r="E586" s="162"/>
      <c r="F586" s="162"/>
    </row>
    <row r="587" spans="3:6" ht="20.100000000000001" customHeight="1" x14ac:dyDescent="0.25">
      <c r="C587" s="162"/>
      <c r="D587" s="162"/>
      <c r="E587" s="162"/>
      <c r="F587" s="162"/>
    </row>
    <row r="588" spans="3:6" ht="20.100000000000001" customHeight="1" x14ac:dyDescent="0.25">
      <c r="C588" s="162"/>
      <c r="D588" s="162"/>
      <c r="E588" s="162"/>
      <c r="F588" s="162"/>
    </row>
    <row r="589" spans="3:6" ht="20.100000000000001" customHeight="1" x14ac:dyDescent="0.25">
      <c r="C589" s="162"/>
      <c r="D589" s="162"/>
      <c r="E589" s="162"/>
      <c r="F589" s="162"/>
    </row>
    <row r="590" spans="3:6" ht="20.100000000000001" customHeight="1" x14ac:dyDescent="0.25">
      <c r="C590" s="162"/>
      <c r="D590" s="162"/>
      <c r="E590" s="162"/>
      <c r="F590" s="162"/>
    </row>
    <row r="591" spans="3:6" ht="20.100000000000001" customHeight="1" x14ac:dyDescent="0.25">
      <c r="C591" s="162"/>
      <c r="D591" s="162"/>
      <c r="E591" s="162"/>
      <c r="F591" s="162"/>
    </row>
    <row r="592" spans="3:6" ht="20.100000000000001" customHeight="1" x14ac:dyDescent="0.25">
      <c r="C592" s="162"/>
      <c r="D592" s="162"/>
      <c r="E592" s="162"/>
      <c r="F592" s="162"/>
    </row>
    <row r="593" spans="3:6" ht="20.100000000000001" customHeight="1" x14ac:dyDescent="0.25">
      <c r="C593" s="162"/>
      <c r="D593" s="162"/>
      <c r="E593" s="162"/>
      <c r="F593" s="162"/>
    </row>
    <row r="594" spans="3:6" ht="20.100000000000001" customHeight="1" x14ac:dyDescent="0.25">
      <c r="C594" s="162"/>
      <c r="D594" s="162"/>
      <c r="E594" s="162"/>
      <c r="F594" s="162"/>
    </row>
    <row r="595" spans="3:6" ht="20.100000000000001" customHeight="1" x14ac:dyDescent="0.25">
      <c r="C595" s="162"/>
      <c r="D595" s="162"/>
      <c r="E595" s="162"/>
      <c r="F595" s="162"/>
    </row>
    <row r="596" spans="3:6" ht="20.100000000000001" customHeight="1" x14ac:dyDescent="0.25">
      <c r="C596" s="162"/>
      <c r="D596" s="162"/>
      <c r="E596" s="162"/>
      <c r="F596" s="162"/>
    </row>
    <row r="597" spans="3:6" ht="20.100000000000001" customHeight="1" x14ac:dyDescent="0.25">
      <c r="C597" s="162"/>
      <c r="D597" s="162"/>
      <c r="E597" s="162"/>
      <c r="F597" s="162"/>
    </row>
    <row r="598" spans="3:6" ht="20.100000000000001" customHeight="1" x14ac:dyDescent="0.25">
      <c r="C598" s="162"/>
      <c r="D598" s="162"/>
      <c r="E598" s="162"/>
      <c r="F598" s="162"/>
    </row>
    <row r="599" spans="3:6" ht="20.100000000000001" customHeight="1" x14ac:dyDescent="0.25">
      <c r="C599" s="162"/>
      <c r="D599" s="162"/>
      <c r="E599" s="162"/>
      <c r="F599" s="162"/>
    </row>
    <row r="600" spans="3:6" ht="20.100000000000001" customHeight="1" x14ac:dyDescent="0.25">
      <c r="C600" s="162"/>
      <c r="D600" s="162"/>
      <c r="E600" s="162"/>
      <c r="F600" s="162"/>
    </row>
    <row r="601" spans="3:6" ht="20.100000000000001" customHeight="1" x14ac:dyDescent="0.25">
      <c r="C601" s="162"/>
      <c r="D601" s="162"/>
      <c r="E601" s="162"/>
      <c r="F601" s="162"/>
    </row>
    <row r="602" spans="3:6" ht="20.100000000000001" customHeight="1" x14ac:dyDescent="0.25">
      <c r="C602" s="162"/>
      <c r="D602" s="162"/>
      <c r="E602" s="162"/>
      <c r="F602" s="162"/>
    </row>
    <row r="603" spans="3:6" ht="20.100000000000001" customHeight="1" x14ac:dyDescent="0.25">
      <c r="C603" s="162"/>
      <c r="D603" s="162"/>
      <c r="E603" s="162"/>
      <c r="F603" s="162"/>
    </row>
    <row r="604" spans="3:6" ht="20.100000000000001" customHeight="1" x14ac:dyDescent="0.25">
      <c r="C604" s="162"/>
      <c r="D604" s="162"/>
      <c r="E604" s="162"/>
      <c r="F604" s="162"/>
    </row>
    <row r="605" spans="3:6" ht="20.100000000000001" customHeight="1" x14ac:dyDescent="0.25">
      <c r="C605" s="162"/>
      <c r="D605" s="162"/>
      <c r="E605" s="162"/>
      <c r="F605" s="162"/>
    </row>
    <row r="606" spans="3:6" ht="20.100000000000001" customHeight="1" x14ac:dyDescent="0.25">
      <c r="C606" s="162"/>
      <c r="D606" s="162"/>
      <c r="E606" s="162"/>
      <c r="F606" s="162"/>
    </row>
    <row r="607" spans="3:6" ht="20.100000000000001" customHeight="1" x14ac:dyDescent="0.25">
      <c r="C607" s="162"/>
      <c r="D607" s="162"/>
      <c r="E607" s="162"/>
      <c r="F607" s="162"/>
    </row>
    <row r="608" spans="3:6" ht="20.100000000000001" customHeight="1" x14ac:dyDescent="0.25">
      <c r="C608" s="162"/>
      <c r="D608" s="162"/>
      <c r="E608" s="162"/>
      <c r="F608" s="162"/>
    </row>
    <row r="609" spans="3:6" ht="20.100000000000001" customHeight="1" x14ac:dyDescent="0.25">
      <c r="C609" s="162"/>
      <c r="D609" s="162"/>
      <c r="E609" s="162"/>
      <c r="F609" s="162"/>
    </row>
    <row r="610" spans="3:6" ht="20.100000000000001" customHeight="1" x14ac:dyDescent="0.25">
      <c r="C610" s="162"/>
      <c r="D610" s="162"/>
      <c r="E610" s="162"/>
      <c r="F610" s="162"/>
    </row>
    <row r="611" spans="3:6" ht="20.100000000000001" customHeight="1" x14ac:dyDescent="0.25">
      <c r="C611" s="162"/>
      <c r="D611" s="162"/>
      <c r="E611" s="162"/>
      <c r="F611" s="162"/>
    </row>
    <row r="612" spans="3:6" ht="20.100000000000001" customHeight="1" x14ac:dyDescent="0.25">
      <c r="C612" s="162"/>
      <c r="D612" s="162"/>
      <c r="E612" s="162"/>
      <c r="F612" s="162"/>
    </row>
    <row r="613" spans="3:6" ht="20.100000000000001" customHeight="1" x14ac:dyDescent="0.25">
      <c r="C613" s="162"/>
      <c r="D613" s="162"/>
      <c r="E613" s="162"/>
      <c r="F613" s="162"/>
    </row>
    <row r="614" spans="3:6" ht="20.100000000000001" customHeight="1" x14ac:dyDescent="0.25">
      <c r="C614" s="162"/>
      <c r="D614" s="162"/>
      <c r="E614" s="162"/>
      <c r="F614" s="162"/>
    </row>
    <row r="615" spans="3:6" ht="20.100000000000001" customHeight="1" x14ac:dyDescent="0.25">
      <c r="C615" s="162"/>
      <c r="D615" s="162"/>
      <c r="E615" s="162"/>
      <c r="F615" s="162"/>
    </row>
    <row r="616" spans="3:6" ht="20.100000000000001" customHeight="1" x14ac:dyDescent="0.25">
      <c r="C616" s="162"/>
      <c r="D616" s="162"/>
      <c r="E616" s="162"/>
      <c r="F616" s="162"/>
    </row>
    <row r="617" spans="3:6" ht="20.100000000000001" customHeight="1" x14ac:dyDescent="0.25">
      <c r="C617" s="162"/>
      <c r="D617" s="162"/>
      <c r="E617" s="162"/>
      <c r="F617" s="162"/>
    </row>
    <row r="618" spans="3:6" ht="20.100000000000001" customHeight="1" x14ac:dyDescent="0.25">
      <c r="C618" s="162"/>
      <c r="D618" s="162"/>
      <c r="E618" s="162"/>
      <c r="F618" s="162"/>
    </row>
    <row r="619" spans="3:6" ht="20.100000000000001" customHeight="1" x14ac:dyDescent="0.25">
      <c r="C619" s="162"/>
      <c r="D619" s="162"/>
      <c r="E619" s="162"/>
      <c r="F619" s="162"/>
    </row>
    <row r="620" spans="3:6" ht="20.100000000000001" customHeight="1" x14ac:dyDescent="0.25">
      <c r="C620" s="162"/>
      <c r="D620" s="162"/>
      <c r="E620" s="162"/>
      <c r="F620" s="162"/>
    </row>
    <row r="621" spans="3:6" ht="20.100000000000001" customHeight="1" x14ac:dyDescent="0.25">
      <c r="C621" s="162"/>
      <c r="D621" s="162"/>
      <c r="E621" s="162"/>
      <c r="F621" s="162"/>
    </row>
    <row r="622" spans="3:6" ht="20.100000000000001" customHeight="1" x14ac:dyDescent="0.25">
      <c r="C622" s="162"/>
      <c r="D622" s="162"/>
      <c r="E622" s="162"/>
      <c r="F622" s="162"/>
    </row>
    <row r="623" spans="3:6" ht="20.100000000000001" customHeight="1" x14ac:dyDescent="0.25">
      <c r="C623" s="162"/>
      <c r="D623" s="162"/>
      <c r="E623" s="162"/>
      <c r="F623" s="162"/>
    </row>
    <row r="624" spans="3:6" ht="20.100000000000001" customHeight="1" x14ac:dyDescent="0.25">
      <c r="C624" s="162"/>
      <c r="D624" s="162"/>
      <c r="E624" s="162"/>
      <c r="F624" s="162"/>
    </row>
    <row r="625" spans="3:6" ht="20.100000000000001" customHeight="1" x14ac:dyDescent="0.25">
      <c r="C625" s="162"/>
      <c r="D625" s="162"/>
      <c r="E625" s="162"/>
      <c r="F625" s="162"/>
    </row>
    <row r="626" spans="3:6" ht="20.100000000000001" customHeight="1" x14ac:dyDescent="0.25">
      <c r="C626" s="162"/>
      <c r="D626" s="162"/>
      <c r="E626" s="162"/>
      <c r="F626" s="162"/>
    </row>
    <row r="627" spans="3:6" ht="20.100000000000001" customHeight="1" x14ac:dyDescent="0.25">
      <c r="C627" s="162"/>
      <c r="D627" s="162"/>
      <c r="E627" s="162"/>
      <c r="F627" s="162"/>
    </row>
    <row r="628" spans="3:6" ht="20.100000000000001" customHeight="1" x14ac:dyDescent="0.25">
      <c r="C628" s="162"/>
      <c r="D628" s="162"/>
      <c r="E628" s="162"/>
      <c r="F628" s="162"/>
    </row>
    <row r="629" spans="3:6" ht="20.100000000000001" customHeight="1" x14ac:dyDescent="0.25">
      <c r="C629" s="162"/>
      <c r="D629" s="162"/>
      <c r="E629" s="162"/>
      <c r="F629" s="162"/>
    </row>
    <row r="630" spans="3:6" ht="20.100000000000001" customHeight="1" x14ac:dyDescent="0.25">
      <c r="C630" s="162"/>
      <c r="D630" s="162"/>
      <c r="E630" s="162"/>
      <c r="F630" s="162"/>
    </row>
    <row r="631" spans="3:6" ht="20.100000000000001" customHeight="1" x14ac:dyDescent="0.25">
      <c r="C631" s="162"/>
      <c r="D631" s="162"/>
      <c r="E631" s="162"/>
      <c r="F631" s="162"/>
    </row>
    <row r="632" spans="3:6" ht="20.100000000000001" customHeight="1" x14ac:dyDescent="0.25">
      <c r="C632" s="162"/>
      <c r="D632" s="162"/>
      <c r="E632" s="162"/>
      <c r="F632" s="162"/>
    </row>
    <row r="633" spans="3:6" ht="20.100000000000001" customHeight="1" x14ac:dyDescent="0.25">
      <c r="C633" s="162"/>
      <c r="D633" s="162"/>
      <c r="E633" s="162"/>
      <c r="F633" s="162"/>
    </row>
    <row r="634" spans="3:6" ht="20.100000000000001" customHeight="1" x14ac:dyDescent="0.25">
      <c r="C634" s="162"/>
      <c r="D634" s="162"/>
      <c r="E634" s="162"/>
      <c r="F634" s="162"/>
    </row>
    <row r="635" spans="3:6" ht="20.100000000000001" customHeight="1" x14ac:dyDescent="0.25">
      <c r="C635" s="162"/>
      <c r="D635" s="162"/>
      <c r="E635" s="162"/>
      <c r="F635" s="162"/>
    </row>
    <row r="636" spans="3:6" ht="20.100000000000001" customHeight="1" x14ac:dyDescent="0.25">
      <c r="C636" s="162"/>
      <c r="D636" s="162"/>
      <c r="E636" s="162"/>
      <c r="F636" s="162"/>
    </row>
    <row r="637" spans="3:6" ht="20.100000000000001" customHeight="1" x14ac:dyDescent="0.25">
      <c r="C637" s="162"/>
      <c r="D637" s="162"/>
      <c r="E637" s="162"/>
      <c r="F637" s="162"/>
    </row>
    <row r="638" spans="3:6" ht="20.100000000000001" customHeight="1" x14ac:dyDescent="0.25">
      <c r="C638" s="162"/>
      <c r="D638" s="162"/>
      <c r="E638" s="162"/>
      <c r="F638" s="162"/>
    </row>
    <row r="639" spans="3:6" ht="20.100000000000001" customHeight="1" x14ac:dyDescent="0.25">
      <c r="C639" s="162"/>
      <c r="D639" s="162"/>
      <c r="E639" s="162"/>
      <c r="F639" s="162"/>
    </row>
    <row r="640" spans="3:6" ht="20.100000000000001" customHeight="1" x14ac:dyDescent="0.25">
      <c r="C640" s="162"/>
      <c r="D640" s="162"/>
      <c r="E640" s="162"/>
      <c r="F640" s="162"/>
    </row>
    <row r="641" spans="3:6" ht="20.100000000000001" customHeight="1" x14ac:dyDescent="0.25">
      <c r="C641" s="162"/>
      <c r="D641" s="162"/>
      <c r="E641" s="162"/>
      <c r="F641" s="162"/>
    </row>
    <row r="642" spans="3:6" ht="20.100000000000001" customHeight="1" x14ac:dyDescent="0.25">
      <c r="C642" s="162"/>
      <c r="D642" s="162"/>
      <c r="E642" s="162"/>
      <c r="F642" s="162"/>
    </row>
    <row r="643" spans="3:6" ht="20.100000000000001" customHeight="1" x14ac:dyDescent="0.25">
      <c r="C643" s="162"/>
      <c r="D643" s="162"/>
      <c r="E643" s="162"/>
      <c r="F643" s="162"/>
    </row>
    <row r="644" spans="3:6" ht="20.100000000000001" customHeight="1" x14ac:dyDescent="0.25">
      <c r="C644" s="162"/>
      <c r="D644" s="162"/>
      <c r="E644" s="162"/>
      <c r="F644" s="162"/>
    </row>
    <row r="645" spans="3:6" ht="20.100000000000001" customHeight="1" x14ac:dyDescent="0.25">
      <c r="C645" s="162"/>
      <c r="D645" s="162"/>
      <c r="E645" s="162"/>
      <c r="F645" s="162"/>
    </row>
    <row r="646" spans="3:6" ht="20.100000000000001" customHeight="1" x14ac:dyDescent="0.25">
      <c r="C646" s="162"/>
      <c r="D646" s="162"/>
      <c r="E646" s="162"/>
      <c r="F646" s="162"/>
    </row>
    <row r="647" spans="3:6" ht="20.100000000000001" customHeight="1" x14ac:dyDescent="0.25">
      <c r="C647" s="162"/>
      <c r="D647" s="162"/>
      <c r="E647" s="162"/>
      <c r="F647" s="162"/>
    </row>
    <row r="648" spans="3:6" ht="20.100000000000001" customHeight="1" x14ac:dyDescent="0.25">
      <c r="C648" s="162"/>
      <c r="D648" s="162"/>
      <c r="E648" s="162"/>
      <c r="F648" s="162"/>
    </row>
    <row r="649" spans="3:6" ht="20.100000000000001" customHeight="1" x14ac:dyDescent="0.25">
      <c r="C649" s="162"/>
      <c r="D649" s="162"/>
      <c r="E649" s="162"/>
      <c r="F649" s="162"/>
    </row>
    <row r="650" spans="3:6" ht="20.100000000000001" customHeight="1" x14ac:dyDescent="0.25">
      <c r="C650" s="162"/>
      <c r="D650" s="162"/>
      <c r="E650" s="162"/>
      <c r="F650" s="162"/>
    </row>
    <row r="651" spans="3:6" ht="20.100000000000001" customHeight="1" x14ac:dyDescent="0.25">
      <c r="C651" s="162"/>
      <c r="D651" s="162"/>
      <c r="E651" s="162"/>
      <c r="F651" s="162"/>
    </row>
    <row r="652" spans="3:6" ht="20.100000000000001" customHeight="1" x14ac:dyDescent="0.25">
      <c r="C652" s="162"/>
      <c r="D652" s="162"/>
      <c r="E652" s="162"/>
      <c r="F652" s="162"/>
    </row>
    <row r="653" spans="3:6" ht="20.100000000000001" customHeight="1" x14ac:dyDescent="0.25">
      <c r="C653" s="162"/>
      <c r="D653" s="162"/>
      <c r="E653" s="162"/>
      <c r="F653" s="162"/>
    </row>
    <row r="654" spans="3:6" ht="20.100000000000001" customHeight="1" x14ac:dyDescent="0.25">
      <c r="C654" s="162"/>
      <c r="D654" s="162"/>
      <c r="E654" s="162"/>
      <c r="F654" s="162"/>
    </row>
    <row r="655" spans="3:6" ht="20.100000000000001" customHeight="1" x14ac:dyDescent="0.25">
      <c r="C655" s="162"/>
      <c r="D655" s="162"/>
      <c r="E655" s="162"/>
      <c r="F655" s="162"/>
    </row>
    <row r="656" spans="3:6" ht="20.100000000000001" customHeight="1" x14ac:dyDescent="0.25">
      <c r="C656" s="162"/>
      <c r="D656" s="162"/>
      <c r="E656" s="162"/>
      <c r="F656" s="162"/>
    </row>
    <row r="657" spans="3:6" ht="20.100000000000001" customHeight="1" x14ac:dyDescent="0.25">
      <c r="C657" s="162"/>
      <c r="D657" s="162"/>
      <c r="E657" s="162"/>
      <c r="F657" s="162"/>
    </row>
    <row r="658" spans="3:6" ht="20.100000000000001" customHeight="1" x14ac:dyDescent="0.25">
      <c r="C658" s="162"/>
      <c r="D658" s="162"/>
      <c r="E658" s="162"/>
      <c r="F658" s="162"/>
    </row>
    <row r="659" spans="3:6" ht="20.100000000000001" customHeight="1" x14ac:dyDescent="0.25">
      <c r="C659" s="162"/>
      <c r="D659" s="162"/>
      <c r="E659" s="162"/>
      <c r="F659" s="162"/>
    </row>
    <row r="660" spans="3:6" ht="20.100000000000001" customHeight="1" x14ac:dyDescent="0.25">
      <c r="C660" s="162"/>
      <c r="D660" s="162"/>
      <c r="E660" s="162"/>
      <c r="F660" s="162"/>
    </row>
    <row r="661" spans="3:6" ht="20.100000000000001" customHeight="1" x14ac:dyDescent="0.25">
      <c r="C661" s="162"/>
      <c r="D661" s="162"/>
      <c r="E661" s="162"/>
      <c r="F661" s="162"/>
    </row>
    <row r="662" spans="3:6" ht="20.100000000000001" customHeight="1" x14ac:dyDescent="0.25">
      <c r="C662" s="162"/>
      <c r="D662" s="162"/>
      <c r="E662" s="162"/>
      <c r="F662" s="162"/>
    </row>
    <row r="663" spans="3:6" ht="20.100000000000001" customHeight="1" x14ac:dyDescent="0.25">
      <c r="C663" s="162"/>
      <c r="D663" s="162"/>
      <c r="E663" s="162"/>
      <c r="F663" s="162"/>
    </row>
    <row r="664" spans="3:6" ht="20.100000000000001" customHeight="1" x14ac:dyDescent="0.25">
      <c r="C664" s="162"/>
      <c r="D664" s="162"/>
      <c r="E664" s="162"/>
      <c r="F664" s="162"/>
    </row>
    <row r="665" spans="3:6" ht="20.100000000000001" customHeight="1" x14ac:dyDescent="0.25">
      <c r="C665" s="162"/>
      <c r="D665" s="162"/>
      <c r="E665" s="162"/>
      <c r="F665" s="162"/>
    </row>
    <row r="666" spans="3:6" ht="20.100000000000001" customHeight="1" x14ac:dyDescent="0.25">
      <c r="C666" s="162"/>
      <c r="D666" s="162"/>
      <c r="E666" s="162"/>
      <c r="F666" s="162"/>
    </row>
    <row r="667" spans="3:6" ht="20.100000000000001" customHeight="1" x14ac:dyDescent="0.25">
      <c r="C667" s="162"/>
      <c r="D667" s="162"/>
      <c r="E667" s="162"/>
      <c r="F667" s="162"/>
    </row>
    <row r="668" spans="3:6" ht="20.100000000000001" customHeight="1" x14ac:dyDescent="0.25">
      <c r="C668" s="162"/>
      <c r="D668" s="162"/>
      <c r="E668" s="162"/>
      <c r="F668" s="162"/>
    </row>
    <row r="669" spans="3:6" ht="20.100000000000001" customHeight="1" x14ac:dyDescent="0.25">
      <c r="C669" s="162"/>
      <c r="D669" s="162"/>
      <c r="E669" s="162"/>
      <c r="F669" s="162"/>
    </row>
    <row r="670" spans="3:6" ht="20.100000000000001" customHeight="1" x14ac:dyDescent="0.25">
      <c r="C670" s="162"/>
      <c r="D670" s="162"/>
      <c r="E670" s="162"/>
      <c r="F670" s="162"/>
    </row>
    <row r="671" spans="3:6" ht="20.100000000000001" customHeight="1" x14ac:dyDescent="0.25">
      <c r="C671" s="162"/>
      <c r="D671" s="162"/>
      <c r="E671" s="162"/>
      <c r="F671" s="162"/>
    </row>
    <row r="672" spans="3:6" ht="20.100000000000001" customHeight="1" x14ac:dyDescent="0.25">
      <c r="C672" s="162"/>
      <c r="D672" s="162"/>
      <c r="E672" s="162"/>
      <c r="F672" s="162"/>
    </row>
    <row r="673" spans="3:6" ht="20.100000000000001" customHeight="1" x14ac:dyDescent="0.25">
      <c r="C673" s="162"/>
      <c r="D673" s="162"/>
      <c r="E673" s="162"/>
      <c r="F673" s="162"/>
    </row>
    <row r="674" spans="3:6" ht="20.100000000000001" customHeight="1" x14ac:dyDescent="0.25">
      <c r="C674" s="162"/>
      <c r="D674" s="162"/>
      <c r="E674" s="162"/>
      <c r="F674" s="162"/>
    </row>
    <row r="675" spans="3:6" ht="20.100000000000001" customHeight="1" x14ac:dyDescent="0.25">
      <c r="C675" s="162"/>
      <c r="D675" s="162"/>
      <c r="E675" s="162"/>
      <c r="F675" s="162"/>
    </row>
    <row r="676" spans="3:6" ht="20.100000000000001" customHeight="1" x14ac:dyDescent="0.25">
      <c r="C676" s="162"/>
      <c r="D676" s="162"/>
      <c r="E676" s="162"/>
      <c r="F676" s="162"/>
    </row>
    <row r="677" spans="3:6" ht="20.100000000000001" customHeight="1" x14ac:dyDescent="0.25">
      <c r="C677" s="162"/>
      <c r="D677" s="162"/>
      <c r="E677" s="162"/>
      <c r="F677" s="162"/>
    </row>
    <row r="678" spans="3:6" ht="20.100000000000001" customHeight="1" x14ac:dyDescent="0.25">
      <c r="C678" s="162"/>
      <c r="D678" s="162"/>
      <c r="E678" s="162"/>
      <c r="F678" s="162"/>
    </row>
    <row r="679" spans="3:6" ht="20.100000000000001" customHeight="1" x14ac:dyDescent="0.25">
      <c r="C679" s="162"/>
      <c r="D679" s="162"/>
      <c r="E679" s="162"/>
      <c r="F679" s="162"/>
    </row>
    <row r="680" spans="3:6" ht="20.100000000000001" customHeight="1" x14ac:dyDescent="0.25">
      <c r="C680" s="162"/>
      <c r="D680" s="162"/>
      <c r="E680" s="162"/>
      <c r="F680" s="162"/>
    </row>
    <row r="681" spans="3:6" ht="20.100000000000001" customHeight="1" x14ac:dyDescent="0.25">
      <c r="C681" s="162"/>
      <c r="D681" s="162"/>
      <c r="E681" s="162"/>
      <c r="F681" s="162"/>
    </row>
    <row r="682" spans="3:6" ht="20.100000000000001" customHeight="1" x14ac:dyDescent="0.25">
      <c r="C682" s="162"/>
      <c r="D682" s="162"/>
      <c r="E682" s="162"/>
      <c r="F682" s="162"/>
    </row>
    <row r="683" spans="3:6" ht="20.100000000000001" customHeight="1" x14ac:dyDescent="0.25">
      <c r="C683" s="162"/>
      <c r="D683" s="162"/>
      <c r="E683" s="162"/>
      <c r="F683" s="162"/>
    </row>
    <row r="684" spans="3:6" ht="20.100000000000001" customHeight="1" x14ac:dyDescent="0.25">
      <c r="C684" s="162"/>
      <c r="D684" s="162"/>
      <c r="E684" s="162"/>
      <c r="F684" s="162"/>
    </row>
    <row r="685" spans="3:6" ht="20.100000000000001" customHeight="1" x14ac:dyDescent="0.25">
      <c r="C685" s="162"/>
      <c r="D685" s="162"/>
      <c r="E685" s="162"/>
      <c r="F685" s="162"/>
    </row>
    <row r="686" spans="3:6" ht="20.100000000000001" customHeight="1" x14ac:dyDescent="0.25">
      <c r="C686" s="162"/>
      <c r="D686" s="162"/>
      <c r="E686" s="162"/>
      <c r="F686" s="162"/>
    </row>
    <row r="687" spans="3:6" ht="20.100000000000001" customHeight="1" x14ac:dyDescent="0.25">
      <c r="C687" s="162"/>
      <c r="D687" s="162"/>
      <c r="E687" s="162"/>
      <c r="F687" s="162"/>
    </row>
    <row r="688" spans="3:6" ht="20.100000000000001" customHeight="1" x14ac:dyDescent="0.25">
      <c r="C688" s="162"/>
      <c r="D688" s="162"/>
      <c r="E688" s="162"/>
      <c r="F688" s="162"/>
    </row>
    <row r="689" spans="3:6" ht="20.100000000000001" customHeight="1" x14ac:dyDescent="0.25">
      <c r="C689" s="162"/>
      <c r="D689" s="162"/>
      <c r="E689" s="162"/>
      <c r="F689" s="162"/>
    </row>
    <row r="690" spans="3:6" ht="20.100000000000001" customHeight="1" x14ac:dyDescent="0.25">
      <c r="C690" s="162"/>
      <c r="D690" s="162"/>
      <c r="E690" s="162"/>
      <c r="F690" s="162"/>
    </row>
    <row r="691" spans="3:6" ht="20.100000000000001" customHeight="1" x14ac:dyDescent="0.25">
      <c r="C691" s="162"/>
      <c r="D691" s="162"/>
      <c r="E691" s="162"/>
      <c r="F691" s="162"/>
    </row>
    <row r="692" spans="3:6" ht="20.100000000000001" customHeight="1" x14ac:dyDescent="0.25">
      <c r="C692" s="162"/>
      <c r="D692" s="162"/>
      <c r="E692" s="162"/>
      <c r="F692" s="162"/>
    </row>
    <row r="693" spans="3:6" ht="20.100000000000001" customHeight="1" x14ac:dyDescent="0.25">
      <c r="C693" s="162"/>
      <c r="D693" s="162"/>
      <c r="E693" s="162"/>
      <c r="F693" s="162"/>
    </row>
    <row r="694" spans="3:6" ht="20.100000000000001" customHeight="1" x14ac:dyDescent="0.25">
      <c r="C694" s="162"/>
      <c r="D694" s="162"/>
      <c r="E694" s="162"/>
      <c r="F694" s="162"/>
    </row>
    <row r="695" spans="3:6" ht="20.100000000000001" customHeight="1" x14ac:dyDescent="0.25">
      <c r="C695" s="162"/>
      <c r="D695" s="162"/>
      <c r="E695" s="162"/>
      <c r="F695" s="162"/>
    </row>
    <row r="696" spans="3:6" ht="20.100000000000001" customHeight="1" x14ac:dyDescent="0.25">
      <c r="C696" s="162"/>
      <c r="D696" s="162"/>
      <c r="E696" s="162"/>
      <c r="F696" s="162"/>
    </row>
    <row r="697" spans="3:6" ht="20.100000000000001" customHeight="1" x14ac:dyDescent="0.25">
      <c r="C697" s="162"/>
      <c r="D697" s="162"/>
      <c r="E697" s="162"/>
      <c r="F697" s="162"/>
    </row>
    <row r="698" spans="3:6" ht="20.100000000000001" customHeight="1" x14ac:dyDescent="0.25">
      <c r="C698" s="162"/>
      <c r="D698" s="162"/>
      <c r="E698" s="162"/>
      <c r="F698" s="162"/>
    </row>
    <row r="699" spans="3:6" ht="20.100000000000001" customHeight="1" x14ac:dyDescent="0.25">
      <c r="C699" s="162"/>
      <c r="D699" s="162"/>
      <c r="E699" s="162"/>
      <c r="F699" s="162"/>
    </row>
    <row r="700" spans="3:6" ht="20.100000000000001" customHeight="1" x14ac:dyDescent="0.25">
      <c r="C700" s="162"/>
      <c r="D700" s="162"/>
      <c r="E700" s="162"/>
      <c r="F700" s="162"/>
    </row>
    <row r="701" spans="3:6" ht="20.100000000000001" customHeight="1" x14ac:dyDescent="0.25">
      <c r="C701" s="162"/>
      <c r="D701" s="162"/>
      <c r="E701" s="162"/>
      <c r="F701" s="162"/>
    </row>
    <row r="702" spans="3:6" ht="20.100000000000001" customHeight="1" x14ac:dyDescent="0.25">
      <c r="C702" s="162"/>
      <c r="D702" s="162"/>
      <c r="E702" s="162"/>
      <c r="F702" s="162"/>
    </row>
    <row r="703" spans="3:6" ht="20.100000000000001" customHeight="1" x14ac:dyDescent="0.25">
      <c r="C703" s="162"/>
      <c r="D703" s="162"/>
      <c r="E703" s="162"/>
      <c r="F703" s="162"/>
    </row>
    <row r="704" spans="3:6" ht="20.100000000000001" customHeight="1" x14ac:dyDescent="0.25">
      <c r="C704" s="162"/>
      <c r="D704" s="162"/>
      <c r="E704" s="162"/>
      <c r="F704" s="162"/>
    </row>
    <row r="705" spans="3:6" ht="20.100000000000001" customHeight="1" x14ac:dyDescent="0.25">
      <c r="C705" s="162"/>
      <c r="D705" s="162"/>
      <c r="E705" s="162"/>
      <c r="F705" s="162"/>
    </row>
    <row r="706" spans="3:6" ht="20.100000000000001" customHeight="1" x14ac:dyDescent="0.25">
      <c r="C706" s="162"/>
      <c r="D706" s="162"/>
      <c r="E706" s="162"/>
      <c r="F706" s="162"/>
    </row>
    <row r="707" spans="3:6" ht="20.100000000000001" customHeight="1" x14ac:dyDescent="0.25">
      <c r="C707" s="162"/>
      <c r="D707" s="162"/>
      <c r="E707" s="162"/>
      <c r="F707" s="162"/>
    </row>
    <row r="708" spans="3:6" ht="20.100000000000001" customHeight="1" x14ac:dyDescent="0.25">
      <c r="C708" s="162"/>
      <c r="D708" s="162"/>
      <c r="E708" s="162"/>
      <c r="F708" s="162"/>
    </row>
    <row r="709" spans="3:6" ht="20.100000000000001" customHeight="1" x14ac:dyDescent="0.25">
      <c r="C709" s="162"/>
      <c r="D709" s="162"/>
      <c r="E709" s="162"/>
      <c r="F709" s="162"/>
    </row>
    <row r="710" spans="3:6" ht="20.100000000000001" customHeight="1" x14ac:dyDescent="0.25">
      <c r="C710" s="162"/>
      <c r="D710" s="162"/>
      <c r="E710" s="162"/>
      <c r="F710" s="162"/>
    </row>
    <row r="711" spans="3:6" ht="20.100000000000001" customHeight="1" x14ac:dyDescent="0.25">
      <c r="C711" s="162"/>
      <c r="D711" s="162"/>
      <c r="E711" s="162"/>
      <c r="F711" s="162"/>
    </row>
    <row r="712" spans="3:6" ht="20.100000000000001" customHeight="1" x14ac:dyDescent="0.25">
      <c r="C712" s="162"/>
      <c r="D712" s="162"/>
      <c r="E712" s="162"/>
      <c r="F712" s="162"/>
    </row>
    <row r="713" spans="3:6" ht="20.100000000000001" customHeight="1" x14ac:dyDescent="0.25">
      <c r="C713" s="162"/>
      <c r="D713" s="162"/>
      <c r="E713" s="162"/>
      <c r="F713" s="162"/>
    </row>
    <row r="714" spans="3:6" ht="20.100000000000001" customHeight="1" x14ac:dyDescent="0.25">
      <c r="C714" s="162"/>
      <c r="D714" s="162"/>
      <c r="E714" s="162"/>
      <c r="F714" s="162"/>
    </row>
    <row r="715" spans="3:6" ht="20.100000000000001" customHeight="1" x14ac:dyDescent="0.25">
      <c r="C715" s="162"/>
      <c r="D715" s="162"/>
      <c r="E715" s="162"/>
      <c r="F715" s="162"/>
    </row>
    <row r="716" spans="3:6" ht="20.100000000000001" customHeight="1" x14ac:dyDescent="0.25">
      <c r="C716" s="162"/>
      <c r="D716" s="162"/>
      <c r="E716" s="162"/>
      <c r="F716" s="162"/>
    </row>
    <row r="717" spans="3:6" ht="20.100000000000001" customHeight="1" x14ac:dyDescent="0.25">
      <c r="C717" s="162"/>
      <c r="D717" s="162"/>
      <c r="E717" s="162"/>
      <c r="F717" s="162"/>
    </row>
    <row r="718" spans="3:6" ht="20.100000000000001" customHeight="1" x14ac:dyDescent="0.25">
      <c r="C718" s="162"/>
      <c r="D718" s="162"/>
      <c r="E718" s="162"/>
      <c r="F718" s="162"/>
    </row>
    <row r="719" spans="3:6" ht="20.100000000000001" customHeight="1" x14ac:dyDescent="0.25">
      <c r="C719" s="162"/>
      <c r="D719" s="162"/>
      <c r="E719" s="162"/>
      <c r="F719" s="162"/>
    </row>
    <row r="720" spans="3:6" ht="20.100000000000001" customHeight="1" x14ac:dyDescent="0.25">
      <c r="C720" s="162"/>
      <c r="D720" s="162"/>
      <c r="E720" s="162"/>
      <c r="F720" s="162"/>
    </row>
    <row r="721" spans="3:6" ht="20.100000000000001" customHeight="1" x14ac:dyDescent="0.25">
      <c r="C721" s="162"/>
      <c r="D721" s="162"/>
      <c r="E721" s="162"/>
      <c r="F721" s="162"/>
    </row>
    <row r="722" spans="3:6" ht="20.100000000000001" customHeight="1" x14ac:dyDescent="0.25">
      <c r="C722" s="162"/>
      <c r="D722" s="162"/>
      <c r="E722" s="162"/>
      <c r="F722" s="162"/>
    </row>
    <row r="723" spans="3:6" ht="20.100000000000001" customHeight="1" x14ac:dyDescent="0.25">
      <c r="C723" s="162"/>
      <c r="D723" s="162"/>
      <c r="E723" s="162"/>
      <c r="F723" s="162"/>
    </row>
    <row r="724" spans="3:6" ht="20.100000000000001" customHeight="1" x14ac:dyDescent="0.25">
      <c r="C724" s="162"/>
      <c r="D724" s="162"/>
      <c r="E724" s="162"/>
      <c r="F724" s="162"/>
    </row>
    <row r="725" spans="3:6" ht="20.100000000000001" customHeight="1" x14ac:dyDescent="0.25">
      <c r="C725" s="162"/>
      <c r="D725" s="162"/>
      <c r="E725" s="162"/>
      <c r="F725" s="162"/>
    </row>
    <row r="726" spans="3:6" ht="20.100000000000001" customHeight="1" x14ac:dyDescent="0.25">
      <c r="C726" s="162"/>
      <c r="D726" s="162"/>
      <c r="E726" s="162"/>
      <c r="F726" s="162"/>
    </row>
    <row r="727" spans="3:6" ht="20.100000000000001" customHeight="1" x14ac:dyDescent="0.25">
      <c r="C727" s="162"/>
      <c r="D727" s="162"/>
      <c r="E727" s="162"/>
      <c r="F727" s="162"/>
    </row>
    <row r="728" spans="3:6" ht="20.100000000000001" customHeight="1" x14ac:dyDescent="0.25">
      <c r="C728" s="162"/>
      <c r="D728" s="162"/>
      <c r="E728" s="162"/>
      <c r="F728" s="162"/>
    </row>
    <row r="729" spans="3:6" ht="20.100000000000001" customHeight="1" x14ac:dyDescent="0.25">
      <c r="C729" s="162"/>
      <c r="D729" s="162"/>
      <c r="E729" s="162"/>
      <c r="F729" s="162"/>
    </row>
    <row r="730" spans="3:6" ht="20.100000000000001" customHeight="1" x14ac:dyDescent="0.25">
      <c r="C730" s="162"/>
      <c r="D730" s="162"/>
      <c r="E730" s="162"/>
      <c r="F730" s="162"/>
    </row>
    <row r="731" spans="3:6" ht="20.100000000000001" customHeight="1" x14ac:dyDescent="0.25">
      <c r="C731" s="162"/>
      <c r="D731" s="162"/>
      <c r="E731" s="162"/>
      <c r="F731" s="162"/>
    </row>
    <row r="732" spans="3:6" ht="20.100000000000001" customHeight="1" x14ac:dyDescent="0.25">
      <c r="C732" s="162"/>
      <c r="D732" s="162"/>
      <c r="E732" s="162"/>
      <c r="F732" s="162"/>
    </row>
    <row r="733" spans="3:6" ht="20.100000000000001" customHeight="1" x14ac:dyDescent="0.25">
      <c r="C733" s="162"/>
      <c r="D733" s="162"/>
      <c r="E733" s="162"/>
      <c r="F733" s="162"/>
    </row>
    <row r="734" spans="3:6" ht="20.100000000000001" customHeight="1" x14ac:dyDescent="0.25">
      <c r="C734" s="162"/>
      <c r="D734" s="162"/>
      <c r="E734" s="162"/>
      <c r="F734" s="162"/>
    </row>
    <row r="735" spans="3:6" ht="20.100000000000001" customHeight="1" x14ac:dyDescent="0.25">
      <c r="C735" s="162"/>
      <c r="D735" s="162"/>
      <c r="E735" s="162"/>
      <c r="F735" s="162"/>
    </row>
    <row r="736" spans="3:6" ht="20.100000000000001" customHeight="1" x14ac:dyDescent="0.25">
      <c r="C736" s="162"/>
      <c r="D736" s="162"/>
      <c r="E736" s="162"/>
      <c r="F736" s="162"/>
    </row>
    <row r="737" spans="3:6" ht="20.100000000000001" customHeight="1" x14ac:dyDescent="0.25">
      <c r="C737" s="162"/>
      <c r="D737" s="162"/>
      <c r="E737" s="162"/>
      <c r="F737" s="162"/>
    </row>
    <row r="738" spans="3:6" ht="20.100000000000001" customHeight="1" x14ac:dyDescent="0.25">
      <c r="C738" s="162"/>
      <c r="D738" s="162"/>
      <c r="E738" s="162"/>
      <c r="F738" s="162"/>
    </row>
    <row r="739" spans="3:6" ht="20.100000000000001" customHeight="1" x14ac:dyDescent="0.25">
      <c r="C739" s="162"/>
      <c r="D739" s="162"/>
      <c r="E739" s="162"/>
      <c r="F739" s="162"/>
    </row>
    <row r="740" spans="3:6" ht="20.100000000000001" customHeight="1" x14ac:dyDescent="0.25">
      <c r="C740" s="162"/>
      <c r="D740" s="162"/>
      <c r="E740" s="162"/>
      <c r="F740" s="162"/>
    </row>
    <row r="741" spans="3:6" ht="20.100000000000001" customHeight="1" x14ac:dyDescent="0.25">
      <c r="C741" s="162"/>
      <c r="D741" s="162"/>
      <c r="E741" s="162"/>
      <c r="F741" s="162"/>
    </row>
    <row r="742" spans="3:6" ht="20.100000000000001" customHeight="1" x14ac:dyDescent="0.25">
      <c r="C742" s="162"/>
      <c r="D742" s="162"/>
      <c r="E742" s="162"/>
      <c r="F742" s="162"/>
    </row>
    <row r="743" spans="3:6" ht="20.100000000000001" customHeight="1" x14ac:dyDescent="0.25">
      <c r="C743" s="162"/>
      <c r="D743" s="162"/>
      <c r="E743" s="162"/>
      <c r="F743" s="162"/>
    </row>
    <row r="744" spans="3:6" ht="20.100000000000001" customHeight="1" x14ac:dyDescent="0.25">
      <c r="C744" s="162"/>
      <c r="D744" s="162"/>
      <c r="E744" s="162"/>
      <c r="F744" s="162"/>
    </row>
    <row r="745" spans="3:6" ht="20.100000000000001" customHeight="1" x14ac:dyDescent="0.25">
      <c r="C745" s="162"/>
      <c r="D745" s="162"/>
      <c r="E745" s="162"/>
      <c r="F745" s="162"/>
    </row>
    <row r="746" spans="3:6" ht="20.100000000000001" customHeight="1" x14ac:dyDescent="0.25">
      <c r="C746" s="162"/>
      <c r="D746" s="162"/>
      <c r="E746" s="162"/>
      <c r="F746" s="162"/>
    </row>
    <row r="747" spans="3:6" ht="20.100000000000001" customHeight="1" x14ac:dyDescent="0.25">
      <c r="C747" s="162"/>
      <c r="D747" s="162"/>
      <c r="E747" s="162"/>
      <c r="F747" s="162"/>
    </row>
    <row r="748" spans="3:6" ht="20.100000000000001" customHeight="1" x14ac:dyDescent="0.25">
      <c r="C748" s="162"/>
      <c r="D748" s="162"/>
      <c r="E748" s="162"/>
      <c r="F748" s="162"/>
    </row>
    <row r="749" spans="3:6" ht="20.100000000000001" customHeight="1" x14ac:dyDescent="0.25">
      <c r="C749" s="162"/>
      <c r="D749" s="162"/>
      <c r="E749" s="162"/>
      <c r="F749" s="162"/>
    </row>
    <row r="750" spans="3:6" ht="20.100000000000001" customHeight="1" x14ac:dyDescent="0.25">
      <c r="C750" s="162"/>
      <c r="D750" s="162"/>
      <c r="E750" s="162"/>
      <c r="F750" s="162"/>
    </row>
    <row r="751" spans="3:6" ht="20.100000000000001" customHeight="1" x14ac:dyDescent="0.25">
      <c r="C751" s="162"/>
      <c r="D751" s="162"/>
      <c r="E751" s="162"/>
      <c r="F751" s="162"/>
    </row>
    <row r="752" spans="3:6" ht="20.100000000000001" customHeight="1" x14ac:dyDescent="0.25">
      <c r="C752" s="162"/>
      <c r="D752" s="162"/>
      <c r="E752" s="162"/>
      <c r="F752" s="162"/>
    </row>
    <row r="753" spans="3:6" ht="20.100000000000001" customHeight="1" x14ac:dyDescent="0.25">
      <c r="C753" s="162"/>
      <c r="D753" s="162"/>
      <c r="E753" s="162"/>
      <c r="F753" s="162"/>
    </row>
    <row r="754" spans="3:6" ht="20.100000000000001" customHeight="1" x14ac:dyDescent="0.25">
      <c r="C754" s="162"/>
      <c r="D754" s="162"/>
      <c r="E754" s="162"/>
      <c r="F754" s="162"/>
    </row>
    <row r="755" spans="3:6" ht="20.100000000000001" customHeight="1" x14ac:dyDescent="0.25">
      <c r="C755" s="162"/>
      <c r="D755" s="162"/>
      <c r="E755" s="162"/>
      <c r="F755" s="162"/>
    </row>
    <row r="756" spans="3:6" ht="20.100000000000001" customHeight="1" x14ac:dyDescent="0.25">
      <c r="C756" s="162"/>
      <c r="D756" s="162"/>
      <c r="E756" s="162"/>
      <c r="F756" s="162"/>
    </row>
    <row r="757" spans="3:6" ht="20.100000000000001" customHeight="1" x14ac:dyDescent="0.25">
      <c r="C757" s="162"/>
      <c r="D757" s="162"/>
      <c r="E757" s="162"/>
      <c r="F757" s="162"/>
    </row>
    <row r="758" spans="3:6" ht="20.100000000000001" customHeight="1" x14ac:dyDescent="0.25">
      <c r="C758" s="162"/>
      <c r="D758" s="162"/>
      <c r="E758" s="162"/>
      <c r="F758" s="162"/>
    </row>
    <row r="759" spans="3:6" ht="20.100000000000001" customHeight="1" x14ac:dyDescent="0.25">
      <c r="C759" s="162"/>
      <c r="D759" s="162"/>
      <c r="E759" s="162"/>
      <c r="F759" s="162"/>
    </row>
    <row r="760" spans="3:6" ht="20.100000000000001" customHeight="1" x14ac:dyDescent="0.25">
      <c r="C760" s="162"/>
      <c r="D760" s="162"/>
      <c r="E760" s="162"/>
      <c r="F760" s="162"/>
    </row>
    <row r="761" spans="3:6" ht="20.100000000000001" customHeight="1" x14ac:dyDescent="0.25">
      <c r="C761" s="162"/>
      <c r="D761" s="162"/>
      <c r="E761" s="162"/>
      <c r="F761" s="162"/>
    </row>
    <row r="762" spans="3:6" ht="20.100000000000001" customHeight="1" x14ac:dyDescent="0.25">
      <c r="C762" s="162"/>
      <c r="D762" s="162"/>
      <c r="E762" s="162"/>
      <c r="F762" s="162"/>
    </row>
    <row r="763" spans="3:6" ht="20.100000000000001" customHeight="1" x14ac:dyDescent="0.25">
      <c r="C763" s="162"/>
      <c r="D763" s="162"/>
      <c r="E763" s="162"/>
      <c r="F763" s="162"/>
    </row>
    <row r="764" spans="3:6" ht="20.100000000000001" customHeight="1" x14ac:dyDescent="0.25">
      <c r="C764" s="162"/>
      <c r="D764" s="162"/>
      <c r="E764" s="162"/>
      <c r="F764" s="162"/>
    </row>
    <row r="765" spans="3:6" ht="20.100000000000001" customHeight="1" x14ac:dyDescent="0.25">
      <c r="C765" s="162"/>
      <c r="D765" s="162"/>
      <c r="E765" s="162"/>
      <c r="F765" s="162"/>
    </row>
    <row r="766" spans="3:6" ht="20.100000000000001" customHeight="1" x14ac:dyDescent="0.25">
      <c r="C766" s="162"/>
      <c r="D766" s="162"/>
      <c r="E766" s="162"/>
      <c r="F766" s="162"/>
    </row>
    <row r="767" spans="3:6" ht="20.100000000000001" customHeight="1" x14ac:dyDescent="0.25">
      <c r="C767" s="162"/>
      <c r="D767" s="162"/>
      <c r="E767" s="162"/>
      <c r="F767" s="162"/>
    </row>
    <row r="768" spans="3:6" ht="20.100000000000001" customHeight="1" x14ac:dyDescent="0.25">
      <c r="C768" s="162"/>
      <c r="D768" s="162"/>
      <c r="E768" s="162"/>
      <c r="F768" s="162"/>
    </row>
    <row r="769" spans="3:6" ht="20.100000000000001" customHeight="1" x14ac:dyDescent="0.25">
      <c r="C769" s="162"/>
      <c r="D769" s="162"/>
      <c r="E769" s="162"/>
      <c r="F769" s="162"/>
    </row>
    <row r="770" spans="3:6" ht="20.100000000000001" customHeight="1" x14ac:dyDescent="0.25">
      <c r="C770" s="162"/>
      <c r="D770" s="162"/>
      <c r="E770" s="162"/>
      <c r="F770" s="162"/>
    </row>
    <row r="771" spans="3:6" ht="20.100000000000001" customHeight="1" x14ac:dyDescent="0.25">
      <c r="C771" s="162"/>
      <c r="D771" s="162"/>
      <c r="E771" s="162"/>
      <c r="F771" s="162"/>
    </row>
    <row r="772" spans="3:6" ht="20.100000000000001" customHeight="1" x14ac:dyDescent="0.25">
      <c r="C772" s="162"/>
      <c r="D772" s="162"/>
      <c r="E772" s="162"/>
      <c r="F772" s="162"/>
    </row>
    <row r="773" spans="3:6" ht="20.100000000000001" customHeight="1" x14ac:dyDescent="0.25">
      <c r="C773" s="162"/>
      <c r="D773" s="162"/>
      <c r="E773" s="162"/>
      <c r="F773" s="162"/>
    </row>
    <row r="774" spans="3:6" ht="20.100000000000001" customHeight="1" x14ac:dyDescent="0.25">
      <c r="C774" s="162"/>
      <c r="D774" s="162"/>
      <c r="E774" s="162"/>
      <c r="F774" s="162"/>
    </row>
    <row r="775" spans="3:6" ht="20.100000000000001" customHeight="1" x14ac:dyDescent="0.25">
      <c r="C775" s="162"/>
      <c r="D775" s="162"/>
      <c r="E775" s="162"/>
      <c r="F775" s="162"/>
    </row>
    <row r="776" spans="3:6" ht="20.100000000000001" customHeight="1" x14ac:dyDescent="0.25">
      <c r="C776" s="162"/>
      <c r="D776" s="162"/>
      <c r="E776" s="162"/>
      <c r="F776" s="162"/>
    </row>
    <row r="777" spans="3:6" ht="20.100000000000001" customHeight="1" x14ac:dyDescent="0.25">
      <c r="C777" s="162"/>
      <c r="D777" s="162"/>
      <c r="E777" s="162"/>
      <c r="F777" s="162"/>
    </row>
    <row r="778" spans="3:6" ht="20.100000000000001" customHeight="1" x14ac:dyDescent="0.25">
      <c r="C778" s="162"/>
      <c r="D778" s="162"/>
      <c r="E778" s="162"/>
      <c r="F778" s="162"/>
    </row>
    <row r="779" spans="3:6" ht="20.100000000000001" customHeight="1" x14ac:dyDescent="0.25">
      <c r="C779" s="162"/>
      <c r="D779" s="162"/>
      <c r="E779" s="162"/>
      <c r="F779" s="162"/>
    </row>
    <row r="780" spans="3:6" ht="20.100000000000001" customHeight="1" x14ac:dyDescent="0.25">
      <c r="C780" s="162"/>
      <c r="D780" s="162"/>
      <c r="E780" s="162"/>
      <c r="F780" s="162"/>
    </row>
    <row r="781" spans="3:6" ht="20.100000000000001" customHeight="1" x14ac:dyDescent="0.25">
      <c r="C781" s="162"/>
      <c r="D781" s="162"/>
      <c r="E781" s="162"/>
      <c r="F781" s="162"/>
    </row>
    <row r="782" spans="3:6" ht="20.100000000000001" customHeight="1" x14ac:dyDescent="0.25">
      <c r="C782" s="162"/>
      <c r="D782" s="162"/>
      <c r="E782" s="162"/>
      <c r="F782" s="162"/>
    </row>
    <row r="783" spans="3:6" ht="20.100000000000001" customHeight="1" x14ac:dyDescent="0.25">
      <c r="C783" s="162"/>
      <c r="D783" s="162"/>
      <c r="E783" s="162"/>
      <c r="F783" s="162"/>
    </row>
    <row r="784" spans="3:6" ht="20.100000000000001" customHeight="1" x14ac:dyDescent="0.25">
      <c r="C784" s="162"/>
      <c r="D784" s="162"/>
      <c r="E784" s="162"/>
      <c r="F784" s="162"/>
    </row>
    <row r="785" spans="3:6" ht="20.100000000000001" customHeight="1" x14ac:dyDescent="0.25">
      <c r="C785" s="162"/>
      <c r="D785" s="162"/>
      <c r="E785" s="162"/>
      <c r="F785" s="162"/>
    </row>
    <row r="786" spans="3:6" ht="20.100000000000001" customHeight="1" x14ac:dyDescent="0.25">
      <c r="C786" s="162"/>
      <c r="D786" s="162"/>
      <c r="E786" s="162"/>
      <c r="F786" s="162"/>
    </row>
    <row r="787" spans="3:6" ht="20.100000000000001" customHeight="1" x14ac:dyDescent="0.25">
      <c r="C787" s="162"/>
      <c r="D787" s="162"/>
      <c r="E787" s="162"/>
      <c r="F787" s="162"/>
    </row>
    <row r="788" spans="3:6" ht="20.100000000000001" customHeight="1" x14ac:dyDescent="0.25">
      <c r="C788" s="162"/>
      <c r="D788" s="162"/>
      <c r="E788" s="162"/>
      <c r="F788" s="162"/>
    </row>
    <row r="789" spans="3:6" ht="20.100000000000001" customHeight="1" x14ac:dyDescent="0.25">
      <c r="C789" s="162"/>
      <c r="D789" s="162"/>
      <c r="E789" s="162"/>
      <c r="F789" s="162"/>
    </row>
    <row r="790" spans="3:6" ht="20.100000000000001" customHeight="1" x14ac:dyDescent="0.25">
      <c r="C790" s="162"/>
      <c r="D790" s="162"/>
      <c r="E790" s="162"/>
      <c r="F790" s="162"/>
    </row>
    <row r="791" spans="3:6" ht="20.100000000000001" customHeight="1" x14ac:dyDescent="0.25">
      <c r="C791" s="162"/>
      <c r="D791" s="162"/>
      <c r="E791" s="162"/>
      <c r="F791" s="162"/>
    </row>
    <row r="792" spans="3:6" ht="20.100000000000001" customHeight="1" x14ac:dyDescent="0.25">
      <c r="C792" s="162"/>
      <c r="D792" s="162"/>
      <c r="E792" s="162"/>
      <c r="F792" s="162"/>
    </row>
    <row r="793" spans="3:6" ht="20.100000000000001" customHeight="1" x14ac:dyDescent="0.25">
      <c r="C793" s="162"/>
      <c r="D793" s="162"/>
      <c r="E793" s="162"/>
      <c r="F793" s="162"/>
    </row>
    <row r="794" spans="3:6" ht="20.100000000000001" customHeight="1" x14ac:dyDescent="0.25">
      <c r="C794" s="162"/>
      <c r="D794" s="162"/>
      <c r="E794" s="162"/>
      <c r="F794" s="162"/>
    </row>
    <row r="795" spans="3:6" ht="20.100000000000001" customHeight="1" x14ac:dyDescent="0.25">
      <c r="C795" s="162"/>
      <c r="D795" s="162"/>
      <c r="E795" s="162"/>
      <c r="F795" s="162"/>
    </row>
    <row r="796" spans="3:6" ht="20.100000000000001" customHeight="1" x14ac:dyDescent="0.25">
      <c r="C796" s="162"/>
      <c r="D796" s="162"/>
      <c r="E796" s="162"/>
      <c r="F796" s="162"/>
    </row>
    <row r="797" spans="3:6" ht="20.100000000000001" customHeight="1" x14ac:dyDescent="0.25">
      <c r="C797" s="162"/>
      <c r="D797" s="162"/>
      <c r="E797" s="162"/>
      <c r="F797" s="162"/>
    </row>
    <row r="798" spans="3:6" ht="20.100000000000001" customHeight="1" x14ac:dyDescent="0.25">
      <c r="C798" s="162"/>
      <c r="D798" s="162"/>
      <c r="E798" s="162"/>
      <c r="F798" s="162"/>
    </row>
    <row r="799" spans="3:6" ht="20.100000000000001" customHeight="1" x14ac:dyDescent="0.25">
      <c r="C799" s="162"/>
      <c r="D799" s="162"/>
      <c r="E799" s="162"/>
      <c r="F799" s="162"/>
    </row>
    <row r="800" spans="3:6" ht="20.100000000000001" customHeight="1" x14ac:dyDescent="0.25">
      <c r="C800" s="162"/>
      <c r="D800" s="162"/>
      <c r="E800" s="162"/>
      <c r="F800" s="162"/>
    </row>
    <row r="801" spans="3:6" ht="20.100000000000001" customHeight="1" x14ac:dyDescent="0.25">
      <c r="C801" s="162"/>
      <c r="D801" s="162"/>
      <c r="E801" s="162"/>
      <c r="F801" s="162"/>
    </row>
    <row r="802" spans="3:6" ht="20.100000000000001" customHeight="1" x14ac:dyDescent="0.25">
      <c r="C802" s="162"/>
      <c r="D802" s="162"/>
      <c r="E802" s="162"/>
      <c r="F802" s="162"/>
    </row>
    <row r="803" spans="3:6" ht="20.100000000000001" customHeight="1" x14ac:dyDescent="0.25">
      <c r="C803" s="162"/>
      <c r="D803" s="162"/>
      <c r="E803" s="162"/>
      <c r="F803" s="162"/>
    </row>
    <row r="804" spans="3:6" ht="20.100000000000001" customHeight="1" x14ac:dyDescent="0.25">
      <c r="C804" s="162"/>
      <c r="D804" s="162"/>
      <c r="E804" s="162"/>
      <c r="F804" s="162"/>
    </row>
    <row r="805" spans="3:6" ht="20.100000000000001" customHeight="1" x14ac:dyDescent="0.25">
      <c r="C805" s="162"/>
      <c r="D805" s="162"/>
      <c r="E805" s="162"/>
      <c r="F805" s="162"/>
    </row>
    <row r="806" spans="3:6" ht="20.100000000000001" customHeight="1" x14ac:dyDescent="0.25">
      <c r="C806" s="162"/>
      <c r="D806" s="162"/>
      <c r="E806" s="162"/>
      <c r="F806" s="162"/>
    </row>
    <row r="807" spans="3:6" ht="20.100000000000001" customHeight="1" x14ac:dyDescent="0.25">
      <c r="C807" s="162"/>
      <c r="D807" s="162"/>
      <c r="E807" s="162"/>
      <c r="F807" s="162"/>
    </row>
    <row r="808" spans="3:6" ht="20.100000000000001" customHeight="1" x14ac:dyDescent="0.25">
      <c r="C808" s="162"/>
      <c r="D808" s="162"/>
      <c r="E808" s="162"/>
      <c r="F808" s="162"/>
    </row>
    <row r="809" spans="3:6" ht="20.100000000000001" customHeight="1" x14ac:dyDescent="0.25">
      <c r="C809" s="162"/>
      <c r="D809" s="162"/>
      <c r="E809" s="162"/>
      <c r="F809" s="162"/>
    </row>
    <row r="810" spans="3:6" ht="20.100000000000001" customHeight="1" x14ac:dyDescent="0.25">
      <c r="C810" s="162"/>
      <c r="D810" s="162"/>
      <c r="E810" s="162"/>
      <c r="F810" s="162"/>
    </row>
    <row r="811" spans="3:6" ht="20.100000000000001" customHeight="1" x14ac:dyDescent="0.25">
      <c r="C811" s="162"/>
      <c r="D811" s="162"/>
      <c r="E811" s="162"/>
      <c r="F811" s="162"/>
    </row>
    <row r="812" spans="3:6" ht="20.100000000000001" customHeight="1" x14ac:dyDescent="0.25">
      <c r="C812" s="162"/>
      <c r="D812" s="162"/>
      <c r="E812" s="162"/>
      <c r="F812" s="162"/>
    </row>
    <row r="813" spans="3:6" ht="20.100000000000001" customHeight="1" x14ac:dyDescent="0.25">
      <c r="C813" s="162"/>
      <c r="D813" s="162"/>
      <c r="E813" s="162"/>
      <c r="F813" s="162"/>
    </row>
    <row r="814" spans="3:6" ht="20.100000000000001" customHeight="1" x14ac:dyDescent="0.25">
      <c r="C814" s="162"/>
      <c r="D814" s="162"/>
      <c r="E814" s="162"/>
      <c r="F814" s="162"/>
    </row>
    <row r="815" spans="3:6" ht="20.100000000000001" customHeight="1" x14ac:dyDescent="0.25">
      <c r="C815" s="162"/>
      <c r="D815" s="162"/>
      <c r="E815" s="162"/>
      <c r="F815" s="162"/>
    </row>
    <row r="816" spans="3:6" ht="20.100000000000001" customHeight="1" x14ac:dyDescent="0.25">
      <c r="C816" s="162"/>
      <c r="D816" s="162"/>
      <c r="E816" s="162"/>
      <c r="F816" s="162"/>
    </row>
  </sheetData>
  <mergeCells count="3570">
    <mergeCell ref="H4:AV5"/>
    <mergeCell ref="H3:AV3"/>
    <mergeCell ref="H2:AV2"/>
    <mergeCell ref="H1:AV1"/>
    <mergeCell ref="A1:F1"/>
    <mergeCell ref="A2:F2"/>
    <mergeCell ref="AJ46:AK48"/>
    <mergeCell ref="AL46:AL48"/>
    <mergeCell ref="AN46:AO46"/>
    <mergeCell ref="AQ46:AR46"/>
    <mergeCell ref="AS46:AT46"/>
    <mergeCell ref="AU46:AV46"/>
    <mergeCell ref="AN47:AO47"/>
    <mergeCell ref="AQ47:AR47"/>
    <mergeCell ref="AS47:AT47"/>
    <mergeCell ref="AU47:AV47"/>
    <mergeCell ref="AN48:AO48"/>
    <mergeCell ref="AQ48:AR48"/>
    <mergeCell ref="AS48:AT48"/>
    <mergeCell ref="AU48:AV48"/>
    <mergeCell ref="AJ40:AK42"/>
    <mergeCell ref="AL40:AL42"/>
    <mergeCell ref="AN40:AO40"/>
    <mergeCell ref="AQ40:AR40"/>
    <mergeCell ref="AS40:AT40"/>
    <mergeCell ref="AU40:AV40"/>
    <mergeCell ref="AN41:AO41"/>
    <mergeCell ref="AQ41:AR41"/>
    <mergeCell ref="AS41:AT41"/>
    <mergeCell ref="AU41:AV41"/>
    <mergeCell ref="AN42:AO42"/>
    <mergeCell ref="AQ42:AR42"/>
    <mergeCell ref="AS42:AT42"/>
    <mergeCell ref="AU42:AV42"/>
    <mergeCell ref="AJ43:AK45"/>
    <mergeCell ref="AL43:AL45"/>
    <mergeCell ref="AN43:AO43"/>
    <mergeCell ref="AQ43:AR43"/>
    <mergeCell ref="AS43:AT43"/>
    <mergeCell ref="AU43:AV43"/>
    <mergeCell ref="AN44:AO44"/>
    <mergeCell ref="AQ44:AR44"/>
    <mergeCell ref="AS44:AT44"/>
    <mergeCell ref="AU44:AV44"/>
    <mergeCell ref="AN45:AO45"/>
    <mergeCell ref="AQ45:AR45"/>
    <mergeCell ref="AS45:AT45"/>
    <mergeCell ref="AU45:AV45"/>
    <mergeCell ref="AJ34:AK36"/>
    <mergeCell ref="AL34:AL36"/>
    <mergeCell ref="AN34:AO34"/>
    <mergeCell ref="AQ34:AR34"/>
    <mergeCell ref="AS34:AT34"/>
    <mergeCell ref="AU34:AV34"/>
    <mergeCell ref="AN35:AO35"/>
    <mergeCell ref="AQ35:AR35"/>
    <mergeCell ref="AS35:AT35"/>
    <mergeCell ref="AU35:AV35"/>
    <mergeCell ref="AN36:AO36"/>
    <mergeCell ref="AQ36:AR36"/>
    <mergeCell ref="AS36:AT36"/>
    <mergeCell ref="AU36:AV36"/>
    <mergeCell ref="AJ37:AK39"/>
    <mergeCell ref="AL37:AL39"/>
    <mergeCell ref="AS37:AT37"/>
    <mergeCell ref="AU37:AV37"/>
    <mergeCell ref="AN38:AO38"/>
    <mergeCell ref="AQ38:AR38"/>
    <mergeCell ref="AS38:AT38"/>
    <mergeCell ref="AU38:AV38"/>
    <mergeCell ref="AN39:AO39"/>
    <mergeCell ref="AQ39:AR39"/>
    <mergeCell ref="AS39:AT39"/>
    <mergeCell ref="AU39:AV39"/>
    <mergeCell ref="AN29:AO29"/>
    <mergeCell ref="AP29:AR29"/>
    <mergeCell ref="AS29:AT29"/>
    <mergeCell ref="AJ30:AK30"/>
    <mergeCell ref="AN30:AO30"/>
    <mergeCell ref="AQ30:AR30"/>
    <mergeCell ref="AS30:AT30"/>
    <mergeCell ref="AU30:AV30"/>
    <mergeCell ref="AJ31:AK33"/>
    <mergeCell ref="AL31:AL33"/>
    <mergeCell ref="AN31:AO31"/>
    <mergeCell ref="AQ31:AR31"/>
    <mergeCell ref="AS31:AT31"/>
    <mergeCell ref="AU31:AV31"/>
    <mergeCell ref="AN32:AO32"/>
    <mergeCell ref="AQ32:AR32"/>
    <mergeCell ref="AS32:AT32"/>
    <mergeCell ref="AU32:AV32"/>
    <mergeCell ref="AN33:AO33"/>
    <mergeCell ref="AQ33:AR33"/>
    <mergeCell ref="AU33:AV33"/>
    <mergeCell ref="AJ23:AK25"/>
    <mergeCell ref="AL23:AL25"/>
    <mergeCell ref="AN23:AO23"/>
    <mergeCell ref="AQ23:AR23"/>
    <mergeCell ref="AS23:AT23"/>
    <mergeCell ref="AU23:AV23"/>
    <mergeCell ref="AN24:AO24"/>
    <mergeCell ref="AQ24:AR24"/>
    <mergeCell ref="AS24:AT24"/>
    <mergeCell ref="AU24:AV24"/>
    <mergeCell ref="AN25:AO25"/>
    <mergeCell ref="AQ25:AR25"/>
    <mergeCell ref="AS25:AT25"/>
    <mergeCell ref="AU25:AV25"/>
    <mergeCell ref="AJ20:AK22"/>
    <mergeCell ref="AL20:AL22"/>
    <mergeCell ref="AN20:AO20"/>
    <mergeCell ref="AQ20:AR20"/>
    <mergeCell ref="AS20:AT20"/>
    <mergeCell ref="AU20:AV20"/>
    <mergeCell ref="AN21:AO21"/>
    <mergeCell ref="AQ21:AR21"/>
    <mergeCell ref="AS21:AT21"/>
    <mergeCell ref="AU21:AV21"/>
    <mergeCell ref="AN22:AO22"/>
    <mergeCell ref="AQ22:AR22"/>
    <mergeCell ref="AS22:AT22"/>
    <mergeCell ref="AU22:AV22"/>
    <mergeCell ref="AU17:AV17"/>
    <mergeCell ref="AN18:AO18"/>
    <mergeCell ref="AQ18:AR18"/>
    <mergeCell ref="AS18:AT18"/>
    <mergeCell ref="AU18:AV18"/>
    <mergeCell ref="AN19:AO19"/>
    <mergeCell ref="AQ19:AR19"/>
    <mergeCell ref="AS19:AT19"/>
    <mergeCell ref="AU19:AV19"/>
    <mergeCell ref="AJ14:AK16"/>
    <mergeCell ref="AL14:AL16"/>
    <mergeCell ref="AN14:AO14"/>
    <mergeCell ref="AQ14:AR14"/>
    <mergeCell ref="AS14:AT14"/>
    <mergeCell ref="AU14:AV14"/>
    <mergeCell ref="AN15:AO15"/>
    <mergeCell ref="AQ15:AR15"/>
    <mergeCell ref="AS15:AT15"/>
    <mergeCell ref="AU15:AV15"/>
    <mergeCell ref="AN16:AO16"/>
    <mergeCell ref="AQ16:AR16"/>
    <mergeCell ref="AS16:AT16"/>
    <mergeCell ref="AU16:AV16"/>
    <mergeCell ref="AU12:AV12"/>
    <mergeCell ref="AN13:AO13"/>
    <mergeCell ref="AQ13:AR13"/>
    <mergeCell ref="AS13:AT13"/>
    <mergeCell ref="AU13:AV13"/>
    <mergeCell ref="AJ8:AK10"/>
    <mergeCell ref="AL8:AL10"/>
    <mergeCell ref="AN8:AO8"/>
    <mergeCell ref="AQ8:AR8"/>
    <mergeCell ref="AS8:AT8"/>
    <mergeCell ref="AU8:AV8"/>
    <mergeCell ref="AN9:AO9"/>
    <mergeCell ref="AQ9:AR9"/>
    <mergeCell ref="AS9:AT9"/>
    <mergeCell ref="AU9:AV9"/>
    <mergeCell ref="AN10:AO10"/>
    <mergeCell ref="AQ10:AR10"/>
    <mergeCell ref="AS10:AT10"/>
    <mergeCell ref="AU10:AV10"/>
    <mergeCell ref="AG47:AH47"/>
    <mergeCell ref="Z48:AA48"/>
    <mergeCell ref="AC48:AD48"/>
    <mergeCell ref="AE48:AF48"/>
    <mergeCell ref="AG48:AH48"/>
    <mergeCell ref="AN6:AO6"/>
    <mergeCell ref="AP6:AR6"/>
    <mergeCell ref="AS6:AT6"/>
    <mergeCell ref="AJ7:AK7"/>
    <mergeCell ref="AN7:AO7"/>
    <mergeCell ref="AQ7:AR7"/>
    <mergeCell ref="AS7:AT7"/>
    <mergeCell ref="AB29:AD29"/>
    <mergeCell ref="AE29:AF29"/>
    <mergeCell ref="AC17:AD17"/>
    <mergeCell ref="AE9:AF9"/>
    <mergeCell ref="AG9:AH9"/>
    <mergeCell ref="Z10:AA10"/>
    <mergeCell ref="AC10:AD10"/>
    <mergeCell ref="AE10:AF10"/>
    <mergeCell ref="AG10:AH10"/>
    <mergeCell ref="AN12:AO12"/>
    <mergeCell ref="AQ12:AR12"/>
    <mergeCell ref="AS12:AT12"/>
    <mergeCell ref="AJ17:AK19"/>
    <mergeCell ref="AL17:AL19"/>
    <mergeCell ref="AN17:AO17"/>
    <mergeCell ref="AQ17:AR17"/>
    <mergeCell ref="AS17:AT17"/>
    <mergeCell ref="AS33:AT33"/>
    <mergeCell ref="AN37:AO37"/>
    <mergeCell ref="AQ37:AR37"/>
    <mergeCell ref="AU7:AV7"/>
    <mergeCell ref="AJ11:AK13"/>
    <mergeCell ref="AL11:AL13"/>
    <mergeCell ref="AN11:AO11"/>
    <mergeCell ref="AQ11:AR11"/>
    <mergeCell ref="AS11:AT11"/>
    <mergeCell ref="AU11:AV11"/>
    <mergeCell ref="V40:W42"/>
    <mergeCell ref="X40:X42"/>
    <mergeCell ref="Z40:AA40"/>
    <mergeCell ref="AC40:AD40"/>
    <mergeCell ref="AE40:AF40"/>
    <mergeCell ref="AG40:AH40"/>
    <mergeCell ref="Z41:AA41"/>
    <mergeCell ref="AC41:AD41"/>
    <mergeCell ref="AE41:AF41"/>
    <mergeCell ref="AG41:AH41"/>
    <mergeCell ref="Z42:AA42"/>
    <mergeCell ref="AC42:AD42"/>
    <mergeCell ref="AE42:AF42"/>
    <mergeCell ref="AG42:AH42"/>
    <mergeCell ref="AE37:AF37"/>
    <mergeCell ref="AG37:AH37"/>
    <mergeCell ref="Z38:AA38"/>
    <mergeCell ref="AC38:AD38"/>
    <mergeCell ref="AE38:AF38"/>
    <mergeCell ref="AG38:AH38"/>
    <mergeCell ref="Z39:AA39"/>
    <mergeCell ref="AC39:AD39"/>
    <mergeCell ref="AE39:AF39"/>
    <mergeCell ref="AG39:AH39"/>
    <mergeCell ref="Z29:AA29"/>
    <mergeCell ref="Z44:AA44"/>
    <mergeCell ref="AC44:AD44"/>
    <mergeCell ref="AE44:AF44"/>
    <mergeCell ref="AG44:AH44"/>
    <mergeCell ref="Z45:AA45"/>
    <mergeCell ref="AC45:AD45"/>
    <mergeCell ref="AE45:AF45"/>
    <mergeCell ref="AG45:AH45"/>
    <mergeCell ref="V34:W36"/>
    <mergeCell ref="X34:X36"/>
    <mergeCell ref="Z34:AA34"/>
    <mergeCell ref="AC34:AD34"/>
    <mergeCell ref="AE34:AF34"/>
    <mergeCell ref="AG34:AH34"/>
    <mergeCell ref="Z35:AA35"/>
    <mergeCell ref="AC35:AD35"/>
    <mergeCell ref="AE35:AF35"/>
    <mergeCell ref="AG35:AH35"/>
    <mergeCell ref="Z36:AA36"/>
    <mergeCell ref="AC36:AD36"/>
    <mergeCell ref="AE36:AF36"/>
    <mergeCell ref="AG36:AH36"/>
    <mergeCell ref="V37:W39"/>
    <mergeCell ref="X37:X39"/>
    <mergeCell ref="Z37:AA37"/>
    <mergeCell ref="AC37:AD37"/>
    <mergeCell ref="D401:D402"/>
    <mergeCell ref="D403:D404"/>
    <mergeCell ref="D405:D406"/>
    <mergeCell ref="D411:D412"/>
    <mergeCell ref="D413:D414"/>
    <mergeCell ref="D415:D416"/>
    <mergeCell ref="C419:D419"/>
    <mergeCell ref="V30:W30"/>
    <mergeCell ref="Z30:AA30"/>
    <mergeCell ref="AC30:AD30"/>
    <mergeCell ref="AE30:AF30"/>
    <mergeCell ref="AG30:AH30"/>
    <mergeCell ref="V31:W33"/>
    <mergeCell ref="X31:X33"/>
    <mergeCell ref="Z31:AA31"/>
    <mergeCell ref="AC31:AD31"/>
    <mergeCell ref="AE31:AF31"/>
    <mergeCell ref="AG31:AH31"/>
    <mergeCell ref="Z32:AA32"/>
    <mergeCell ref="AC32:AD32"/>
    <mergeCell ref="AE32:AF32"/>
    <mergeCell ref="AG32:AH32"/>
    <mergeCell ref="Z33:AA33"/>
    <mergeCell ref="AC33:AD33"/>
    <mergeCell ref="AE33:AF33"/>
    <mergeCell ref="AG33:AH33"/>
    <mergeCell ref="V43:W45"/>
    <mergeCell ref="X43:X45"/>
    <mergeCell ref="Z43:AA43"/>
    <mergeCell ref="AC43:AD43"/>
    <mergeCell ref="AE43:AF43"/>
    <mergeCell ref="AG43:AH43"/>
    <mergeCell ref="L398:M398"/>
    <mergeCell ref="O398:P398"/>
    <mergeCell ref="Q398:R398"/>
    <mergeCell ref="S398:T398"/>
    <mergeCell ref="J396:J398"/>
    <mergeCell ref="V396:W398"/>
    <mergeCell ref="X396:X398"/>
    <mergeCell ref="Z396:AA396"/>
    <mergeCell ref="AC396:AD396"/>
    <mergeCell ref="AE396:AF396"/>
    <mergeCell ref="L393:M393"/>
    <mergeCell ref="O393:P393"/>
    <mergeCell ref="Q393:R393"/>
    <mergeCell ref="S393:T393"/>
    <mergeCell ref="L394:M394"/>
    <mergeCell ref="O394:P394"/>
    <mergeCell ref="Q394:R394"/>
    <mergeCell ref="S394:T394"/>
    <mergeCell ref="L395:M395"/>
    <mergeCell ref="O395:P395"/>
    <mergeCell ref="Q395:R395"/>
    <mergeCell ref="S395:T395"/>
    <mergeCell ref="L396:M396"/>
    <mergeCell ref="O396:P396"/>
    <mergeCell ref="Q396:R396"/>
    <mergeCell ref="S396:T396"/>
    <mergeCell ref="J390:J392"/>
    <mergeCell ref="L388:M388"/>
    <mergeCell ref="O388:P388"/>
    <mergeCell ref="Q388:R388"/>
    <mergeCell ref="S388:T388"/>
    <mergeCell ref="L389:M389"/>
    <mergeCell ref="O389:P389"/>
    <mergeCell ref="Q389:R389"/>
    <mergeCell ref="S389:T389"/>
    <mergeCell ref="L390:M390"/>
    <mergeCell ref="O390:P390"/>
    <mergeCell ref="Q390:R390"/>
    <mergeCell ref="S390:T390"/>
    <mergeCell ref="H387:I389"/>
    <mergeCell ref="J387:J389"/>
    <mergeCell ref="H390:I392"/>
    <mergeCell ref="L391:M391"/>
    <mergeCell ref="O391:P391"/>
    <mergeCell ref="Q391:R391"/>
    <mergeCell ref="S391:T391"/>
    <mergeCell ref="L392:M392"/>
    <mergeCell ref="O392:P392"/>
    <mergeCell ref="Q392:R392"/>
    <mergeCell ref="S392:T392"/>
    <mergeCell ref="H393:I395"/>
    <mergeCell ref="J393:J395"/>
    <mergeCell ref="H396:I398"/>
    <mergeCell ref="L397:M397"/>
    <mergeCell ref="O397:P397"/>
    <mergeCell ref="Q397:R397"/>
    <mergeCell ref="S397:T397"/>
    <mergeCell ref="L384:M384"/>
    <mergeCell ref="O384:P384"/>
    <mergeCell ref="Q384:R384"/>
    <mergeCell ref="S384:T384"/>
    <mergeCell ref="A384:F384"/>
    <mergeCell ref="H384:I386"/>
    <mergeCell ref="J384:J386"/>
    <mergeCell ref="L385:M385"/>
    <mergeCell ref="O385:P385"/>
    <mergeCell ref="Q385:R385"/>
    <mergeCell ref="S385:T385"/>
    <mergeCell ref="L386:M386"/>
    <mergeCell ref="O386:P386"/>
    <mergeCell ref="Q386:R386"/>
    <mergeCell ref="S386:T386"/>
    <mergeCell ref="L387:M387"/>
    <mergeCell ref="O387:P387"/>
    <mergeCell ref="Q387:R387"/>
    <mergeCell ref="S387:T387"/>
    <mergeCell ref="Z375:AA375"/>
    <mergeCell ref="AC375:AD375"/>
    <mergeCell ref="AE375:AF375"/>
    <mergeCell ref="AG375:AH375"/>
    <mergeCell ref="L380:M380"/>
    <mergeCell ref="Q380:R380"/>
    <mergeCell ref="L381:M381"/>
    <mergeCell ref="O381:P381"/>
    <mergeCell ref="Q381:R381"/>
    <mergeCell ref="S381:T381"/>
    <mergeCell ref="L382:M382"/>
    <mergeCell ref="O382:P382"/>
    <mergeCell ref="Q382:R382"/>
    <mergeCell ref="S382:T382"/>
    <mergeCell ref="L383:M383"/>
    <mergeCell ref="O383:P383"/>
    <mergeCell ref="Q383:R383"/>
    <mergeCell ref="S383:T383"/>
    <mergeCell ref="L371:M371"/>
    <mergeCell ref="O371:P371"/>
    <mergeCell ref="Q371:R371"/>
    <mergeCell ref="S371:T371"/>
    <mergeCell ref="Z371:AA371"/>
    <mergeCell ref="AC371:AD371"/>
    <mergeCell ref="AE371:AF371"/>
    <mergeCell ref="AG371:AH371"/>
    <mergeCell ref="L372:M372"/>
    <mergeCell ref="O372:P372"/>
    <mergeCell ref="Q372:R372"/>
    <mergeCell ref="S372:T372"/>
    <mergeCell ref="Z372:AA372"/>
    <mergeCell ref="AC372:AD372"/>
    <mergeCell ref="AE372:AF372"/>
    <mergeCell ref="AG372:AH372"/>
    <mergeCell ref="L373:M373"/>
    <mergeCell ref="O373:P373"/>
    <mergeCell ref="Q373:R373"/>
    <mergeCell ref="S373:T373"/>
    <mergeCell ref="Z373:AA373"/>
    <mergeCell ref="AC373:AD373"/>
    <mergeCell ref="AE373:AF373"/>
    <mergeCell ref="AG373:AH373"/>
    <mergeCell ref="L369:M369"/>
    <mergeCell ref="O369:P369"/>
    <mergeCell ref="Q369:R369"/>
    <mergeCell ref="S369:T369"/>
    <mergeCell ref="Z369:AA369"/>
    <mergeCell ref="AC369:AD369"/>
    <mergeCell ref="AE369:AF369"/>
    <mergeCell ref="AG369:AH369"/>
    <mergeCell ref="H367:I369"/>
    <mergeCell ref="J367:J369"/>
    <mergeCell ref="V367:W369"/>
    <mergeCell ref="X367:X369"/>
    <mergeCell ref="L370:M370"/>
    <mergeCell ref="O370:P370"/>
    <mergeCell ref="Q370:R370"/>
    <mergeCell ref="S370:T370"/>
    <mergeCell ref="Z370:AA370"/>
    <mergeCell ref="AC370:AD370"/>
    <mergeCell ref="AE370:AF370"/>
    <mergeCell ref="AG370:AH370"/>
    <mergeCell ref="L367:M367"/>
    <mergeCell ref="O367:P367"/>
    <mergeCell ref="Q367:R367"/>
    <mergeCell ref="S367:T367"/>
    <mergeCell ref="Z367:AA367"/>
    <mergeCell ref="AC367:AD367"/>
    <mergeCell ref="AE367:AF367"/>
    <mergeCell ref="AG367:AH367"/>
    <mergeCell ref="H364:I366"/>
    <mergeCell ref="L368:M368"/>
    <mergeCell ref="O368:P368"/>
    <mergeCell ref="Q368:R368"/>
    <mergeCell ref="S368:T368"/>
    <mergeCell ref="Z368:AA368"/>
    <mergeCell ref="AC368:AD368"/>
    <mergeCell ref="AE368:AF368"/>
    <mergeCell ref="AG368:AH368"/>
    <mergeCell ref="AC363:AD363"/>
    <mergeCell ref="AE363:AF363"/>
    <mergeCell ref="AG363:AH363"/>
    <mergeCell ref="L364:M364"/>
    <mergeCell ref="O364:P364"/>
    <mergeCell ref="Q364:R364"/>
    <mergeCell ref="S364:T364"/>
    <mergeCell ref="Z364:AA364"/>
    <mergeCell ref="AC364:AD364"/>
    <mergeCell ref="AE364:AF364"/>
    <mergeCell ref="AG364:AH364"/>
    <mergeCell ref="L365:M365"/>
    <mergeCell ref="O365:P365"/>
    <mergeCell ref="Q365:R365"/>
    <mergeCell ref="S365:T365"/>
    <mergeCell ref="Z365:AA365"/>
    <mergeCell ref="AC365:AD365"/>
    <mergeCell ref="AE365:AF365"/>
    <mergeCell ref="AG365:AH365"/>
    <mergeCell ref="J364:J366"/>
    <mergeCell ref="V364:W366"/>
    <mergeCell ref="X364:X366"/>
    <mergeCell ref="O359:P359"/>
    <mergeCell ref="Q359:R359"/>
    <mergeCell ref="S359:T359"/>
    <mergeCell ref="Z359:AA359"/>
    <mergeCell ref="AC359:AD359"/>
    <mergeCell ref="AE359:AF359"/>
    <mergeCell ref="AG359:AH359"/>
    <mergeCell ref="L360:M360"/>
    <mergeCell ref="O360:P360"/>
    <mergeCell ref="Q360:R360"/>
    <mergeCell ref="S360:T360"/>
    <mergeCell ref="Z360:AA360"/>
    <mergeCell ref="AC360:AD360"/>
    <mergeCell ref="AE360:AF360"/>
    <mergeCell ref="AG360:AH360"/>
    <mergeCell ref="L361:M361"/>
    <mergeCell ref="O361:P361"/>
    <mergeCell ref="Q361:R361"/>
    <mergeCell ref="S361:T361"/>
    <mergeCell ref="Z361:AA361"/>
    <mergeCell ref="AC361:AD361"/>
    <mergeCell ref="AE361:AF361"/>
    <mergeCell ref="AG361:AH361"/>
    <mergeCell ref="D331:D332"/>
    <mergeCell ref="D333:D334"/>
    <mergeCell ref="D335:D336"/>
    <mergeCell ref="D341:D342"/>
    <mergeCell ref="D343:D344"/>
    <mergeCell ref="D345:D346"/>
    <mergeCell ref="C349:D349"/>
    <mergeCell ref="L357:M357"/>
    <mergeCell ref="Q357:R357"/>
    <mergeCell ref="Z357:AA357"/>
    <mergeCell ref="AE357:AF357"/>
    <mergeCell ref="H357:I357"/>
    <mergeCell ref="O357:P357"/>
    <mergeCell ref="S357:T357"/>
    <mergeCell ref="V357:W357"/>
    <mergeCell ref="AC357:AD357"/>
    <mergeCell ref="AG357:AH357"/>
    <mergeCell ref="L328:M328"/>
    <mergeCell ref="O328:P328"/>
    <mergeCell ref="Q328:R328"/>
    <mergeCell ref="S328:T328"/>
    <mergeCell ref="J326:J328"/>
    <mergeCell ref="V326:W328"/>
    <mergeCell ref="X326:X328"/>
    <mergeCell ref="Z326:AA326"/>
    <mergeCell ref="AC326:AD326"/>
    <mergeCell ref="AE326:AF326"/>
    <mergeCell ref="L323:M323"/>
    <mergeCell ref="O323:P323"/>
    <mergeCell ref="Q323:R323"/>
    <mergeCell ref="S323:T323"/>
    <mergeCell ref="L324:M324"/>
    <mergeCell ref="O324:P324"/>
    <mergeCell ref="Q324:R324"/>
    <mergeCell ref="S324:T324"/>
    <mergeCell ref="L325:M325"/>
    <mergeCell ref="O325:P325"/>
    <mergeCell ref="Q325:R325"/>
    <mergeCell ref="S325:T325"/>
    <mergeCell ref="L326:M326"/>
    <mergeCell ref="O326:P326"/>
    <mergeCell ref="Q326:R326"/>
    <mergeCell ref="S326:T326"/>
    <mergeCell ref="J320:J322"/>
    <mergeCell ref="L318:M318"/>
    <mergeCell ref="O318:P318"/>
    <mergeCell ref="Q318:R318"/>
    <mergeCell ref="S318:T318"/>
    <mergeCell ref="L319:M319"/>
    <mergeCell ref="O319:P319"/>
    <mergeCell ref="Q319:R319"/>
    <mergeCell ref="S319:T319"/>
    <mergeCell ref="L320:M320"/>
    <mergeCell ref="O320:P320"/>
    <mergeCell ref="Q320:R320"/>
    <mergeCell ref="S320:T320"/>
    <mergeCell ref="H317:I319"/>
    <mergeCell ref="J317:J319"/>
    <mergeCell ref="H320:I322"/>
    <mergeCell ref="L321:M321"/>
    <mergeCell ref="O321:P321"/>
    <mergeCell ref="Q321:R321"/>
    <mergeCell ref="S321:T321"/>
    <mergeCell ref="L322:M322"/>
    <mergeCell ref="O322:P322"/>
    <mergeCell ref="Q322:R322"/>
    <mergeCell ref="S322:T322"/>
    <mergeCell ref="H323:I325"/>
    <mergeCell ref="J323:J325"/>
    <mergeCell ref="H326:I328"/>
    <mergeCell ref="L327:M327"/>
    <mergeCell ref="O327:P327"/>
    <mergeCell ref="Q327:R327"/>
    <mergeCell ref="S327:T327"/>
    <mergeCell ref="L314:M314"/>
    <mergeCell ref="O314:P314"/>
    <mergeCell ref="Q314:R314"/>
    <mergeCell ref="S314:T314"/>
    <mergeCell ref="A314:F314"/>
    <mergeCell ref="H314:I316"/>
    <mergeCell ref="J314:J316"/>
    <mergeCell ref="L315:M315"/>
    <mergeCell ref="O315:P315"/>
    <mergeCell ref="Q315:R315"/>
    <mergeCell ref="S315:T315"/>
    <mergeCell ref="L316:M316"/>
    <mergeCell ref="O316:P316"/>
    <mergeCell ref="Q316:R316"/>
    <mergeCell ref="S316:T316"/>
    <mergeCell ref="L317:M317"/>
    <mergeCell ref="O317:P317"/>
    <mergeCell ref="Q317:R317"/>
    <mergeCell ref="S317:T317"/>
    <mergeCell ref="Z305:AA305"/>
    <mergeCell ref="AC305:AD305"/>
    <mergeCell ref="AE305:AF305"/>
    <mergeCell ref="AG305:AH305"/>
    <mergeCell ref="L310:M310"/>
    <mergeCell ref="Q310:R310"/>
    <mergeCell ref="L311:M311"/>
    <mergeCell ref="O311:P311"/>
    <mergeCell ref="Q311:R311"/>
    <mergeCell ref="S311:T311"/>
    <mergeCell ref="L312:M312"/>
    <mergeCell ref="O312:P312"/>
    <mergeCell ref="Q312:R312"/>
    <mergeCell ref="S312:T312"/>
    <mergeCell ref="L313:M313"/>
    <mergeCell ref="O313:P313"/>
    <mergeCell ref="Q313:R313"/>
    <mergeCell ref="S313:T313"/>
    <mergeCell ref="L301:M301"/>
    <mergeCell ref="O301:P301"/>
    <mergeCell ref="Q301:R301"/>
    <mergeCell ref="S301:T301"/>
    <mergeCell ref="Z301:AA301"/>
    <mergeCell ref="AC301:AD301"/>
    <mergeCell ref="AE301:AF301"/>
    <mergeCell ref="AG301:AH301"/>
    <mergeCell ref="L302:M302"/>
    <mergeCell ref="O302:P302"/>
    <mergeCell ref="Q302:R302"/>
    <mergeCell ref="S302:T302"/>
    <mergeCell ref="Z302:AA302"/>
    <mergeCell ref="AC302:AD302"/>
    <mergeCell ref="AE302:AF302"/>
    <mergeCell ref="AG302:AH302"/>
    <mergeCell ref="L303:M303"/>
    <mergeCell ref="O303:P303"/>
    <mergeCell ref="Q303:R303"/>
    <mergeCell ref="S303:T303"/>
    <mergeCell ref="Z303:AA303"/>
    <mergeCell ref="AC303:AD303"/>
    <mergeCell ref="AE303:AF303"/>
    <mergeCell ref="AG303:AH303"/>
    <mergeCell ref="L299:M299"/>
    <mergeCell ref="O299:P299"/>
    <mergeCell ref="Q299:R299"/>
    <mergeCell ref="S299:T299"/>
    <mergeCell ref="Z299:AA299"/>
    <mergeCell ref="AC299:AD299"/>
    <mergeCell ref="AE299:AF299"/>
    <mergeCell ref="AG299:AH299"/>
    <mergeCell ref="H297:I299"/>
    <mergeCell ref="J297:J299"/>
    <mergeCell ref="V297:W299"/>
    <mergeCell ref="X297:X299"/>
    <mergeCell ref="L300:M300"/>
    <mergeCell ref="O300:P300"/>
    <mergeCell ref="Q300:R300"/>
    <mergeCell ref="S300:T300"/>
    <mergeCell ref="Z300:AA300"/>
    <mergeCell ref="AC300:AD300"/>
    <mergeCell ref="AE300:AF300"/>
    <mergeCell ref="AG300:AH300"/>
    <mergeCell ref="L297:M297"/>
    <mergeCell ref="O297:P297"/>
    <mergeCell ref="Q297:R297"/>
    <mergeCell ref="S297:T297"/>
    <mergeCell ref="Z297:AA297"/>
    <mergeCell ref="AC297:AD297"/>
    <mergeCell ref="AE297:AF297"/>
    <mergeCell ref="AG297:AH297"/>
    <mergeCell ref="H294:I296"/>
    <mergeCell ref="L298:M298"/>
    <mergeCell ref="O298:P298"/>
    <mergeCell ref="Q298:R298"/>
    <mergeCell ref="S298:T298"/>
    <mergeCell ref="Z298:AA298"/>
    <mergeCell ref="AC298:AD298"/>
    <mergeCell ref="AE298:AF298"/>
    <mergeCell ref="AG298:AH298"/>
    <mergeCell ref="AC293:AD293"/>
    <mergeCell ref="AE293:AF293"/>
    <mergeCell ref="AG293:AH293"/>
    <mergeCell ref="L294:M294"/>
    <mergeCell ref="O294:P294"/>
    <mergeCell ref="Q294:R294"/>
    <mergeCell ref="S294:T294"/>
    <mergeCell ref="Z294:AA294"/>
    <mergeCell ref="AC294:AD294"/>
    <mergeCell ref="AE294:AF294"/>
    <mergeCell ref="AG294:AH294"/>
    <mergeCell ref="L295:M295"/>
    <mergeCell ref="O295:P295"/>
    <mergeCell ref="Q295:R295"/>
    <mergeCell ref="S295:T295"/>
    <mergeCell ref="Z295:AA295"/>
    <mergeCell ref="AC295:AD295"/>
    <mergeCell ref="AE295:AF295"/>
    <mergeCell ref="AG295:AH295"/>
    <mergeCell ref="J294:J296"/>
    <mergeCell ref="V294:W296"/>
    <mergeCell ref="X294:X296"/>
    <mergeCell ref="O289:P289"/>
    <mergeCell ref="Q289:R289"/>
    <mergeCell ref="S289:T289"/>
    <mergeCell ref="Z289:AA289"/>
    <mergeCell ref="AC289:AD289"/>
    <mergeCell ref="AE289:AF289"/>
    <mergeCell ref="AG289:AH289"/>
    <mergeCell ref="L290:M290"/>
    <mergeCell ref="O290:P290"/>
    <mergeCell ref="Q290:R290"/>
    <mergeCell ref="S290:T290"/>
    <mergeCell ref="Z290:AA290"/>
    <mergeCell ref="AC290:AD290"/>
    <mergeCell ref="AE290:AF290"/>
    <mergeCell ref="AG290:AH290"/>
    <mergeCell ref="L291:M291"/>
    <mergeCell ref="O291:P291"/>
    <mergeCell ref="Q291:R291"/>
    <mergeCell ref="S291:T291"/>
    <mergeCell ref="Z291:AA291"/>
    <mergeCell ref="AC291:AD291"/>
    <mergeCell ref="AE291:AF291"/>
    <mergeCell ref="AG291:AH291"/>
    <mergeCell ref="D261:D262"/>
    <mergeCell ref="D263:D264"/>
    <mergeCell ref="D265:D266"/>
    <mergeCell ref="D271:D272"/>
    <mergeCell ref="D273:D274"/>
    <mergeCell ref="D275:D276"/>
    <mergeCell ref="C279:D279"/>
    <mergeCell ref="L287:M287"/>
    <mergeCell ref="Q287:R287"/>
    <mergeCell ref="Z287:AA287"/>
    <mergeCell ref="AE287:AF287"/>
    <mergeCell ref="H287:I287"/>
    <mergeCell ref="O287:P287"/>
    <mergeCell ref="S287:T287"/>
    <mergeCell ref="V287:W287"/>
    <mergeCell ref="AC287:AD287"/>
    <mergeCell ref="AG287:AH287"/>
    <mergeCell ref="H253:I255"/>
    <mergeCell ref="J253:J255"/>
    <mergeCell ref="H256:I258"/>
    <mergeCell ref="L257:M257"/>
    <mergeCell ref="O257:P257"/>
    <mergeCell ref="Q257:R257"/>
    <mergeCell ref="S257:T257"/>
    <mergeCell ref="L258:M258"/>
    <mergeCell ref="O258:P258"/>
    <mergeCell ref="Q258:R258"/>
    <mergeCell ref="S258:T258"/>
    <mergeCell ref="J256:J258"/>
    <mergeCell ref="V256:W258"/>
    <mergeCell ref="X256:X258"/>
    <mergeCell ref="Z256:AA256"/>
    <mergeCell ref="AC256:AD256"/>
    <mergeCell ref="AE256:AF256"/>
    <mergeCell ref="L253:M253"/>
    <mergeCell ref="O253:P253"/>
    <mergeCell ref="Q253:R253"/>
    <mergeCell ref="S253:T253"/>
    <mergeCell ref="L254:M254"/>
    <mergeCell ref="O254:P254"/>
    <mergeCell ref="Q254:R254"/>
    <mergeCell ref="S254:T254"/>
    <mergeCell ref="L255:M255"/>
    <mergeCell ref="O255:P255"/>
    <mergeCell ref="Q255:R255"/>
    <mergeCell ref="S255:T255"/>
    <mergeCell ref="L256:M256"/>
    <mergeCell ref="O256:P256"/>
    <mergeCell ref="Q256:R256"/>
    <mergeCell ref="S256:T256"/>
    <mergeCell ref="J250:J252"/>
    <mergeCell ref="L247:M247"/>
    <mergeCell ref="O247:P247"/>
    <mergeCell ref="Q247:R247"/>
    <mergeCell ref="S247:T247"/>
    <mergeCell ref="L248:M248"/>
    <mergeCell ref="O248:P248"/>
    <mergeCell ref="Q248:R248"/>
    <mergeCell ref="S248:T248"/>
    <mergeCell ref="L249:M249"/>
    <mergeCell ref="O249:P249"/>
    <mergeCell ref="Q249:R249"/>
    <mergeCell ref="S249:T249"/>
    <mergeCell ref="L250:M250"/>
    <mergeCell ref="O250:P250"/>
    <mergeCell ref="Q250:R250"/>
    <mergeCell ref="S250:T250"/>
    <mergeCell ref="L241:M241"/>
    <mergeCell ref="O241:P241"/>
    <mergeCell ref="Q241:R241"/>
    <mergeCell ref="S241:T241"/>
    <mergeCell ref="A239:F239"/>
    <mergeCell ref="L239:M239"/>
    <mergeCell ref="N239:P239"/>
    <mergeCell ref="H247:I249"/>
    <mergeCell ref="J247:J249"/>
    <mergeCell ref="H250:I252"/>
    <mergeCell ref="L251:M251"/>
    <mergeCell ref="O251:P251"/>
    <mergeCell ref="Q251:R251"/>
    <mergeCell ref="S251:T251"/>
    <mergeCell ref="L252:M252"/>
    <mergeCell ref="O252:P252"/>
    <mergeCell ref="Q252:R252"/>
    <mergeCell ref="S252:T252"/>
    <mergeCell ref="O242:P242"/>
    <mergeCell ref="Q242:R242"/>
    <mergeCell ref="S242:T242"/>
    <mergeCell ref="L243:M243"/>
    <mergeCell ref="O243:P243"/>
    <mergeCell ref="Q243:R243"/>
    <mergeCell ref="S243:T243"/>
    <mergeCell ref="L244:M244"/>
    <mergeCell ref="O244:P244"/>
    <mergeCell ref="Q244:R244"/>
    <mergeCell ref="S244:T244"/>
    <mergeCell ref="L232:M232"/>
    <mergeCell ref="O232:P232"/>
    <mergeCell ref="Q232:R232"/>
    <mergeCell ref="S232:T232"/>
    <mergeCell ref="Z232:AA232"/>
    <mergeCell ref="AC232:AD232"/>
    <mergeCell ref="AE232:AF232"/>
    <mergeCell ref="AG232:AH232"/>
    <mergeCell ref="A244:F244"/>
    <mergeCell ref="H244:I246"/>
    <mergeCell ref="J244:J246"/>
    <mergeCell ref="L245:M245"/>
    <mergeCell ref="O245:P245"/>
    <mergeCell ref="Q245:R245"/>
    <mergeCell ref="S245:T245"/>
    <mergeCell ref="L246:M246"/>
    <mergeCell ref="O246:P246"/>
    <mergeCell ref="Q246:R246"/>
    <mergeCell ref="S246:T246"/>
    <mergeCell ref="Z234:AA234"/>
    <mergeCell ref="AC234:AD234"/>
    <mergeCell ref="AE234:AF234"/>
    <mergeCell ref="AG234:AH234"/>
    <mergeCell ref="L235:M235"/>
    <mergeCell ref="O235:P235"/>
    <mergeCell ref="Q235:R235"/>
    <mergeCell ref="S235:T235"/>
    <mergeCell ref="Z235:AA235"/>
    <mergeCell ref="AC235:AD235"/>
    <mergeCell ref="AE235:AF235"/>
    <mergeCell ref="AG235:AH235"/>
    <mergeCell ref="L240:M240"/>
    <mergeCell ref="H227:I229"/>
    <mergeCell ref="J227:J229"/>
    <mergeCell ref="V227:W229"/>
    <mergeCell ref="X227:X229"/>
    <mergeCell ref="L230:M230"/>
    <mergeCell ref="O230:P230"/>
    <mergeCell ref="Q230:R230"/>
    <mergeCell ref="S230:T230"/>
    <mergeCell ref="Z230:AA230"/>
    <mergeCell ref="AC230:AD230"/>
    <mergeCell ref="AE230:AF230"/>
    <mergeCell ref="AG230:AH230"/>
    <mergeCell ref="L231:M231"/>
    <mergeCell ref="O231:P231"/>
    <mergeCell ref="Q231:R231"/>
    <mergeCell ref="S231:T231"/>
    <mergeCell ref="Z231:AA231"/>
    <mergeCell ref="AC231:AD231"/>
    <mergeCell ref="AE231:AF231"/>
    <mergeCell ref="AG231:AH231"/>
    <mergeCell ref="L227:M227"/>
    <mergeCell ref="O227:P227"/>
    <mergeCell ref="Q227:R227"/>
    <mergeCell ref="S227:T227"/>
    <mergeCell ref="Z227:AA227"/>
    <mergeCell ref="AC227:AD227"/>
    <mergeCell ref="AE227:AF227"/>
    <mergeCell ref="AG227:AH227"/>
    <mergeCell ref="L228:M228"/>
    <mergeCell ref="O228:P228"/>
    <mergeCell ref="Q228:R228"/>
    <mergeCell ref="S228:T228"/>
    <mergeCell ref="Z228:AA228"/>
    <mergeCell ref="AC228:AD228"/>
    <mergeCell ref="AE228:AF228"/>
    <mergeCell ref="AG228:AH228"/>
    <mergeCell ref="L229:M229"/>
    <mergeCell ref="O229:P229"/>
    <mergeCell ref="Q229:R229"/>
    <mergeCell ref="S229:T229"/>
    <mergeCell ref="Z229:AA229"/>
    <mergeCell ref="AC229:AD229"/>
    <mergeCell ref="AE229:AF229"/>
    <mergeCell ref="AG229:AH229"/>
    <mergeCell ref="AC221:AD221"/>
    <mergeCell ref="AE221:AF221"/>
    <mergeCell ref="AG221:AH221"/>
    <mergeCell ref="L222:M222"/>
    <mergeCell ref="O222:P222"/>
    <mergeCell ref="Q222:R222"/>
    <mergeCell ref="S222:T222"/>
    <mergeCell ref="Z222:AA222"/>
    <mergeCell ref="AC222:AD222"/>
    <mergeCell ref="AE222:AF222"/>
    <mergeCell ref="AG222:AH222"/>
    <mergeCell ref="AE225:AF225"/>
    <mergeCell ref="AG225:AH225"/>
    <mergeCell ref="L226:M226"/>
    <mergeCell ref="O226:P226"/>
    <mergeCell ref="Q226:R226"/>
    <mergeCell ref="S226:T226"/>
    <mergeCell ref="Z226:AA226"/>
    <mergeCell ref="AC226:AD226"/>
    <mergeCell ref="AE226:AF226"/>
    <mergeCell ref="AG226:AH226"/>
    <mergeCell ref="D191:D192"/>
    <mergeCell ref="D193:D194"/>
    <mergeCell ref="D195:D196"/>
    <mergeCell ref="L217:M217"/>
    <mergeCell ref="Q217:R217"/>
    <mergeCell ref="Z217:AA217"/>
    <mergeCell ref="AE217:AF217"/>
    <mergeCell ref="L218:M218"/>
    <mergeCell ref="O218:P218"/>
    <mergeCell ref="Q218:R218"/>
    <mergeCell ref="S218:T218"/>
    <mergeCell ref="Z218:AA218"/>
    <mergeCell ref="AC218:AD218"/>
    <mergeCell ref="AE218:AF218"/>
    <mergeCell ref="AG218:AH218"/>
    <mergeCell ref="L219:M219"/>
    <mergeCell ref="O219:P219"/>
    <mergeCell ref="Q219:R219"/>
    <mergeCell ref="S219:T219"/>
    <mergeCell ref="Z219:AA219"/>
    <mergeCell ref="AC219:AD219"/>
    <mergeCell ref="AE219:AF219"/>
    <mergeCell ref="AG219:AH219"/>
    <mergeCell ref="H217:I217"/>
    <mergeCell ref="O217:P217"/>
    <mergeCell ref="S217:T217"/>
    <mergeCell ref="V217:W217"/>
    <mergeCell ref="AC217:AD217"/>
    <mergeCell ref="AG217:AH217"/>
    <mergeCell ref="L188:M188"/>
    <mergeCell ref="O188:P188"/>
    <mergeCell ref="Q188:R188"/>
    <mergeCell ref="S188:T188"/>
    <mergeCell ref="J186:J188"/>
    <mergeCell ref="V186:W188"/>
    <mergeCell ref="X186:X188"/>
    <mergeCell ref="Z186:AA186"/>
    <mergeCell ref="AC186:AD186"/>
    <mergeCell ref="AE186:AF186"/>
    <mergeCell ref="L183:M183"/>
    <mergeCell ref="O183:P183"/>
    <mergeCell ref="Q183:R183"/>
    <mergeCell ref="S183:T183"/>
    <mergeCell ref="L184:M184"/>
    <mergeCell ref="O184:P184"/>
    <mergeCell ref="Q184:R184"/>
    <mergeCell ref="S184:T184"/>
    <mergeCell ref="L185:M185"/>
    <mergeCell ref="O185:P185"/>
    <mergeCell ref="Q185:R185"/>
    <mergeCell ref="S185:T185"/>
    <mergeCell ref="L186:M186"/>
    <mergeCell ref="O186:P186"/>
    <mergeCell ref="Q186:R186"/>
    <mergeCell ref="S186:T186"/>
    <mergeCell ref="J180:J182"/>
    <mergeCell ref="L178:M178"/>
    <mergeCell ref="O178:P178"/>
    <mergeCell ref="Q178:R178"/>
    <mergeCell ref="S178:T178"/>
    <mergeCell ref="L179:M179"/>
    <mergeCell ref="O179:P179"/>
    <mergeCell ref="Q179:R179"/>
    <mergeCell ref="S179:T179"/>
    <mergeCell ref="L180:M180"/>
    <mergeCell ref="O180:P180"/>
    <mergeCell ref="Q180:R180"/>
    <mergeCell ref="S180:T180"/>
    <mergeCell ref="H177:I179"/>
    <mergeCell ref="J177:J179"/>
    <mergeCell ref="H180:I182"/>
    <mergeCell ref="L181:M181"/>
    <mergeCell ref="O181:P181"/>
    <mergeCell ref="Q181:R181"/>
    <mergeCell ref="S181:T181"/>
    <mergeCell ref="L182:M182"/>
    <mergeCell ref="O182:P182"/>
    <mergeCell ref="Q182:R182"/>
    <mergeCell ref="S182:T182"/>
    <mergeCell ref="H183:I185"/>
    <mergeCell ref="J183:J185"/>
    <mergeCell ref="H186:I188"/>
    <mergeCell ref="L187:M187"/>
    <mergeCell ref="O187:P187"/>
    <mergeCell ref="Q187:R187"/>
    <mergeCell ref="S187:T187"/>
    <mergeCell ref="L174:M174"/>
    <mergeCell ref="O174:P174"/>
    <mergeCell ref="Q174:R174"/>
    <mergeCell ref="S174:T174"/>
    <mergeCell ref="A174:F174"/>
    <mergeCell ref="H174:I176"/>
    <mergeCell ref="J174:J176"/>
    <mergeCell ref="L175:M175"/>
    <mergeCell ref="O175:P175"/>
    <mergeCell ref="Q175:R175"/>
    <mergeCell ref="S175:T175"/>
    <mergeCell ref="L176:M176"/>
    <mergeCell ref="O176:P176"/>
    <mergeCell ref="Q176:R176"/>
    <mergeCell ref="S176:T176"/>
    <mergeCell ref="L177:M177"/>
    <mergeCell ref="O177:P177"/>
    <mergeCell ref="Q177:R177"/>
    <mergeCell ref="S177:T177"/>
    <mergeCell ref="Z165:AA165"/>
    <mergeCell ref="AC165:AD165"/>
    <mergeCell ref="AE165:AF165"/>
    <mergeCell ref="AG165:AH165"/>
    <mergeCell ref="L170:M170"/>
    <mergeCell ref="Q170:R170"/>
    <mergeCell ref="L171:M171"/>
    <mergeCell ref="O171:P171"/>
    <mergeCell ref="Q171:R171"/>
    <mergeCell ref="S171:T171"/>
    <mergeCell ref="L172:M172"/>
    <mergeCell ref="O172:P172"/>
    <mergeCell ref="Q172:R172"/>
    <mergeCell ref="S172:T172"/>
    <mergeCell ref="L173:M173"/>
    <mergeCell ref="O173:P173"/>
    <mergeCell ref="Q173:R173"/>
    <mergeCell ref="S173:T173"/>
    <mergeCell ref="L161:M161"/>
    <mergeCell ref="O161:P161"/>
    <mergeCell ref="Q161:R161"/>
    <mergeCell ref="S161:T161"/>
    <mergeCell ref="Z161:AA161"/>
    <mergeCell ref="AC161:AD161"/>
    <mergeCell ref="AE161:AF161"/>
    <mergeCell ref="AG161:AH161"/>
    <mergeCell ref="L162:M162"/>
    <mergeCell ref="O162:P162"/>
    <mergeCell ref="Q162:R162"/>
    <mergeCell ref="S162:T162"/>
    <mergeCell ref="Z162:AA162"/>
    <mergeCell ref="AC162:AD162"/>
    <mergeCell ref="AE162:AF162"/>
    <mergeCell ref="AG162:AH162"/>
    <mergeCell ref="L163:M163"/>
    <mergeCell ref="O163:P163"/>
    <mergeCell ref="Q163:R163"/>
    <mergeCell ref="S163:T163"/>
    <mergeCell ref="Z163:AA163"/>
    <mergeCell ref="AC163:AD163"/>
    <mergeCell ref="AE163:AF163"/>
    <mergeCell ref="AG163:AH163"/>
    <mergeCell ref="L159:M159"/>
    <mergeCell ref="O159:P159"/>
    <mergeCell ref="Q159:R159"/>
    <mergeCell ref="S159:T159"/>
    <mergeCell ref="Z159:AA159"/>
    <mergeCell ref="AC159:AD159"/>
    <mergeCell ref="AE159:AF159"/>
    <mergeCell ref="AG159:AH159"/>
    <mergeCell ref="H157:I159"/>
    <mergeCell ref="J157:J159"/>
    <mergeCell ref="V157:W159"/>
    <mergeCell ref="X157:X159"/>
    <mergeCell ref="L160:M160"/>
    <mergeCell ref="O160:P160"/>
    <mergeCell ref="Q160:R160"/>
    <mergeCell ref="S160:T160"/>
    <mergeCell ref="Z160:AA160"/>
    <mergeCell ref="AC160:AD160"/>
    <mergeCell ref="AE160:AF160"/>
    <mergeCell ref="AG160:AH160"/>
    <mergeCell ref="L157:M157"/>
    <mergeCell ref="O157:P157"/>
    <mergeCell ref="Q157:R157"/>
    <mergeCell ref="S157:T157"/>
    <mergeCell ref="Z157:AA157"/>
    <mergeCell ref="AC157:AD157"/>
    <mergeCell ref="AE157:AF157"/>
    <mergeCell ref="AG157:AH157"/>
    <mergeCell ref="H154:I156"/>
    <mergeCell ref="L158:M158"/>
    <mergeCell ref="O158:P158"/>
    <mergeCell ref="Q158:R158"/>
    <mergeCell ref="S158:T158"/>
    <mergeCell ref="Z158:AA158"/>
    <mergeCell ref="AC158:AD158"/>
    <mergeCell ref="AE158:AF158"/>
    <mergeCell ref="AG158:AH158"/>
    <mergeCell ref="AC153:AD153"/>
    <mergeCell ref="AE153:AF153"/>
    <mergeCell ref="AG153:AH153"/>
    <mergeCell ref="L154:M154"/>
    <mergeCell ref="O154:P154"/>
    <mergeCell ref="Q154:R154"/>
    <mergeCell ref="S154:T154"/>
    <mergeCell ref="Z154:AA154"/>
    <mergeCell ref="AC154:AD154"/>
    <mergeCell ref="AE154:AF154"/>
    <mergeCell ref="AG154:AH154"/>
    <mergeCell ref="L155:M155"/>
    <mergeCell ref="O155:P155"/>
    <mergeCell ref="Q155:R155"/>
    <mergeCell ref="S155:T155"/>
    <mergeCell ref="Z155:AA155"/>
    <mergeCell ref="AC155:AD155"/>
    <mergeCell ref="AE155:AF155"/>
    <mergeCell ref="AG155:AH155"/>
    <mergeCell ref="J154:J156"/>
    <mergeCell ref="V154:W156"/>
    <mergeCell ref="X154:X156"/>
    <mergeCell ref="O149:P149"/>
    <mergeCell ref="Q149:R149"/>
    <mergeCell ref="S149:T149"/>
    <mergeCell ref="Z149:AA149"/>
    <mergeCell ref="AC149:AD149"/>
    <mergeCell ref="AE149:AF149"/>
    <mergeCell ref="AG149:AH149"/>
    <mergeCell ref="L150:M150"/>
    <mergeCell ref="O150:P150"/>
    <mergeCell ref="Q150:R150"/>
    <mergeCell ref="S150:T150"/>
    <mergeCell ref="Z150:AA150"/>
    <mergeCell ref="AC150:AD150"/>
    <mergeCell ref="AE150:AF150"/>
    <mergeCell ref="AG150:AH150"/>
    <mergeCell ref="L151:M151"/>
    <mergeCell ref="O151:P151"/>
    <mergeCell ref="Q151:R151"/>
    <mergeCell ref="S151:T151"/>
    <mergeCell ref="Z151:AA151"/>
    <mergeCell ref="AC151:AD151"/>
    <mergeCell ref="AE151:AF151"/>
    <mergeCell ref="AG151:AH151"/>
    <mergeCell ref="D121:D122"/>
    <mergeCell ref="D123:D124"/>
    <mergeCell ref="D125:D126"/>
    <mergeCell ref="D131:D132"/>
    <mergeCell ref="D133:D134"/>
    <mergeCell ref="D135:D136"/>
    <mergeCell ref="C139:D139"/>
    <mergeCell ref="L147:M147"/>
    <mergeCell ref="Q147:R147"/>
    <mergeCell ref="Z147:AA147"/>
    <mergeCell ref="AE147:AF147"/>
    <mergeCell ref="H147:I147"/>
    <mergeCell ref="O147:P147"/>
    <mergeCell ref="S147:T147"/>
    <mergeCell ref="V147:W147"/>
    <mergeCell ref="AC147:AD147"/>
    <mergeCell ref="AG147:AH147"/>
    <mergeCell ref="Q114:R114"/>
    <mergeCell ref="S114:T114"/>
    <mergeCell ref="L115:M115"/>
    <mergeCell ref="O115:P115"/>
    <mergeCell ref="Q115:R115"/>
    <mergeCell ref="S115:T115"/>
    <mergeCell ref="L116:M116"/>
    <mergeCell ref="O116:P116"/>
    <mergeCell ref="Q116:R116"/>
    <mergeCell ref="S116:T116"/>
    <mergeCell ref="L117:M117"/>
    <mergeCell ref="O117:P117"/>
    <mergeCell ref="Q117:R117"/>
    <mergeCell ref="S117:T117"/>
    <mergeCell ref="L118:M118"/>
    <mergeCell ref="O118:P118"/>
    <mergeCell ref="Q118:R118"/>
    <mergeCell ref="S118:T118"/>
    <mergeCell ref="L109:M109"/>
    <mergeCell ref="O109:P109"/>
    <mergeCell ref="Q109:R109"/>
    <mergeCell ref="S109:T109"/>
    <mergeCell ref="L110:M110"/>
    <mergeCell ref="O110:P110"/>
    <mergeCell ref="Q110:R110"/>
    <mergeCell ref="S110:T110"/>
    <mergeCell ref="L111:M111"/>
    <mergeCell ref="O111:P111"/>
    <mergeCell ref="Q111:R111"/>
    <mergeCell ref="S111:T111"/>
    <mergeCell ref="L112:M112"/>
    <mergeCell ref="O112:P112"/>
    <mergeCell ref="Q112:R112"/>
    <mergeCell ref="S112:T112"/>
    <mergeCell ref="L113:M113"/>
    <mergeCell ref="O113:P113"/>
    <mergeCell ref="Q113:R113"/>
    <mergeCell ref="S113:T113"/>
    <mergeCell ref="O100:P100"/>
    <mergeCell ref="S100:T100"/>
    <mergeCell ref="L105:M105"/>
    <mergeCell ref="O105:P105"/>
    <mergeCell ref="Q105:R105"/>
    <mergeCell ref="S105:T105"/>
    <mergeCell ref="L106:M106"/>
    <mergeCell ref="O106:P106"/>
    <mergeCell ref="Q106:R106"/>
    <mergeCell ref="S106:T106"/>
    <mergeCell ref="L107:M107"/>
    <mergeCell ref="O107:P107"/>
    <mergeCell ref="Q107:R107"/>
    <mergeCell ref="S107:T107"/>
    <mergeCell ref="L108:M108"/>
    <mergeCell ref="O108:P108"/>
    <mergeCell ref="Q108:R108"/>
    <mergeCell ref="S108:T108"/>
    <mergeCell ref="L100:M100"/>
    <mergeCell ref="Q100:R100"/>
    <mergeCell ref="L101:M101"/>
    <mergeCell ref="O101:P101"/>
    <mergeCell ref="Q101:R101"/>
    <mergeCell ref="S101:T101"/>
    <mergeCell ref="L102:M102"/>
    <mergeCell ref="O102:P102"/>
    <mergeCell ref="Q102:R102"/>
    <mergeCell ref="S102:T102"/>
    <mergeCell ref="L103:M103"/>
    <mergeCell ref="O103:P103"/>
    <mergeCell ref="Q103:R103"/>
    <mergeCell ref="S103:T103"/>
    <mergeCell ref="L104:M104"/>
    <mergeCell ref="O104:P104"/>
    <mergeCell ref="Q104:R104"/>
    <mergeCell ref="S104:T104"/>
    <mergeCell ref="AG93:AH93"/>
    <mergeCell ref="L94:M94"/>
    <mergeCell ref="O94:P94"/>
    <mergeCell ref="Q94:R94"/>
    <mergeCell ref="S94:T94"/>
    <mergeCell ref="Z94:AA94"/>
    <mergeCell ref="AC94:AD94"/>
    <mergeCell ref="AE94:AF94"/>
    <mergeCell ref="AG94:AH94"/>
    <mergeCell ref="H93:I95"/>
    <mergeCell ref="J93:J95"/>
    <mergeCell ref="V93:W95"/>
    <mergeCell ref="X93:X95"/>
    <mergeCell ref="L95:M95"/>
    <mergeCell ref="O95:P95"/>
    <mergeCell ref="Q95:R95"/>
    <mergeCell ref="S95:T95"/>
    <mergeCell ref="Z95:AA95"/>
    <mergeCell ref="AC95:AD95"/>
    <mergeCell ref="AE95:AF95"/>
    <mergeCell ref="AG95:AH95"/>
    <mergeCell ref="V100:W100"/>
    <mergeCell ref="Z100:AA100"/>
    <mergeCell ref="AC100:AD100"/>
    <mergeCell ref="AE100:AF100"/>
    <mergeCell ref="AG100:AH100"/>
    <mergeCell ref="H100:I100"/>
    <mergeCell ref="O90:P90"/>
    <mergeCell ref="Q90:R90"/>
    <mergeCell ref="S90:T90"/>
    <mergeCell ref="Z90:AA90"/>
    <mergeCell ref="AC90:AD90"/>
    <mergeCell ref="AE90:AF90"/>
    <mergeCell ref="AG90:AH90"/>
    <mergeCell ref="L91:M91"/>
    <mergeCell ref="O91:P91"/>
    <mergeCell ref="Q91:R91"/>
    <mergeCell ref="S91:T91"/>
    <mergeCell ref="Z91:AA91"/>
    <mergeCell ref="AC91:AD91"/>
    <mergeCell ref="AE91:AF91"/>
    <mergeCell ref="AG91:AH91"/>
    <mergeCell ref="L92:M92"/>
    <mergeCell ref="O92:P92"/>
    <mergeCell ref="Q92:R92"/>
    <mergeCell ref="S92:T92"/>
    <mergeCell ref="Z92:AA92"/>
    <mergeCell ref="AC92:AD92"/>
    <mergeCell ref="AE92:AF92"/>
    <mergeCell ref="AG92:AH92"/>
    <mergeCell ref="L87:M87"/>
    <mergeCell ref="O87:P87"/>
    <mergeCell ref="Q87:R87"/>
    <mergeCell ref="S87:T87"/>
    <mergeCell ref="Z87:AA87"/>
    <mergeCell ref="AC87:AD87"/>
    <mergeCell ref="AE87:AF87"/>
    <mergeCell ref="AG87:AH87"/>
    <mergeCell ref="X84:X86"/>
    <mergeCell ref="L88:M88"/>
    <mergeCell ref="O88:P88"/>
    <mergeCell ref="Q88:R88"/>
    <mergeCell ref="S88:T88"/>
    <mergeCell ref="Z88:AA88"/>
    <mergeCell ref="AC88:AD88"/>
    <mergeCell ref="AE88:AF88"/>
    <mergeCell ref="AG88:AH88"/>
    <mergeCell ref="Z84:AA84"/>
    <mergeCell ref="AC84:AD84"/>
    <mergeCell ref="AE84:AF84"/>
    <mergeCell ref="AG84:AH84"/>
    <mergeCell ref="H84:I86"/>
    <mergeCell ref="J84:J86"/>
    <mergeCell ref="V84:W86"/>
    <mergeCell ref="L85:M85"/>
    <mergeCell ref="O85:P85"/>
    <mergeCell ref="Q85:R85"/>
    <mergeCell ref="S85:T85"/>
    <mergeCell ref="Z85:AA85"/>
    <mergeCell ref="AC85:AD85"/>
    <mergeCell ref="AE85:AF85"/>
    <mergeCell ref="AG85:AH85"/>
    <mergeCell ref="L86:M86"/>
    <mergeCell ref="O86:P86"/>
    <mergeCell ref="Q86:R86"/>
    <mergeCell ref="S86:T86"/>
    <mergeCell ref="Z86:AA86"/>
    <mergeCell ref="AC86:AD86"/>
    <mergeCell ref="AE86:AF86"/>
    <mergeCell ref="AG86:AH86"/>
    <mergeCell ref="L80:M80"/>
    <mergeCell ref="O80:P80"/>
    <mergeCell ref="Q80:R80"/>
    <mergeCell ref="S80:T80"/>
    <mergeCell ref="Z80:AA80"/>
    <mergeCell ref="AC80:AD80"/>
    <mergeCell ref="AE80:AF80"/>
    <mergeCell ref="AG80:AH80"/>
    <mergeCell ref="L81:M81"/>
    <mergeCell ref="O81:P81"/>
    <mergeCell ref="Q81:R81"/>
    <mergeCell ref="S81:T81"/>
    <mergeCell ref="Z81:AA81"/>
    <mergeCell ref="AC81:AD81"/>
    <mergeCell ref="AE81:AF81"/>
    <mergeCell ref="AG81:AH81"/>
    <mergeCell ref="L82:M82"/>
    <mergeCell ref="O82:P82"/>
    <mergeCell ref="Q82:R82"/>
    <mergeCell ref="S82:T82"/>
    <mergeCell ref="Z82:AA82"/>
    <mergeCell ref="AC82:AD82"/>
    <mergeCell ref="AE82:AF82"/>
    <mergeCell ref="AG82:AH82"/>
    <mergeCell ref="S79:T79"/>
    <mergeCell ref="J46:J48"/>
    <mergeCell ref="H46:I48"/>
    <mergeCell ref="L77:M77"/>
    <mergeCell ref="Q77:R77"/>
    <mergeCell ref="Z77:AA77"/>
    <mergeCell ref="AE77:AF77"/>
    <mergeCell ref="L78:M78"/>
    <mergeCell ref="O78:P78"/>
    <mergeCell ref="Q78:R78"/>
    <mergeCell ref="S78:T78"/>
    <mergeCell ref="Z78:AA78"/>
    <mergeCell ref="AC78:AD78"/>
    <mergeCell ref="AE78:AF78"/>
    <mergeCell ref="AG78:AH78"/>
    <mergeCell ref="C69:D69"/>
    <mergeCell ref="D61:D62"/>
    <mergeCell ref="D63:D64"/>
    <mergeCell ref="D65:D66"/>
    <mergeCell ref="V46:W48"/>
    <mergeCell ref="X46:X48"/>
    <mergeCell ref="Z46:AA46"/>
    <mergeCell ref="AC46:AD46"/>
    <mergeCell ref="Z79:AA79"/>
    <mergeCell ref="AC79:AD79"/>
    <mergeCell ref="AE79:AF79"/>
    <mergeCell ref="AG79:AH79"/>
    <mergeCell ref="AE46:AF46"/>
    <mergeCell ref="AG46:AH46"/>
    <mergeCell ref="Z47:AA47"/>
    <mergeCell ref="AC47:AD47"/>
    <mergeCell ref="AE47:AF47"/>
    <mergeCell ref="AS58:AT58"/>
    <mergeCell ref="AS57:AT57"/>
    <mergeCell ref="AU57:AV57"/>
    <mergeCell ref="D51:D52"/>
    <mergeCell ref="D53:D54"/>
    <mergeCell ref="D55:D56"/>
    <mergeCell ref="AO50:AP50"/>
    <mergeCell ref="AQ50:AR50"/>
    <mergeCell ref="AQ51:AR52"/>
    <mergeCell ref="AQ53:AR54"/>
    <mergeCell ref="AQ55:AR56"/>
    <mergeCell ref="AS51:AT51"/>
    <mergeCell ref="AS50:AT50"/>
    <mergeCell ref="AS52:AT52"/>
    <mergeCell ref="AS53:AT53"/>
    <mergeCell ref="AS54:AT54"/>
    <mergeCell ref="AS55:AT55"/>
    <mergeCell ref="AS56:AT56"/>
    <mergeCell ref="AU51:AV51"/>
    <mergeCell ref="AU52:AV52"/>
    <mergeCell ref="AU53:AV53"/>
    <mergeCell ref="AU54:AV54"/>
    <mergeCell ref="AU55:AV55"/>
    <mergeCell ref="AU56:AV56"/>
    <mergeCell ref="AU50:AV50"/>
    <mergeCell ref="O43:P43"/>
    <mergeCell ref="Q43:R43"/>
    <mergeCell ref="S43:T43"/>
    <mergeCell ref="L44:M44"/>
    <mergeCell ref="O44:P44"/>
    <mergeCell ref="Q44:R44"/>
    <mergeCell ref="S44:T44"/>
    <mergeCell ref="L45:M45"/>
    <mergeCell ref="O45:P45"/>
    <mergeCell ref="Q45:R45"/>
    <mergeCell ref="S45:T45"/>
    <mergeCell ref="S40:T40"/>
    <mergeCell ref="L41:M41"/>
    <mergeCell ref="O41:P41"/>
    <mergeCell ref="Q41:R41"/>
    <mergeCell ref="S41:T41"/>
    <mergeCell ref="L40:M40"/>
    <mergeCell ref="O40:P40"/>
    <mergeCell ref="Q40:R40"/>
    <mergeCell ref="L42:M42"/>
    <mergeCell ref="O42:P42"/>
    <mergeCell ref="Q42:R42"/>
    <mergeCell ref="S42:T42"/>
    <mergeCell ref="S48:T48"/>
    <mergeCell ref="AU58:AV58"/>
    <mergeCell ref="S46:T46"/>
    <mergeCell ref="L47:M47"/>
    <mergeCell ref="O47:P47"/>
    <mergeCell ref="Q47:R47"/>
    <mergeCell ref="S47:T47"/>
    <mergeCell ref="L46:M46"/>
    <mergeCell ref="O46:P46"/>
    <mergeCell ref="Q46:R46"/>
    <mergeCell ref="L48:M48"/>
    <mergeCell ref="O48:P48"/>
    <mergeCell ref="Q48:R48"/>
    <mergeCell ref="H43:I45"/>
    <mergeCell ref="O37:P37"/>
    <mergeCell ref="Q37:R37"/>
    <mergeCell ref="S37:T37"/>
    <mergeCell ref="L38:M38"/>
    <mergeCell ref="O38:P38"/>
    <mergeCell ref="Q38:R38"/>
    <mergeCell ref="S38:T38"/>
    <mergeCell ref="L39:M39"/>
    <mergeCell ref="O39:P39"/>
    <mergeCell ref="Q39:R39"/>
    <mergeCell ref="S39:T39"/>
    <mergeCell ref="H40:I42"/>
    <mergeCell ref="J40:J42"/>
    <mergeCell ref="L37:M37"/>
    <mergeCell ref="H37:I39"/>
    <mergeCell ref="J37:J39"/>
    <mergeCell ref="J43:J45"/>
    <mergeCell ref="L43:M43"/>
    <mergeCell ref="H31:I33"/>
    <mergeCell ref="J31:J33"/>
    <mergeCell ref="L31:M31"/>
    <mergeCell ref="O31:P31"/>
    <mergeCell ref="Q31:R31"/>
    <mergeCell ref="S31:T31"/>
    <mergeCell ref="L32:M32"/>
    <mergeCell ref="O32:P32"/>
    <mergeCell ref="Q32:R32"/>
    <mergeCell ref="S32:T32"/>
    <mergeCell ref="L33:M33"/>
    <mergeCell ref="O33:P33"/>
    <mergeCell ref="Q33:R33"/>
    <mergeCell ref="S33:T33"/>
    <mergeCell ref="S34:T34"/>
    <mergeCell ref="L35:M35"/>
    <mergeCell ref="O35:P35"/>
    <mergeCell ref="Q35:R35"/>
    <mergeCell ref="S35:T35"/>
    <mergeCell ref="H34:I36"/>
    <mergeCell ref="J34:J36"/>
    <mergeCell ref="L34:M34"/>
    <mergeCell ref="O34:P34"/>
    <mergeCell ref="Q34:R34"/>
    <mergeCell ref="L36:M36"/>
    <mergeCell ref="O36:P36"/>
    <mergeCell ref="Q36:R36"/>
    <mergeCell ref="S36:T36"/>
    <mergeCell ref="S30:T30"/>
    <mergeCell ref="Q20:R20"/>
    <mergeCell ref="S20:T20"/>
    <mergeCell ref="L21:M21"/>
    <mergeCell ref="O21:P21"/>
    <mergeCell ref="Q21:R21"/>
    <mergeCell ref="S21:T21"/>
    <mergeCell ref="L22:M22"/>
    <mergeCell ref="O22:P22"/>
    <mergeCell ref="Q22:R22"/>
    <mergeCell ref="S22:T22"/>
    <mergeCell ref="N29:P29"/>
    <mergeCell ref="Q29:R29"/>
    <mergeCell ref="L30:M30"/>
    <mergeCell ref="O30:P30"/>
    <mergeCell ref="Q30:R30"/>
    <mergeCell ref="S25:T25"/>
    <mergeCell ref="S23:T23"/>
    <mergeCell ref="L24:M24"/>
    <mergeCell ref="O24:P24"/>
    <mergeCell ref="Q24:R24"/>
    <mergeCell ref="S24:T24"/>
    <mergeCell ref="L23:M23"/>
    <mergeCell ref="O23:P23"/>
    <mergeCell ref="Q23:R23"/>
    <mergeCell ref="L25:M25"/>
    <mergeCell ref="O25:P25"/>
    <mergeCell ref="Q25:R25"/>
    <mergeCell ref="O8:P8"/>
    <mergeCell ref="O9:P9"/>
    <mergeCell ref="O10:P10"/>
    <mergeCell ref="Q7:R7"/>
    <mergeCell ref="Q8:R8"/>
    <mergeCell ref="Q9:R9"/>
    <mergeCell ref="Q10:R10"/>
    <mergeCell ref="S7:T7"/>
    <mergeCell ref="S8:T8"/>
    <mergeCell ref="S9:T9"/>
    <mergeCell ref="S10:T10"/>
    <mergeCell ref="L9:M9"/>
    <mergeCell ref="L10:M10"/>
    <mergeCell ref="S11:T11"/>
    <mergeCell ref="L12:M12"/>
    <mergeCell ref="O12:P12"/>
    <mergeCell ref="Q12:R12"/>
    <mergeCell ref="S12:T12"/>
    <mergeCell ref="L11:M11"/>
    <mergeCell ref="O11:P11"/>
    <mergeCell ref="Q11:R11"/>
    <mergeCell ref="Q14:R14"/>
    <mergeCell ref="S14:T14"/>
    <mergeCell ref="L15:M15"/>
    <mergeCell ref="O15:P15"/>
    <mergeCell ref="Q15:R15"/>
    <mergeCell ref="S15:T15"/>
    <mergeCell ref="J20:J22"/>
    <mergeCell ref="L20:M20"/>
    <mergeCell ref="O20:P20"/>
    <mergeCell ref="B4:F5"/>
    <mergeCell ref="B24:F24"/>
    <mergeCell ref="A29:F29"/>
    <mergeCell ref="A34:F34"/>
    <mergeCell ref="L6:M6"/>
    <mergeCell ref="N6:P6"/>
    <mergeCell ref="H7:I7"/>
    <mergeCell ref="L7:M7"/>
    <mergeCell ref="L8:M8"/>
    <mergeCell ref="H8:I10"/>
    <mergeCell ref="J8:J10"/>
    <mergeCell ref="L29:M29"/>
    <mergeCell ref="H11:I13"/>
    <mergeCell ref="J11:J13"/>
    <mergeCell ref="L13:M13"/>
    <mergeCell ref="O13:P13"/>
    <mergeCell ref="H20:I22"/>
    <mergeCell ref="H30:I30"/>
    <mergeCell ref="H23:I25"/>
    <mergeCell ref="J23:J25"/>
    <mergeCell ref="L16:M16"/>
    <mergeCell ref="Q6:R6"/>
    <mergeCell ref="O7:P7"/>
    <mergeCell ref="O16:P16"/>
    <mergeCell ref="L18:M18"/>
    <mergeCell ref="O18:P18"/>
    <mergeCell ref="H17:I19"/>
    <mergeCell ref="J17:J19"/>
    <mergeCell ref="L17:M17"/>
    <mergeCell ref="O17:P17"/>
    <mergeCell ref="L19:M19"/>
    <mergeCell ref="Z15:AA15"/>
    <mergeCell ref="AC15:AD15"/>
    <mergeCell ref="B19:E19"/>
    <mergeCell ref="B11:E11"/>
    <mergeCell ref="H14:I16"/>
    <mergeCell ref="J14:J16"/>
    <mergeCell ref="L14:M14"/>
    <mergeCell ref="O14:P14"/>
    <mergeCell ref="Q16:R16"/>
    <mergeCell ref="S16:T16"/>
    <mergeCell ref="S17:T17"/>
    <mergeCell ref="Q18:R18"/>
    <mergeCell ref="S18:T18"/>
    <mergeCell ref="Q17:R17"/>
    <mergeCell ref="O19:P19"/>
    <mergeCell ref="Q19:R19"/>
    <mergeCell ref="S19:T19"/>
    <mergeCell ref="V11:W13"/>
    <mergeCell ref="X11:X13"/>
    <mergeCell ref="Z11:AA11"/>
    <mergeCell ref="Z18:AA18"/>
    <mergeCell ref="AC18:AD18"/>
    <mergeCell ref="Q13:R13"/>
    <mergeCell ref="S13:T13"/>
    <mergeCell ref="V14:W16"/>
    <mergeCell ref="X14:X16"/>
    <mergeCell ref="Z14:AA14"/>
    <mergeCell ref="AC14:AD14"/>
    <mergeCell ref="AE14:AF14"/>
    <mergeCell ref="AE17:AF17"/>
    <mergeCell ref="AG17:AH17"/>
    <mergeCell ref="AE18:AF18"/>
    <mergeCell ref="AG18:AH18"/>
    <mergeCell ref="Z19:AA19"/>
    <mergeCell ref="AC19:AD19"/>
    <mergeCell ref="AE19:AF19"/>
    <mergeCell ref="AG19:AH19"/>
    <mergeCell ref="AE15:AF15"/>
    <mergeCell ref="AG15:AH15"/>
    <mergeCell ref="Z16:AA16"/>
    <mergeCell ref="AC16:AD16"/>
    <mergeCell ref="AE16:AF16"/>
    <mergeCell ref="AG16:AH16"/>
    <mergeCell ref="A3:F3"/>
    <mergeCell ref="V17:W19"/>
    <mergeCell ref="AC11:AD11"/>
    <mergeCell ref="AE11:AF11"/>
    <mergeCell ref="AG11:AH11"/>
    <mergeCell ref="Z12:AA12"/>
    <mergeCell ref="AC12:AD12"/>
    <mergeCell ref="AE12:AF12"/>
    <mergeCell ref="AG12:AH12"/>
    <mergeCell ref="Z13:AA13"/>
    <mergeCell ref="AC13:AD13"/>
    <mergeCell ref="AE13:AF13"/>
    <mergeCell ref="AG13:AH13"/>
    <mergeCell ref="AG14:AH14"/>
    <mergeCell ref="Z6:AA6"/>
    <mergeCell ref="AB6:AD6"/>
    <mergeCell ref="AE6:AF6"/>
    <mergeCell ref="V7:W7"/>
    <mergeCell ref="Z7:AA7"/>
    <mergeCell ref="AC7:AD7"/>
    <mergeCell ref="AE7:AF7"/>
    <mergeCell ref="AG7:AH7"/>
    <mergeCell ref="V8:W10"/>
    <mergeCell ref="X8:X10"/>
    <mergeCell ref="Z8:AA8"/>
    <mergeCell ref="AC8:AD8"/>
    <mergeCell ref="AE8:AF8"/>
    <mergeCell ref="AG8:AH8"/>
    <mergeCell ref="Z9:AA9"/>
    <mergeCell ref="AC9:AD9"/>
    <mergeCell ref="X17:X19"/>
    <mergeCell ref="Z17:AA17"/>
    <mergeCell ref="V23:W25"/>
    <mergeCell ref="X23:X25"/>
    <mergeCell ref="Z23:AA23"/>
    <mergeCell ref="AC23:AD23"/>
    <mergeCell ref="AE23:AF23"/>
    <mergeCell ref="AG23:AH23"/>
    <mergeCell ref="Z24:AA24"/>
    <mergeCell ref="AC24:AD24"/>
    <mergeCell ref="AE24:AF24"/>
    <mergeCell ref="AG24:AH24"/>
    <mergeCell ref="Z25:AA25"/>
    <mergeCell ref="AC25:AD25"/>
    <mergeCell ref="AE25:AF25"/>
    <mergeCell ref="AG25:AH25"/>
    <mergeCell ref="V20:W22"/>
    <mergeCell ref="X20:X22"/>
    <mergeCell ref="Z20:AA20"/>
    <mergeCell ref="AC20:AD20"/>
    <mergeCell ref="AE20:AF20"/>
    <mergeCell ref="AG20:AH20"/>
    <mergeCell ref="Z21:AA21"/>
    <mergeCell ref="AC21:AD21"/>
    <mergeCell ref="AE21:AF21"/>
    <mergeCell ref="AG21:AH21"/>
    <mergeCell ref="Z22:AA22"/>
    <mergeCell ref="AC22:AD22"/>
    <mergeCell ref="AE22:AF22"/>
    <mergeCell ref="AG22:AH22"/>
    <mergeCell ref="A71:F71"/>
    <mergeCell ref="H71:AV71"/>
    <mergeCell ref="A72:F72"/>
    <mergeCell ref="H72:AV72"/>
    <mergeCell ref="A73:F73"/>
    <mergeCell ref="H73:AV73"/>
    <mergeCell ref="B74:F75"/>
    <mergeCell ref="H74:AV75"/>
    <mergeCell ref="L76:M76"/>
    <mergeCell ref="N76:P76"/>
    <mergeCell ref="Q76:R76"/>
    <mergeCell ref="Z76:AA76"/>
    <mergeCell ref="AB76:AD76"/>
    <mergeCell ref="AE76:AF76"/>
    <mergeCell ref="AN76:AO76"/>
    <mergeCell ref="AP76:AR76"/>
    <mergeCell ref="AS76:AT76"/>
    <mergeCell ref="H77:I77"/>
    <mergeCell ref="O77:P77"/>
    <mergeCell ref="S77:T77"/>
    <mergeCell ref="V77:W77"/>
    <mergeCell ref="AC77:AD77"/>
    <mergeCell ref="AG77:AH77"/>
    <mergeCell ref="AJ77:AK77"/>
    <mergeCell ref="AN77:AO77"/>
    <mergeCell ref="AQ77:AR77"/>
    <mergeCell ref="AS77:AT77"/>
    <mergeCell ref="AU77:AV77"/>
    <mergeCell ref="H78:I80"/>
    <mergeCell ref="J78:J80"/>
    <mergeCell ref="V78:W80"/>
    <mergeCell ref="X78:X80"/>
    <mergeCell ref="AJ78:AK80"/>
    <mergeCell ref="AL78:AL80"/>
    <mergeCell ref="AN78:AO78"/>
    <mergeCell ref="AQ78:AR78"/>
    <mergeCell ref="AS78:AT78"/>
    <mergeCell ref="AU78:AV78"/>
    <mergeCell ref="AN79:AO79"/>
    <mergeCell ref="AQ79:AR79"/>
    <mergeCell ref="AS79:AT79"/>
    <mergeCell ref="AU79:AV79"/>
    <mergeCell ref="AN80:AO80"/>
    <mergeCell ref="AQ80:AR80"/>
    <mergeCell ref="AS80:AT80"/>
    <mergeCell ref="AU80:AV80"/>
    <mergeCell ref="L79:M79"/>
    <mergeCell ref="O79:P79"/>
    <mergeCell ref="Q79:R79"/>
    <mergeCell ref="B81:E81"/>
    <mergeCell ref="H81:I83"/>
    <mergeCell ref="J81:J83"/>
    <mergeCell ref="V81:W83"/>
    <mergeCell ref="X81:X83"/>
    <mergeCell ref="AJ81:AK83"/>
    <mergeCell ref="AL81:AL83"/>
    <mergeCell ref="AN81:AO81"/>
    <mergeCell ref="AQ81:AR81"/>
    <mergeCell ref="AS81:AT81"/>
    <mergeCell ref="AU81:AV81"/>
    <mergeCell ref="AN82:AO82"/>
    <mergeCell ref="AQ82:AR82"/>
    <mergeCell ref="AS82:AT82"/>
    <mergeCell ref="AU82:AV82"/>
    <mergeCell ref="AN83:AO83"/>
    <mergeCell ref="AQ83:AR83"/>
    <mergeCell ref="AS83:AT83"/>
    <mergeCell ref="AU83:AV83"/>
    <mergeCell ref="L83:M83"/>
    <mergeCell ref="O83:P83"/>
    <mergeCell ref="Q83:R83"/>
    <mergeCell ref="S83:T83"/>
    <mergeCell ref="Z83:AA83"/>
    <mergeCell ref="AC83:AD83"/>
    <mergeCell ref="AE83:AF83"/>
    <mergeCell ref="AG83:AH83"/>
    <mergeCell ref="AJ84:AK86"/>
    <mergeCell ref="AL84:AL86"/>
    <mergeCell ref="AN84:AO84"/>
    <mergeCell ref="AQ84:AR84"/>
    <mergeCell ref="AS84:AT84"/>
    <mergeCell ref="AU84:AV84"/>
    <mergeCell ref="AN85:AO85"/>
    <mergeCell ref="AQ85:AR85"/>
    <mergeCell ref="AS85:AT85"/>
    <mergeCell ref="AU85:AV85"/>
    <mergeCell ref="AN86:AO86"/>
    <mergeCell ref="AQ86:AR86"/>
    <mergeCell ref="AS86:AT86"/>
    <mergeCell ref="AU86:AV86"/>
    <mergeCell ref="H87:I89"/>
    <mergeCell ref="J87:J89"/>
    <mergeCell ref="V87:W89"/>
    <mergeCell ref="X87:X89"/>
    <mergeCell ref="AJ87:AK89"/>
    <mergeCell ref="AL87:AL89"/>
    <mergeCell ref="AN87:AO87"/>
    <mergeCell ref="AQ87:AR87"/>
    <mergeCell ref="AS87:AT87"/>
    <mergeCell ref="AU87:AV87"/>
    <mergeCell ref="AN88:AO88"/>
    <mergeCell ref="AQ88:AR88"/>
    <mergeCell ref="AS88:AT88"/>
    <mergeCell ref="AU88:AV88"/>
    <mergeCell ref="L84:M84"/>
    <mergeCell ref="O84:P84"/>
    <mergeCell ref="Q84:R84"/>
    <mergeCell ref="S84:T84"/>
    <mergeCell ref="B89:E89"/>
    <mergeCell ref="AN89:AO89"/>
    <mergeCell ref="AQ89:AR89"/>
    <mergeCell ref="AS89:AT89"/>
    <mergeCell ref="AU89:AV89"/>
    <mergeCell ref="H90:I92"/>
    <mergeCell ref="J90:J92"/>
    <mergeCell ref="V90:W92"/>
    <mergeCell ref="X90:X92"/>
    <mergeCell ref="AJ90:AK92"/>
    <mergeCell ref="AL90:AL92"/>
    <mergeCell ref="AN90:AO90"/>
    <mergeCell ref="AQ90:AR90"/>
    <mergeCell ref="AS90:AT90"/>
    <mergeCell ref="AU90:AV90"/>
    <mergeCell ref="AN91:AO91"/>
    <mergeCell ref="AQ91:AR91"/>
    <mergeCell ref="AS91:AT91"/>
    <mergeCell ref="AU91:AV91"/>
    <mergeCell ref="AN92:AO92"/>
    <mergeCell ref="AQ92:AR92"/>
    <mergeCell ref="AS92:AT92"/>
    <mergeCell ref="AU92:AV92"/>
    <mergeCell ref="L89:M89"/>
    <mergeCell ref="O89:P89"/>
    <mergeCell ref="Q89:R89"/>
    <mergeCell ref="S89:T89"/>
    <mergeCell ref="Z89:AA89"/>
    <mergeCell ref="AC89:AD89"/>
    <mergeCell ref="AE89:AF89"/>
    <mergeCell ref="AG89:AH89"/>
    <mergeCell ref="L90:M90"/>
    <mergeCell ref="AJ93:AK95"/>
    <mergeCell ref="AL93:AL95"/>
    <mergeCell ref="AN93:AO93"/>
    <mergeCell ref="AQ93:AR93"/>
    <mergeCell ref="AS93:AT93"/>
    <mergeCell ref="AU93:AV93"/>
    <mergeCell ref="B94:F94"/>
    <mergeCell ref="AN94:AO94"/>
    <mergeCell ref="AQ94:AR94"/>
    <mergeCell ref="AS94:AT94"/>
    <mergeCell ref="AU94:AV94"/>
    <mergeCell ref="AN95:AO95"/>
    <mergeCell ref="AQ95:AR95"/>
    <mergeCell ref="AS95:AT95"/>
    <mergeCell ref="AU95:AV95"/>
    <mergeCell ref="A99:F99"/>
    <mergeCell ref="L99:M99"/>
    <mergeCell ref="N99:P99"/>
    <mergeCell ref="Q99:R99"/>
    <mergeCell ref="Z99:AA99"/>
    <mergeCell ref="AB99:AD99"/>
    <mergeCell ref="AE99:AF99"/>
    <mergeCell ref="AN99:AO99"/>
    <mergeCell ref="AP99:AR99"/>
    <mergeCell ref="AS99:AT99"/>
    <mergeCell ref="L93:M93"/>
    <mergeCell ref="O93:P93"/>
    <mergeCell ref="Q93:R93"/>
    <mergeCell ref="S93:T93"/>
    <mergeCell ref="Z93:AA93"/>
    <mergeCell ref="AC93:AD93"/>
    <mergeCell ref="AE93:AF93"/>
    <mergeCell ref="AJ100:AK100"/>
    <mergeCell ref="AN100:AO100"/>
    <mergeCell ref="AQ100:AR100"/>
    <mergeCell ref="AS100:AT100"/>
    <mergeCell ref="AU100:AV100"/>
    <mergeCell ref="H101:I103"/>
    <mergeCell ref="J101:J103"/>
    <mergeCell ref="V101:W103"/>
    <mergeCell ref="X101:X103"/>
    <mergeCell ref="Z101:AA101"/>
    <mergeCell ref="AC101:AD101"/>
    <mergeCell ref="AE101:AF101"/>
    <mergeCell ref="AG101:AH101"/>
    <mergeCell ref="AJ101:AK103"/>
    <mergeCell ref="AL101:AL103"/>
    <mergeCell ref="AN101:AO101"/>
    <mergeCell ref="AQ101:AR101"/>
    <mergeCell ref="AS101:AT101"/>
    <mergeCell ref="AU101:AV101"/>
    <mergeCell ref="Z102:AA102"/>
    <mergeCell ref="AC102:AD102"/>
    <mergeCell ref="AE102:AF102"/>
    <mergeCell ref="AG102:AH102"/>
    <mergeCell ref="AN102:AO102"/>
    <mergeCell ref="AQ102:AR102"/>
    <mergeCell ref="AS102:AT102"/>
    <mergeCell ref="AU102:AV102"/>
    <mergeCell ref="Z103:AA103"/>
    <mergeCell ref="AC103:AD103"/>
    <mergeCell ref="AE103:AF103"/>
    <mergeCell ref="AG103:AH103"/>
    <mergeCell ref="AN103:AO103"/>
    <mergeCell ref="AQ103:AR103"/>
    <mergeCell ref="AS103:AT103"/>
    <mergeCell ref="AU103:AV103"/>
    <mergeCell ref="A104:F104"/>
    <mergeCell ref="H104:I106"/>
    <mergeCell ref="J104:J106"/>
    <mergeCell ref="V104:W106"/>
    <mergeCell ref="X104:X106"/>
    <mergeCell ref="Z104:AA104"/>
    <mergeCell ref="AC104:AD104"/>
    <mergeCell ref="AE104:AF104"/>
    <mergeCell ref="AG104:AH104"/>
    <mergeCell ref="AJ104:AK106"/>
    <mergeCell ref="AL104:AL106"/>
    <mergeCell ref="AN104:AO104"/>
    <mergeCell ref="AQ104:AR104"/>
    <mergeCell ref="AS104:AT104"/>
    <mergeCell ref="AU104:AV104"/>
    <mergeCell ref="Z105:AA105"/>
    <mergeCell ref="AC105:AD105"/>
    <mergeCell ref="AE105:AF105"/>
    <mergeCell ref="AG105:AH105"/>
    <mergeCell ref="AN105:AO105"/>
    <mergeCell ref="AQ105:AR105"/>
    <mergeCell ref="AS105:AT105"/>
    <mergeCell ref="AU105:AV105"/>
    <mergeCell ref="Z106:AA106"/>
    <mergeCell ref="AC106:AD106"/>
    <mergeCell ref="AE106:AF106"/>
    <mergeCell ref="AG106:AH106"/>
    <mergeCell ref="AN106:AO106"/>
    <mergeCell ref="AQ106:AR106"/>
    <mergeCell ref="AS106:AT106"/>
    <mergeCell ref="AU106:AV106"/>
    <mergeCell ref="H107:I109"/>
    <mergeCell ref="J107:J109"/>
    <mergeCell ref="V107:W109"/>
    <mergeCell ref="X107:X109"/>
    <mergeCell ref="Z107:AA107"/>
    <mergeCell ref="AC107:AD107"/>
    <mergeCell ref="AE107:AF107"/>
    <mergeCell ref="AG107:AH107"/>
    <mergeCell ref="AJ107:AK109"/>
    <mergeCell ref="AL107:AL109"/>
    <mergeCell ref="AN107:AO107"/>
    <mergeCell ref="AQ107:AR107"/>
    <mergeCell ref="AS107:AT107"/>
    <mergeCell ref="AU107:AV107"/>
    <mergeCell ref="Z108:AA108"/>
    <mergeCell ref="AC108:AD108"/>
    <mergeCell ref="AE108:AF108"/>
    <mergeCell ref="AG108:AH108"/>
    <mergeCell ref="AN108:AO108"/>
    <mergeCell ref="AQ108:AR108"/>
    <mergeCell ref="AS108:AT108"/>
    <mergeCell ref="AU108:AV108"/>
    <mergeCell ref="Z109:AA109"/>
    <mergeCell ref="AC109:AD109"/>
    <mergeCell ref="AE109:AF109"/>
    <mergeCell ref="AG109:AH109"/>
    <mergeCell ref="AN109:AO109"/>
    <mergeCell ref="AQ109:AR109"/>
    <mergeCell ref="AS109:AT109"/>
    <mergeCell ref="AU109:AV109"/>
    <mergeCell ref="H110:I112"/>
    <mergeCell ref="J110:J112"/>
    <mergeCell ref="V110:W112"/>
    <mergeCell ref="X110:X112"/>
    <mergeCell ref="Z110:AA110"/>
    <mergeCell ref="AC110:AD110"/>
    <mergeCell ref="AE110:AF110"/>
    <mergeCell ref="AG110:AH110"/>
    <mergeCell ref="AJ110:AK112"/>
    <mergeCell ref="AL110:AL112"/>
    <mergeCell ref="AN110:AO110"/>
    <mergeCell ref="AQ110:AR110"/>
    <mergeCell ref="AS110:AT110"/>
    <mergeCell ref="AU110:AV110"/>
    <mergeCell ref="Z111:AA111"/>
    <mergeCell ref="AC111:AD111"/>
    <mergeCell ref="AE111:AF111"/>
    <mergeCell ref="AG111:AH111"/>
    <mergeCell ref="AN111:AO111"/>
    <mergeCell ref="AQ111:AR111"/>
    <mergeCell ref="AS111:AT111"/>
    <mergeCell ref="AU111:AV111"/>
    <mergeCell ref="Z112:AA112"/>
    <mergeCell ref="AC112:AD112"/>
    <mergeCell ref="AE112:AF112"/>
    <mergeCell ref="AG112:AH112"/>
    <mergeCell ref="AN112:AO112"/>
    <mergeCell ref="AQ112:AR112"/>
    <mergeCell ref="AS112:AT112"/>
    <mergeCell ref="AU112:AV112"/>
    <mergeCell ref="H113:I115"/>
    <mergeCell ref="J113:J115"/>
    <mergeCell ref="V113:W115"/>
    <mergeCell ref="X113:X115"/>
    <mergeCell ref="Z113:AA113"/>
    <mergeCell ref="AC113:AD113"/>
    <mergeCell ref="AE113:AF113"/>
    <mergeCell ref="AG113:AH113"/>
    <mergeCell ref="AJ113:AK115"/>
    <mergeCell ref="AL113:AL115"/>
    <mergeCell ref="AN113:AO113"/>
    <mergeCell ref="AQ113:AR113"/>
    <mergeCell ref="AS113:AT113"/>
    <mergeCell ref="AU113:AV113"/>
    <mergeCell ref="Z114:AA114"/>
    <mergeCell ref="AC114:AD114"/>
    <mergeCell ref="AE114:AF114"/>
    <mergeCell ref="AG114:AH114"/>
    <mergeCell ref="AN114:AO114"/>
    <mergeCell ref="AQ114:AR114"/>
    <mergeCell ref="AS114:AT114"/>
    <mergeCell ref="AU114:AV114"/>
    <mergeCell ref="Z115:AA115"/>
    <mergeCell ref="AC115:AD115"/>
    <mergeCell ref="AE115:AF115"/>
    <mergeCell ref="AG115:AH115"/>
    <mergeCell ref="AN115:AO115"/>
    <mergeCell ref="AQ115:AR115"/>
    <mergeCell ref="AS115:AT115"/>
    <mergeCell ref="AU115:AV115"/>
    <mergeCell ref="L114:M114"/>
    <mergeCell ref="O114:P114"/>
    <mergeCell ref="H116:I118"/>
    <mergeCell ref="J116:J118"/>
    <mergeCell ref="V116:W118"/>
    <mergeCell ref="X116:X118"/>
    <mergeCell ref="Z116:AA116"/>
    <mergeCell ref="AC116:AD116"/>
    <mergeCell ref="AE116:AF116"/>
    <mergeCell ref="AG116:AH116"/>
    <mergeCell ref="AJ116:AK118"/>
    <mergeCell ref="AL116:AL118"/>
    <mergeCell ref="AN116:AO116"/>
    <mergeCell ref="AQ116:AR116"/>
    <mergeCell ref="AS116:AT116"/>
    <mergeCell ref="AU116:AV116"/>
    <mergeCell ref="Z117:AA117"/>
    <mergeCell ref="AC117:AD117"/>
    <mergeCell ref="AE117:AF117"/>
    <mergeCell ref="AG117:AH117"/>
    <mergeCell ref="AN117:AO117"/>
    <mergeCell ref="AQ117:AR117"/>
    <mergeCell ref="AS117:AT117"/>
    <mergeCell ref="AU117:AV117"/>
    <mergeCell ref="Z118:AA118"/>
    <mergeCell ref="AC118:AD118"/>
    <mergeCell ref="AE118:AF118"/>
    <mergeCell ref="AG118:AH118"/>
    <mergeCell ref="AN118:AO118"/>
    <mergeCell ref="AQ118:AR118"/>
    <mergeCell ref="AS118:AT118"/>
    <mergeCell ref="AU118:AV118"/>
    <mergeCell ref="AO120:AP120"/>
    <mergeCell ref="AQ120:AR120"/>
    <mergeCell ref="AS120:AT120"/>
    <mergeCell ref="AU120:AV120"/>
    <mergeCell ref="AQ121:AR122"/>
    <mergeCell ref="AS121:AT121"/>
    <mergeCell ref="AU121:AV121"/>
    <mergeCell ref="AS122:AT122"/>
    <mergeCell ref="AU122:AV122"/>
    <mergeCell ref="AQ123:AR124"/>
    <mergeCell ref="AS123:AT123"/>
    <mergeCell ref="AU123:AV123"/>
    <mergeCell ref="AS124:AT124"/>
    <mergeCell ref="AU124:AV124"/>
    <mergeCell ref="AQ125:AR126"/>
    <mergeCell ref="AS125:AT125"/>
    <mergeCell ref="AU125:AV125"/>
    <mergeCell ref="AS126:AT126"/>
    <mergeCell ref="AU126:AV126"/>
    <mergeCell ref="AS127:AT127"/>
    <mergeCell ref="AU127:AV127"/>
    <mergeCell ref="AS128:AT128"/>
    <mergeCell ref="AU128:AV128"/>
    <mergeCell ref="A141:F141"/>
    <mergeCell ref="H141:AV141"/>
    <mergeCell ref="A142:F142"/>
    <mergeCell ref="H142:AV142"/>
    <mergeCell ref="A143:F143"/>
    <mergeCell ref="H143:AV143"/>
    <mergeCell ref="B144:F145"/>
    <mergeCell ref="H144:AV145"/>
    <mergeCell ref="L146:M146"/>
    <mergeCell ref="N146:P146"/>
    <mergeCell ref="Q146:R146"/>
    <mergeCell ref="Z146:AA146"/>
    <mergeCell ref="AB146:AD146"/>
    <mergeCell ref="AE146:AF146"/>
    <mergeCell ref="AN146:AO146"/>
    <mergeCell ref="AP146:AR146"/>
    <mergeCell ref="AS146:AT146"/>
    <mergeCell ref="AJ147:AK147"/>
    <mergeCell ref="AN147:AO147"/>
    <mergeCell ref="AQ147:AR147"/>
    <mergeCell ref="AS147:AT147"/>
    <mergeCell ref="AU147:AV147"/>
    <mergeCell ref="H148:I150"/>
    <mergeCell ref="J148:J150"/>
    <mergeCell ref="V148:W150"/>
    <mergeCell ref="X148:X150"/>
    <mergeCell ref="AJ148:AK150"/>
    <mergeCell ref="AL148:AL150"/>
    <mergeCell ref="AN148:AO148"/>
    <mergeCell ref="AQ148:AR148"/>
    <mergeCell ref="AS148:AT148"/>
    <mergeCell ref="AU148:AV148"/>
    <mergeCell ref="AN149:AO149"/>
    <mergeCell ref="AQ149:AR149"/>
    <mergeCell ref="AS149:AT149"/>
    <mergeCell ref="AU149:AV149"/>
    <mergeCell ref="AN150:AO150"/>
    <mergeCell ref="AQ150:AR150"/>
    <mergeCell ref="AS150:AT150"/>
    <mergeCell ref="AU150:AV150"/>
    <mergeCell ref="L148:M148"/>
    <mergeCell ref="O148:P148"/>
    <mergeCell ref="Q148:R148"/>
    <mergeCell ref="S148:T148"/>
    <mergeCell ref="Z148:AA148"/>
    <mergeCell ref="AC148:AD148"/>
    <mergeCell ref="AE148:AF148"/>
    <mergeCell ref="AG148:AH148"/>
    <mergeCell ref="L149:M149"/>
    <mergeCell ref="B151:E151"/>
    <mergeCell ref="H151:I153"/>
    <mergeCell ref="J151:J153"/>
    <mergeCell ref="V151:W153"/>
    <mergeCell ref="X151:X153"/>
    <mergeCell ref="AJ151:AK153"/>
    <mergeCell ref="AL151:AL153"/>
    <mergeCell ref="AN151:AO151"/>
    <mergeCell ref="AQ151:AR151"/>
    <mergeCell ref="AS151:AT151"/>
    <mergeCell ref="AU151:AV151"/>
    <mergeCell ref="AN152:AO152"/>
    <mergeCell ref="AQ152:AR152"/>
    <mergeCell ref="AS152:AT152"/>
    <mergeCell ref="AU152:AV152"/>
    <mergeCell ref="AN153:AO153"/>
    <mergeCell ref="AQ153:AR153"/>
    <mergeCell ref="AS153:AT153"/>
    <mergeCell ref="AU153:AV153"/>
    <mergeCell ref="L152:M152"/>
    <mergeCell ref="O152:P152"/>
    <mergeCell ref="Q152:R152"/>
    <mergeCell ref="S152:T152"/>
    <mergeCell ref="Z152:AA152"/>
    <mergeCell ref="AC152:AD152"/>
    <mergeCell ref="AE152:AF152"/>
    <mergeCell ref="AG152:AH152"/>
    <mergeCell ref="L153:M153"/>
    <mergeCell ref="O153:P153"/>
    <mergeCell ref="Q153:R153"/>
    <mergeCell ref="S153:T153"/>
    <mergeCell ref="Z153:AA153"/>
    <mergeCell ref="AJ154:AK156"/>
    <mergeCell ref="AL154:AL156"/>
    <mergeCell ref="AN154:AO154"/>
    <mergeCell ref="AQ154:AR154"/>
    <mergeCell ref="AS154:AT154"/>
    <mergeCell ref="AU154:AV154"/>
    <mergeCell ref="AN155:AO155"/>
    <mergeCell ref="AQ155:AR155"/>
    <mergeCell ref="AS155:AT155"/>
    <mergeCell ref="AU155:AV155"/>
    <mergeCell ref="AN156:AO156"/>
    <mergeCell ref="AQ156:AR156"/>
    <mergeCell ref="AS156:AT156"/>
    <mergeCell ref="AU156:AV156"/>
    <mergeCell ref="L156:M156"/>
    <mergeCell ref="O156:P156"/>
    <mergeCell ref="Q156:R156"/>
    <mergeCell ref="S156:T156"/>
    <mergeCell ref="Z156:AA156"/>
    <mergeCell ref="AC156:AD156"/>
    <mergeCell ref="AE156:AF156"/>
    <mergeCell ref="AG156:AH156"/>
    <mergeCell ref="AJ157:AK159"/>
    <mergeCell ref="AL157:AL159"/>
    <mergeCell ref="AN157:AO157"/>
    <mergeCell ref="AQ157:AR157"/>
    <mergeCell ref="AS157:AT157"/>
    <mergeCell ref="AU157:AV157"/>
    <mergeCell ref="AN158:AO158"/>
    <mergeCell ref="AQ158:AR158"/>
    <mergeCell ref="AS158:AT158"/>
    <mergeCell ref="AU158:AV158"/>
    <mergeCell ref="B159:E159"/>
    <mergeCell ref="AN159:AO159"/>
    <mergeCell ref="AQ159:AR159"/>
    <mergeCell ref="AS159:AT159"/>
    <mergeCell ref="AU159:AV159"/>
    <mergeCell ref="H160:I162"/>
    <mergeCell ref="J160:J162"/>
    <mergeCell ref="V160:W162"/>
    <mergeCell ref="X160:X162"/>
    <mergeCell ref="AJ160:AK162"/>
    <mergeCell ref="AL160:AL162"/>
    <mergeCell ref="AN160:AO160"/>
    <mergeCell ref="AQ160:AR160"/>
    <mergeCell ref="AS160:AT160"/>
    <mergeCell ref="AU160:AV160"/>
    <mergeCell ref="AN161:AO161"/>
    <mergeCell ref="AQ161:AR161"/>
    <mergeCell ref="AS161:AT161"/>
    <mergeCell ref="AU161:AV161"/>
    <mergeCell ref="AN162:AO162"/>
    <mergeCell ref="AQ162:AR162"/>
    <mergeCell ref="AS162:AT162"/>
    <mergeCell ref="AU162:AV162"/>
    <mergeCell ref="H163:I165"/>
    <mergeCell ref="J163:J165"/>
    <mergeCell ref="V163:W165"/>
    <mergeCell ref="X163:X165"/>
    <mergeCell ref="AJ163:AK165"/>
    <mergeCell ref="AL163:AL165"/>
    <mergeCell ref="AN163:AO163"/>
    <mergeCell ref="AQ163:AR163"/>
    <mergeCell ref="AS163:AT163"/>
    <mergeCell ref="AU163:AV163"/>
    <mergeCell ref="B164:F164"/>
    <mergeCell ref="AN164:AO164"/>
    <mergeCell ref="AQ164:AR164"/>
    <mergeCell ref="AS164:AT164"/>
    <mergeCell ref="AU164:AV164"/>
    <mergeCell ref="AN165:AO165"/>
    <mergeCell ref="AQ165:AR165"/>
    <mergeCell ref="AS165:AT165"/>
    <mergeCell ref="AU165:AV165"/>
    <mergeCell ref="L164:M164"/>
    <mergeCell ref="O164:P164"/>
    <mergeCell ref="Q164:R164"/>
    <mergeCell ref="S164:T164"/>
    <mergeCell ref="Z164:AA164"/>
    <mergeCell ref="AC164:AD164"/>
    <mergeCell ref="AE164:AF164"/>
    <mergeCell ref="AG164:AH164"/>
    <mergeCell ref="L165:M165"/>
    <mergeCell ref="O165:P165"/>
    <mergeCell ref="Q165:R165"/>
    <mergeCell ref="S165:T165"/>
    <mergeCell ref="A169:F169"/>
    <mergeCell ref="L169:M169"/>
    <mergeCell ref="N169:P169"/>
    <mergeCell ref="Q169:R169"/>
    <mergeCell ref="Z169:AA169"/>
    <mergeCell ref="AB169:AD169"/>
    <mergeCell ref="AE169:AF169"/>
    <mergeCell ref="AN169:AO169"/>
    <mergeCell ref="AP169:AR169"/>
    <mergeCell ref="AS169:AT169"/>
    <mergeCell ref="H170:I170"/>
    <mergeCell ref="O170:P170"/>
    <mergeCell ref="S170:T170"/>
    <mergeCell ref="V170:W170"/>
    <mergeCell ref="Z170:AA170"/>
    <mergeCell ref="AC170:AD170"/>
    <mergeCell ref="AE170:AF170"/>
    <mergeCell ref="AG170:AH170"/>
    <mergeCell ref="AJ170:AK170"/>
    <mergeCell ref="AN170:AO170"/>
    <mergeCell ref="AQ170:AR170"/>
    <mergeCell ref="AS170:AT170"/>
    <mergeCell ref="AU170:AV170"/>
    <mergeCell ref="H171:I173"/>
    <mergeCell ref="J171:J173"/>
    <mergeCell ref="V171:W173"/>
    <mergeCell ref="X171:X173"/>
    <mergeCell ref="Z171:AA171"/>
    <mergeCell ref="AC171:AD171"/>
    <mergeCell ref="AE171:AF171"/>
    <mergeCell ref="AG171:AH171"/>
    <mergeCell ref="AJ171:AK173"/>
    <mergeCell ref="AL171:AL173"/>
    <mergeCell ref="AN171:AO171"/>
    <mergeCell ref="AQ171:AR171"/>
    <mergeCell ref="AS171:AT171"/>
    <mergeCell ref="AU171:AV171"/>
    <mergeCell ref="Z172:AA172"/>
    <mergeCell ref="AC172:AD172"/>
    <mergeCell ref="AE172:AF172"/>
    <mergeCell ref="AG172:AH172"/>
    <mergeCell ref="AN172:AO172"/>
    <mergeCell ref="AQ172:AR172"/>
    <mergeCell ref="AS172:AT172"/>
    <mergeCell ref="AU172:AV172"/>
    <mergeCell ref="Z173:AA173"/>
    <mergeCell ref="AC173:AD173"/>
    <mergeCell ref="AE173:AF173"/>
    <mergeCell ref="AG173:AH173"/>
    <mergeCell ref="AN173:AO173"/>
    <mergeCell ref="AQ173:AR173"/>
    <mergeCell ref="AS173:AT173"/>
    <mergeCell ref="AU173:AV173"/>
    <mergeCell ref="V174:W176"/>
    <mergeCell ref="X174:X176"/>
    <mergeCell ref="Z174:AA174"/>
    <mergeCell ref="AC174:AD174"/>
    <mergeCell ref="AE174:AF174"/>
    <mergeCell ref="AG174:AH174"/>
    <mergeCell ref="AJ174:AK176"/>
    <mergeCell ref="AL174:AL176"/>
    <mergeCell ref="AN174:AO174"/>
    <mergeCell ref="AQ174:AR174"/>
    <mergeCell ref="AS174:AT174"/>
    <mergeCell ref="AU174:AV174"/>
    <mergeCell ref="Z175:AA175"/>
    <mergeCell ref="AC175:AD175"/>
    <mergeCell ref="AE175:AF175"/>
    <mergeCell ref="AG175:AH175"/>
    <mergeCell ref="AN175:AO175"/>
    <mergeCell ref="AQ175:AR175"/>
    <mergeCell ref="AS175:AT175"/>
    <mergeCell ref="AU175:AV175"/>
    <mergeCell ref="Z176:AA176"/>
    <mergeCell ref="AC176:AD176"/>
    <mergeCell ref="AE176:AF176"/>
    <mergeCell ref="AG176:AH176"/>
    <mergeCell ref="AN176:AO176"/>
    <mergeCell ref="AQ176:AR176"/>
    <mergeCell ref="AS176:AT176"/>
    <mergeCell ref="AU176:AV176"/>
    <mergeCell ref="V177:W179"/>
    <mergeCell ref="X177:X179"/>
    <mergeCell ref="Z177:AA177"/>
    <mergeCell ref="AC177:AD177"/>
    <mergeCell ref="AE177:AF177"/>
    <mergeCell ref="AG177:AH177"/>
    <mergeCell ref="AJ177:AK179"/>
    <mergeCell ref="AL177:AL179"/>
    <mergeCell ref="AN177:AO177"/>
    <mergeCell ref="AQ177:AR177"/>
    <mergeCell ref="AS177:AT177"/>
    <mergeCell ref="AU177:AV177"/>
    <mergeCell ref="Z178:AA178"/>
    <mergeCell ref="AC178:AD178"/>
    <mergeCell ref="AE178:AF178"/>
    <mergeCell ref="AG178:AH178"/>
    <mergeCell ref="AN178:AO178"/>
    <mergeCell ref="AQ178:AR178"/>
    <mergeCell ref="AS178:AT178"/>
    <mergeCell ref="AU178:AV178"/>
    <mergeCell ref="Z179:AA179"/>
    <mergeCell ref="AC179:AD179"/>
    <mergeCell ref="AE179:AF179"/>
    <mergeCell ref="AG179:AH179"/>
    <mergeCell ref="AN179:AO179"/>
    <mergeCell ref="AQ179:AR179"/>
    <mergeCell ref="AS179:AT179"/>
    <mergeCell ref="AU179:AV179"/>
    <mergeCell ref="V180:W182"/>
    <mergeCell ref="X180:X182"/>
    <mergeCell ref="Z180:AA180"/>
    <mergeCell ref="AC180:AD180"/>
    <mergeCell ref="AE180:AF180"/>
    <mergeCell ref="AG180:AH180"/>
    <mergeCell ref="AJ180:AK182"/>
    <mergeCell ref="AL180:AL182"/>
    <mergeCell ref="AN180:AO180"/>
    <mergeCell ref="AQ180:AR180"/>
    <mergeCell ref="AS180:AT180"/>
    <mergeCell ref="AU180:AV180"/>
    <mergeCell ref="Z181:AA181"/>
    <mergeCell ref="AC181:AD181"/>
    <mergeCell ref="AE181:AF181"/>
    <mergeCell ref="AG181:AH181"/>
    <mergeCell ref="AN181:AO181"/>
    <mergeCell ref="AQ181:AR181"/>
    <mergeCell ref="AS181:AT181"/>
    <mergeCell ref="AU181:AV181"/>
    <mergeCell ref="Z182:AA182"/>
    <mergeCell ref="AC182:AD182"/>
    <mergeCell ref="AE182:AF182"/>
    <mergeCell ref="AG182:AH182"/>
    <mergeCell ref="AN182:AO182"/>
    <mergeCell ref="AQ182:AR182"/>
    <mergeCell ref="AS182:AT182"/>
    <mergeCell ref="AU182:AV182"/>
    <mergeCell ref="V183:W185"/>
    <mergeCell ref="X183:X185"/>
    <mergeCell ref="Z183:AA183"/>
    <mergeCell ref="AC183:AD183"/>
    <mergeCell ref="AE183:AF183"/>
    <mergeCell ref="AG183:AH183"/>
    <mergeCell ref="AJ183:AK185"/>
    <mergeCell ref="AL183:AL185"/>
    <mergeCell ref="AN183:AO183"/>
    <mergeCell ref="AQ183:AR183"/>
    <mergeCell ref="AS183:AT183"/>
    <mergeCell ref="AU183:AV183"/>
    <mergeCell ref="Z184:AA184"/>
    <mergeCell ref="AC184:AD184"/>
    <mergeCell ref="AE184:AF184"/>
    <mergeCell ref="AG184:AH184"/>
    <mergeCell ref="AN184:AO184"/>
    <mergeCell ref="AQ184:AR184"/>
    <mergeCell ref="AS184:AT184"/>
    <mergeCell ref="AU184:AV184"/>
    <mergeCell ref="Z185:AA185"/>
    <mergeCell ref="AC185:AD185"/>
    <mergeCell ref="AE185:AF185"/>
    <mergeCell ref="AG185:AH185"/>
    <mergeCell ref="AN185:AO185"/>
    <mergeCell ref="AQ185:AR185"/>
    <mergeCell ref="AS185:AT185"/>
    <mergeCell ref="AU185:AV185"/>
    <mergeCell ref="AJ186:AK188"/>
    <mergeCell ref="AL186:AL188"/>
    <mergeCell ref="AN186:AO186"/>
    <mergeCell ref="AQ186:AR186"/>
    <mergeCell ref="AS186:AT186"/>
    <mergeCell ref="AU186:AV186"/>
    <mergeCell ref="Z187:AA187"/>
    <mergeCell ref="AC187:AD187"/>
    <mergeCell ref="AE187:AF187"/>
    <mergeCell ref="AG187:AH187"/>
    <mergeCell ref="AN187:AO187"/>
    <mergeCell ref="AQ187:AR187"/>
    <mergeCell ref="AS187:AT187"/>
    <mergeCell ref="AU187:AV187"/>
    <mergeCell ref="Z188:AA188"/>
    <mergeCell ref="AC188:AD188"/>
    <mergeCell ref="AE188:AF188"/>
    <mergeCell ref="AG188:AH188"/>
    <mergeCell ref="AN188:AO188"/>
    <mergeCell ref="AQ188:AR188"/>
    <mergeCell ref="AS188:AT188"/>
    <mergeCell ref="AU188:AV188"/>
    <mergeCell ref="AG186:AH186"/>
    <mergeCell ref="AO190:AP190"/>
    <mergeCell ref="AQ190:AR190"/>
    <mergeCell ref="AS190:AT190"/>
    <mergeCell ref="AU190:AV190"/>
    <mergeCell ref="AQ191:AR192"/>
    <mergeCell ref="AS191:AT191"/>
    <mergeCell ref="AU191:AV191"/>
    <mergeCell ref="AS192:AT192"/>
    <mergeCell ref="AU192:AV192"/>
    <mergeCell ref="AQ193:AR194"/>
    <mergeCell ref="AS193:AT193"/>
    <mergeCell ref="AU193:AV193"/>
    <mergeCell ref="AS194:AT194"/>
    <mergeCell ref="AU194:AV194"/>
    <mergeCell ref="AQ195:AR196"/>
    <mergeCell ref="AS195:AT195"/>
    <mergeCell ref="AU195:AV195"/>
    <mergeCell ref="AS196:AT196"/>
    <mergeCell ref="AU196:AV196"/>
    <mergeCell ref="AS197:AT197"/>
    <mergeCell ref="AU197:AV197"/>
    <mergeCell ref="AS198:AT198"/>
    <mergeCell ref="AU198:AV198"/>
    <mergeCell ref="A211:F211"/>
    <mergeCell ref="H211:AV211"/>
    <mergeCell ref="A212:F212"/>
    <mergeCell ref="H212:AV212"/>
    <mergeCell ref="A213:F213"/>
    <mergeCell ref="H213:AV213"/>
    <mergeCell ref="B214:F215"/>
    <mergeCell ref="H214:AV215"/>
    <mergeCell ref="L216:M216"/>
    <mergeCell ref="N216:P216"/>
    <mergeCell ref="Q216:R216"/>
    <mergeCell ref="Z216:AA216"/>
    <mergeCell ref="AB216:AD216"/>
    <mergeCell ref="AE216:AF216"/>
    <mergeCell ref="AN216:AO216"/>
    <mergeCell ref="AP216:AR216"/>
    <mergeCell ref="AS216:AT216"/>
    <mergeCell ref="D201:D202"/>
    <mergeCell ref="D203:D204"/>
    <mergeCell ref="D205:D206"/>
    <mergeCell ref="C209:D209"/>
    <mergeCell ref="AJ217:AK217"/>
    <mergeCell ref="AN217:AO217"/>
    <mergeCell ref="AQ217:AR217"/>
    <mergeCell ref="AS217:AT217"/>
    <mergeCell ref="AU217:AV217"/>
    <mergeCell ref="H218:I220"/>
    <mergeCell ref="J218:J220"/>
    <mergeCell ref="V218:W220"/>
    <mergeCell ref="X218:X220"/>
    <mergeCell ref="AJ218:AK220"/>
    <mergeCell ref="AL218:AL220"/>
    <mergeCell ref="AN218:AO218"/>
    <mergeCell ref="AQ218:AR218"/>
    <mergeCell ref="AS218:AT218"/>
    <mergeCell ref="AU218:AV218"/>
    <mergeCell ref="AN219:AO219"/>
    <mergeCell ref="AQ219:AR219"/>
    <mergeCell ref="AS219:AT219"/>
    <mergeCell ref="AU219:AV219"/>
    <mergeCell ref="AN220:AO220"/>
    <mergeCell ref="AQ220:AR220"/>
    <mergeCell ref="AS220:AT220"/>
    <mergeCell ref="AU220:AV220"/>
    <mergeCell ref="L220:M220"/>
    <mergeCell ref="O220:P220"/>
    <mergeCell ref="Q220:R220"/>
    <mergeCell ref="S220:T220"/>
    <mergeCell ref="Z220:AA220"/>
    <mergeCell ref="AC220:AD220"/>
    <mergeCell ref="AE220:AF220"/>
    <mergeCell ref="AG220:AH220"/>
    <mergeCell ref="B221:E221"/>
    <mergeCell ref="H221:I223"/>
    <mergeCell ref="J221:J223"/>
    <mergeCell ref="V221:W223"/>
    <mergeCell ref="X221:X223"/>
    <mergeCell ref="AJ221:AK223"/>
    <mergeCell ref="AL221:AL223"/>
    <mergeCell ref="AN221:AO221"/>
    <mergeCell ref="AQ221:AR221"/>
    <mergeCell ref="AS221:AT221"/>
    <mergeCell ref="AU221:AV221"/>
    <mergeCell ref="AN222:AO222"/>
    <mergeCell ref="AQ222:AR222"/>
    <mergeCell ref="AS222:AT222"/>
    <mergeCell ref="AU222:AV222"/>
    <mergeCell ref="AN223:AO223"/>
    <mergeCell ref="AQ223:AR223"/>
    <mergeCell ref="AS223:AT223"/>
    <mergeCell ref="AU223:AV223"/>
    <mergeCell ref="L223:M223"/>
    <mergeCell ref="O223:P223"/>
    <mergeCell ref="Q223:R223"/>
    <mergeCell ref="S223:T223"/>
    <mergeCell ref="Z223:AA223"/>
    <mergeCell ref="AC223:AD223"/>
    <mergeCell ref="AE223:AF223"/>
    <mergeCell ref="AG223:AH223"/>
    <mergeCell ref="L221:M221"/>
    <mergeCell ref="O221:P221"/>
    <mergeCell ref="Q221:R221"/>
    <mergeCell ref="S221:T221"/>
    <mergeCell ref="Z221:AA221"/>
    <mergeCell ref="H224:I226"/>
    <mergeCell ref="J224:J226"/>
    <mergeCell ref="V224:W226"/>
    <mergeCell ref="X224:X226"/>
    <mergeCell ref="AJ224:AK226"/>
    <mergeCell ref="AL224:AL226"/>
    <mergeCell ref="AN224:AO224"/>
    <mergeCell ref="AQ224:AR224"/>
    <mergeCell ref="AS224:AT224"/>
    <mergeCell ref="AU224:AV224"/>
    <mergeCell ref="AN225:AO225"/>
    <mergeCell ref="AQ225:AR225"/>
    <mergeCell ref="AS225:AT225"/>
    <mergeCell ref="AU225:AV225"/>
    <mergeCell ref="AN226:AO226"/>
    <mergeCell ref="AQ226:AR226"/>
    <mergeCell ref="AS226:AT226"/>
    <mergeCell ref="AU226:AV226"/>
    <mergeCell ref="L224:M224"/>
    <mergeCell ref="O224:P224"/>
    <mergeCell ref="Q224:R224"/>
    <mergeCell ref="S224:T224"/>
    <mergeCell ref="Z224:AA224"/>
    <mergeCell ref="AC224:AD224"/>
    <mergeCell ref="AE224:AF224"/>
    <mergeCell ref="AG224:AH224"/>
    <mergeCell ref="L225:M225"/>
    <mergeCell ref="O225:P225"/>
    <mergeCell ref="Q225:R225"/>
    <mergeCell ref="S225:T225"/>
    <mergeCell ref="Z225:AA225"/>
    <mergeCell ref="AC225:AD225"/>
    <mergeCell ref="AJ227:AK229"/>
    <mergeCell ref="AL227:AL229"/>
    <mergeCell ref="AN227:AO227"/>
    <mergeCell ref="AQ227:AR227"/>
    <mergeCell ref="AS227:AT227"/>
    <mergeCell ref="AU227:AV227"/>
    <mergeCell ref="AN228:AO228"/>
    <mergeCell ref="AQ228:AR228"/>
    <mergeCell ref="AS228:AT228"/>
    <mergeCell ref="AU228:AV228"/>
    <mergeCell ref="B229:E229"/>
    <mergeCell ref="AN229:AO229"/>
    <mergeCell ref="AQ229:AR229"/>
    <mergeCell ref="AS229:AT229"/>
    <mergeCell ref="AU229:AV229"/>
    <mergeCell ref="H230:I232"/>
    <mergeCell ref="J230:J232"/>
    <mergeCell ref="V230:W232"/>
    <mergeCell ref="X230:X232"/>
    <mergeCell ref="AJ230:AK232"/>
    <mergeCell ref="AL230:AL232"/>
    <mergeCell ref="AN230:AO230"/>
    <mergeCell ref="AQ230:AR230"/>
    <mergeCell ref="AS230:AT230"/>
    <mergeCell ref="AU230:AV230"/>
    <mergeCell ref="AN231:AO231"/>
    <mergeCell ref="AQ231:AR231"/>
    <mergeCell ref="AS231:AT231"/>
    <mergeCell ref="AU231:AV231"/>
    <mergeCell ref="AN232:AO232"/>
    <mergeCell ref="AQ232:AR232"/>
    <mergeCell ref="AS232:AT232"/>
    <mergeCell ref="AU232:AV232"/>
    <mergeCell ref="H233:I235"/>
    <mergeCell ref="J233:J235"/>
    <mergeCell ref="V233:W235"/>
    <mergeCell ref="X233:X235"/>
    <mergeCell ref="AJ233:AK235"/>
    <mergeCell ref="AL233:AL235"/>
    <mergeCell ref="AN233:AO233"/>
    <mergeCell ref="AQ233:AR233"/>
    <mergeCell ref="AS233:AT233"/>
    <mergeCell ref="AU233:AV233"/>
    <mergeCell ref="B234:F234"/>
    <mergeCell ref="AN234:AO234"/>
    <mergeCell ref="AQ234:AR234"/>
    <mergeCell ref="AS234:AT234"/>
    <mergeCell ref="AU234:AV234"/>
    <mergeCell ref="AN235:AO235"/>
    <mergeCell ref="AQ235:AR235"/>
    <mergeCell ref="AS235:AT235"/>
    <mergeCell ref="AU235:AV235"/>
    <mergeCell ref="L233:M233"/>
    <mergeCell ref="O233:P233"/>
    <mergeCell ref="Q233:R233"/>
    <mergeCell ref="S233:T233"/>
    <mergeCell ref="Z233:AA233"/>
    <mergeCell ref="AC233:AD233"/>
    <mergeCell ref="AE233:AF233"/>
    <mergeCell ref="AG233:AH233"/>
    <mergeCell ref="L234:M234"/>
    <mergeCell ref="O234:P234"/>
    <mergeCell ref="Q234:R234"/>
    <mergeCell ref="S234:T234"/>
    <mergeCell ref="Q239:R239"/>
    <mergeCell ref="Z239:AA239"/>
    <mergeCell ref="AB239:AD239"/>
    <mergeCell ref="AE239:AF239"/>
    <mergeCell ref="AN239:AO239"/>
    <mergeCell ref="AP239:AR239"/>
    <mergeCell ref="AS239:AT239"/>
    <mergeCell ref="H240:I240"/>
    <mergeCell ref="O240:P240"/>
    <mergeCell ref="S240:T240"/>
    <mergeCell ref="V240:W240"/>
    <mergeCell ref="Z240:AA240"/>
    <mergeCell ref="AC240:AD240"/>
    <mergeCell ref="AE240:AF240"/>
    <mergeCell ref="AG240:AH240"/>
    <mergeCell ref="AJ240:AK240"/>
    <mergeCell ref="AN240:AO240"/>
    <mergeCell ref="AQ240:AR240"/>
    <mergeCell ref="AS240:AT240"/>
    <mergeCell ref="Q240:R240"/>
    <mergeCell ref="AU240:AV240"/>
    <mergeCell ref="H241:I243"/>
    <mergeCell ref="J241:J243"/>
    <mergeCell ref="V241:W243"/>
    <mergeCell ref="X241:X243"/>
    <mergeCell ref="Z241:AA241"/>
    <mergeCell ref="AC241:AD241"/>
    <mergeCell ref="AE241:AF241"/>
    <mergeCell ref="AG241:AH241"/>
    <mergeCell ref="AJ241:AK243"/>
    <mergeCell ref="AL241:AL243"/>
    <mergeCell ref="AN241:AO241"/>
    <mergeCell ref="AQ241:AR241"/>
    <mergeCell ref="AS241:AT241"/>
    <mergeCell ref="AU241:AV241"/>
    <mergeCell ref="Z242:AA242"/>
    <mergeCell ref="AC242:AD242"/>
    <mergeCell ref="AE242:AF242"/>
    <mergeCell ref="AG242:AH242"/>
    <mergeCell ref="AN242:AO242"/>
    <mergeCell ref="AQ242:AR242"/>
    <mergeCell ref="AS242:AT242"/>
    <mergeCell ref="AU242:AV242"/>
    <mergeCell ref="Z243:AA243"/>
    <mergeCell ref="AC243:AD243"/>
    <mergeCell ref="AE243:AF243"/>
    <mergeCell ref="AG243:AH243"/>
    <mergeCell ref="AN243:AO243"/>
    <mergeCell ref="AQ243:AR243"/>
    <mergeCell ref="AS243:AT243"/>
    <mergeCell ref="AU243:AV243"/>
    <mergeCell ref="L242:M242"/>
    <mergeCell ref="V244:W246"/>
    <mergeCell ref="X244:X246"/>
    <mergeCell ref="Z244:AA244"/>
    <mergeCell ref="AC244:AD244"/>
    <mergeCell ref="AE244:AF244"/>
    <mergeCell ref="AG244:AH244"/>
    <mergeCell ref="AJ244:AK246"/>
    <mergeCell ref="AL244:AL246"/>
    <mergeCell ref="AN244:AO244"/>
    <mergeCell ref="AQ244:AR244"/>
    <mergeCell ref="AS244:AT244"/>
    <mergeCell ref="AU244:AV244"/>
    <mergeCell ref="Z245:AA245"/>
    <mergeCell ref="AC245:AD245"/>
    <mergeCell ref="AE245:AF245"/>
    <mergeCell ref="AG245:AH245"/>
    <mergeCell ref="AN245:AO245"/>
    <mergeCell ref="AQ245:AR245"/>
    <mergeCell ref="AS245:AT245"/>
    <mergeCell ref="AU245:AV245"/>
    <mergeCell ref="Z246:AA246"/>
    <mergeCell ref="AC246:AD246"/>
    <mergeCell ref="AE246:AF246"/>
    <mergeCell ref="AG246:AH246"/>
    <mergeCell ref="AN246:AO246"/>
    <mergeCell ref="AQ246:AR246"/>
    <mergeCell ref="AS246:AT246"/>
    <mergeCell ref="AU246:AV246"/>
    <mergeCell ref="V247:W249"/>
    <mergeCell ref="X247:X249"/>
    <mergeCell ref="Z247:AA247"/>
    <mergeCell ref="AC247:AD247"/>
    <mergeCell ref="AE247:AF247"/>
    <mergeCell ref="AG247:AH247"/>
    <mergeCell ref="AJ247:AK249"/>
    <mergeCell ref="AL247:AL249"/>
    <mergeCell ref="AN247:AO247"/>
    <mergeCell ref="AQ247:AR247"/>
    <mergeCell ref="AS247:AT247"/>
    <mergeCell ref="AU247:AV247"/>
    <mergeCell ref="Z248:AA248"/>
    <mergeCell ref="AC248:AD248"/>
    <mergeCell ref="AE248:AF248"/>
    <mergeCell ref="AG248:AH248"/>
    <mergeCell ref="AN248:AO248"/>
    <mergeCell ref="AQ248:AR248"/>
    <mergeCell ref="AS248:AT248"/>
    <mergeCell ref="AU248:AV248"/>
    <mergeCell ref="Z249:AA249"/>
    <mergeCell ref="AC249:AD249"/>
    <mergeCell ref="AE249:AF249"/>
    <mergeCell ref="AG249:AH249"/>
    <mergeCell ref="AN249:AO249"/>
    <mergeCell ref="AQ249:AR249"/>
    <mergeCell ref="AS249:AT249"/>
    <mergeCell ref="AU249:AV249"/>
    <mergeCell ref="V250:W252"/>
    <mergeCell ref="X250:X252"/>
    <mergeCell ref="Z250:AA250"/>
    <mergeCell ref="AC250:AD250"/>
    <mergeCell ref="AE250:AF250"/>
    <mergeCell ref="AG250:AH250"/>
    <mergeCell ref="AJ250:AK252"/>
    <mergeCell ref="AL250:AL252"/>
    <mergeCell ref="AN250:AO250"/>
    <mergeCell ref="AQ250:AR250"/>
    <mergeCell ref="AS250:AT250"/>
    <mergeCell ref="AU250:AV250"/>
    <mergeCell ref="Z251:AA251"/>
    <mergeCell ref="AC251:AD251"/>
    <mergeCell ref="AE251:AF251"/>
    <mergeCell ref="AG251:AH251"/>
    <mergeCell ref="AN251:AO251"/>
    <mergeCell ref="AQ251:AR251"/>
    <mergeCell ref="AS251:AT251"/>
    <mergeCell ref="AU251:AV251"/>
    <mergeCell ref="Z252:AA252"/>
    <mergeCell ref="AC252:AD252"/>
    <mergeCell ref="AE252:AF252"/>
    <mergeCell ref="AG252:AH252"/>
    <mergeCell ref="AN252:AO252"/>
    <mergeCell ref="AQ252:AR252"/>
    <mergeCell ref="AS252:AT252"/>
    <mergeCell ref="AU252:AV252"/>
    <mergeCell ref="V253:W255"/>
    <mergeCell ref="X253:X255"/>
    <mergeCell ref="Z253:AA253"/>
    <mergeCell ref="AC253:AD253"/>
    <mergeCell ref="AE253:AF253"/>
    <mergeCell ref="AG253:AH253"/>
    <mergeCell ref="AJ253:AK255"/>
    <mergeCell ref="AL253:AL255"/>
    <mergeCell ref="AN253:AO253"/>
    <mergeCell ref="AQ253:AR253"/>
    <mergeCell ref="AS253:AT253"/>
    <mergeCell ref="AU253:AV253"/>
    <mergeCell ref="Z254:AA254"/>
    <mergeCell ref="AC254:AD254"/>
    <mergeCell ref="AE254:AF254"/>
    <mergeCell ref="AG254:AH254"/>
    <mergeCell ref="AN254:AO254"/>
    <mergeCell ref="AQ254:AR254"/>
    <mergeCell ref="AS254:AT254"/>
    <mergeCell ref="AU254:AV254"/>
    <mergeCell ref="Z255:AA255"/>
    <mergeCell ref="AC255:AD255"/>
    <mergeCell ref="AE255:AF255"/>
    <mergeCell ref="AG255:AH255"/>
    <mergeCell ref="AN255:AO255"/>
    <mergeCell ref="AQ255:AR255"/>
    <mergeCell ref="AS255:AT255"/>
    <mergeCell ref="AU255:AV255"/>
    <mergeCell ref="AG256:AH256"/>
    <mergeCell ref="AJ256:AK258"/>
    <mergeCell ref="AL256:AL258"/>
    <mergeCell ref="AN256:AO256"/>
    <mergeCell ref="AQ256:AR256"/>
    <mergeCell ref="AS256:AT256"/>
    <mergeCell ref="AU256:AV256"/>
    <mergeCell ref="Z257:AA257"/>
    <mergeCell ref="AC257:AD257"/>
    <mergeCell ref="AE257:AF257"/>
    <mergeCell ref="AG257:AH257"/>
    <mergeCell ref="AN257:AO257"/>
    <mergeCell ref="AQ257:AR257"/>
    <mergeCell ref="AS257:AT257"/>
    <mergeCell ref="AU257:AV257"/>
    <mergeCell ref="Z258:AA258"/>
    <mergeCell ref="AC258:AD258"/>
    <mergeCell ref="AE258:AF258"/>
    <mergeCell ref="AG258:AH258"/>
    <mergeCell ref="AN258:AO258"/>
    <mergeCell ref="AQ258:AR258"/>
    <mergeCell ref="AS258:AT258"/>
    <mergeCell ref="AU258:AV258"/>
    <mergeCell ref="AO260:AP260"/>
    <mergeCell ref="AQ260:AR260"/>
    <mergeCell ref="AS260:AT260"/>
    <mergeCell ref="AU260:AV260"/>
    <mergeCell ref="AQ261:AR262"/>
    <mergeCell ref="AS261:AT261"/>
    <mergeCell ref="AU261:AV261"/>
    <mergeCell ref="AS262:AT262"/>
    <mergeCell ref="AU262:AV262"/>
    <mergeCell ref="AQ263:AR264"/>
    <mergeCell ref="AS263:AT263"/>
    <mergeCell ref="AU263:AV263"/>
    <mergeCell ref="AS264:AT264"/>
    <mergeCell ref="AU264:AV264"/>
    <mergeCell ref="AQ265:AR266"/>
    <mergeCell ref="AS265:AT265"/>
    <mergeCell ref="AU265:AV265"/>
    <mergeCell ref="AS266:AT266"/>
    <mergeCell ref="AU266:AV266"/>
    <mergeCell ref="AS267:AT267"/>
    <mergeCell ref="AU267:AV267"/>
    <mergeCell ref="AS268:AT268"/>
    <mergeCell ref="AU268:AV268"/>
    <mergeCell ref="A281:F281"/>
    <mergeCell ref="H281:AV281"/>
    <mergeCell ref="A282:F282"/>
    <mergeCell ref="H282:AV282"/>
    <mergeCell ref="A283:F283"/>
    <mergeCell ref="H283:AV283"/>
    <mergeCell ref="B284:F285"/>
    <mergeCell ref="H284:AV285"/>
    <mergeCell ref="L286:M286"/>
    <mergeCell ref="N286:P286"/>
    <mergeCell ref="Q286:R286"/>
    <mergeCell ref="Z286:AA286"/>
    <mergeCell ref="AB286:AD286"/>
    <mergeCell ref="AE286:AF286"/>
    <mergeCell ref="AN286:AO286"/>
    <mergeCell ref="AP286:AR286"/>
    <mergeCell ref="AS286:AT286"/>
    <mergeCell ref="AJ287:AK287"/>
    <mergeCell ref="AN287:AO287"/>
    <mergeCell ref="AQ287:AR287"/>
    <mergeCell ref="AS287:AT287"/>
    <mergeCell ref="AU287:AV287"/>
    <mergeCell ref="H288:I290"/>
    <mergeCell ref="J288:J290"/>
    <mergeCell ref="V288:W290"/>
    <mergeCell ref="X288:X290"/>
    <mergeCell ref="AJ288:AK290"/>
    <mergeCell ref="AL288:AL290"/>
    <mergeCell ref="AN288:AO288"/>
    <mergeCell ref="AQ288:AR288"/>
    <mergeCell ref="AS288:AT288"/>
    <mergeCell ref="AU288:AV288"/>
    <mergeCell ref="AN289:AO289"/>
    <mergeCell ref="AQ289:AR289"/>
    <mergeCell ref="AS289:AT289"/>
    <mergeCell ref="AU289:AV289"/>
    <mergeCell ref="AN290:AO290"/>
    <mergeCell ref="AQ290:AR290"/>
    <mergeCell ref="AS290:AT290"/>
    <mergeCell ref="AU290:AV290"/>
    <mergeCell ref="L288:M288"/>
    <mergeCell ref="O288:P288"/>
    <mergeCell ref="Q288:R288"/>
    <mergeCell ref="S288:T288"/>
    <mergeCell ref="Z288:AA288"/>
    <mergeCell ref="AC288:AD288"/>
    <mergeCell ref="AE288:AF288"/>
    <mergeCell ref="AG288:AH288"/>
    <mergeCell ref="L289:M289"/>
    <mergeCell ref="B291:E291"/>
    <mergeCell ref="H291:I293"/>
    <mergeCell ref="J291:J293"/>
    <mergeCell ref="V291:W293"/>
    <mergeCell ref="X291:X293"/>
    <mergeCell ref="AJ291:AK293"/>
    <mergeCell ref="AL291:AL293"/>
    <mergeCell ref="AN291:AO291"/>
    <mergeCell ref="AQ291:AR291"/>
    <mergeCell ref="AS291:AT291"/>
    <mergeCell ref="AU291:AV291"/>
    <mergeCell ref="AN292:AO292"/>
    <mergeCell ref="AQ292:AR292"/>
    <mergeCell ref="AS292:AT292"/>
    <mergeCell ref="AU292:AV292"/>
    <mergeCell ref="AN293:AO293"/>
    <mergeCell ref="AQ293:AR293"/>
    <mergeCell ref="AS293:AT293"/>
    <mergeCell ref="AU293:AV293"/>
    <mergeCell ref="L292:M292"/>
    <mergeCell ref="O292:P292"/>
    <mergeCell ref="Q292:R292"/>
    <mergeCell ref="S292:T292"/>
    <mergeCell ref="Z292:AA292"/>
    <mergeCell ref="AC292:AD292"/>
    <mergeCell ref="AE292:AF292"/>
    <mergeCell ref="AG292:AH292"/>
    <mergeCell ref="L293:M293"/>
    <mergeCell ref="O293:P293"/>
    <mergeCell ref="Q293:R293"/>
    <mergeCell ref="S293:T293"/>
    <mergeCell ref="Z293:AA293"/>
    <mergeCell ref="AJ294:AK296"/>
    <mergeCell ref="AL294:AL296"/>
    <mergeCell ref="AN294:AO294"/>
    <mergeCell ref="AQ294:AR294"/>
    <mergeCell ref="AS294:AT294"/>
    <mergeCell ref="AU294:AV294"/>
    <mergeCell ref="AN295:AO295"/>
    <mergeCell ref="AQ295:AR295"/>
    <mergeCell ref="AS295:AT295"/>
    <mergeCell ref="AU295:AV295"/>
    <mergeCell ref="AN296:AO296"/>
    <mergeCell ref="AQ296:AR296"/>
    <mergeCell ref="AS296:AT296"/>
    <mergeCell ref="AU296:AV296"/>
    <mergeCell ref="L296:M296"/>
    <mergeCell ref="O296:P296"/>
    <mergeCell ref="Q296:R296"/>
    <mergeCell ref="S296:T296"/>
    <mergeCell ref="Z296:AA296"/>
    <mergeCell ref="AC296:AD296"/>
    <mergeCell ref="AE296:AF296"/>
    <mergeCell ref="AG296:AH296"/>
    <mergeCell ref="AJ297:AK299"/>
    <mergeCell ref="AL297:AL299"/>
    <mergeCell ref="AN297:AO297"/>
    <mergeCell ref="AQ297:AR297"/>
    <mergeCell ref="AS297:AT297"/>
    <mergeCell ref="AU297:AV297"/>
    <mergeCell ref="AN298:AO298"/>
    <mergeCell ref="AQ298:AR298"/>
    <mergeCell ref="AS298:AT298"/>
    <mergeCell ref="AU298:AV298"/>
    <mergeCell ref="B299:E299"/>
    <mergeCell ref="AN299:AO299"/>
    <mergeCell ref="AQ299:AR299"/>
    <mergeCell ref="AS299:AT299"/>
    <mergeCell ref="AU299:AV299"/>
    <mergeCell ref="H300:I302"/>
    <mergeCell ref="J300:J302"/>
    <mergeCell ref="V300:W302"/>
    <mergeCell ref="X300:X302"/>
    <mergeCell ref="AJ300:AK302"/>
    <mergeCell ref="AL300:AL302"/>
    <mergeCell ref="AN300:AO300"/>
    <mergeCell ref="AQ300:AR300"/>
    <mergeCell ref="AS300:AT300"/>
    <mergeCell ref="AU300:AV300"/>
    <mergeCell ref="AN301:AO301"/>
    <mergeCell ref="AQ301:AR301"/>
    <mergeCell ref="AS301:AT301"/>
    <mergeCell ref="AU301:AV301"/>
    <mergeCell ref="AN302:AO302"/>
    <mergeCell ref="AQ302:AR302"/>
    <mergeCell ref="AS302:AT302"/>
    <mergeCell ref="AU302:AV302"/>
    <mergeCell ref="H303:I305"/>
    <mergeCell ref="J303:J305"/>
    <mergeCell ref="V303:W305"/>
    <mergeCell ref="X303:X305"/>
    <mergeCell ref="AJ303:AK305"/>
    <mergeCell ref="AL303:AL305"/>
    <mergeCell ref="AN303:AO303"/>
    <mergeCell ref="AQ303:AR303"/>
    <mergeCell ref="AS303:AT303"/>
    <mergeCell ref="AU303:AV303"/>
    <mergeCell ref="B304:F304"/>
    <mergeCell ref="AN304:AO304"/>
    <mergeCell ref="AQ304:AR304"/>
    <mergeCell ref="AS304:AT304"/>
    <mergeCell ref="AU304:AV304"/>
    <mergeCell ref="AN305:AO305"/>
    <mergeCell ref="AQ305:AR305"/>
    <mergeCell ref="AS305:AT305"/>
    <mergeCell ref="AU305:AV305"/>
    <mergeCell ref="L304:M304"/>
    <mergeCell ref="O304:P304"/>
    <mergeCell ref="Q304:R304"/>
    <mergeCell ref="S304:T304"/>
    <mergeCell ref="Z304:AA304"/>
    <mergeCell ref="AC304:AD304"/>
    <mergeCell ref="AE304:AF304"/>
    <mergeCell ref="AG304:AH304"/>
    <mergeCell ref="L305:M305"/>
    <mergeCell ref="O305:P305"/>
    <mergeCell ref="Q305:R305"/>
    <mergeCell ref="S305:T305"/>
    <mergeCell ref="A309:F309"/>
    <mergeCell ref="L309:M309"/>
    <mergeCell ref="N309:P309"/>
    <mergeCell ref="Q309:R309"/>
    <mergeCell ref="Z309:AA309"/>
    <mergeCell ref="AB309:AD309"/>
    <mergeCell ref="AE309:AF309"/>
    <mergeCell ref="AN309:AO309"/>
    <mergeCell ref="AP309:AR309"/>
    <mergeCell ref="AS309:AT309"/>
    <mergeCell ref="H310:I310"/>
    <mergeCell ref="O310:P310"/>
    <mergeCell ref="S310:T310"/>
    <mergeCell ref="V310:W310"/>
    <mergeCell ref="Z310:AA310"/>
    <mergeCell ref="AC310:AD310"/>
    <mergeCell ref="AE310:AF310"/>
    <mergeCell ref="AG310:AH310"/>
    <mergeCell ref="AJ310:AK310"/>
    <mergeCell ref="AN310:AO310"/>
    <mergeCell ref="AQ310:AR310"/>
    <mergeCell ref="AS310:AT310"/>
    <mergeCell ref="AU310:AV310"/>
    <mergeCell ref="H311:I313"/>
    <mergeCell ref="J311:J313"/>
    <mergeCell ref="V311:W313"/>
    <mergeCell ref="X311:X313"/>
    <mergeCell ref="Z311:AA311"/>
    <mergeCell ref="AC311:AD311"/>
    <mergeCell ref="AE311:AF311"/>
    <mergeCell ref="AG311:AH311"/>
    <mergeCell ref="AJ311:AK313"/>
    <mergeCell ref="AL311:AL313"/>
    <mergeCell ref="AN311:AO311"/>
    <mergeCell ref="AQ311:AR311"/>
    <mergeCell ref="AS311:AT311"/>
    <mergeCell ref="AU311:AV311"/>
    <mergeCell ref="Z312:AA312"/>
    <mergeCell ref="AC312:AD312"/>
    <mergeCell ref="AE312:AF312"/>
    <mergeCell ref="AG312:AH312"/>
    <mergeCell ref="AN312:AO312"/>
    <mergeCell ref="AQ312:AR312"/>
    <mergeCell ref="AS312:AT312"/>
    <mergeCell ref="AU312:AV312"/>
    <mergeCell ref="Z313:AA313"/>
    <mergeCell ref="AC313:AD313"/>
    <mergeCell ref="AE313:AF313"/>
    <mergeCell ref="AG313:AH313"/>
    <mergeCell ref="AN313:AO313"/>
    <mergeCell ref="AQ313:AR313"/>
    <mergeCell ref="AS313:AT313"/>
    <mergeCell ref="AU313:AV313"/>
    <mergeCell ref="V314:W316"/>
    <mergeCell ref="X314:X316"/>
    <mergeCell ref="Z314:AA314"/>
    <mergeCell ref="AC314:AD314"/>
    <mergeCell ref="AE314:AF314"/>
    <mergeCell ref="AG314:AH314"/>
    <mergeCell ref="AJ314:AK316"/>
    <mergeCell ref="AL314:AL316"/>
    <mergeCell ref="AN314:AO314"/>
    <mergeCell ref="AQ314:AR314"/>
    <mergeCell ref="AS314:AT314"/>
    <mergeCell ref="AU314:AV314"/>
    <mergeCell ref="Z315:AA315"/>
    <mergeCell ref="AC315:AD315"/>
    <mergeCell ref="AE315:AF315"/>
    <mergeCell ref="AG315:AH315"/>
    <mergeCell ref="AN315:AO315"/>
    <mergeCell ref="AQ315:AR315"/>
    <mergeCell ref="AS315:AT315"/>
    <mergeCell ref="AU315:AV315"/>
    <mergeCell ref="Z316:AA316"/>
    <mergeCell ref="AC316:AD316"/>
    <mergeCell ref="AE316:AF316"/>
    <mergeCell ref="AG316:AH316"/>
    <mergeCell ref="AN316:AO316"/>
    <mergeCell ref="AQ316:AR316"/>
    <mergeCell ref="AS316:AT316"/>
    <mergeCell ref="AU316:AV316"/>
    <mergeCell ref="V317:W319"/>
    <mergeCell ref="X317:X319"/>
    <mergeCell ref="Z317:AA317"/>
    <mergeCell ref="AC317:AD317"/>
    <mergeCell ref="AE317:AF317"/>
    <mergeCell ref="AG317:AH317"/>
    <mergeCell ref="AJ317:AK319"/>
    <mergeCell ref="AL317:AL319"/>
    <mergeCell ref="AN317:AO317"/>
    <mergeCell ref="AQ317:AR317"/>
    <mergeCell ref="AS317:AT317"/>
    <mergeCell ref="AU317:AV317"/>
    <mergeCell ref="Z318:AA318"/>
    <mergeCell ref="AC318:AD318"/>
    <mergeCell ref="AE318:AF318"/>
    <mergeCell ref="AG318:AH318"/>
    <mergeCell ref="AN318:AO318"/>
    <mergeCell ref="AQ318:AR318"/>
    <mergeCell ref="AS318:AT318"/>
    <mergeCell ref="AU318:AV318"/>
    <mergeCell ref="Z319:AA319"/>
    <mergeCell ref="AC319:AD319"/>
    <mergeCell ref="AE319:AF319"/>
    <mergeCell ref="AG319:AH319"/>
    <mergeCell ref="AN319:AO319"/>
    <mergeCell ref="AQ319:AR319"/>
    <mergeCell ref="AS319:AT319"/>
    <mergeCell ref="AU319:AV319"/>
    <mergeCell ref="V320:W322"/>
    <mergeCell ref="X320:X322"/>
    <mergeCell ref="Z320:AA320"/>
    <mergeCell ref="AC320:AD320"/>
    <mergeCell ref="AE320:AF320"/>
    <mergeCell ref="AG320:AH320"/>
    <mergeCell ref="AJ320:AK322"/>
    <mergeCell ref="AL320:AL322"/>
    <mergeCell ref="AN320:AO320"/>
    <mergeCell ref="AQ320:AR320"/>
    <mergeCell ref="AS320:AT320"/>
    <mergeCell ref="AU320:AV320"/>
    <mergeCell ref="Z321:AA321"/>
    <mergeCell ref="AC321:AD321"/>
    <mergeCell ref="AE321:AF321"/>
    <mergeCell ref="AG321:AH321"/>
    <mergeCell ref="AN321:AO321"/>
    <mergeCell ref="AQ321:AR321"/>
    <mergeCell ref="AS321:AT321"/>
    <mergeCell ref="AU321:AV321"/>
    <mergeCell ref="Z322:AA322"/>
    <mergeCell ref="AC322:AD322"/>
    <mergeCell ref="AE322:AF322"/>
    <mergeCell ref="AG322:AH322"/>
    <mergeCell ref="AN322:AO322"/>
    <mergeCell ref="AQ322:AR322"/>
    <mergeCell ref="AS322:AT322"/>
    <mergeCell ref="AU322:AV322"/>
    <mergeCell ref="V323:W325"/>
    <mergeCell ref="X323:X325"/>
    <mergeCell ref="Z323:AA323"/>
    <mergeCell ref="AC323:AD323"/>
    <mergeCell ref="AE323:AF323"/>
    <mergeCell ref="AG323:AH323"/>
    <mergeCell ref="AJ323:AK325"/>
    <mergeCell ref="AL323:AL325"/>
    <mergeCell ref="AN323:AO323"/>
    <mergeCell ref="AQ323:AR323"/>
    <mergeCell ref="AS323:AT323"/>
    <mergeCell ref="AU323:AV323"/>
    <mergeCell ref="Z324:AA324"/>
    <mergeCell ref="AC324:AD324"/>
    <mergeCell ref="AE324:AF324"/>
    <mergeCell ref="AG324:AH324"/>
    <mergeCell ref="AN324:AO324"/>
    <mergeCell ref="AQ324:AR324"/>
    <mergeCell ref="AS324:AT324"/>
    <mergeCell ref="AU324:AV324"/>
    <mergeCell ref="Z325:AA325"/>
    <mergeCell ref="AC325:AD325"/>
    <mergeCell ref="AE325:AF325"/>
    <mergeCell ref="AG325:AH325"/>
    <mergeCell ref="AN325:AO325"/>
    <mergeCell ref="AQ325:AR325"/>
    <mergeCell ref="AS325:AT325"/>
    <mergeCell ref="AU325:AV325"/>
    <mergeCell ref="AG326:AH326"/>
    <mergeCell ref="AJ326:AK328"/>
    <mergeCell ref="AL326:AL328"/>
    <mergeCell ref="AN326:AO326"/>
    <mergeCell ref="AQ326:AR326"/>
    <mergeCell ref="AS326:AT326"/>
    <mergeCell ref="AU326:AV326"/>
    <mergeCell ref="Z327:AA327"/>
    <mergeCell ref="AC327:AD327"/>
    <mergeCell ref="AE327:AF327"/>
    <mergeCell ref="AG327:AH327"/>
    <mergeCell ref="AN327:AO327"/>
    <mergeCell ref="AQ327:AR327"/>
    <mergeCell ref="AS327:AT327"/>
    <mergeCell ref="AU327:AV327"/>
    <mergeCell ref="Z328:AA328"/>
    <mergeCell ref="AC328:AD328"/>
    <mergeCell ref="AE328:AF328"/>
    <mergeCell ref="AG328:AH328"/>
    <mergeCell ref="AN328:AO328"/>
    <mergeCell ref="AQ328:AR328"/>
    <mergeCell ref="AS328:AT328"/>
    <mergeCell ref="AU328:AV328"/>
    <mergeCell ref="AO330:AP330"/>
    <mergeCell ref="AQ330:AR330"/>
    <mergeCell ref="AS330:AT330"/>
    <mergeCell ref="AU330:AV330"/>
    <mergeCell ref="AQ331:AR332"/>
    <mergeCell ref="AS331:AT331"/>
    <mergeCell ref="AU331:AV331"/>
    <mergeCell ref="AS332:AT332"/>
    <mergeCell ref="AU332:AV332"/>
    <mergeCell ref="AQ333:AR334"/>
    <mergeCell ref="AS333:AT333"/>
    <mergeCell ref="AU333:AV333"/>
    <mergeCell ref="AS334:AT334"/>
    <mergeCell ref="AU334:AV334"/>
    <mergeCell ref="AQ335:AR336"/>
    <mergeCell ref="AS335:AT335"/>
    <mergeCell ref="AU335:AV335"/>
    <mergeCell ref="AS336:AT336"/>
    <mergeCell ref="AU336:AV336"/>
    <mergeCell ref="AS337:AT337"/>
    <mergeCell ref="AU337:AV337"/>
    <mergeCell ref="AS338:AT338"/>
    <mergeCell ref="AU338:AV338"/>
    <mergeCell ref="A351:F351"/>
    <mergeCell ref="H351:AV351"/>
    <mergeCell ref="A352:F352"/>
    <mergeCell ref="H352:AV352"/>
    <mergeCell ref="A353:F353"/>
    <mergeCell ref="H353:AV353"/>
    <mergeCell ref="B354:F355"/>
    <mergeCell ref="H354:AV355"/>
    <mergeCell ref="L356:M356"/>
    <mergeCell ref="N356:P356"/>
    <mergeCell ref="Q356:R356"/>
    <mergeCell ref="Z356:AA356"/>
    <mergeCell ref="AB356:AD356"/>
    <mergeCell ref="AE356:AF356"/>
    <mergeCell ref="AN356:AO356"/>
    <mergeCell ref="AP356:AR356"/>
    <mergeCell ref="AS356:AT356"/>
    <mergeCell ref="AJ357:AK357"/>
    <mergeCell ref="AN357:AO357"/>
    <mergeCell ref="AQ357:AR357"/>
    <mergeCell ref="AS357:AT357"/>
    <mergeCell ref="AU357:AV357"/>
    <mergeCell ref="H358:I360"/>
    <mergeCell ref="J358:J360"/>
    <mergeCell ref="V358:W360"/>
    <mergeCell ref="X358:X360"/>
    <mergeCell ref="AJ358:AK360"/>
    <mergeCell ref="AL358:AL360"/>
    <mergeCell ref="AN358:AO358"/>
    <mergeCell ref="AQ358:AR358"/>
    <mergeCell ref="AS358:AT358"/>
    <mergeCell ref="AU358:AV358"/>
    <mergeCell ref="AN359:AO359"/>
    <mergeCell ref="AQ359:AR359"/>
    <mergeCell ref="AS359:AT359"/>
    <mergeCell ref="AU359:AV359"/>
    <mergeCell ref="AN360:AO360"/>
    <mergeCell ref="AQ360:AR360"/>
    <mergeCell ref="AS360:AT360"/>
    <mergeCell ref="AU360:AV360"/>
    <mergeCell ref="L358:M358"/>
    <mergeCell ref="O358:P358"/>
    <mergeCell ref="Q358:R358"/>
    <mergeCell ref="S358:T358"/>
    <mergeCell ref="Z358:AA358"/>
    <mergeCell ref="AC358:AD358"/>
    <mergeCell ref="AE358:AF358"/>
    <mergeCell ref="AG358:AH358"/>
    <mergeCell ref="L359:M359"/>
    <mergeCell ref="B361:E361"/>
    <mergeCell ref="H361:I363"/>
    <mergeCell ref="J361:J363"/>
    <mergeCell ref="V361:W363"/>
    <mergeCell ref="X361:X363"/>
    <mergeCell ref="AJ361:AK363"/>
    <mergeCell ref="AL361:AL363"/>
    <mergeCell ref="AN361:AO361"/>
    <mergeCell ref="AQ361:AR361"/>
    <mergeCell ref="AS361:AT361"/>
    <mergeCell ref="AU361:AV361"/>
    <mergeCell ref="AN362:AO362"/>
    <mergeCell ref="AQ362:AR362"/>
    <mergeCell ref="AS362:AT362"/>
    <mergeCell ref="AU362:AV362"/>
    <mergeCell ref="AN363:AO363"/>
    <mergeCell ref="AQ363:AR363"/>
    <mergeCell ref="AS363:AT363"/>
    <mergeCell ref="AU363:AV363"/>
    <mergeCell ref="L362:M362"/>
    <mergeCell ref="O362:P362"/>
    <mergeCell ref="Q362:R362"/>
    <mergeCell ref="S362:T362"/>
    <mergeCell ref="Z362:AA362"/>
    <mergeCell ref="AC362:AD362"/>
    <mergeCell ref="AE362:AF362"/>
    <mergeCell ref="AG362:AH362"/>
    <mergeCell ref="L363:M363"/>
    <mergeCell ref="O363:P363"/>
    <mergeCell ref="Q363:R363"/>
    <mergeCell ref="S363:T363"/>
    <mergeCell ref="Z363:AA363"/>
    <mergeCell ref="AJ364:AK366"/>
    <mergeCell ref="AL364:AL366"/>
    <mergeCell ref="AN364:AO364"/>
    <mergeCell ref="AQ364:AR364"/>
    <mergeCell ref="AS364:AT364"/>
    <mergeCell ref="AU364:AV364"/>
    <mergeCell ref="AN365:AO365"/>
    <mergeCell ref="AQ365:AR365"/>
    <mergeCell ref="AS365:AT365"/>
    <mergeCell ref="AU365:AV365"/>
    <mergeCell ref="AN366:AO366"/>
    <mergeCell ref="AQ366:AR366"/>
    <mergeCell ref="AS366:AT366"/>
    <mergeCell ref="AU366:AV366"/>
    <mergeCell ref="L366:M366"/>
    <mergeCell ref="O366:P366"/>
    <mergeCell ref="Q366:R366"/>
    <mergeCell ref="S366:T366"/>
    <mergeCell ref="Z366:AA366"/>
    <mergeCell ref="AC366:AD366"/>
    <mergeCell ref="AE366:AF366"/>
    <mergeCell ref="AG366:AH366"/>
    <mergeCell ref="AJ367:AK369"/>
    <mergeCell ref="AL367:AL369"/>
    <mergeCell ref="AN367:AO367"/>
    <mergeCell ref="AQ367:AR367"/>
    <mergeCell ref="AS367:AT367"/>
    <mergeCell ref="AU367:AV367"/>
    <mergeCell ref="AN368:AO368"/>
    <mergeCell ref="AQ368:AR368"/>
    <mergeCell ref="AS368:AT368"/>
    <mergeCell ref="AU368:AV368"/>
    <mergeCell ref="B369:E369"/>
    <mergeCell ref="AN369:AO369"/>
    <mergeCell ref="AQ369:AR369"/>
    <mergeCell ref="AS369:AT369"/>
    <mergeCell ref="AU369:AV369"/>
    <mergeCell ref="H370:I372"/>
    <mergeCell ref="J370:J372"/>
    <mergeCell ref="V370:W372"/>
    <mergeCell ref="X370:X372"/>
    <mergeCell ref="AJ370:AK372"/>
    <mergeCell ref="AL370:AL372"/>
    <mergeCell ref="AN370:AO370"/>
    <mergeCell ref="AQ370:AR370"/>
    <mergeCell ref="AS370:AT370"/>
    <mergeCell ref="AU370:AV370"/>
    <mergeCell ref="AN371:AO371"/>
    <mergeCell ref="AQ371:AR371"/>
    <mergeCell ref="AS371:AT371"/>
    <mergeCell ref="AU371:AV371"/>
    <mergeCell ref="AN372:AO372"/>
    <mergeCell ref="AQ372:AR372"/>
    <mergeCell ref="AS372:AT372"/>
    <mergeCell ref="AU372:AV372"/>
    <mergeCell ref="H373:I375"/>
    <mergeCell ref="J373:J375"/>
    <mergeCell ref="V373:W375"/>
    <mergeCell ref="X373:X375"/>
    <mergeCell ref="AJ373:AK375"/>
    <mergeCell ref="AL373:AL375"/>
    <mergeCell ref="AN373:AO373"/>
    <mergeCell ref="AQ373:AR373"/>
    <mergeCell ref="AS373:AT373"/>
    <mergeCell ref="AU373:AV373"/>
    <mergeCell ref="B374:F374"/>
    <mergeCell ref="AN374:AO374"/>
    <mergeCell ref="AQ374:AR374"/>
    <mergeCell ref="AS374:AT374"/>
    <mergeCell ref="AU374:AV374"/>
    <mergeCell ref="AN375:AO375"/>
    <mergeCell ref="AQ375:AR375"/>
    <mergeCell ref="AS375:AT375"/>
    <mergeCell ref="AU375:AV375"/>
    <mergeCell ref="L374:M374"/>
    <mergeCell ref="O374:P374"/>
    <mergeCell ref="Q374:R374"/>
    <mergeCell ref="S374:T374"/>
    <mergeCell ref="Z374:AA374"/>
    <mergeCell ref="AC374:AD374"/>
    <mergeCell ref="AE374:AF374"/>
    <mergeCell ref="AG374:AH374"/>
    <mergeCell ref="L375:M375"/>
    <mergeCell ref="O375:P375"/>
    <mergeCell ref="Q375:R375"/>
    <mergeCell ref="S375:T375"/>
    <mergeCell ref="A379:F379"/>
    <mergeCell ref="L379:M379"/>
    <mergeCell ref="N379:P379"/>
    <mergeCell ref="Q379:R379"/>
    <mergeCell ref="Z379:AA379"/>
    <mergeCell ref="AB379:AD379"/>
    <mergeCell ref="AE379:AF379"/>
    <mergeCell ref="AN379:AO379"/>
    <mergeCell ref="AP379:AR379"/>
    <mergeCell ref="AS379:AT379"/>
    <mergeCell ref="H380:I380"/>
    <mergeCell ref="O380:P380"/>
    <mergeCell ref="S380:T380"/>
    <mergeCell ref="V380:W380"/>
    <mergeCell ref="Z380:AA380"/>
    <mergeCell ref="AC380:AD380"/>
    <mergeCell ref="AE380:AF380"/>
    <mergeCell ref="AG380:AH380"/>
    <mergeCell ref="AJ380:AK380"/>
    <mergeCell ref="AN380:AO380"/>
    <mergeCell ref="AQ380:AR380"/>
    <mergeCell ref="AS380:AT380"/>
    <mergeCell ref="AU380:AV380"/>
    <mergeCell ref="H381:I383"/>
    <mergeCell ref="J381:J383"/>
    <mergeCell ref="V381:W383"/>
    <mergeCell ref="X381:X383"/>
    <mergeCell ref="Z381:AA381"/>
    <mergeCell ref="AC381:AD381"/>
    <mergeCell ref="AE381:AF381"/>
    <mergeCell ref="AG381:AH381"/>
    <mergeCell ref="AJ381:AK383"/>
    <mergeCell ref="AL381:AL383"/>
    <mergeCell ref="AN381:AO381"/>
    <mergeCell ref="AQ381:AR381"/>
    <mergeCell ref="AS381:AT381"/>
    <mergeCell ref="AU381:AV381"/>
    <mergeCell ref="Z382:AA382"/>
    <mergeCell ref="AC382:AD382"/>
    <mergeCell ref="AE382:AF382"/>
    <mergeCell ref="AG382:AH382"/>
    <mergeCell ref="AN382:AO382"/>
    <mergeCell ref="AQ382:AR382"/>
    <mergeCell ref="AS382:AT382"/>
    <mergeCell ref="AU382:AV382"/>
    <mergeCell ref="Z383:AA383"/>
    <mergeCell ref="AC383:AD383"/>
    <mergeCell ref="AE383:AF383"/>
    <mergeCell ref="AG383:AH383"/>
    <mergeCell ref="AN383:AO383"/>
    <mergeCell ref="AQ383:AR383"/>
    <mergeCell ref="AS383:AT383"/>
    <mergeCell ref="AU383:AV383"/>
    <mergeCell ref="V384:W386"/>
    <mergeCell ref="X384:X386"/>
    <mergeCell ref="Z384:AA384"/>
    <mergeCell ref="AC384:AD384"/>
    <mergeCell ref="AE384:AF384"/>
    <mergeCell ref="AG384:AH384"/>
    <mergeCell ref="AJ384:AK386"/>
    <mergeCell ref="AL384:AL386"/>
    <mergeCell ref="AN384:AO384"/>
    <mergeCell ref="AQ384:AR384"/>
    <mergeCell ref="AS384:AT384"/>
    <mergeCell ref="AU384:AV384"/>
    <mergeCell ref="Z385:AA385"/>
    <mergeCell ref="AC385:AD385"/>
    <mergeCell ref="AE385:AF385"/>
    <mergeCell ref="AG385:AH385"/>
    <mergeCell ref="AN385:AO385"/>
    <mergeCell ref="AQ385:AR385"/>
    <mergeCell ref="AS385:AT385"/>
    <mergeCell ref="AU385:AV385"/>
    <mergeCell ref="Z386:AA386"/>
    <mergeCell ref="AC386:AD386"/>
    <mergeCell ref="AE386:AF386"/>
    <mergeCell ref="AG386:AH386"/>
    <mergeCell ref="AN386:AO386"/>
    <mergeCell ref="AQ386:AR386"/>
    <mergeCell ref="AS386:AT386"/>
    <mergeCell ref="AU386:AV386"/>
    <mergeCell ref="V387:W389"/>
    <mergeCell ref="X387:X389"/>
    <mergeCell ref="Z387:AA387"/>
    <mergeCell ref="AC387:AD387"/>
    <mergeCell ref="AE387:AF387"/>
    <mergeCell ref="AG387:AH387"/>
    <mergeCell ref="AJ387:AK389"/>
    <mergeCell ref="AL387:AL389"/>
    <mergeCell ref="AN387:AO387"/>
    <mergeCell ref="AQ387:AR387"/>
    <mergeCell ref="AS387:AT387"/>
    <mergeCell ref="AU387:AV387"/>
    <mergeCell ref="Z388:AA388"/>
    <mergeCell ref="AC388:AD388"/>
    <mergeCell ref="AE388:AF388"/>
    <mergeCell ref="AG388:AH388"/>
    <mergeCell ref="AN388:AO388"/>
    <mergeCell ref="AQ388:AR388"/>
    <mergeCell ref="AS388:AT388"/>
    <mergeCell ref="AU388:AV388"/>
    <mergeCell ref="Z389:AA389"/>
    <mergeCell ref="AC389:AD389"/>
    <mergeCell ref="AE389:AF389"/>
    <mergeCell ref="AG389:AH389"/>
    <mergeCell ref="AN389:AO389"/>
    <mergeCell ref="AQ389:AR389"/>
    <mergeCell ref="AS389:AT389"/>
    <mergeCell ref="AU389:AV389"/>
    <mergeCell ref="V390:W392"/>
    <mergeCell ref="X390:X392"/>
    <mergeCell ref="Z390:AA390"/>
    <mergeCell ref="AC390:AD390"/>
    <mergeCell ref="AE390:AF390"/>
    <mergeCell ref="AG390:AH390"/>
    <mergeCell ref="AJ390:AK392"/>
    <mergeCell ref="AL390:AL392"/>
    <mergeCell ref="AN390:AO390"/>
    <mergeCell ref="AQ390:AR390"/>
    <mergeCell ref="AS390:AT390"/>
    <mergeCell ref="AU390:AV390"/>
    <mergeCell ref="Z391:AA391"/>
    <mergeCell ref="AC391:AD391"/>
    <mergeCell ref="AE391:AF391"/>
    <mergeCell ref="AG391:AH391"/>
    <mergeCell ref="AN391:AO391"/>
    <mergeCell ref="AQ391:AR391"/>
    <mergeCell ref="AS391:AT391"/>
    <mergeCell ref="AU391:AV391"/>
    <mergeCell ref="Z392:AA392"/>
    <mergeCell ref="AC392:AD392"/>
    <mergeCell ref="AE392:AF392"/>
    <mergeCell ref="AG392:AH392"/>
    <mergeCell ref="AN392:AO392"/>
    <mergeCell ref="AQ392:AR392"/>
    <mergeCell ref="AS392:AT392"/>
    <mergeCell ref="AU392:AV392"/>
    <mergeCell ref="V393:W395"/>
    <mergeCell ref="X393:X395"/>
    <mergeCell ref="Z393:AA393"/>
    <mergeCell ref="AC393:AD393"/>
    <mergeCell ref="AE393:AF393"/>
    <mergeCell ref="AG393:AH393"/>
    <mergeCell ref="AJ393:AK395"/>
    <mergeCell ref="AL393:AL395"/>
    <mergeCell ref="AN393:AO393"/>
    <mergeCell ref="AQ393:AR393"/>
    <mergeCell ref="AS393:AT393"/>
    <mergeCell ref="AU393:AV393"/>
    <mergeCell ref="Z394:AA394"/>
    <mergeCell ref="AC394:AD394"/>
    <mergeCell ref="AE394:AF394"/>
    <mergeCell ref="AG394:AH394"/>
    <mergeCell ref="AN394:AO394"/>
    <mergeCell ref="AQ394:AR394"/>
    <mergeCell ref="AS394:AT394"/>
    <mergeCell ref="AU394:AV394"/>
    <mergeCell ref="Z395:AA395"/>
    <mergeCell ref="AC395:AD395"/>
    <mergeCell ref="AE395:AF395"/>
    <mergeCell ref="AG395:AH395"/>
    <mergeCell ref="AN395:AO395"/>
    <mergeCell ref="AQ395:AR395"/>
    <mergeCell ref="AS395:AT395"/>
    <mergeCell ref="AU395:AV395"/>
    <mergeCell ref="AG396:AH396"/>
    <mergeCell ref="AJ396:AK398"/>
    <mergeCell ref="AL396:AL398"/>
    <mergeCell ref="AN396:AO396"/>
    <mergeCell ref="AQ396:AR396"/>
    <mergeCell ref="AS396:AT396"/>
    <mergeCell ref="AU396:AV396"/>
    <mergeCell ref="Z397:AA397"/>
    <mergeCell ref="AC397:AD397"/>
    <mergeCell ref="AE397:AF397"/>
    <mergeCell ref="AG397:AH397"/>
    <mergeCell ref="AN397:AO397"/>
    <mergeCell ref="AQ397:AR397"/>
    <mergeCell ref="AS397:AT397"/>
    <mergeCell ref="AU397:AV397"/>
    <mergeCell ref="Z398:AA398"/>
    <mergeCell ref="AC398:AD398"/>
    <mergeCell ref="AE398:AF398"/>
    <mergeCell ref="AG398:AH398"/>
    <mergeCell ref="AN398:AO398"/>
    <mergeCell ref="AQ398:AR398"/>
    <mergeCell ref="AS398:AT398"/>
    <mergeCell ref="AU398:AV398"/>
    <mergeCell ref="AS407:AT407"/>
    <mergeCell ref="AU407:AV407"/>
    <mergeCell ref="AS408:AT408"/>
    <mergeCell ref="AU408:AV408"/>
    <mergeCell ref="AO400:AP400"/>
    <mergeCell ref="AQ400:AR400"/>
    <mergeCell ref="AS400:AT400"/>
    <mergeCell ref="AU400:AV400"/>
    <mergeCell ref="AQ401:AR402"/>
    <mergeCell ref="AS401:AT401"/>
    <mergeCell ref="AU401:AV401"/>
    <mergeCell ref="AS402:AT402"/>
    <mergeCell ref="AU402:AV402"/>
    <mergeCell ref="AQ403:AR404"/>
    <mergeCell ref="AS403:AT403"/>
    <mergeCell ref="AU403:AV403"/>
    <mergeCell ref="AS404:AT404"/>
    <mergeCell ref="AU404:AV404"/>
    <mergeCell ref="AQ405:AR406"/>
    <mergeCell ref="AS405:AT405"/>
    <mergeCell ref="AU405:AV405"/>
    <mergeCell ref="AS406:AT406"/>
    <mergeCell ref="AU406:AV406"/>
  </mergeCells>
  <pageMargins left="0.7" right="0.7" top="0.75" bottom="0.75" header="0.3" footer="0.3"/>
  <pageSetup paperSize="8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Baza</vt:lpstr>
      <vt:lpstr>Sektor Komunalny</vt:lpstr>
      <vt:lpstr>Budynki Usługowe</vt:lpstr>
      <vt:lpstr>Budynki Mieszkalne</vt:lpstr>
      <vt:lpstr>Przemysł</vt:lpstr>
      <vt:lpstr>Transport</vt:lpstr>
      <vt:lpstr>'Budynki Mieszkalne'!Obszar_wydruku</vt:lpstr>
      <vt:lpstr>'Budynki Usługowe'!Obszar_wydruku</vt:lpstr>
      <vt:lpstr>Przemysł!Obszar_wydruku</vt:lpstr>
      <vt:lpstr>'Sektor Komunalny'!Obszar_wydruku</vt:lpstr>
      <vt:lpstr>Transport!Obszar_wydruku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2016-08-24T09:04:16Z</dcterms:modified>
</cp:coreProperties>
</file>