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405" windowWidth="27660" windowHeight="12240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F453" i="1"/>
  <c r="F424"/>
  <c r="E424"/>
  <c r="E453" s="1"/>
  <c r="F439"/>
  <c r="E439"/>
  <c r="G446"/>
  <c r="F401"/>
  <c r="E401"/>
  <c r="G416"/>
  <c r="G412"/>
  <c r="G372"/>
  <c r="G364"/>
  <c r="F363"/>
  <c r="E363"/>
  <c r="G314"/>
  <c r="G315"/>
  <c r="F313"/>
  <c r="E313"/>
  <c r="G294"/>
  <c r="G295"/>
  <c r="G296"/>
  <c r="G297"/>
  <c r="G298"/>
  <c r="G299"/>
  <c r="G300"/>
  <c r="G301"/>
  <c r="G302"/>
  <c r="G303"/>
  <c r="F293"/>
  <c r="G293" s="1"/>
  <c r="E293"/>
  <c r="G288"/>
  <c r="G289"/>
  <c r="G290"/>
  <c r="G291"/>
  <c r="G292"/>
  <c r="F287"/>
  <c r="E287"/>
  <c r="G281"/>
  <c r="G269"/>
  <c r="G253"/>
  <c r="G117"/>
  <c r="F116"/>
  <c r="E116"/>
  <c r="G104"/>
  <c r="G94"/>
  <c r="G33"/>
  <c r="G452"/>
  <c r="G451"/>
  <c r="G450"/>
  <c r="F449"/>
  <c r="E449"/>
  <c r="G448"/>
  <c r="F447"/>
  <c r="E447"/>
  <c r="G445"/>
  <c r="G444"/>
  <c r="G443"/>
  <c r="G442"/>
  <c r="G441"/>
  <c r="G440"/>
  <c r="G437"/>
  <c r="F436"/>
  <c r="E436"/>
  <c r="G435"/>
  <c r="F434"/>
  <c r="E434"/>
  <c r="G433"/>
  <c r="G432"/>
  <c r="G431"/>
  <c r="G430"/>
  <c r="G429"/>
  <c r="G428"/>
  <c r="G427"/>
  <c r="F426"/>
  <c r="E426"/>
  <c r="G423"/>
  <c r="G422"/>
  <c r="G421"/>
  <c r="F420"/>
  <c r="E420"/>
  <c r="G419"/>
  <c r="G418"/>
  <c r="F417"/>
  <c r="E417"/>
  <c r="G415"/>
  <c r="G414"/>
  <c r="G413"/>
  <c r="G411"/>
  <c r="G410"/>
  <c r="G409"/>
  <c r="G408"/>
  <c r="G407"/>
  <c r="G406"/>
  <c r="G405"/>
  <c r="G404"/>
  <c r="G403"/>
  <c r="G402"/>
  <c r="G398"/>
  <c r="G397"/>
  <c r="G396"/>
  <c r="G395"/>
  <c r="F394"/>
  <c r="E394"/>
  <c r="E392" s="1"/>
  <c r="G391"/>
  <c r="G390"/>
  <c r="G389"/>
  <c r="G388"/>
  <c r="F387"/>
  <c r="E387"/>
  <c r="G386"/>
  <c r="G385"/>
  <c r="F384"/>
  <c r="E384"/>
  <c r="G382"/>
  <c r="F381"/>
  <c r="E381"/>
  <c r="G380"/>
  <c r="G379"/>
  <c r="G378"/>
  <c r="G377"/>
  <c r="G376"/>
  <c r="G375"/>
  <c r="G374"/>
  <c r="G373"/>
  <c r="G371"/>
  <c r="G370"/>
  <c r="G369"/>
  <c r="G368"/>
  <c r="G367"/>
  <c r="F366"/>
  <c r="E366"/>
  <c r="G365"/>
  <c r="G362"/>
  <c r="G361"/>
  <c r="F360"/>
  <c r="E360"/>
  <c r="G359"/>
  <c r="F356"/>
  <c r="E356"/>
  <c r="G355"/>
  <c r="F352"/>
  <c r="E352"/>
  <c r="G351"/>
  <c r="G350"/>
  <c r="G349"/>
  <c r="G348"/>
  <c r="G347"/>
  <c r="G346"/>
  <c r="G345"/>
  <c r="G344"/>
  <c r="G343"/>
  <c r="G342"/>
  <c r="G341"/>
  <c r="G340"/>
  <c r="G339"/>
  <c r="G338"/>
  <c r="G337"/>
  <c r="G336"/>
  <c r="F335"/>
  <c r="E335"/>
  <c r="G334"/>
  <c r="G333"/>
  <c r="G332"/>
  <c r="F331"/>
  <c r="E331"/>
  <c r="G330"/>
  <c r="F329"/>
  <c r="E329"/>
  <c r="G328"/>
  <c r="F327"/>
  <c r="E327"/>
  <c r="G326"/>
  <c r="F325"/>
  <c r="E325"/>
  <c r="G323"/>
  <c r="F322"/>
  <c r="E322"/>
  <c r="G321"/>
  <c r="G320"/>
  <c r="G319"/>
  <c r="G318"/>
  <c r="G317"/>
  <c r="G316"/>
  <c r="G312"/>
  <c r="G311"/>
  <c r="F310"/>
  <c r="E310"/>
  <c r="G308"/>
  <c r="G307"/>
  <c r="G306"/>
  <c r="G305"/>
  <c r="F304"/>
  <c r="E304"/>
  <c r="G286"/>
  <c r="F284"/>
  <c r="E284"/>
  <c r="G283"/>
  <c r="G282"/>
  <c r="G280"/>
  <c r="G279"/>
  <c r="G278"/>
  <c r="G277"/>
  <c r="G276"/>
  <c r="G275"/>
  <c r="F274"/>
  <c r="E274"/>
  <c r="G273"/>
  <c r="F272"/>
  <c r="E272"/>
  <c r="G270"/>
  <c r="G268"/>
  <c r="G267"/>
  <c r="G266"/>
  <c r="G265"/>
  <c r="G264"/>
  <c r="G263"/>
  <c r="G262"/>
  <c r="G261"/>
  <c r="G260"/>
  <c r="G259"/>
  <c r="G258"/>
  <c r="G257"/>
  <c r="F256"/>
  <c r="E256"/>
  <c r="G254"/>
  <c r="G252"/>
  <c r="G251"/>
  <c r="G250"/>
  <c r="G249"/>
  <c r="G248"/>
  <c r="G247"/>
  <c r="G246"/>
  <c r="G245"/>
  <c r="G244"/>
  <c r="G243"/>
  <c r="G242"/>
  <c r="G241"/>
  <c r="F240"/>
  <c r="E240"/>
  <c r="G239"/>
  <c r="G238"/>
  <c r="G237"/>
  <c r="G235"/>
  <c r="G234"/>
  <c r="G233"/>
  <c r="G232"/>
  <c r="G231"/>
  <c r="G230"/>
  <c r="G229"/>
  <c r="G228"/>
  <c r="G227"/>
  <c r="G226"/>
  <c r="G225"/>
  <c r="G224"/>
  <c r="G223"/>
  <c r="G222"/>
  <c r="G221"/>
  <c r="G219"/>
  <c r="F218"/>
  <c r="E218"/>
  <c r="G216"/>
  <c r="F215"/>
  <c r="F214" s="1"/>
  <c r="E215"/>
  <c r="E214" s="1"/>
  <c r="G213"/>
  <c r="F211"/>
  <c r="E211"/>
  <c r="E210" s="1"/>
  <c r="G208"/>
  <c r="G207"/>
  <c r="G206"/>
  <c r="G205"/>
  <c r="G204"/>
  <c r="G203"/>
  <c r="G202"/>
  <c r="G201"/>
  <c r="G200"/>
  <c r="G199"/>
  <c r="G198"/>
  <c r="G197"/>
  <c r="G196"/>
  <c r="G195"/>
  <c r="G194"/>
  <c r="G193"/>
  <c r="F192"/>
  <c r="E192"/>
  <c r="G191"/>
  <c r="F190"/>
  <c r="E190"/>
  <c r="G187"/>
  <c r="G186"/>
  <c r="G185"/>
  <c r="F184"/>
  <c r="E184"/>
  <c r="G183"/>
  <c r="G182"/>
  <c r="G181"/>
  <c r="G180"/>
  <c r="G179"/>
  <c r="G178"/>
  <c r="G177"/>
  <c r="G176"/>
  <c r="F175"/>
  <c r="E175"/>
  <c r="G174"/>
  <c r="G173"/>
  <c r="G172"/>
  <c r="G171"/>
  <c r="F169"/>
  <c r="E169"/>
  <c r="G166"/>
  <c r="G165"/>
  <c r="G164"/>
  <c r="G163"/>
  <c r="G162"/>
  <c r="F161"/>
  <c r="E161"/>
  <c r="G160"/>
  <c r="F159"/>
  <c r="E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F139"/>
  <c r="E139"/>
  <c r="G138"/>
  <c r="G137"/>
  <c r="G136"/>
  <c r="F135"/>
  <c r="E135"/>
  <c r="G134"/>
  <c r="G133"/>
  <c r="G132"/>
  <c r="G131"/>
  <c r="G130"/>
  <c r="G129"/>
  <c r="G128"/>
  <c r="G127"/>
  <c r="G126"/>
  <c r="G125"/>
  <c r="G124"/>
  <c r="F123"/>
  <c r="E123"/>
  <c r="G121"/>
  <c r="G120"/>
  <c r="F119"/>
  <c r="F118" s="1"/>
  <c r="E119"/>
  <c r="E118" s="1"/>
  <c r="G115"/>
  <c r="G114"/>
  <c r="F113"/>
  <c r="E113"/>
  <c r="G112"/>
  <c r="F111"/>
  <c r="E111"/>
  <c r="G110"/>
  <c r="G109"/>
  <c r="F107"/>
  <c r="E107"/>
  <c r="G105"/>
  <c r="G103"/>
  <c r="G102"/>
  <c r="G101"/>
  <c r="G100"/>
  <c r="G99"/>
  <c r="G98"/>
  <c r="F96"/>
  <c r="E96"/>
  <c r="G95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F75"/>
  <c r="E75"/>
  <c r="G73"/>
  <c r="G72"/>
  <c r="G71"/>
  <c r="G70"/>
  <c r="G69"/>
  <c r="F68"/>
  <c r="E68"/>
  <c r="G67"/>
  <c r="F66"/>
  <c r="E66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F46"/>
  <c r="F44" s="1"/>
  <c r="E46"/>
  <c r="G43"/>
  <c r="G42"/>
  <c r="G41"/>
  <c r="G40"/>
  <c r="G39"/>
  <c r="G38"/>
  <c r="F37"/>
  <c r="E37"/>
  <c r="G36"/>
  <c r="F35"/>
  <c r="E35"/>
  <c r="G34"/>
  <c r="G32"/>
  <c r="G31"/>
  <c r="G30"/>
  <c r="G29"/>
  <c r="G28"/>
  <c r="G27"/>
  <c r="G26"/>
  <c r="G25"/>
  <c r="G24"/>
  <c r="G23"/>
  <c r="G22"/>
  <c r="G21"/>
  <c r="G20"/>
  <c r="G19"/>
  <c r="G18"/>
  <c r="G17"/>
  <c r="G16"/>
  <c r="F15"/>
  <c r="E15"/>
  <c r="G14"/>
  <c r="F13"/>
  <c r="E13"/>
  <c r="E217" l="1"/>
  <c r="F217"/>
  <c r="G287"/>
  <c r="F188"/>
  <c r="E188"/>
  <c r="G116"/>
  <c r="E106"/>
  <c r="F106"/>
  <c r="G256"/>
  <c r="G272"/>
  <c r="G322"/>
  <c r="G331"/>
  <c r="G384"/>
  <c r="G387"/>
  <c r="F12"/>
  <c r="G159"/>
  <c r="G175"/>
  <c r="G215"/>
  <c r="G113"/>
  <c r="G161"/>
  <c r="G96"/>
  <c r="E65"/>
  <c r="G68"/>
  <c r="G13"/>
  <c r="G401"/>
  <c r="G420"/>
  <c r="G135"/>
  <c r="G190"/>
  <c r="G327"/>
  <c r="G356"/>
  <c r="G360"/>
  <c r="F122"/>
  <c r="G218"/>
  <c r="G366"/>
  <c r="G381"/>
  <c r="E12"/>
  <c r="E399"/>
  <c r="G240"/>
  <c r="F324"/>
  <c r="G449"/>
  <c r="G46"/>
  <c r="G37"/>
  <c r="G118"/>
  <c r="G184"/>
  <c r="G211"/>
  <c r="F309"/>
  <c r="G363"/>
  <c r="G394"/>
  <c r="G439"/>
  <c r="G447"/>
  <c r="F74"/>
  <c r="G119"/>
  <c r="G123"/>
  <c r="G139"/>
  <c r="G169"/>
  <c r="F210"/>
  <c r="G210" s="1"/>
  <c r="G214"/>
  <c r="G284"/>
  <c r="G304"/>
  <c r="G325"/>
  <c r="G436"/>
  <c r="G75"/>
  <c r="E167"/>
  <c r="G192"/>
  <c r="G310"/>
  <c r="G335"/>
  <c r="G417"/>
  <c r="G426"/>
  <c r="G35"/>
  <c r="E44"/>
  <c r="G44" s="1"/>
  <c r="E74"/>
  <c r="E122"/>
  <c r="E324"/>
  <c r="F392"/>
  <c r="G392" s="1"/>
  <c r="F399"/>
  <c r="F167"/>
  <c r="G313"/>
  <c r="E438"/>
  <c r="G66"/>
  <c r="G107"/>
  <c r="G111"/>
  <c r="G274"/>
  <c r="E309"/>
  <c r="G329"/>
  <c r="G352"/>
  <c r="G434"/>
  <c r="G15"/>
  <c r="F65"/>
  <c r="F438"/>
  <c r="G424" l="1"/>
  <c r="G399"/>
  <c r="G217"/>
  <c r="G122"/>
  <c r="G106"/>
  <c r="G309"/>
  <c r="G188"/>
  <c r="G167"/>
  <c r="G74"/>
  <c r="G324"/>
  <c r="G12"/>
  <c r="G65"/>
  <c r="G438"/>
  <c r="H446"/>
  <c r="H412" l="1"/>
  <c r="H416"/>
  <c r="H364"/>
  <c r="H372"/>
  <c r="H315"/>
  <c r="H314"/>
  <c r="H281"/>
  <c r="H295"/>
  <c r="H299"/>
  <c r="H289"/>
  <c r="H294"/>
  <c r="H298"/>
  <c r="H302"/>
  <c r="H288"/>
  <c r="H293"/>
  <c r="H297"/>
  <c r="H301"/>
  <c r="H287"/>
  <c r="H291"/>
  <c r="H303"/>
  <c r="H296"/>
  <c r="H300"/>
  <c r="H292"/>
  <c r="H290"/>
  <c r="H253"/>
  <c r="H269"/>
  <c r="H117"/>
  <c r="H116"/>
  <c r="H94"/>
  <c r="H104"/>
  <c r="H438"/>
  <c r="H33"/>
  <c r="H12"/>
  <c r="H452"/>
  <c r="H450"/>
  <c r="H447"/>
  <c r="H445"/>
  <c r="H443"/>
  <c r="H441"/>
  <c r="H439"/>
  <c r="H436"/>
  <c r="H435"/>
  <c r="H432"/>
  <c r="H430"/>
  <c r="H428"/>
  <c r="H427"/>
  <c r="H423"/>
  <c r="H421"/>
  <c r="H419"/>
  <c r="H417"/>
  <c r="H415"/>
  <c r="H413"/>
  <c r="H410"/>
  <c r="H408"/>
  <c r="H406"/>
  <c r="H404"/>
  <c r="H402"/>
  <c r="H397"/>
  <c r="H395"/>
  <c r="H391"/>
  <c r="H389"/>
  <c r="H387"/>
  <c r="H386"/>
  <c r="H384"/>
  <c r="H382"/>
  <c r="H379"/>
  <c r="H377"/>
  <c r="H376"/>
  <c r="H374"/>
  <c r="H371"/>
  <c r="H369"/>
  <c r="H367"/>
  <c r="H363"/>
  <c r="H362"/>
  <c r="H360"/>
  <c r="H356"/>
  <c r="H355"/>
  <c r="H350"/>
  <c r="H348"/>
  <c r="H346"/>
  <c r="H344"/>
  <c r="H342"/>
  <c r="H340"/>
  <c r="H338"/>
  <c r="H336"/>
  <c r="H333"/>
  <c r="H331"/>
  <c r="H330"/>
  <c r="H327"/>
  <c r="H326"/>
  <c r="H322"/>
  <c r="H320"/>
  <c r="H318"/>
  <c r="H316"/>
  <c r="H311"/>
  <c r="H307"/>
  <c r="H305"/>
  <c r="H282"/>
  <c r="H279"/>
  <c r="H277"/>
  <c r="H275"/>
  <c r="H272"/>
  <c r="H270"/>
  <c r="H267"/>
  <c r="H265"/>
  <c r="H263"/>
  <c r="H261"/>
  <c r="H259"/>
  <c r="H257"/>
  <c r="H256"/>
  <c r="H254"/>
  <c r="H251"/>
  <c r="H249"/>
  <c r="H247"/>
  <c r="H245"/>
  <c r="H243"/>
  <c r="H241"/>
  <c r="H240"/>
  <c r="H239"/>
  <c r="H237"/>
  <c r="H234"/>
  <c r="H230"/>
  <c r="H228"/>
  <c r="H226"/>
  <c r="H224"/>
  <c r="H222"/>
  <c r="H219"/>
  <c r="H216"/>
  <c r="H211"/>
  <c r="H210"/>
  <c r="H206"/>
  <c r="H204"/>
  <c r="H202"/>
  <c r="H200"/>
  <c r="H198"/>
  <c r="H196"/>
  <c r="H194"/>
  <c r="H191"/>
  <c r="H186"/>
  <c r="H184"/>
  <c r="H183"/>
  <c r="H180"/>
  <c r="H178"/>
  <c r="H176"/>
  <c r="H173"/>
  <c r="H171"/>
  <c r="H165"/>
  <c r="H163"/>
  <c r="H161"/>
  <c r="H160"/>
  <c r="H157"/>
  <c r="H155"/>
  <c r="H153"/>
  <c r="H149"/>
  <c r="H147"/>
  <c r="H145"/>
  <c r="H143"/>
  <c r="H141"/>
  <c r="H139"/>
  <c r="H138"/>
  <c r="H136"/>
  <c r="H133"/>
  <c r="H131"/>
  <c r="H129"/>
  <c r="H127"/>
  <c r="H125"/>
  <c r="H124"/>
  <c r="H120"/>
  <c r="H114"/>
  <c r="H113"/>
  <c r="H112"/>
  <c r="H109"/>
  <c r="H103"/>
  <c r="H101"/>
  <c r="H99"/>
  <c r="H96"/>
  <c r="H95"/>
  <c r="H92"/>
  <c r="H90"/>
  <c r="H88"/>
  <c r="H87"/>
  <c r="H85"/>
  <c r="H83"/>
  <c r="H81"/>
  <c r="H79"/>
  <c r="H77"/>
  <c r="H75"/>
  <c r="H74"/>
  <c r="H73"/>
  <c r="H71"/>
  <c r="H69"/>
  <c r="H66"/>
  <c r="H64"/>
  <c r="H62"/>
  <c r="H60"/>
  <c r="H56"/>
  <c r="H54"/>
  <c r="H52"/>
  <c r="H50"/>
  <c r="H48"/>
  <c r="H46"/>
  <c r="H44"/>
  <c r="H43"/>
  <c r="H41"/>
  <c r="H39"/>
  <c r="H37"/>
  <c r="H35"/>
  <c r="H34"/>
  <c r="H31"/>
  <c r="H29"/>
  <c r="H27"/>
  <c r="H26"/>
  <c r="H24"/>
  <c r="H22"/>
  <c r="H20"/>
  <c r="H18"/>
  <c r="H16"/>
  <c r="H13"/>
  <c r="G453"/>
  <c r="H453"/>
  <c r="H451"/>
  <c r="H448"/>
  <c r="H444"/>
  <c r="H442"/>
  <c r="H440"/>
  <c r="H437"/>
  <c r="H433"/>
  <c r="H431"/>
  <c r="H429"/>
  <c r="H422"/>
  <c r="H418"/>
  <c r="H414"/>
  <c r="H411"/>
  <c r="H409"/>
  <c r="H407"/>
  <c r="H405"/>
  <c r="H403"/>
  <c r="H398"/>
  <c r="H396"/>
  <c r="H390"/>
  <c r="H388"/>
  <c r="H385"/>
  <c r="H380"/>
  <c r="H378"/>
  <c r="H375"/>
  <c r="H373"/>
  <c r="H370"/>
  <c r="H368"/>
  <c r="H365"/>
  <c r="H361"/>
  <c r="H359"/>
  <c r="H351"/>
  <c r="H349"/>
  <c r="H347"/>
  <c r="H345"/>
  <c r="H343"/>
  <c r="H341"/>
  <c r="H339"/>
  <c r="H337"/>
  <c r="H334"/>
  <c r="H332"/>
  <c r="H328"/>
  <c r="H323"/>
  <c r="H321"/>
  <c r="H319"/>
  <c r="H317"/>
  <c r="H312"/>
  <c r="H308"/>
  <c r="H306"/>
  <c r="H286"/>
  <c r="H283"/>
  <c r="H280"/>
  <c r="H278"/>
  <c r="H276"/>
  <c r="H273"/>
  <c r="H268"/>
  <c r="H266"/>
  <c r="H264"/>
  <c r="H262"/>
  <c r="H260"/>
  <c r="H258"/>
  <c r="H252"/>
  <c r="H250"/>
  <c r="H248"/>
  <c r="H246"/>
  <c r="H244"/>
  <c r="H242"/>
  <c r="H238"/>
  <c r="H235"/>
  <c r="H233"/>
  <c r="H232"/>
  <c r="H231"/>
  <c r="H229"/>
  <c r="H227"/>
  <c r="H225"/>
  <c r="H223"/>
  <c r="H221"/>
  <c r="H213"/>
  <c r="H208"/>
  <c r="H207"/>
  <c r="H205"/>
  <c r="H203"/>
  <c r="H201"/>
  <c r="H199"/>
  <c r="H197"/>
  <c r="H195"/>
  <c r="H193"/>
  <c r="H187"/>
  <c r="H185"/>
  <c r="H182"/>
  <c r="H181"/>
  <c r="H179"/>
  <c r="H177"/>
  <c r="H174"/>
  <c r="H172"/>
  <c r="H166"/>
  <c r="H164"/>
  <c r="H162"/>
  <c r="H158"/>
  <c r="H156"/>
  <c r="H154"/>
  <c r="H152"/>
  <c r="H151"/>
  <c r="H150"/>
  <c r="H148"/>
  <c r="H146"/>
  <c r="H144"/>
  <c r="H142"/>
  <c r="H140"/>
  <c r="H137"/>
  <c r="H134"/>
  <c r="H132"/>
  <c r="H130"/>
  <c r="H128"/>
  <c r="H126"/>
  <c r="H121"/>
  <c r="H115"/>
  <c r="H110"/>
  <c r="H105"/>
  <c r="H102"/>
  <c r="H100"/>
  <c r="H98"/>
  <c r="H93"/>
  <c r="H91"/>
  <c r="H89"/>
  <c r="H86"/>
  <c r="H84"/>
  <c r="H82"/>
  <c r="H80"/>
  <c r="H78"/>
  <c r="H76"/>
  <c r="H72"/>
  <c r="H70"/>
  <c r="H67"/>
  <c r="H63"/>
  <c r="H61"/>
  <c r="H59"/>
  <c r="H58"/>
  <c r="H57"/>
  <c r="H55"/>
  <c r="H53"/>
  <c r="H51"/>
  <c r="H49"/>
  <c r="H47"/>
  <c r="H42"/>
  <c r="H40"/>
  <c r="H38"/>
  <c r="H36"/>
  <c r="H32"/>
  <c r="H30"/>
  <c r="H28"/>
  <c r="H25"/>
  <c r="H23"/>
  <c r="H21"/>
  <c r="H19"/>
  <c r="H17"/>
  <c r="H14"/>
  <c r="H284"/>
  <c r="H118"/>
  <c r="H192"/>
  <c r="H335"/>
  <c r="H188"/>
  <c r="H15"/>
  <c r="H135"/>
  <c r="H324"/>
  <c r="H366"/>
  <c r="H392"/>
  <c r="H420"/>
  <c r="H426"/>
  <c r="H381"/>
  <c r="H190"/>
  <c r="H313"/>
  <c r="H175"/>
  <c r="H325"/>
  <c r="H111"/>
  <c r="H329"/>
  <c r="H122"/>
  <c r="H218"/>
  <c r="H352"/>
  <c r="H401"/>
  <c r="H434"/>
  <c r="H399"/>
  <c r="H449"/>
  <c r="H394"/>
  <c r="H424"/>
  <c r="H159"/>
  <c r="H310"/>
  <c r="H167"/>
  <c r="H217"/>
  <c r="H107"/>
  <c r="H309"/>
  <c r="H119"/>
  <c r="H215"/>
  <c r="H106"/>
  <c r="H304"/>
  <c r="H123"/>
  <c r="H214"/>
  <c r="H274"/>
  <c r="H68"/>
  <c r="H169"/>
  <c r="H65"/>
</calcChain>
</file>

<file path=xl/sharedStrings.xml><?xml version="1.0" encoding="utf-8"?>
<sst xmlns="http://schemas.openxmlformats.org/spreadsheetml/2006/main" count="871" uniqueCount="302">
  <si>
    <t>Załącznik nr 2</t>
  </si>
  <si>
    <t>do sprawozdania Wójta Gminy</t>
  </si>
  <si>
    <t>WYKONANIE PLANU WYDATKÓW</t>
  </si>
  <si>
    <t>Dz.</t>
  </si>
  <si>
    <t>Roz-</t>
  </si>
  <si>
    <t>§</t>
  </si>
  <si>
    <t>Wyszczególnienie</t>
  </si>
  <si>
    <t xml:space="preserve">Plan po </t>
  </si>
  <si>
    <t>Wykonanie</t>
  </si>
  <si>
    <t>%</t>
  </si>
  <si>
    <t>Struktura</t>
  </si>
  <si>
    <t>dział</t>
  </si>
  <si>
    <t>zmianach na</t>
  </si>
  <si>
    <t>wydatków</t>
  </si>
  <si>
    <t>wykonania</t>
  </si>
  <si>
    <t>010</t>
  </si>
  <si>
    <t>ROLNICTWO I ŁOWIECTWO</t>
  </si>
  <si>
    <t>01008</t>
  </si>
  <si>
    <t>Melioracje wodne</t>
  </si>
  <si>
    <t>2830</t>
  </si>
  <si>
    <t>Dotacja celowa</t>
  </si>
  <si>
    <t>01010</t>
  </si>
  <si>
    <t>Infrastruktura wodociagowa i sanitarna wsi</t>
  </si>
  <si>
    <t>4010</t>
  </si>
  <si>
    <t>Płace</t>
  </si>
  <si>
    <t>4040</t>
  </si>
  <si>
    <t>Dodatkowe wynagrodzenie roczne</t>
  </si>
  <si>
    <t>4110</t>
  </si>
  <si>
    <t>Składki ZUS</t>
  </si>
  <si>
    <t>4120</t>
  </si>
  <si>
    <t>Składki na Fundusz Pracy</t>
  </si>
  <si>
    <t>4170</t>
  </si>
  <si>
    <t>Wynagrodzenia bezosobowe</t>
  </si>
  <si>
    <t>4210</t>
  </si>
  <si>
    <t>Zakup materiałów</t>
  </si>
  <si>
    <t>4260</t>
  </si>
  <si>
    <t>Energia</t>
  </si>
  <si>
    <t>4270</t>
  </si>
  <si>
    <t>Zakup usług remontowych</t>
  </si>
  <si>
    <t>4280</t>
  </si>
  <si>
    <t>Zakup usług zdrowotnych</t>
  </si>
  <si>
    <t>4300</t>
  </si>
  <si>
    <t>Zakup usług pozostałych</t>
  </si>
  <si>
    <t>4360</t>
  </si>
  <si>
    <t>Usługi telefonii komórkowej</t>
  </si>
  <si>
    <t>4370</t>
  </si>
  <si>
    <t>Usługi telefonii stacjonarnej</t>
  </si>
  <si>
    <t>4390</t>
  </si>
  <si>
    <t xml:space="preserve">Ekspertyzy, analizy i opinie </t>
  </si>
  <si>
    <t>4410</t>
  </si>
  <si>
    <t>Delegacje</t>
  </si>
  <si>
    <t>4430</t>
  </si>
  <si>
    <t>Różne opłaty i składki</t>
  </si>
  <si>
    <t>4440</t>
  </si>
  <si>
    <t>Odpis na ZFŚS</t>
  </si>
  <si>
    <t>4480</t>
  </si>
  <si>
    <t>Podatek od nieruchomości</t>
  </si>
  <si>
    <t>4700</t>
  </si>
  <si>
    <t>Szkolenia pracowników</t>
  </si>
  <si>
    <t>6060</t>
  </si>
  <si>
    <t>Zakupy inwestycyjne</t>
  </si>
  <si>
    <t>01030</t>
  </si>
  <si>
    <t>Izby rolnicze</t>
  </si>
  <si>
    <t>2850</t>
  </si>
  <si>
    <t>Wpłaty na rzecz Izb Rolniczych</t>
  </si>
  <si>
    <t>Zakup materiałów i wyposażenia</t>
  </si>
  <si>
    <t>6050</t>
  </si>
  <si>
    <t>Wydatki inwestycyjne</t>
  </si>
  <si>
    <t>6059</t>
  </si>
  <si>
    <t>01095</t>
  </si>
  <si>
    <t>Pozostała działalność</t>
  </si>
  <si>
    <t>Wynagrodzenia osobowe</t>
  </si>
  <si>
    <t>Zakup usług</t>
  </si>
  <si>
    <t xml:space="preserve">WYTWARZANIE I ZAOPATRYWANIE </t>
  </si>
  <si>
    <t>W WODĘ</t>
  </si>
  <si>
    <t>Dostarczanie wody</t>
  </si>
  <si>
    <t>3020</t>
  </si>
  <si>
    <t>Różne wydatki osobowe</t>
  </si>
  <si>
    <t>Ekspertyzy, analizy i opinie</t>
  </si>
  <si>
    <t>600</t>
  </si>
  <si>
    <t>TRANSPORT I ŁĄCZNOŚĆ</t>
  </si>
  <si>
    <t>60014</t>
  </si>
  <si>
    <t>Drogi publiczne powiatowe</t>
  </si>
  <si>
    <t>2710</t>
  </si>
  <si>
    <t>60016</t>
  </si>
  <si>
    <t>Drogi publiczne gminne</t>
  </si>
  <si>
    <t>700</t>
  </si>
  <si>
    <t>GOSPODARKA MIESZKANIOWA</t>
  </si>
  <si>
    <t>70004</t>
  </si>
  <si>
    <t>Gospodarka mieszkaniowa</t>
  </si>
  <si>
    <t>Materiały i wyposażenie</t>
  </si>
  <si>
    <t>Różne opłaty</t>
  </si>
  <si>
    <t>4500</t>
  </si>
  <si>
    <t xml:space="preserve">Pozostałe podatki na rzecz jst </t>
  </si>
  <si>
    <t>4520</t>
  </si>
  <si>
    <t>Opłaty na rzecz budżetów jst</t>
  </si>
  <si>
    <t>70005</t>
  </si>
  <si>
    <t xml:space="preserve">Gospodarka gruntami i </t>
  </si>
  <si>
    <t>nieruchomościami</t>
  </si>
  <si>
    <t>Umowy zlecenia i o dzieło</t>
  </si>
  <si>
    <t>Zakup uslug remontowych</t>
  </si>
  <si>
    <t>4610</t>
  </si>
  <si>
    <t>Koszty postępowania sądowego</t>
  </si>
  <si>
    <t>710</t>
  </si>
  <si>
    <t>DZIAŁALNOŚĆ USŁUGOWA</t>
  </si>
  <si>
    <t>71004</t>
  </si>
  <si>
    <t xml:space="preserve">Plany zagospodarowania </t>
  </si>
  <si>
    <t>przestrzennego</t>
  </si>
  <si>
    <t>71013</t>
  </si>
  <si>
    <t>Prace geodezyjne i kartograficzne</t>
  </si>
  <si>
    <t>71035</t>
  </si>
  <si>
    <t>Cmentarze</t>
  </si>
  <si>
    <t>720</t>
  </si>
  <si>
    <t>INFORMATYKA</t>
  </si>
  <si>
    <t>72095</t>
  </si>
  <si>
    <t>ADMINISTRACJA PUBLICZNA</t>
  </si>
  <si>
    <t>Urzędy wojewódzkie</t>
  </si>
  <si>
    <t>3030</t>
  </si>
  <si>
    <t>Składki za ZUS</t>
  </si>
  <si>
    <t>Podróże służbowe</t>
  </si>
  <si>
    <t>75022</t>
  </si>
  <si>
    <t>Rady gmin</t>
  </si>
  <si>
    <t>Różne wydatki na rzecz osób fizycznych</t>
  </si>
  <si>
    <t>Urzędy Gmin</t>
  </si>
  <si>
    <t>Różne opłaty - ubezpieczenia</t>
  </si>
  <si>
    <t>75075</t>
  </si>
  <si>
    <t>Promocja  jst</t>
  </si>
  <si>
    <t>75095</t>
  </si>
  <si>
    <t>2900</t>
  </si>
  <si>
    <t>Wypłaty gmin na rzecz innych jednostek</t>
  </si>
  <si>
    <t>4100</t>
  </si>
  <si>
    <t>Wynagrodzenia agencyjno-prowizyjne</t>
  </si>
  <si>
    <t>URZĘDY NACZELNYCH ORGANÓW</t>
  </si>
  <si>
    <t>WŁADZY PAŃSTWOWEJ</t>
  </si>
  <si>
    <t>Urzędy naczelnych organów władzy</t>
  </si>
  <si>
    <t>państwowej</t>
  </si>
  <si>
    <t>75109</t>
  </si>
  <si>
    <t>Wybory do rad gmin</t>
  </si>
  <si>
    <t>Składki FP</t>
  </si>
  <si>
    <t>Wybory do Parlamentu Europejskiego</t>
  </si>
  <si>
    <t>754</t>
  </si>
  <si>
    <t xml:space="preserve">BEZPIECZEŃSTWO PUBLICZNE I </t>
  </si>
  <si>
    <t>OCHRONA PRZECIWPOŻAROWA</t>
  </si>
  <si>
    <t>75405</t>
  </si>
  <si>
    <t>Komendy powiatowe Policji</t>
  </si>
  <si>
    <t>Wpłaty na fundusz celowy</t>
  </si>
  <si>
    <t>75412</t>
  </si>
  <si>
    <t>Ochotnicze straże pożarne</t>
  </si>
  <si>
    <t>Różne wydatki - ryczałt komendanta</t>
  </si>
  <si>
    <t>4780</t>
  </si>
  <si>
    <t xml:space="preserve">Składka na Fundusz Emerytur </t>
  </si>
  <si>
    <t>Pomostowych</t>
  </si>
  <si>
    <t>757</t>
  </si>
  <si>
    <t>OBSŁUGA DŁUGU PUBLICZNEGO</t>
  </si>
  <si>
    <t>75702</t>
  </si>
  <si>
    <t>Obsługa papierów wartościowych,</t>
  </si>
  <si>
    <t>kredytów i pożyczek jst</t>
  </si>
  <si>
    <t>8110</t>
  </si>
  <si>
    <t>Odsetki</t>
  </si>
  <si>
    <t>758</t>
  </si>
  <si>
    <t>RÓŻNE ROZLICZENIA</t>
  </si>
  <si>
    <t>75818</t>
  </si>
  <si>
    <t>Rezerwy ogólne i celowe</t>
  </si>
  <si>
    <t>4810</t>
  </si>
  <si>
    <t xml:space="preserve">Rezerwy </t>
  </si>
  <si>
    <t>801</t>
  </si>
  <si>
    <t>OŚWIATA I WYCHOWANIE</t>
  </si>
  <si>
    <t>80101</t>
  </si>
  <si>
    <t>Szkoły Podstawowe</t>
  </si>
  <si>
    <t>Wydatki osobowe niezaliczane do</t>
  </si>
  <si>
    <t>wynagrodzeń</t>
  </si>
  <si>
    <t>Składki na ubezpieczenie społeczne</t>
  </si>
  <si>
    <t>4240</t>
  </si>
  <si>
    <t>Pomoce naukowe</t>
  </si>
  <si>
    <t xml:space="preserve">Odpis na fundusz świadczeń </t>
  </si>
  <si>
    <t>socjalnych</t>
  </si>
  <si>
    <t>80103</t>
  </si>
  <si>
    <t>Oddziały przedszkolne</t>
  </si>
  <si>
    <t>Dotacje celowe</t>
  </si>
  <si>
    <t>80104</t>
  </si>
  <si>
    <t>Przedszkola</t>
  </si>
  <si>
    <t>80110</t>
  </si>
  <si>
    <t>Gimnazjum</t>
  </si>
  <si>
    <t>2320</t>
  </si>
  <si>
    <t>Dotacja na zadania bieżące</t>
  </si>
  <si>
    <t>80113</t>
  </si>
  <si>
    <t>Dowożenie uczniów do szkoły</t>
  </si>
  <si>
    <t>80146</t>
  </si>
  <si>
    <t xml:space="preserve">Dokształcanie i doskonalenie </t>
  </si>
  <si>
    <t>nauczycieli</t>
  </si>
  <si>
    <t>80195</t>
  </si>
  <si>
    <t>851</t>
  </si>
  <si>
    <t>OCHRONA ZDROWIA</t>
  </si>
  <si>
    <t>85153</t>
  </si>
  <si>
    <t>Zwalczanie narkomanii</t>
  </si>
  <si>
    <t>85154</t>
  </si>
  <si>
    <t>Przeciwdziałanie alkoholizmowi</t>
  </si>
  <si>
    <t>Szkolenia</t>
  </si>
  <si>
    <t>85158</t>
  </si>
  <si>
    <t>Izby wytrzeźwień</t>
  </si>
  <si>
    <t>852</t>
  </si>
  <si>
    <t>POMOC SPOŁECZNA</t>
  </si>
  <si>
    <t>85202</t>
  </si>
  <si>
    <t>Domy Pomocy Społeczne</t>
  </si>
  <si>
    <t>4330</t>
  </si>
  <si>
    <t>85203</t>
  </si>
  <si>
    <t>Ośrodki wsparcia</t>
  </si>
  <si>
    <t>85204</t>
  </si>
  <si>
    <t>Rodziny zastępcze</t>
  </si>
  <si>
    <t>85206</t>
  </si>
  <si>
    <t>Wspieranie rodziny</t>
  </si>
  <si>
    <t>85212</t>
  </si>
  <si>
    <t>Świadczenia rodzinne</t>
  </si>
  <si>
    <t>2910</t>
  </si>
  <si>
    <t>Zwrot dotacji</t>
  </si>
  <si>
    <t>3110</t>
  </si>
  <si>
    <t>Wypłata świadczeń rodzinnych</t>
  </si>
  <si>
    <t>4580</t>
  </si>
  <si>
    <t>Pozostałe odsetki</t>
  </si>
  <si>
    <t>85213</t>
  </si>
  <si>
    <t>Składki na ubezpieczenie zdrowotne za</t>
  </si>
  <si>
    <t xml:space="preserve">osoby pobierające świad. z opieki </t>
  </si>
  <si>
    <t>społecznej</t>
  </si>
  <si>
    <t>4130</t>
  </si>
  <si>
    <t xml:space="preserve">Składki na ubezpieczenie zdrowotne </t>
  </si>
  <si>
    <t>85214</t>
  </si>
  <si>
    <t xml:space="preserve">Zasiłki i pomoc w naturze oraz składki </t>
  </si>
  <si>
    <t xml:space="preserve">na ubezpieczenie społeczne i </t>
  </si>
  <si>
    <t>zdrowotne</t>
  </si>
  <si>
    <t>Świadczenia społeczne</t>
  </si>
  <si>
    <t>85215</t>
  </si>
  <si>
    <t>Dodatki mieszkaniowe</t>
  </si>
  <si>
    <t>85216</t>
  </si>
  <si>
    <t>Zasiłki stałe</t>
  </si>
  <si>
    <t>85219</t>
  </si>
  <si>
    <t>Ośrodki pomocy społecznej</t>
  </si>
  <si>
    <t xml:space="preserve">Szkolenia  </t>
  </si>
  <si>
    <t>85220</t>
  </si>
  <si>
    <t>Ośrodki interwencji kryzysowej</t>
  </si>
  <si>
    <t>Dotacje celowe dla powiatu na podstawie</t>
  </si>
  <si>
    <t>porozumień</t>
  </si>
  <si>
    <t>85228</t>
  </si>
  <si>
    <t>Usługi opiekuńcze</t>
  </si>
  <si>
    <t>85295</t>
  </si>
  <si>
    <t>2820</t>
  </si>
  <si>
    <t>Dotacja celowa dla stowarzyszeń</t>
  </si>
  <si>
    <t>Dożywianie uczniów</t>
  </si>
  <si>
    <t>Stypendia</t>
  </si>
  <si>
    <t>854</t>
  </si>
  <si>
    <t xml:space="preserve">EDUKACYJNA OPIEKA </t>
  </si>
  <si>
    <t>WYCHOWAWCZA</t>
  </si>
  <si>
    <t>85415</t>
  </si>
  <si>
    <t>Pomoc materialna dla uczniów</t>
  </si>
  <si>
    <t>3240</t>
  </si>
  <si>
    <t>3260</t>
  </si>
  <si>
    <t>Inne formy pomocy dla uczniów</t>
  </si>
  <si>
    <t>900</t>
  </si>
  <si>
    <t xml:space="preserve">GOSPODARKA KOMUNALNA I </t>
  </si>
  <si>
    <t>OCHRONA ŚRODOWISKA</t>
  </si>
  <si>
    <t>90002</t>
  </si>
  <si>
    <t>Gospodarka odpadami</t>
  </si>
  <si>
    <t>90015</t>
  </si>
  <si>
    <t>Oświetlenie ulic, placów i dróg</t>
  </si>
  <si>
    <t>Zakup energii</t>
  </si>
  <si>
    <t>90095</t>
  </si>
  <si>
    <t>921</t>
  </si>
  <si>
    <t>KULTURA I OCHRONA DZIEDZICTWA</t>
  </si>
  <si>
    <t>NARODOWEGO</t>
  </si>
  <si>
    <t>92109</t>
  </si>
  <si>
    <t>Domy i ośrodki kultury, świetlice, kluby</t>
  </si>
  <si>
    <t>2480</t>
  </si>
  <si>
    <t>Dotacja dla instytucji kultury</t>
  </si>
  <si>
    <t>Zakup usług pzostałych</t>
  </si>
  <si>
    <t>6220</t>
  </si>
  <si>
    <t>92116</t>
  </si>
  <si>
    <t>Biblioteki</t>
  </si>
  <si>
    <t>92120</t>
  </si>
  <si>
    <t xml:space="preserve">Ochrona zabytków </t>
  </si>
  <si>
    <t>926</t>
  </si>
  <si>
    <t>KULTURA FIZYCZNA I SPORT</t>
  </si>
  <si>
    <t>92601</t>
  </si>
  <si>
    <t>Obiekty sportowe</t>
  </si>
  <si>
    <t>92605</t>
  </si>
  <si>
    <t>Zadania w zakresie kultury fizycznej i sportu</t>
  </si>
  <si>
    <t>Dotacje dla stowarzyszeń</t>
  </si>
  <si>
    <t>92695</t>
  </si>
  <si>
    <t>2360</t>
  </si>
  <si>
    <t>OGÓŁEM WYDATKI</t>
  </si>
  <si>
    <t>z wykonania budżetu za I półrocze 2015r.</t>
  </si>
  <si>
    <t>30.06.2015</t>
  </si>
  <si>
    <t>4590</t>
  </si>
  <si>
    <t>Kary i odszkodowania</t>
  </si>
  <si>
    <t>71095</t>
  </si>
  <si>
    <t>75107</t>
  </si>
  <si>
    <t>3000</t>
  </si>
  <si>
    <t>80149</t>
  </si>
  <si>
    <t>80150</t>
  </si>
  <si>
    <t>Różne wydatki  osobowe</t>
  </si>
  <si>
    <t>2330</t>
  </si>
  <si>
    <t>Umowy zlecewnia i o dzieło</t>
  </si>
  <si>
    <t>2720</t>
  </si>
  <si>
    <t>ZA I PÓŁROCZE 2015R.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</si>
</sst>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9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2"/>
      <name val="Arial"/>
      <family val="2"/>
      <charset val="238"/>
    </font>
    <font>
      <b/>
      <sz val="8"/>
      <name val="Arial"/>
      <charset val="238"/>
    </font>
    <font>
      <b/>
      <sz val="8"/>
      <name val="Courier New"/>
      <family val="3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name val="Arial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5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2" xfId="1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6" xfId="0" applyFont="1" applyBorder="1" applyAlignment="1"/>
    <xf numFmtId="0" fontId="3" fillId="0" borderId="6" xfId="1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10" xfId="0" applyFont="1" applyBorder="1" applyAlignment="1"/>
    <xf numFmtId="0" fontId="3" fillId="0" borderId="10" xfId="1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49" fontId="3" fillId="0" borderId="1" xfId="0" applyNumberFormat="1" applyFont="1" applyBorder="1"/>
    <xf numFmtId="49" fontId="3" fillId="0" borderId="2" xfId="0" applyNumberFormat="1" applyFont="1" applyBorder="1"/>
    <xf numFmtId="0" fontId="3" fillId="0" borderId="2" xfId="0" applyFont="1" applyBorder="1"/>
    <xf numFmtId="4" fontId="3" fillId="0" borderId="2" xfId="0" applyNumberFormat="1" applyFont="1" applyBorder="1"/>
    <xf numFmtId="10" fontId="6" fillId="0" borderId="2" xfId="0" applyNumberFormat="1" applyFont="1" applyBorder="1"/>
    <xf numFmtId="2" fontId="6" fillId="0" borderId="4" xfId="0" applyNumberFormat="1" applyFont="1" applyFill="1" applyBorder="1"/>
    <xf numFmtId="49" fontId="7" fillId="2" borderId="17" xfId="0" applyNumberFormat="1" applyFont="1" applyFill="1" applyBorder="1"/>
    <xf numFmtId="49" fontId="7" fillId="2" borderId="18" xfId="0" applyNumberFormat="1" applyFont="1" applyFill="1" applyBorder="1"/>
    <xf numFmtId="0" fontId="7" fillId="2" borderId="18" xfId="0" applyFont="1" applyFill="1" applyBorder="1"/>
    <xf numFmtId="4" fontId="7" fillId="2" borderId="18" xfId="0" applyNumberFormat="1" applyFont="1" applyFill="1" applyBorder="1"/>
    <xf numFmtId="10" fontId="7" fillId="2" borderId="18" xfId="0" applyNumberFormat="1" applyFont="1" applyFill="1" applyBorder="1"/>
    <xf numFmtId="2" fontId="7" fillId="2" borderId="19" xfId="0" applyNumberFormat="1" applyFont="1" applyFill="1" applyBorder="1"/>
    <xf numFmtId="49" fontId="7" fillId="0" borderId="20" xfId="0" applyNumberFormat="1" applyFont="1" applyBorder="1"/>
    <xf numFmtId="49" fontId="7" fillId="0" borderId="21" xfId="0" applyNumberFormat="1" applyFont="1" applyBorder="1"/>
    <xf numFmtId="0" fontId="7" fillId="0" borderId="21" xfId="0" applyFont="1" applyBorder="1"/>
    <xf numFmtId="4" fontId="7" fillId="0" borderId="21" xfId="0" applyNumberFormat="1" applyFont="1" applyBorder="1"/>
    <xf numFmtId="10" fontId="7" fillId="0" borderId="6" xfId="0" applyNumberFormat="1" applyFont="1" applyBorder="1"/>
    <xf numFmtId="2" fontId="7" fillId="0" borderId="8" xfId="0" applyNumberFormat="1" applyFont="1" applyFill="1" applyBorder="1"/>
    <xf numFmtId="49" fontId="7" fillId="3" borderId="22" xfId="0" applyNumberFormat="1" applyFont="1" applyFill="1" applyBorder="1"/>
    <xf numFmtId="49" fontId="7" fillId="3" borderId="23" xfId="0" applyNumberFormat="1" applyFont="1" applyFill="1" applyBorder="1"/>
    <xf numFmtId="0" fontId="7" fillId="3" borderId="23" xfId="0" applyFont="1" applyFill="1" applyBorder="1"/>
    <xf numFmtId="4" fontId="7" fillId="3" borderId="23" xfId="0" applyNumberFormat="1" applyFont="1" applyFill="1" applyBorder="1"/>
    <xf numFmtId="10" fontId="8" fillId="3" borderId="23" xfId="0" applyNumberFormat="1" applyFont="1" applyFill="1" applyBorder="1"/>
    <xf numFmtId="2" fontId="8" fillId="3" borderId="24" xfId="0" applyNumberFormat="1" applyFont="1" applyFill="1" applyBorder="1"/>
    <xf numFmtId="49" fontId="7" fillId="0" borderId="22" xfId="0" applyNumberFormat="1" applyFont="1" applyBorder="1"/>
    <xf numFmtId="49" fontId="7" fillId="0" borderId="23" xfId="0" applyNumberFormat="1" applyFont="1" applyBorder="1"/>
    <xf numFmtId="0" fontId="7" fillId="0" borderId="23" xfId="0" applyFont="1" applyBorder="1"/>
    <xf numFmtId="4" fontId="7" fillId="0" borderId="23" xfId="0" applyNumberFormat="1" applyFont="1" applyBorder="1"/>
    <xf numFmtId="10" fontId="8" fillId="0" borderId="23" xfId="0" applyNumberFormat="1" applyFont="1" applyBorder="1"/>
    <xf numFmtId="2" fontId="8" fillId="0" borderId="24" xfId="0" applyNumberFormat="1" applyFont="1" applyFill="1" applyBorder="1"/>
    <xf numFmtId="49" fontId="8" fillId="3" borderId="22" xfId="0" applyNumberFormat="1" applyFont="1" applyFill="1" applyBorder="1"/>
    <xf numFmtId="49" fontId="8" fillId="3" borderId="23" xfId="0" applyNumberFormat="1" applyFont="1" applyFill="1" applyBorder="1"/>
    <xf numFmtId="0" fontId="8" fillId="3" borderId="23" xfId="0" applyFont="1" applyFill="1" applyBorder="1"/>
    <xf numFmtId="4" fontId="8" fillId="3" borderId="23" xfId="0" applyNumberFormat="1" applyFont="1" applyFill="1" applyBorder="1"/>
    <xf numFmtId="49" fontId="8" fillId="0" borderId="5" xfId="0" applyNumberFormat="1" applyFont="1" applyBorder="1"/>
    <xf numFmtId="49" fontId="8" fillId="0" borderId="6" xfId="0" applyNumberFormat="1" applyFont="1" applyBorder="1"/>
    <xf numFmtId="0" fontId="8" fillId="0" borderId="6" xfId="0" applyFont="1" applyBorder="1"/>
    <xf numFmtId="4" fontId="8" fillId="0" borderId="6" xfId="0" applyNumberFormat="1" applyFont="1" applyBorder="1"/>
    <xf numFmtId="10" fontId="8" fillId="0" borderId="25" xfId="0" applyNumberFormat="1" applyFont="1" applyBorder="1"/>
    <xf numFmtId="2" fontId="8" fillId="0" borderId="26" xfId="0" applyNumberFormat="1" applyFont="1" applyFill="1" applyBorder="1"/>
    <xf numFmtId="10" fontId="8" fillId="4" borderId="25" xfId="0" applyNumberFormat="1" applyFont="1" applyFill="1" applyBorder="1"/>
    <xf numFmtId="2" fontId="8" fillId="3" borderId="26" xfId="0" applyNumberFormat="1" applyFont="1" applyFill="1" applyBorder="1"/>
    <xf numFmtId="49" fontId="8" fillId="0" borderId="22" xfId="0" applyNumberFormat="1" applyFont="1" applyFill="1" applyBorder="1"/>
    <xf numFmtId="49" fontId="8" fillId="0" borderId="23" xfId="0" applyNumberFormat="1" applyFont="1" applyFill="1" applyBorder="1"/>
    <xf numFmtId="49" fontId="7" fillId="0" borderId="23" xfId="0" applyNumberFormat="1" applyFont="1" applyFill="1" applyBorder="1"/>
    <xf numFmtId="0" fontId="7" fillId="0" borderId="23" xfId="0" applyFont="1" applyFill="1" applyBorder="1"/>
    <xf numFmtId="4" fontId="8" fillId="0" borderId="23" xfId="0" applyNumberFormat="1" applyFont="1" applyFill="1" applyBorder="1"/>
    <xf numFmtId="49" fontId="8" fillId="0" borderId="22" xfId="0" applyNumberFormat="1" applyFont="1" applyBorder="1"/>
    <xf numFmtId="49" fontId="8" fillId="0" borderId="23" xfId="0" applyNumberFormat="1" applyFont="1" applyBorder="1"/>
    <xf numFmtId="0" fontId="8" fillId="0" borderId="23" xfId="0" applyFont="1" applyBorder="1"/>
    <xf numFmtId="4" fontId="8" fillId="0" borderId="23" xfId="0" applyNumberFormat="1" applyFont="1" applyBorder="1"/>
    <xf numFmtId="49" fontId="6" fillId="0" borderId="1" xfId="0" applyNumberFormat="1" applyFont="1" applyBorder="1"/>
    <xf numFmtId="49" fontId="6" fillId="0" borderId="2" xfId="0" applyNumberFormat="1" applyFont="1" applyBorder="1"/>
    <xf numFmtId="4" fontId="6" fillId="0" borderId="2" xfId="0" applyNumberFormat="1" applyFont="1" applyBorder="1"/>
    <xf numFmtId="49" fontId="6" fillId="0" borderId="9" xfId="0" applyNumberFormat="1" applyFont="1" applyBorder="1"/>
    <xf numFmtId="49" fontId="6" fillId="0" borderId="10" xfId="0" applyNumberFormat="1" applyFont="1" applyBorder="1"/>
    <xf numFmtId="0" fontId="3" fillId="0" borderId="10" xfId="0" applyFont="1" applyBorder="1"/>
    <xf numFmtId="4" fontId="6" fillId="0" borderId="10" xfId="0" applyNumberFormat="1" applyFont="1" applyBorder="1"/>
    <xf numFmtId="10" fontId="8" fillId="0" borderId="10" xfId="0" applyNumberFormat="1" applyFont="1" applyBorder="1"/>
    <xf numFmtId="2" fontId="8" fillId="0" borderId="12" xfId="0" applyNumberFormat="1" applyFont="1" applyFill="1" applyBorder="1"/>
    <xf numFmtId="49" fontId="8" fillId="3" borderId="20" xfId="0" applyNumberFormat="1" applyFont="1" applyFill="1" applyBorder="1"/>
    <xf numFmtId="49" fontId="8" fillId="3" borderId="21" xfId="0" applyNumberFormat="1" applyFont="1" applyFill="1" applyBorder="1"/>
    <xf numFmtId="0" fontId="8" fillId="3" borderId="21" xfId="0" applyFont="1" applyFill="1" applyBorder="1"/>
    <xf numFmtId="4" fontId="8" fillId="3" borderId="21" xfId="0" applyNumberFormat="1" applyFont="1" applyFill="1" applyBorder="1"/>
    <xf numFmtId="10" fontId="8" fillId="3" borderId="21" xfId="0" applyNumberFormat="1" applyFont="1" applyFill="1" applyBorder="1"/>
    <xf numFmtId="2" fontId="8" fillId="3" borderId="27" xfId="0" applyNumberFormat="1" applyFont="1" applyFill="1" applyBorder="1"/>
    <xf numFmtId="49" fontId="8" fillId="0" borderId="28" xfId="0" applyNumberFormat="1" applyFont="1" applyBorder="1"/>
    <xf numFmtId="49" fontId="8" fillId="0" borderId="25" xfId="0" applyNumberFormat="1" applyFont="1" applyBorder="1"/>
    <xf numFmtId="0" fontId="8" fillId="0" borderId="25" xfId="0" applyFont="1" applyBorder="1"/>
    <xf numFmtId="4" fontId="8" fillId="0" borderId="25" xfId="0" applyNumberFormat="1" applyFont="1" applyBorder="1"/>
    <xf numFmtId="49" fontId="8" fillId="0" borderId="29" xfId="0" applyNumberFormat="1" applyFont="1" applyBorder="1"/>
    <xf numFmtId="49" fontId="8" fillId="0" borderId="30" xfId="0" applyNumberFormat="1" applyFont="1" applyBorder="1"/>
    <xf numFmtId="0" fontId="8" fillId="0" borderId="30" xfId="0" applyFont="1" applyBorder="1"/>
    <xf numFmtId="4" fontId="8" fillId="0" borderId="30" xfId="0" applyNumberFormat="1" applyFont="1" applyBorder="1"/>
    <xf numFmtId="10" fontId="8" fillId="0" borderId="30" xfId="0" applyNumberFormat="1" applyFont="1" applyBorder="1"/>
    <xf numFmtId="2" fontId="8" fillId="0" borderId="31" xfId="0" applyNumberFormat="1" applyFont="1" applyFill="1" applyBorder="1"/>
    <xf numFmtId="49" fontId="6" fillId="0" borderId="13" xfId="0" applyNumberFormat="1" applyFont="1" applyBorder="1"/>
    <xf numFmtId="49" fontId="6" fillId="0" borderId="14" xfId="0" applyNumberFormat="1" applyFont="1" applyBorder="1"/>
    <xf numFmtId="0" fontId="3" fillId="0" borderId="14" xfId="0" applyFont="1" applyBorder="1"/>
    <xf numFmtId="4" fontId="6" fillId="0" borderId="14" xfId="0" applyNumberFormat="1" applyFont="1" applyBorder="1"/>
    <xf numFmtId="10" fontId="6" fillId="0" borderId="14" xfId="0" applyNumberFormat="1" applyFont="1" applyBorder="1"/>
    <xf numFmtId="2" fontId="6" fillId="0" borderId="16" xfId="0" applyNumberFormat="1" applyFont="1" applyFill="1" applyBorder="1"/>
    <xf numFmtId="49" fontId="7" fillId="2" borderId="20" xfId="0" applyNumberFormat="1" applyFont="1" applyFill="1" applyBorder="1"/>
    <xf numFmtId="49" fontId="7" fillId="2" borderId="21" xfId="0" applyNumberFormat="1" applyFont="1" applyFill="1" applyBorder="1"/>
    <xf numFmtId="0" fontId="7" fillId="2" borderId="21" xfId="0" applyFont="1" applyFill="1" applyBorder="1"/>
    <xf numFmtId="4" fontId="7" fillId="2" borderId="21" xfId="0" applyNumberFormat="1" applyFont="1" applyFill="1" applyBorder="1"/>
    <xf numFmtId="10" fontId="7" fillId="2" borderId="21" xfId="0" applyNumberFormat="1" applyFont="1" applyFill="1" applyBorder="1"/>
    <xf numFmtId="2" fontId="7" fillId="2" borderId="27" xfId="0" applyNumberFormat="1" applyFont="1" applyFill="1" applyBorder="1"/>
    <xf numFmtId="10" fontId="7" fillId="0" borderId="21" xfId="0" applyNumberFormat="1" applyFont="1" applyBorder="1"/>
    <xf numFmtId="2" fontId="7" fillId="0" borderId="27" xfId="0" applyNumberFormat="1" applyFont="1" applyFill="1" applyBorder="1"/>
    <xf numFmtId="49" fontId="8" fillId="5" borderId="22" xfId="0" applyNumberFormat="1" applyFont="1" applyFill="1" applyBorder="1"/>
    <xf numFmtId="49" fontId="8" fillId="5" borderId="23" xfId="0" applyNumberFormat="1" applyFont="1" applyFill="1" applyBorder="1"/>
    <xf numFmtId="0" fontId="8" fillId="5" borderId="23" xfId="0" applyFont="1" applyFill="1" applyBorder="1"/>
    <xf numFmtId="4" fontId="8" fillId="5" borderId="23" xfId="0" applyNumberFormat="1" applyFont="1" applyFill="1" applyBorder="1"/>
    <xf numFmtId="10" fontId="8" fillId="5" borderId="23" xfId="0" applyNumberFormat="1" applyFont="1" applyFill="1" applyBorder="1"/>
    <xf numFmtId="2" fontId="8" fillId="5" borderId="24" xfId="0" applyNumberFormat="1" applyFont="1" applyFill="1" applyBorder="1"/>
    <xf numFmtId="49" fontId="8" fillId="0" borderId="20" xfId="0" applyNumberFormat="1" applyFont="1" applyBorder="1"/>
    <xf numFmtId="49" fontId="8" fillId="0" borderId="21" xfId="0" applyNumberFormat="1" applyFont="1" applyBorder="1"/>
    <xf numFmtId="0" fontId="8" fillId="0" borderId="21" xfId="0" applyFont="1" applyBorder="1"/>
    <xf numFmtId="4" fontId="8" fillId="0" borderId="21" xfId="0" applyNumberFormat="1" applyFont="1" applyBorder="1"/>
    <xf numFmtId="49" fontId="8" fillId="3" borderId="5" xfId="0" applyNumberFormat="1" applyFont="1" applyFill="1" applyBorder="1"/>
    <xf numFmtId="49" fontId="8" fillId="3" borderId="6" xfId="0" applyNumberFormat="1" applyFont="1" applyFill="1" applyBorder="1"/>
    <xf numFmtId="0" fontId="8" fillId="3" borderId="6" xfId="0" applyFont="1" applyFill="1" applyBorder="1"/>
    <xf numFmtId="4" fontId="8" fillId="3" borderId="6" xfId="0" applyNumberFormat="1" applyFont="1" applyFill="1" applyBorder="1"/>
    <xf numFmtId="49" fontId="8" fillId="3" borderId="28" xfId="0" applyNumberFormat="1" applyFont="1" applyFill="1" applyBorder="1"/>
    <xf numFmtId="49" fontId="8" fillId="3" borderId="25" xfId="0" applyNumberFormat="1" applyFont="1" applyFill="1" applyBorder="1"/>
    <xf numFmtId="0" fontId="8" fillId="3" borderId="25" xfId="0" applyFont="1" applyFill="1" applyBorder="1"/>
    <xf numFmtId="4" fontId="8" fillId="3" borderId="25" xfId="0" applyNumberFormat="1" applyFont="1" applyFill="1" applyBorder="1"/>
    <xf numFmtId="10" fontId="8" fillId="3" borderId="25" xfId="0" applyNumberFormat="1" applyFont="1" applyFill="1" applyBorder="1"/>
    <xf numFmtId="49" fontId="7" fillId="0" borderId="30" xfId="0" applyNumberFormat="1" applyFont="1" applyBorder="1"/>
    <xf numFmtId="0" fontId="7" fillId="0" borderId="30" xfId="0" applyFont="1" applyBorder="1"/>
    <xf numFmtId="0" fontId="6" fillId="0" borderId="14" xfId="0" applyFont="1" applyBorder="1"/>
    <xf numFmtId="49" fontId="7" fillId="3" borderId="5" xfId="0" applyNumberFormat="1" applyFont="1" applyFill="1" applyBorder="1"/>
    <xf numFmtId="49" fontId="7" fillId="3" borderId="6" xfId="0" applyNumberFormat="1" applyFont="1" applyFill="1" applyBorder="1"/>
    <xf numFmtId="0" fontId="7" fillId="3" borderId="6" xfId="0" applyFont="1" applyFill="1" applyBorder="1"/>
    <xf numFmtId="4" fontId="7" fillId="3" borderId="6" xfId="0" applyNumberFormat="1" applyFont="1" applyFill="1" applyBorder="1"/>
    <xf numFmtId="10" fontId="8" fillId="3" borderId="6" xfId="0" applyNumberFormat="1" applyFont="1" applyFill="1" applyBorder="1"/>
    <xf numFmtId="2" fontId="8" fillId="3" borderId="8" xfId="0" applyNumberFormat="1" applyFont="1" applyFill="1" applyBorder="1"/>
    <xf numFmtId="49" fontId="7" fillId="3" borderId="20" xfId="0" applyNumberFormat="1" applyFont="1" applyFill="1" applyBorder="1"/>
    <xf numFmtId="49" fontId="7" fillId="3" borderId="21" xfId="0" applyNumberFormat="1" applyFont="1" applyFill="1" applyBorder="1"/>
    <xf numFmtId="0" fontId="7" fillId="3" borderId="21" xfId="0" applyFont="1" applyFill="1" applyBorder="1"/>
    <xf numFmtId="4" fontId="7" fillId="3" borderId="21" xfId="0" applyNumberFormat="1" applyFont="1" applyFill="1" applyBorder="1"/>
    <xf numFmtId="49" fontId="8" fillId="0" borderId="28" xfId="0" applyNumberFormat="1" applyFont="1" applyFill="1" applyBorder="1"/>
    <xf numFmtId="49" fontId="8" fillId="0" borderId="25" xfId="0" applyNumberFormat="1" applyFont="1" applyFill="1" applyBorder="1"/>
    <xf numFmtId="49" fontId="7" fillId="0" borderId="25" xfId="0" applyNumberFormat="1" applyFont="1" applyFill="1" applyBorder="1"/>
    <xf numFmtId="0" fontId="7" fillId="0" borderId="25" xfId="0" applyFont="1" applyFill="1" applyBorder="1"/>
    <xf numFmtId="4" fontId="8" fillId="0" borderId="25" xfId="0" applyNumberFormat="1" applyFont="1" applyFill="1" applyBorder="1"/>
    <xf numFmtId="10" fontId="8" fillId="0" borderId="23" xfId="0" applyNumberFormat="1" applyFont="1" applyFill="1" applyBorder="1"/>
    <xf numFmtId="0" fontId="8" fillId="0" borderId="25" xfId="0" applyFont="1" applyFill="1" applyBorder="1"/>
    <xf numFmtId="49" fontId="7" fillId="3" borderId="18" xfId="0" applyNumberFormat="1" applyFont="1" applyFill="1" applyBorder="1"/>
    <xf numFmtId="49" fontId="8" fillId="3" borderId="18" xfId="0" applyNumberFormat="1" applyFont="1" applyFill="1" applyBorder="1"/>
    <xf numFmtId="0" fontId="8" fillId="3" borderId="18" xfId="0" applyFont="1" applyFill="1" applyBorder="1"/>
    <xf numFmtId="4" fontId="8" fillId="3" borderId="18" xfId="0" applyNumberFormat="1" applyFont="1" applyFill="1" applyBorder="1"/>
    <xf numFmtId="10" fontId="7" fillId="3" borderId="18" xfId="0" applyNumberFormat="1" applyFont="1" applyFill="1" applyBorder="1"/>
    <xf numFmtId="2" fontId="7" fillId="3" borderId="19" xfId="0" applyNumberFormat="1" applyFont="1" applyFill="1" applyBorder="1"/>
    <xf numFmtId="49" fontId="7" fillId="0" borderId="6" xfId="0" applyNumberFormat="1" applyFont="1" applyFill="1" applyBorder="1"/>
    <xf numFmtId="0" fontId="7" fillId="0" borderId="6" xfId="0" applyFont="1" applyFill="1" applyBorder="1"/>
    <xf numFmtId="4" fontId="8" fillId="0" borderId="6" xfId="0" applyNumberFormat="1" applyFont="1" applyFill="1" applyBorder="1"/>
    <xf numFmtId="10" fontId="7" fillId="0" borderId="18" xfId="0" applyNumberFormat="1" applyFont="1" applyFill="1" applyBorder="1"/>
    <xf numFmtId="2" fontId="7" fillId="0" borderId="19" xfId="0" applyNumberFormat="1" applyFont="1" applyFill="1" applyBorder="1"/>
    <xf numFmtId="10" fontId="7" fillId="0" borderId="30" xfId="0" applyNumberFormat="1" applyFont="1" applyFill="1" applyBorder="1"/>
    <xf numFmtId="2" fontId="7" fillId="0" borderId="31" xfId="0" applyNumberFormat="1" applyFont="1" applyFill="1" applyBorder="1"/>
    <xf numFmtId="49" fontId="7" fillId="5" borderId="23" xfId="0" applyNumberFormat="1" applyFont="1" applyFill="1" applyBorder="1"/>
    <xf numFmtId="0" fontId="7" fillId="5" borderId="23" xfId="0" applyFont="1" applyFill="1" applyBorder="1"/>
    <xf numFmtId="49" fontId="7" fillId="0" borderId="6" xfId="0" applyNumberFormat="1" applyFont="1" applyBorder="1"/>
    <xf numFmtId="0" fontId="7" fillId="0" borderId="6" xfId="0" applyFont="1" applyBorder="1"/>
    <xf numFmtId="10" fontId="8" fillId="0" borderId="6" xfId="0" applyNumberFormat="1" applyFont="1" applyBorder="1"/>
    <xf numFmtId="2" fontId="8" fillId="0" borderId="8" xfId="0" applyNumberFormat="1" applyFont="1" applyFill="1" applyBorder="1"/>
    <xf numFmtId="0" fontId="6" fillId="0" borderId="2" xfId="0" applyFont="1" applyBorder="1"/>
    <xf numFmtId="4" fontId="6" fillId="0" borderId="2" xfId="0" applyNumberFormat="1" applyFont="1" applyBorder="1" applyAlignment="1"/>
    <xf numFmtId="0" fontId="6" fillId="0" borderId="10" xfId="0" applyFont="1" applyBorder="1"/>
    <xf numFmtId="4" fontId="6" fillId="0" borderId="10" xfId="0" applyNumberFormat="1" applyFont="1" applyBorder="1" applyAlignment="1"/>
    <xf numFmtId="4" fontId="8" fillId="3" borderId="6" xfId="0" applyNumberFormat="1" applyFont="1" applyFill="1" applyBorder="1" applyAlignment="1"/>
    <xf numFmtId="4" fontId="8" fillId="3" borderId="21" xfId="0" applyNumberFormat="1" applyFont="1" applyFill="1" applyBorder="1" applyAlignment="1"/>
    <xf numFmtId="2" fontId="8" fillId="5" borderId="26" xfId="0" applyNumberFormat="1" applyFont="1" applyFill="1" applyBorder="1"/>
    <xf numFmtId="49" fontId="8" fillId="2" borderId="28" xfId="0" applyNumberFormat="1" applyFont="1" applyFill="1" applyBorder="1"/>
    <xf numFmtId="49" fontId="7" fillId="2" borderId="25" xfId="0" applyNumberFormat="1" applyFont="1" applyFill="1" applyBorder="1"/>
    <xf numFmtId="49" fontId="8" fillId="2" borderId="25" xfId="0" applyNumberFormat="1" applyFont="1" applyFill="1" applyBorder="1"/>
    <xf numFmtId="0" fontId="7" fillId="2" borderId="25" xfId="0" applyFont="1" applyFill="1" applyBorder="1"/>
    <xf numFmtId="4" fontId="8" fillId="2" borderId="25" xfId="0" applyNumberFormat="1" applyFont="1" applyFill="1" applyBorder="1"/>
    <xf numFmtId="10" fontId="8" fillId="2" borderId="25" xfId="0" applyNumberFormat="1" applyFont="1" applyFill="1" applyBorder="1"/>
    <xf numFmtId="2" fontId="8" fillId="2" borderId="26" xfId="0" applyNumberFormat="1" applyFont="1" applyFill="1" applyBorder="1"/>
    <xf numFmtId="49" fontId="7" fillId="0" borderId="25" xfId="0" applyNumberFormat="1" applyFont="1" applyBorder="1"/>
    <xf numFmtId="0" fontId="7" fillId="0" borderId="25" xfId="0" applyFont="1" applyBorder="1"/>
    <xf numFmtId="49" fontId="8" fillId="4" borderId="22" xfId="0" applyNumberFormat="1" applyFont="1" applyFill="1" applyBorder="1"/>
    <xf numFmtId="49" fontId="7" fillId="4" borderId="23" xfId="0" applyNumberFormat="1" applyFont="1" applyFill="1" applyBorder="1"/>
    <xf numFmtId="49" fontId="8" fillId="4" borderId="23" xfId="0" applyNumberFormat="1" applyFont="1" applyFill="1" applyBorder="1"/>
    <xf numFmtId="0" fontId="7" fillId="4" borderId="23" xfId="0" applyFont="1" applyFill="1" applyBorder="1"/>
    <xf numFmtId="4" fontId="8" fillId="4" borderId="23" xfId="0" applyNumberFormat="1" applyFont="1" applyFill="1" applyBorder="1"/>
    <xf numFmtId="2" fontId="8" fillId="4" borderId="26" xfId="0" applyNumberFormat="1" applyFont="1" applyFill="1" applyBorder="1"/>
    <xf numFmtId="2" fontId="6" fillId="5" borderId="4" xfId="0" applyNumberFormat="1" applyFont="1" applyFill="1" applyBorder="1"/>
    <xf numFmtId="10" fontId="6" fillId="0" borderId="10" xfId="0" applyNumberFormat="1" applyFont="1" applyBorder="1"/>
    <xf numFmtId="2" fontId="6" fillId="5" borderId="12" xfId="0" applyNumberFormat="1" applyFont="1" applyFill="1" applyBorder="1"/>
    <xf numFmtId="4" fontId="7" fillId="3" borderId="21" xfId="0" applyNumberFormat="1" applyFont="1" applyFill="1" applyBorder="1" applyAlignment="1"/>
    <xf numFmtId="10" fontId="7" fillId="4" borderId="2" xfId="0" applyNumberFormat="1" applyFont="1" applyFill="1" applyBorder="1"/>
    <xf numFmtId="2" fontId="7" fillId="4" borderId="4" xfId="0" applyNumberFormat="1" applyFont="1" applyFill="1" applyBorder="1"/>
    <xf numFmtId="4" fontId="7" fillId="0" borderId="23" xfId="0" applyNumberFormat="1" applyFont="1" applyBorder="1" applyAlignment="1"/>
    <xf numFmtId="10" fontId="7" fillId="0" borderId="23" xfId="0" applyNumberFormat="1" applyFont="1" applyBorder="1"/>
    <xf numFmtId="2" fontId="7" fillId="5" borderId="24" xfId="0" applyNumberFormat="1" applyFont="1" applyFill="1" applyBorder="1"/>
    <xf numFmtId="10" fontId="8" fillId="4" borderId="23" xfId="0" applyNumberFormat="1" applyFont="1" applyFill="1" applyBorder="1"/>
    <xf numFmtId="2" fontId="8" fillId="4" borderId="24" xfId="0" applyNumberFormat="1" applyFont="1" applyFill="1" applyBorder="1"/>
    <xf numFmtId="10" fontId="8" fillId="0" borderId="21" xfId="0" applyNumberFormat="1" applyFont="1" applyBorder="1"/>
    <xf numFmtId="2" fontId="8" fillId="0" borderId="27" xfId="0" applyNumberFormat="1" applyFont="1" applyFill="1" applyBorder="1"/>
    <xf numFmtId="49" fontId="8" fillId="0" borderId="20" xfId="0" applyNumberFormat="1" applyFont="1" applyFill="1" applyBorder="1"/>
    <xf numFmtId="49" fontId="8" fillId="0" borderId="21" xfId="0" applyNumberFormat="1" applyFont="1" applyFill="1" applyBorder="1"/>
    <xf numFmtId="0" fontId="8" fillId="0" borderId="21" xfId="0" applyFont="1" applyFill="1" applyBorder="1"/>
    <xf numFmtId="4" fontId="8" fillId="0" borderId="21" xfId="0" applyNumberFormat="1" applyFont="1" applyFill="1" applyBorder="1"/>
    <xf numFmtId="49" fontId="8" fillId="5" borderId="28" xfId="0" applyNumberFormat="1" applyFont="1" applyFill="1" applyBorder="1"/>
    <xf numFmtId="49" fontId="8" fillId="5" borderId="25" xfId="0" applyNumberFormat="1" applyFont="1" applyFill="1" applyBorder="1"/>
    <xf numFmtId="0" fontId="8" fillId="5" borderId="25" xfId="0" applyFont="1" applyFill="1" applyBorder="1"/>
    <xf numFmtId="4" fontId="8" fillId="5" borderId="25" xfId="0" applyNumberFormat="1" applyFont="1" applyFill="1" applyBorder="1"/>
    <xf numFmtId="49" fontId="6" fillId="0" borderId="13" xfId="0" applyNumberFormat="1" applyFont="1" applyFill="1" applyBorder="1"/>
    <xf numFmtId="49" fontId="6" fillId="0" borderId="14" xfId="0" applyNumberFormat="1" applyFont="1" applyFill="1" applyBorder="1"/>
    <xf numFmtId="0" fontId="6" fillId="0" borderId="14" xfId="0" applyFont="1" applyFill="1" applyBorder="1"/>
    <xf numFmtId="4" fontId="6" fillId="0" borderId="14" xfId="0" applyNumberFormat="1" applyFont="1" applyFill="1" applyBorder="1"/>
    <xf numFmtId="4" fontId="8" fillId="3" borderId="25" xfId="0" applyNumberFormat="1" applyFont="1" applyFill="1" applyBorder="1" applyAlignment="1"/>
    <xf numFmtId="4" fontId="8" fillId="0" borderId="25" xfId="0" applyNumberFormat="1" applyFont="1" applyBorder="1" applyAlignment="1"/>
    <xf numFmtId="49" fontId="8" fillId="4" borderId="28" xfId="0" applyNumberFormat="1" applyFont="1" applyFill="1" applyBorder="1"/>
    <xf numFmtId="49" fontId="7" fillId="4" borderId="25" xfId="0" applyNumberFormat="1" applyFont="1" applyFill="1" applyBorder="1"/>
    <xf numFmtId="49" fontId="8" fillId="4" borderId="25" xfId="0" applyNumberFormat="1" applyFont="1" applyFill="1" applyBorder="1"/>
    <xf numFmtId="0" fontId="7" fillId="4" borderId="25" xfId="0" applyFont="1" applyFill="1" applyBorder="1"/>
    <xf numFmtId="4" fontId="8" fillId="4" borderId="25" xfId="0" applyNumberFormat="1" applyFont="1" applyFill="1" applyBorder="1" applyAlignment="1"/>
    <xf numFmtId="49" fontId="7" fillId="3" borderId="25" xfId="0" applyNumberFormat="1" applyFont="1" applyFill="1" applyBorder="1"/>
    <xf numFmtId="4" fontId="8" fillId="0" borderId="23" xfId="0" applyNumberFormat="1" applyFont="1" applyBorder="1" applyAlignment="1"/>
    <xf numFmtId="10" fontId="8" fillId="5" borderId="25" xfId="0" applyNumberFormat="1" applyFont="1" applyFill="1" applyBorder="1"/>
    <xf numFmtId="49" fontId="3" fillId="0" borderId="13" xfId="0" applyNumberFormat="1" applyFont="1" applyBorder="1"/>
    <xf numFmtId="49" fontId="3" fillId="0" borderId="14" xfId="0" applyNumberFormat="1" applyFont="1" applyBorder="1"/>
    <xf numFmtId="4" fontId="3" fillId="0" borderId="14" xfId="0" applyNumberFormat="1" applyFont="1" applyBorder="1"/>
    <xf numFmtId="49" fontId="7" fillId="0" borderId="20" xfId="0" applyNumberFormat="1" applyFont="1" applyFill="1" applyBorder="1"/>
    <xf numFmtId="49" fontId="7" fillId="0" borderId="21" xfId="0" applyNumberFormat="1" applyFont="1" applyFill="1" applyBorder="1"/>
    <xf numFmtId="0" fontId="7" fillId="0" borderId="21" xfId="0" applyFont="1" applyFill="1" applyBorder="1"/>
    <xf numFmtId="4" fontId="7" fillId="0" borderId="21" xfId="0" applyNumberFormat="1" applyFont="1" applyFill="1" applyBorder="1"/>
    <xf numFmtId="0" fontId="6" fillId="0" borderId="13" xfId="0" applyFont="1" applyBorder="1"/>
    <xf numFmtId="0" fontId="8" fillId="4" borderId="23" xfId="0" applyFont="1" applyFill="1" applyBorder="1"/>
    <xf numFmtId="0" fontId="8" fillId="4" borderId="25" xfId="0" applyFont="1" applyFill="1" applyBorder="1"/>
    <xf numFmtId="4" fontId="8" fillId="4" borderId="25" xfId="0" applyNumberFormat="1" applyFont="1" applyFill="1" applyBorder="1"/>
    <xf numFmtId="49" fontId="8" fillId="6" borderId="28" xfId="0" applyNumberFormat="1" applyFont="1" applyFill="1" applyBorder="1"/>
    <xf numFmtId="49" fontId="8" fillId="6" borderId="25" xfId="0" applyNumberFormat="1" applyFont="1" applyFill="1" applyBorder="1"/>
    <xf numFmtId="4" fontId="8" fillId="6" borderId="25" xfId="0" applyNumberFormat="1" applyFont="1" applyFill="1" applyBorder="1"/>
    <xf numFmtId="49" fontId="7" fillId="6" borderId="25" xfId="0" applyNumberFormat="1" applyFont="1" applyFill="1" applyBorder="1"/>
    <xf numFmtId="0" fontId="7" fillId="6" borderId="25" xfId="0" applyFont="1" applyFill="1" applyBorder="1"/>
    <xf numFmtId="0" fontId="2" fillId="0" borderId="0" xfId="0" applyFont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53"/>
  <sheetViews>
    <sheetView tabSelected="1" workbookViewId="0">
      <selection activeCell="D29" sqref="D29:D30"/>
    </sheetView>
  </sheetViews>
  <sheetFormatPr defaultRowHeight="14.25"/>
  <cols>
    <col min="1" max="1" width="4.125" customWidth="1"/>
    <col min="2" max="2" width="6.625" customWidth="1"/>
    <col min="3" max="3" width="4.75" customWidth="1"/>
    <col min="4" max="4" width="22.375" customWidth="1"/>
    <col min="5" max="5" width="9.75" customWidth="1"/>
  </cols>
  <sheetData>
    <row r="1" spans="1:8">
      <c r="E1" t="s">
        <v>0</v>
      </c>
    </row>
    <row r="2" spans="1:8">
      <c r="E2" t="s">
        <v>1</v>
      </c>
    </row>
    <row r="3" spans="1:8">
      <c r="E3" t="s">
        <v>288</v>
      </c>
    </row>
    <row r="5" spans="1:8" ht="15.75">
      <c r="A5" s="244" t="s">
        <v>2</v>
      </c>
      <c r="B5" s="244"/>
      <c r="C5" s="244"/>
      <c r="D5" s="244"/>
      <c r="E5" s="244"/>
      <c r="F5" s="244"/>
      <c r="G5" s="244"/>
      <c r="H5" s="244"/>
    </row>
    <row r="6" spans="1:8" ht="15.75">
      <c r="A6" s="244" t="s">
        <v>301</v>
      </c>
      <c r="B6" s="244"/>
      <c r="C6" s="244"/>
      <c r="D6" s="244"/>
      <c r="E6" s="244"/>
      <c r="F6" s="244"/>
      <c r="G6" s="244"/>
      <c r="H6" s="244"/>
    </row>
    <row r="7" spans="1:8" ht="15" thickBot="1"/>
    <row r="8" spans="1:8">
      <c r="A8" s="1" t="s">
        <v>3</v>
      </c>
      <c r="B8" s="2" t="s">
        <v>4</v>
      </c>
      <c r="C8" s="3" t="s">
        <v>5</v>
      </c>
      <c r="D8" s="4" t="s">
        <v>6</v>
      </c>
      <c r="E8" s="2" t="s">
        <v>7</v>
      </c>
      <c r="F8" s="2" t="s">
        <v>8</v>
      </c>
      <c r="G8" s="5" t="s">
        <v>9</v>
      </c>
      <c r="H8" s="6" t="s">
        <v>10</v>
      </c>
    </row>
    <row r="9" spans="1:8">
      <c r="A9" s="7"/>
      <c r="B9" s="8" t="s">
        <v>11</v>
      </c>
      <c r="C9" s="9"/>
      <c r="D9" s="10"/>
      <c r="E9" s="8" t="s">
        <v>12</v>
      </c>
      <c r="F9" s="8" t="s">
        <v>13</v>
      </c>
      <c r="G9" s="11" t="s">
        <v>14</v>
      </c>
      <c r="H9" s="12"/>
    </row>
    <row r="10" spans="1:8" ht="15" thickBot="1">
      <c r="A10" s="13"/>
      <c r="B10" s="14"/>
      <c r="C10" s="15"/>
      <c r="D10" s="16"/>
      <c r="E10" s="14" t="s">
        <v>289</v>
      </c>
      <c r="F10" s="14"/>
      <c r="G10" s="17"/>
      <c r="H10" s="18"/>
    </row>
    <row r="11" spans="1:8" ht="15" thickBot="1">
      <c r="A11" s="19">
        <v>1</v>
      </c>
      <c r="B11" s="20">
        <v>2</v>
      </c>
      <c r="C11" s="20">
        <v>3</v>
      </c>
      <c r="D11" s="20">
        <v>4</v>
      </c>
      <c r="E11" s="20">
        <v>5</v>
      </c>
      <c r="F11" s="20">
        <v>6</v>
      </c>
      <c r="G11" s="21">
        <v>7</v>
      </c>
      <c r="H11" s="22">
        <v>8</v>
      </c>
    </row>
    <row r="12" spans="1:8" ht="15" thickBot="1">
      <c r="A12" s="23" t="s">
        <v>15</v>
      </c>
      <c r="B12" s="24"/>
      <c r="C12" s="24"/>
      <c r="D12" s="25" t="s">
        <v>16</v>
      </c>
      <c r="E12" s="26">
        <f>SUM(E13,E15,E35,E37,)</f>
        <v>984502.79</v>
      </c>
      <c r="F12" s="26">
        <f>SUM(F13,F15,F35,F37,)</f>
        <v>638293.78</v>
      </c>
      <c r="G12" s="27">
        <f>F12/E12</f>
        <v>0.64834126066824049</v>
      </c>
      <c r="H12" s="28">
        <f t="shared" ref="H12:H44" si="0">F12/$F$453*100</f>
        <v>8.7424782246892434</v>
      </c>
    </row>
    <row r="13" spans="1:8">
      <c r="A13" s="29"/>
      <c r="B13" s="30" t="s">
        <v>17</v>
      </c>
      <c r="C13" s="30"/>
      <c r="D13" s="31" t="s">
        <v>18</v>
      </c>
      <c r="E13" s="32">
        <f>SUM(E14)</f>
        <v>10000</v>
      </c>
      <c r="F13" s="32">
        <f>SUM(F14)</f>
        <v>0</v>
      </c>
      <c r="G13" s="33">
        <f>F13/E13</f>
        <v>0</v>
      </c>
      <c r="H13" s="34">
        <f t="shared" si="0"/>
        <v>0</v>
      </c>
    </row>
    <row r="14" spans="1:8">
      <c r="A14" s="35"/>
      <c r="B14" s="36"/>
      <c r="C14" s="36" t="s">
        <v>19</v>
      </c>
      <c r="D14" s="37" t="s">
        <v>20</v>
      </c>
      <c r="E14" s="38">
        <v>10000</v>
      </c>
      <c r="F14" s="38">
        <v>0</v>
      </c>
      <c r="G14" s="39">
        <f>F14/E14</f>
        <v>0</v>
      </c>
      <c r="H14" s="40">
        <f t="shared" si="0"/>
        <v>0</v>
      </c>
    </row>
    <row r="15" spans="1:8">
      <c r="A15" s="41"/>
      <c r="B15" s="42" t="s">
        <v>21</v>
      </c>
      <c r="C15" s="42"/>
      <c r="D15" s="43" t="s">
        <v>22</v>
      </c>
      <c r="E15" s="44">
        <f>SUM(E16:E34)</f>
        <v>595272</v>
      </c>
      <c r="F15" s="44">
        <f>SUM(F16:F34)</f>
        <v>269719.53999999998</v>
      </c>
      <c r="G15" s="45">
        <f t="shared" ref="G15:G76" si="1">F15/E15</f>
        <v>0.45310301845206896</v>
      </c>
      <c r="H15" s="46">
        <f t="shared" si="0"/>
        <v>3.6942506399219477</v>
      </c>
    </row>
    <row r="16" spans="1:8">
      <c r="A16" s="47"/>
      <c r="B16" s="48"/>
      <c r="C16" s="48" t="s">
        <v>23</v>
      </c>
      <c r="D16" s="49" t="s">
        <v>24</v>
      </c>
      <c r="E16" s="50">
        <v>146460</v>
      </c>
      <c r="F16" s="50">
        <v>72644.69</v>
      </c>
      <c r="G16" s="51">
        <f t="shared" si="1"/>
        <v>0.49600361873549093</v>
      </c>
      <c r="H16" s="52">
        <f t="shared" si="0"/>
        <v>0.99498795126015538</v>
      </c>
    </row>
    <row r="17" spans="1:8">
      <c r="A17" s="47"/>
      <c r="B17" s="48"/>
      <c r="C17" s="48" t="s">
        <v>25</v>
      </c>
      <c r="D17" s="49" t="s">
        <v>26</v>
      </c>
      <c r="E17" s="50">
        <v>11444</v>
      </c>
      <c r="F17" s="50">
        <v>11443.45</v>
      </c>
      <c r="G17" s="51">
        <f t="shared" si="1"/>
        <v>0.99995193988116049</v>
      </c>
      <c r="H17" s="52">
        <f t="shared" si="0"/>
        <v>0.1567367810482504</v>
      </c>
    </row>
    <row r="18" spans="1:8">
      <c r="A18" s="47"/>
      <c r="B18" s="48"/>
      <c r="C18" s="48" t="s">
        <v>27</v>
      </c>
      <c r="D18" s="49" t="s">
        <v>28</v>
      </c>
      <c r="E18" s="50">
        <v>28534</v>
      </c>
      <c r="F18" s="50">
        <v>15116.71</v>
      </c>
      <c r="G18" s="51">
        <f t="shared" si="1"/>
        <v>0.52977886030700216</v>
      </c>
      <c r="H18" s="52">
        <f t="shared" si="0"/>
        <v>0.20704808999383026</v>
      </c>
    </row>
    <row r="19" spans="1:8">
      <c r="A19" s="47"/>
      <c r="B19" s="48"/>
      <c r="C19" s="48" t="s">
        <v>29</v>
      </c>
      <c r="D19" s="49" t="s">
        <v>30</v>
      </c>
      <c r="E19" s="50">
        <v>3869</v>
      </c>
      <c r="F19" s="50">
        <v>2060.16</v>
      </c>
      <c r="G19" s="51">
        <f t="shared" si="1"/>
        <v>0.53247867666063575</v>
      </c>
      <c r="H19" s="52">
        <f t="shared" si="0"/>
        <v>2.8217263748639046E-2</v>
      </c>
    </row>
    <row r="20" spans="1:8">
      <c r="A20" s="47"/>
      <c r="B20" s="48"/>
      <c r="C20" s="48" t="s">
        <v>31</v>
      </c>
      <c r="D20" s="49" t="s">
        <v>32</v>
      </c>
      <c r="E20" s="50">
        <v>800</v>
      </c>
      <c r="F20" s="50">
        <v>0</v>
      </c>
      <c r="G20" s="51">
        <f t="shared" si="1"/>
        <v>0</v>
      </c>
      <c r="H20" s="52">
        <f t="shared" si="0"/>
        <v>0</v>
      </c>
    </row>
    <row r="21" spans="1:8">
      <c r="A21" s="47"/>
      <c r="B21" s="48"/>
      <c r="C21" s="48" t="s">
        <v>33</v>
      </c>
      <c r="D21" s="49" t="s">
        <v>34</v>
      </c>
      <c r="E21" s="50">
        <v>30755</v>
      </c>
      <c r="F21" s="50">
        <v>18355.77</v>
      </c>
      <c r="G21" s="51">
        <f t="shared" si="1"/>
        <v>0.59683856283531134</v>
      </c>
      <c r="H21" s="52">
        <f t="shared" si="0"/>
        <v>0.25141231913994844</v>
      </c>
    </row>
    <row r="22" spans="1:8">
      <c r="A22" s="47"/>
      <c r="B22" s="48"/>
      <c r="C22" s="48" t="s">
        <v>35</v>
      </c>
      <c r="D22" s="49" t="s">
        <v>36</v>
      </c>
      <c r="E22" s="50">
        <v>152000</v>
      </c>
      <c r="F22" s="50">
        <v>61960.04</v>
      </c>
      <c r="G22" s="51">
        <f t="shared" si="1"/>
        <v>0.40763184210526315</v>
      </c>
      <c r="H22" s="52">
        <f t="shared" si="0"/>
        <v>0.84864417839207906</v>
      </c>
    </row>
    <row r="23" spans="1:8">
      <c r="A23" s="47"/>
      <c r="B23" s="48"/>
      <c r="C23" s="48" t="s">
        <v>37</v>
      </c>
      <c r="D23" s="49" t="s">
        <v>38</v>
      </c>
      <c r="E23" s="50">
        <v>45638</v>
      </c>
      <c r="F23" s="50">
        <v>5391.18</v>
      </c>
      <c r="G23" s="51">
        <f t="shared" si="1"/>
        <v>0.11812919058679172</v>
      </c>
      <c r="H23" s="52">
        <f t="shared" si="0"/>
        <v>7.3841035636255381E-2</v>
      </c>
    </row>
    <row r="24" spans="1:8">
      <c r="A24" s="47"/>
      <c r="B24" s="48"/>
      <c r="C24" s="48" t="s">
        <v>39</v>
      </c>
      <c r="D24" s="49" t="s">
        <v>40</v>
      </c>
      <c r="E24" s="50">
        <v>1000</v>
      </c>
      <c r="F24" s="50">
        <v>0</v>
      </c>
      <c r="G24" s="51">
        <f t="shared" si="1"/>
        <v>0</v>
      </c>
      <c r="H24" s="52">
        <f t="shared" si="0"/>
        <v>0</v>
      </c>
    </row>
    <row r="25" spans="1:8">
      <c r="A25" s="47"/>
      <c r="B25" s="48"/>
      <c r="C25" s="48" t="s">
        <v>41</v>
      </c>
      <c r="D25" s="49" t="s">
        <v>42</v>
      </c>
      <c r="E25" s="50">
        <v>50300</v>
      </c>
      <c r="F25" s="50">
        <v>30110.92</v>
      </c>
      <c r="G25" s="51">
        <f t="shared" si="1"/>
        <v>0.59862664015904565</v>
      </c>
      <c r="H25" s="52">
        <f t="shared" si="0"/>
        <v>0.41241834195119331</v>
      </c>
    </row>
    <row r="26" spans="1:8">
      <c r="A26" s="47"/>
      <c r="B26" s="48"/>
      <c r="C26" s="48" t="s">
        <v>43</v>
      </c>
      <c r="D26" s="49" t="s">
        <v>44</v>
      </c>
      <c r="E26" s="50">
        <v>5210</v>
      </c>
      <c r="F26" s="50">
        <v>1584.14</v>
      </c>
      <c r="G26" s="51">
        <f t="shared" si="1"/>
        <v>0.3040575815738964</v>
      </c>
      <c r="H26" s="52">
        <f t="shared" si="0"/>
        <v>2.1697390588482964E-2</v>
      </c>
    </row>
    <row r="27" spans="1:8">
      <c r="A27" s="47"/>
      <c r="B27" s="48"/>
      <c r="C27" s="48" t="s">
        <v>47</v>
      </c>
      <c r="D27" s="49" t="s">
        <v>48</v>
      </c>
      <c r="E27" s="50">
        <v>4500</v>
      </c>
      <c r="F27" s="50">
        <v>0</v>
      </c>
      <c r="G27" s="51">
        <f t="shared" si="1"/>
        <v>0</v>
      </c>
      <c r="H27" s="52">
        <f t="shared" si="0"/>
        <v>0</v>
      </c>
    </row>
    <row r="28" spans="1:8">
      <c r="A28" s="47"/>
      <c r="B28" s="48"/>
      <c r="C28" s="48" t="s">
        <v>49</v>
      </c>
      <c r="D28" s="49" t="s">
        <v>50</v>
      </c>
      <c r="E28" s="50">
        <v>13400</v>
      </c>
      <c r="F28" s="50">
        <v>5189.3599999999997</v>
      </c>
      <c r="G28" s="51">
        <f t="shared" si="1"/>
        <v>0.38726567164179104</v>
      </c>
      <c r="H28" s="52">
        <f t="shared" si="0"/>
        <v>7.1076780350379357E-2</v>
      </c>
    </row>
    <row r="29" spans="1:8">
      <c r="A29" s="47"/>
      <c r="B29" s="48"/>
      <c r="C29" s="48" t="s">
        <v>51</v>
      </c>
      <c r="D29" s="49" t="s">
        <v>52</v>
      </c>
      <c r="E29" s="50">
        <v>28263</v>
      </c>
      <c r="F29" s="50">
        <v>24530.12</v>
      </c>
      <c r="G29" s="51">
        <f t="shared" si="1"/>
        <v>0.8679234334642465</v>
      </c>
      <c r="H29" s="52">
        <f t="shared" si="0"/>
        <v>0.33598015000085707</v>
      </c>
    </row>
    <row r="30" spans="1:8">
      <c r="A30" s="47"/>
      <c r="B30" s="48"/>
      <c r="C30" s="48" t="s">
        <v>53</v>
      </c>
      <c r="D30" s="49" t="s">
        <v>54</v>
      </c>
      <c r="E30" s="50">
        <v>4400</v>
      </c>
      <c r="F30" s="50">
        <v>3300</v>
      </c>
      <c r="G30" s="51">
        <f t="shared" si="1"/>
        <v>0.75</v>
      </c>
      <c r="H30" s="52">
        <f t="shared" si="0"/>
        <v>4.5198902206871734E-2</v>
      </c>
    </row>
    <row r="31" spans="1:8">
      <c r="A31" s="47"/>
      <c r="B31" s="48"/>
      <c r="C31" s="48" t="s">
        <v>55</v>
      </c>
      <c r="D31" s="49" t="s">
        <v>56</v>
      </c>
      <c r="E31" s="50">
        <v>30301</v>
      </c>
      <c r="F31" s="50">
        <v>14592</v>
      </c>
      <c r="G31" s="51">
        <f t="shared" si="1"/>
        <v>0.48156826507375994</v>
      </c>
      <c r="H31" s="52">
        <f t="shared" si="0"/>
        <v>0.19986132757656735</v>
      </c>
    </row>
    <row r="32" spans="1:8">
      <c r="A32" s="47"/>
      <c r="B32" s="48"/>
      <c r="C32" s="48" t="s">
        <v>57</v>
      </c>
      <c r="D32" s="49" t="s">
        <v>58</v>
      </c>
      <c r="E32" s="50">
        <v>1798</v>
      </c>
      <c r="F32" s="50">
        <v>657</v>
      </c>
      <c r="G32" s="51">
        <f t="shared" si="1"/>
        <v>0.3654060066740823</v>
      </c>
      <c r="H32" s="52">
        <f t="shared" si="0"/>
        <v>8.9986905302771904E-3</v>
      </c>
    </row>
    <row r="33" spans="1:8">
      <c r="A33" s="47"/>
      <c r="B33" s="48"/>
      <c r="C33" s="48" t="s">
        <v>66</v>
      </c>
      <c r="D33" s="49" t="s">
        <v>67</v>
      </c>
      <c r="E33" s="50">
        <v>26300</v>
      </c>
      <c r="F33" s="50">
        <v>2784</v>
      </c>
      <c r="G33" s="51">
        <f t="shared" si="1"/>
        <v>0.10585551330798479</v>
      </c>
      <c r="H33" s="52">
        <f t="shared" si="0"/>
        <v>3.8131437498160878E-2</v>
      </c>
    </row>
    <row r="34" spans="1:8">
      <c r="A34" s="47"/>
      <c r="B34" s="48"/>
      <c r="C34" s="48" t="s">
        <v>59</v>
      </c>
      <c r="D34" s="49" t="s">
        <v>60</v>
      </c>
      <c r="E34" s="50">
        <v>10300</v>
      </c>
      <c r="F34" s="50">
        <v>0</v>
      </c>
      <c r="G34" s="51">
        <f t="shared" si="1"/>
        <v>0</v>
      </c>
      <c r="H34" s="52">
        <f t="shared" si="0"/>
        <v>0</v>
      </c>
    </row>
    <row r="35" spans="1:8">
      <c r="A35" s="53"/>
      <c r="B35" s="54" t="s">
        <v>61</v>
      </c>
      <c r="C35" s="54"/>
      <c r="D35" s="55" t="s">
        <v>62</v>
      </c>
      <c r="E35" s="56">
        <f>SUM(E36)</f>
        <v>12500</v>
      </c>
      <c r="F35" s="56">
        <f>SUM(F36)</f>
        <v>6350.93</v>
      </c>
      <c r="G35" s="45">
        <f t="shared" si="1"/>
        <v>0.50807440000000004</v>
      </c>
      <c r="H35" s="46">
        <f t="shared" si="0"/>
        <v>8.6986383028087241E-2</v>
      </c>
    </row>
    <row r="36" spans="1:8">
      <c r="A36" s="57"/>
      <c r="B36" s="58"/>
      <c r="C36" s="58" t="s">
        <v>63</v>
      </c>
      <c r="D36" s="59" t="s">
        <v>64</v>
      </c>
      <c r="E36" s="60">
        <v>12500</v>
      </c>
      <c r="F36" s="60">
        <v>6350.93</v>
      </c>
      <c r="G36" s="61">
        <f t="shared" si="1"/>
        <v>0.50807440000000004</v>
      </c>
      <c r="H36" s="62">
        <f t="shared" si="0"/>
        <v>8.6986383028087241E-2</v>
      </c>
    </row>
    <row r="37" spans="1:8">
      <c r="A37" s="53"/>
      <c r="B37" s="54" t="s">
        <v>69</v>
      </c>
      <c r="C37" s="54"/>
      <c r="D37" s="55" t="s">
        <v>70</v>
      </c>
      <c r="E37" s="56">
        <f>SUM(E38:E43)</f>
        <v>366730.79000000004</v>
      </c>
      <c r="F37" s="56">
        <f>SUM(F38:F43)</f>
        <v>362223.31000000006</v>
      </c>
      <c r="G37" s="45">
        <f t="shared" si="1"/>
        <v>0.98770902219581835</v>
      </c>
      <c r="H37" s="46">
        <f t="shared" si="0"/>
        <v>4.9612412017392078</v>
      </c>
    </row>
    <row r="38" spans="1:8">
      <c r="A38" s="70"/>
      <c r="B38" s="71"/>
      <c r="C38" s="71" t="s">
        <v>23</v>
      </c>
      <c r="D38" s="72" t="s">
        <v>71</v>
      </c>
      <c r="E38" s="73">
        <v>5390</v>
      </c>
      <c r="F38" s="73">
        <v>5390</v>
      </c>
      <c r="G38" s="51">
        <f t="shared" si="1"/>
        <v>1</v>
      </c>
      <c r="H38" s="52">
        <f t="shared" si="0"/>
        <v>7.3824873604557154E-2</v>
      </c>
    </row>
    <row r="39" spans="1:8">
      <c r="A39" s="70"/>
      <c r="B39" s="71"/>
      <c r="C39" s="71" t="s">
        <v>27</v>
      </c>
      <c r="D39" s="72" t="s">
        <v>28</v>
      </c>
      <c r="E39" s="73">
        <v>921.69</v>
      </c>
      <c r="F39" s="50">
        <v>921.69</v>
      </c>
      <c r="G39" s="51">
        <f t="shared" si="1"/>
        <v>1</v>
      </c>
      <c r="H39" s="52">
        <f t="shared" si="0"/>
        <v>1.2624053386379275E-2</v>
      </c>
    </row>
    <row r="40" spans="1:8">
      <c r="A40" s="70"/>
      <c r="B40" s="71"/>
      <c r="C40" s="71" t="s">
        <v>29</v>
      </c>
      <c r="D40" s="72" t="s">
        <v>30</v>
      </c>
      <c r="E40" s="73">
        <v>132.06</v>
      </c>
      <c r="F40" s="73">
        <v>132.06</v>
      </c>
      <c r="G40" s="51">
        <f t="shared" si="1"/>
        <v>1</v>
      </c>
      <c r="H40" s="52">
        <f t="shared" si="0"/>
        <v>1.8087778864968125E-3</v>
      </c>
    </row>
    <row r="41" spans="1:8">
      <c r="A41" s="70"/>
      <c r="B41" s="71"/>
      <c r="C41" s="71" t="s">
        <v>33</v>
      </c>
      <c r="D41" s="72" t="s">
        <v>65</v>
      </c>
      <c r="E41" s="73">
        <v>2503.88</v>
      </c>
      <c r="F41" s="73">
        <v>863.88</v>
      </c>
      <c r="G41" s="51">
        <f t="shared" si="1"/>
        <v>0.34501653433870633</v>
      </c>
      <c r="H41" s="52">
        <f t="shared" si="0"/>
        <v>1.1832250799537076E-2</v>
      </c>
    </row>
    <row r="42" spans="1:8">
      <c r="A42" s="70"/>
      <c r="B42" s="71"/>
      <c r="C42" s="71" t="s">
        <v>41</v>
      </c>
      <c r="D42" s="72" t="s">
        <v>72</v>
      </c>
      <c r="E42" s="73">
        <v>3145.13</v>
      </c>
      <c r="F42" s="73">
        <v>277.64999999999998</v>
      </c>
      <c r="G42" s="51">
        <f t="shared" si="1"/>
        <v>8.8279339804713947E-2</v>
      </c>
      <c r="H42" s="52">
        <f t="shared" si="0"/>
        <v>3.8028712720417986E-3</v>
      </c>
    </row>
    <row r="43" spans="1:8" ht="15" thickBot="1">
      <c r="A43" s="70"/>
      <c r="B43" s="71"/>
      <c r="C43" s="71" t="s">
        <v>51</v>
      </c>
      <c r="D43" s="49" t="s">
        <v>52</v>
      </c>
      <c r="E43" s="73">
        <v>354638.03</v>
      </c>
      <c r="F43" s="73">
        <v>354638.03</v>
      </c>
      <c r="G43" s="61">
        <f t="shared" si="1"/>
        <v>1</v>
      </c>
      <c r="H43" s="62">
        <f t="shared" si="0"/>
        <v>4.8573483747901953</v>
      </c>
    </row>
    <row r="44" spans="1:8">
      <c r="A44" s="74">
        <v>400</v>
      </c>
      <c r="B44" s="75"/>
      <c r="C44" s="75"/>
      <c r="D44" s="25" t="s">
        <v>73</v>
      </c>
      <c r="E44" s="76">
        <f>SUM(E46)</f>
        <v>610901</v>
      </c>
      <c r="F44" s="76">
        <f>SUM(F46)</f>
        <v>276548.80999999994</v>
      </c>
      <c r="G44" s="27">
        <f t="shared" si="1"/>
        <v>0.45269005943679896</v>
      </c>
      <c r="H44" s="28">
        <f t="shared" si="0"/>
        <v>3.7877886723081051</v>
      </c>
    </row>
    <row r="45" spans="1:8" ht="15" thickBot="1">
      <c r="A45" s="77"/>
      <c r="B45" s="78"/>
      <c r="C45" s="78"/>
      <c r="D45" s="79" t="s">
        <v>74</v>
      </c>
      <c r="E45" s="80"/>
      <c r="F45" s="80"/>
      <c r="G45" s="81"/>
      <c r="H45" s="82"/>
    </row>
    <row r="46" spans="1:8">
      <c r="A46" s="83"/>
      <c r="B46" s="84">
        <v>40002</v>
      </c>
      <c r="C46" s="84"/>
      <c r="D46" s="85" t="s">
        <v>75</v>
      </c>
      <c r="E46" s="86">
        <f>SUM(E47:E64)</f>
        <v>610901</v>
      </c>
      <c r="F46" s="86">
        <f>SUM(F47:F64)</f>
        <v>276548.80999999994</v>
      </c>
      <c r="G46" s="87">
        <f t="shared" si="1"/>
        <v>0.45269005943679896</v>
      </c>
      <c r="H46" s="88">
        <f t="shared" ref="H46:H77" si="2">F46/$F$453*100</f>
        <v>3.7877886723081051</v>
      </c>
    </row>
    <row r="47" spans="1:8">
      <c r="A47" s="70"/>
      <c r="B47" s="71"/>
      <c r="C47" s="71" t="s">
        <v>76</v>
      </c>
      <c r="D47" s="72" t="s">
        <v>77</v>
      </c>
      <c r="E47" s="73">
        <v>41</v>
      </c>
      <c r="F47" s="73">
        <v>18.239999999999998</v>
      </c>
      <c r="G47" s="51">
        <f t="shared" si="1"/>
        <v>0.44487804878048776</v>
      </c>
      <c r="H47" s="52">
        <f t="shared" si="2"/>
        <v>2.4982665947070919E-4</v>
      </c>
    </row>
    <row r="48" spans="1:8">
      <c r="A48" s="70"/>
      <c r="B48" s="71"/>
      <c r="C48" s="71" t="s">
        <v>23</v>
      </c>
      <c r="D48" s="72" t="s">
        <v>24</v>
      </c>
      <c r="E48" s="73">
        <v>226439</v>
      </c>
      <c r="F48" s="73">
        <v>105484.17</v>
      </c>
      <c r="G48" s="51">
        <f t="shared" si="1"/>
        <v>0.46583923264102028</v>
      </c>
      <c r="H48" s="52">
        <f t="shared" si="2"/>
        <v>1.4447783891524342</v>
      </c>
    </row>
    <row r="49" spans="1:8">
      <c r="A49" s="70"/>
      <c r="B49" s="71"/>
      <c r="C49" s="71" t="s">
        <v>25</v>
      </c>
      <c r="D49" s="72" t="s">
        <v>26</v>
      </c>
      <c r="E49" s="73">
        <v>16554</v>
      </c>
      <c r="F49" s="73">
        <v>16553.43</v>
      </c>
      <c r="G49" s="51">
        <f t="shared" si="1"/>
        <v>0.99996556723450525</v>
      </c>
      <c r="H49" s="52">
        <f t="shared" si="2"/>
        <v>0.22672632235099899</v>
      </c>
    </row>
    <row r="50" spans="1:8">
      <c r="A50" s="70"/>
      <c r="B50" s="71"/>
      <c r="C50" s="71" t="s">
        <v>27</v>
      </c>
      <c r="D50" s="72" t="s">
        <v>28</v>
      </c>
      <c r="E50" s="73">
        <v>43909</v>
      </c>
      <c r="F50" s="73">
        <v>21884.89</v>
      </c>
      <c r="G50" s="51">
        <f t="shared" si="1"/>
        <v>0.49841467580678217</v>
      </c>
      <c r="H50" s="52">
        <f t="shared" si="2"/>
        <v>0.29974939482368035</v>
      </c>
    </row>
    <row r="51" spans="1:8">
      <c r="A51" s="70"/>
      <c r="B51" s="71"/>
      <c r="C51" s="71" t="s">
        <v>29</v>
      </c>
      <c r="D51" s="72" t="s">
        <v>30</v>
      </c>
      <c r="E51" s="73">
        <v>5954</v>
      </c>
      <c r="F51" s="73">
        <v>2169.11</v>
      </c>
      <c r="G51" s="51">
        <f t="shared" si="1"/>
        <v>0.36431138730265372</v>
      </c>
      <c r="H51" s="52">
        <f t="shared" si="2"/>
        <v>2.9709512353317438E-2</v>
      </c>
    </row>
    <row r="52" spans="1:8">
      <c r="A52" s="70"/>
      <c r="B52" s="71"/>
      <c r="C52" s="71" t="s">
        <v>31</v>
      </c>
      <c r="D52" s="72" t="s">
        <v>32</v>
      </c>
      <c r="E52" s="73">
        <v>2000</v>
      </c>
      <c r="F52" s="73">
        <v>0</v>
      </c>
      <c r="G52" s="51">
        <f t="shared" si="1"/>
        <v>0</v>
      </c>
      <c r="H52" s="52">
        <f t="shared" si="2"/>
        <v>0</v>
      </c>
    </row>
    <row r="53" spans="1:8">
      <c r="A53" s="70"/>
      <c r="B53" s="71"/>
      <c r="C53" s="71" t="s">
        <v>33</v>
      </c>
      <c r="D53" s="72" t="s">
        <v>34</v>
      </c>
      <c r="E53" s="73">
        <v>43415</v>
      </c>
      <c r="F53" s="73">
        <v>14319.35</v>
      </c>
      <c r="G53" s="51">
        <f t="shared" si="1"/>
        <v>0.32982494529540485</v>
      </c>
      <c r="H53" s="52">
        <f t="shared" si="2"/>
        <v>0.19612693948968751</v>
      </c>
    </row>
    <row r="54" spans="1:8">
      <c r="A54" s="70"/>
      <c r="B54" s="71"/>
      <c r="C54" s="71" t="s">
        <v>35</v>
      </c>
      <c r="D54" s="72" t="s">
        <v>36</v>
      </c>
      <c r="E54" s="73">
        <v>140000</v>
      </c>
      <c r="F54" s="73">
        <v>60330</v>
      </c>
      <c r="G54" s="51">
        <f t="shared" si="1"/>
        <v>0.43092857142857144</v>
      </c>
      <c r="H54" s="52">
        <f t="shared" si="2"/>
        <v>0.82631811216380946</v>
      </c>
    </row>
    <row r="55" spans="1:8">
      <c r="A55" s="70"/>
      <c r="B55" s="71"/>
      <c r="C55" s="71" t="s">
        <v>37</v>
      </c>
      <c r="D55" s="72" t="s">
        <v>38</v>
      </c>
      <c r="E55" s="73">
        <v>29580</v>
      </c>
      <c r="F55" s="73">
        <v>8624.39</v>
      </c>
      <c r="G55" s="51">
        <f t="shared" si="1"/>
        <v>0.29156152805949964</v>
      </c>
      <c r="H55" s="52">
        <f t="shared" si="2"/>
        <v>0.11812513945573407</v>
      </c>
    </row>
    <row r="56" spans="1:8">
      <c r="A56" s="70"/>
      <c r="B56" s="71"/>
      <c r="C56" s="71" t="s">
        <v>39</v>
      </c>
      <c r="D56" s="72" t="s">
        <v>40</v>
      </c>
      <c r="E56" s="73">
        <v>1200</v>
      </c>
      <c r="F56" s="73">
        <v>175.5</v>
      </c>
      <c r="G56" s="51">
        <f t="shared" si="1"/>
        <v>0.14624999999999999</v>
      </c>
      <c r="H56" s="52">
        <f t="shared" si="2"/>
        <v>2.403759799183633E-3</v>
      </c>
    </row>
    <row r="57" spans="1:8">
      <c r="A57" s="70"/>
      <c r="B57" s="71"/>
      <c r="C57" s="71" t="s">
        <v>41</v>
      </c>
      <c r="D57" s="72" t="s">
        <v>42</v>
      </c>
      <c r="E57" s="73">
        <v>30000</v>
      </c>
      <c r="F57" s="73">
        <v>7936.49</v>
      </c>
      <c r="G57" s="51">
        <f t="shared" si="1"/>
        <v>0.26454966666666668</v>
      </c>
      <c r="H57" s="52">
        <f t="shared" si="2"/>
        <v>0.10870322284115619</v>
      </c>
    </row>
    <row r="58" spans="1:8">
      <c r="A58" s="70"/>
      <c r="B58" s="71"/>
      <c r="C58" s="71" t="s">
        <v>43</v>
      </c>
      <c r="D58" s="72" t="s">
        <v>44</v>
      </c>
      <c r="E58" s="73">
        <v>5324</v>
      </c>
      <c r="F58" s="73">
        <v>1378.42</v>
      </c>
      <c r="G58" s="51">
        <f t="shared" si="1"/>
        <v>0.25890683696468819</v>
      </c>
      <c r="H58" s="52">
        <f t="shared" si="2"/>
        <v>1.8879718418180647E-2</v>
      </c>
    </row>
    <row r="59" spans="1:8">
      <c r="A59" s="70"/>
      <c r="B59" s="71"/>
      <c r="C59" s="71" t="s">
        <v>47</v>
      </c>
      <c r="D59" s="72" t="s">
        <v>78</v>
      </c>
      <c r="E59" s="73">
        <v>4500</v>
      </c>
      <c r="F59" s="73">
        <v>0</v>
      </c>
      <c r="G59" s="51">
        <f t="shared" si="1"/>
        <v>0</v>
      </c>
      <c r="H59" s="52">
        <f t="shared" si="2"/>
        <v>0</v>
      </c>
    </row>
    <row r="60" spans="1:8">
      <c r="A60" s="70"/>
      <c r="B60" s="71"/>
      <c r="C60" s="71" t="s">
        <v>49</v>
      </c>
      <c r="D60" s="72" t="s">
        <v>50</v>
      </c>
      <c r="E60" s="73">
        <v>12000</v>
      </c>
      <c r="F60" s="73">
        <v>4787.32</v>
      </c>
      <c r="G60" s="51">
        <f t="shared" si="1"/>
        <v>0.39894333333333332</v>
      </c>
      <c r="H60" s="52">
        <f t="shared" si="2"/>
        <v>6.557018439787915E-2</v>
      </c>
    </row>
    <row r="61" spans="1:8">
      <c r="A61" s="70"/>
      <c r="B61" s="71"/>
      <c r="C61" s="71" t="s">
        <v>51</v>
      </c>
      <c r="D61" s="72" t="s">
        <v>52</v>
      </c>
      <c r="E61" s="73">
        <v>30245</v>
      </c>
      <c r="F61" s="73">
        <v>27930.5</v>
      </c>
      <c r="G61" s="51">
        <f t="shared" si="1"/>
        <v>0.92347495453794015</v>
      </c>
      <c r="H61" s="52">
        <f t="shared" si="2"/>
        <v>0.38255392063303967</v>
      </c>
    </row>
    <row r="62" spans="1:8">
      <c r="A62" s="70"/>
      <c r="B62" s="71"/>
      <c r="C62" s="71" t="s">
        <v>53</v>
      </c>
      <c r="D62" s="72" t="s">
        <v>54</v>
      </c>
      <c r="E62" s="73">
        <v>5500</v>
      </c>
      <c r="F62" s="73">
        <v>4150</v>
      </c>
      <c r="G62" s="51">
        <f t="shared" si="1"/>
        <v>0.75454545454545452</v>
      </c>
      <c r="H62" s="52">
        <f t="shared" si="2"/>
        <v>5.6841043684399295E-2</v>
      </c>
    </row>
    <row r="63" spans="1:8">
      <c r="A63" s="70"/>
      <c r="B63" s="71"/>
      <c r="C63" s="71" t="s">
        <v>57</v>
      </c>
      <c r="D63" s="72" t="s">
        <v>58</v>
      </c>
      <c r="E63" s="73">
        <v>1240</v>
      </c>
      <c r="F63" s="73">
        <v>807</v>
      </c>
      <c r="G63" s="51">
        <f t="shared" si="1"/>
        <v>0.65080645161290318</v>
      </c>
      <c r="H63" s="52">
        <f t="shared" si="2"/>
        <v>1.1053186085134996E-2</v>
      </c>
    </row>
    <row r="64" spans="1:8" ht="15" thickBot="1">
      <c r="A64" s="93"/>
      <c r="B64" s="94"/>
      <c r="C64" s="94" t="s">
        <v>59</v>
      </c>
      <c r="D64" s="95" t="s">
        <v>60</v>
      </c>
      <c r="E64" s="96">
        <v>13000</v>
      </c>
      <c r="F64" s="96">
        <v>0</v>
      </c>
      <c r="G64" s="97">
        <f t="shared" si="1"/>
        <v>0</v>
      </c>
      <c r="H64" s="98">
        <f t="shared" si="2"/>
        <v>0</v>
      </c>
    </row>
    <row r="65" spans="1:8" ht="15" thickBot="1">
      <c r="A65" s="99" t="s">
        <v>79</v>
      </c>
      <c r="B65" s="100"/>
      <c r="C65" s="100"/>
      <c r="D65" s="101" t="s">
        <v>80</v>
      </c>
      <c r="E65" s="102">
        <f>SUM(E66,E68,)</f>
        <v>1361040</v>
      </c>
      <c r="F65" s="102">
        <f>SUM(F66,F68,)</f>
        <v>116226.36</v>
      </c>
      <c r="G65" s="103">
        <f t="shared" si="1"/>
        <v>8.5395256568506439E-2</v>
      </c>
      <c r="H65" s="104">
        <f t="shared" si="2"/>
        <v>1.5919102665153542</v>
      </c>
    </row>
    <row r="66" spans="1:8">
      <c r="A66" s="105"/>
      <c r="B66" s="106" t="s">
        <v>81</v>
      </c>
      <c r="C66" s="106"/>
      <c r="D66" s="107" t="s">
        <v>82</v>
      </c>
      <c r="E66" s="108">
        <f>SUM(E67)</f>
        <v>75000</v>
      </c>
      <c r="F66" s="108">
        <f>SUM(F67)</f>
        <v>0</v>
      </c>
      <c r="G66" s="109">
        <f t="shared" si="1"/>
        <v>0</v>
      </c>
      <c r="H66" s="110">
        <f t="shared" si="2"/>
        <v>0</v>
      </c>
    </row>
    <row r="67" spans="1:8">
      <c r="A67" s="35"/>
      <c r="B67" s="36"/>
      <c r="C67" s="36" t="s">
        <v>83</v>
      </c>
      <c r="D67" s="37" t="s">
        <v>20</v>
      </c>
      <c r="E67" s="38">
        <v>75000</v>
      </c>
      <c r="F67" s="38">
        <v>0</v>
      </c>
      <c r="G67" s="111">
        <f t="shared" si="1"/>
        <v>0</v>
      </c>
      <c r="H67" s="112">
        <f t="shared" si="2"/>
        <v>0</v>
      </c>
    </row>
    <row r="68" spans="1:8">
      <c r="A68" s="53"/>
      <c r="B68" s="54" t="s">
        <v>84</v>
      </c>
      <c r="C68" s="54"/>
      <c r="D68" s="55" t="s">
        <v>85</v>
      </c>
      <c r="E68" s="56">
        <f>SUM(E69:E73)</f>
        <v>1286040</v>
      </c>
      <c r="F68" s="56">
        <f>SUM(F69:F73)</f>
        <v>116226.36</v>
      </c>
      <c r="G68" s="45">
        <f t="shared" si="1"/>
        <v>9.0375384902491362E-2</v>
      </c>
      <c r="H68" s="46">
        <f t="shared" si="2"/>
        <v>1.5919102665153542</v>
      </c>
    </row>
    <row r="69" spans="1:8">
      <c r="A69" s="113"/>
      <c r="B69" s="114"/>
      <c r="C69" s="114" t="s">
        <v>31</v>
      </c>
      <c r="D69" s="115" t="s">
        <v>32</v>
      </c>
      <c r="E69" s="116">
        <v>3500</v>
      </c>
      <c r="F69" s="116">
        <v>3350</v>
      </c>
      <c r="G69" s="117">
        <f t="shared" si="1"/>
        <v>0.95714285714285718</v>
      </c>
      <c r="H69" s="118">
        <f t="shared" si="2"/>
        <v>4.5883734058490999E-2</v>
      </c>
    </row>
    <row r="70" spans="1:8">
      <c r="A70" s="70"/>
      <c r="B70" s="71"/>
      <c r="C70" s="71" t="s">
        <v>33</v>
      </c>
      <c r="D70" s="72" t="s">
        <v>34</v>
      </c>
      <c r="E70" s="73">
        <v>50000</v>
      </c>
      <c r="F70" s="73">
        <v>10335.33</v>
      </c>
      <c r="G70" s="51">
        <f t="shared" si="1"/>
        <v>0.20670659999999999</v>
      </c>
      <c r="H70" s="52">
        <f t="shared" si="2"/>
        <v>0.14155926361992352</v>
      </c>
    </row>
    <row r="71" spans="1:8">
      <c r="A71" s="70"/>
      <c r="B71" s="71"/>
      <c r="C71" s="71" t="s">
        <v>37</v>
      </c>
      <c r="D71" s="72" t="s">
        <v>38</v>
      </c>
      <c r="E71" s="73">
        <v>90000</v>
      </c>
      <c r="F71" s="73">
        <v>72441.899999999994</v>
      </c>
      <c r="G71" s="51">
        <f t="shared" si="1"/>
        <v>0.8049099999999999</v>
      </c>
      <c r="H71" s="52">
        <f t="shared" si="2"/>
        <v>0.99221041023635792</v>
      </c>
    </row>
    <row r="72" spans="1:8">
      <c r="A72" s="70"/>
      <c r="B72" s="71"/>
      <c r="C72" s="71" t="s">
        <v>41</v>
      </c>
      <c r="D72" s="72" t="s">
        <v>42</v>
      </c>
      <c r="E72" s="73">
        <v>60000</v>
      </c>
      <c r="F72" s="73">
        <v>24899.13</v>
      </c>
      <c r="G72" s="51">
        <f t="shared" si="1"/>
        <v>0.41498550000000001</v>
      </c>
      <c r="H72" s="52">
        <f t="shared" si="2"/>
        <v>0.34103434603217758</v>
      </c>
    </row>
    <row r="73" spans="1:8" ht="15" thickBot="1">
      <c r="A73" s="119"/>
      <c r="B73" s="120"/>
      <c r="C73" s="120" t="s">
        <v>66</v>
      </c>
      <c r="D73" s="121" t="s">
        <v>67</v>
      </c>
      <c r="E73" s="122">
        <v>1082540</v>
      </c>
      <c r="F73" s="122">
        <v>5200</v>
      </c>
      <c r="G73" s="97">
        <f t="shared" si="1"/>
        <v>4.8035176529273747E-3</v>
      </c>
      <c r="H73" s="98">
        <f t="shared" si="2"/>
        <v>7.1222512568403937E-2</v>
      </c>
    </row>
    <row r="74" spans="1:8" ht="15" thickBot="1">
      <c r="A74" s="99" t="s">
        <v>86</v>
      </c>
      <c r="B74" s="100"/>
      <c r="C74" s="100"/>
      <c r="D74" s="101" t="s">
        <v>87</v>
      </c>
      <c r="E74" s="102">
        <f>SUM(E75,E96)</f>
        <v>790799</v>
      </c>
      <c r="F74" s="102">
        <f>SUM(F75,F96)</f>
        <v>395083.64000000007</v>
      </c>
      <c r="G74" s="103">
        <f t="shared" si="1"/>
        <v>0.49960058118434658</v>
      </c>
      <c r="H74" s="104">
        <f t="shared" si="2"/>
        <v>5.4113172145136117</v>
      </c>
    </row>
    <row r="75" spans="1:8">
      <c r="A75" s="123"/>
      <c r="B75" s="124" t="s">
        <v>88</v>
      </c>
      <c r="C75" s="124"/>
      <c r="D75" s="125" t="s">
        <v>89</v>
      </c>
      <c r="E75" s="126">
        <f>SUM(E76:E95)</f>
        <v>649158</v>
      </c>
      <c r="F75" s="126">
        <f>SUM(F76:F95)</f>
        <v>313631.57000000007</v>
      </c>
      <c r="G75" s="87">
        <f t="shared" si="1"/>
        <v>0.48313595457500341</v>
      </c>
      <c r="H75" s="88">
        <f t="shared" si="2"/>
        <v>4.2956977761871666</v>
      </c>
    </row>
    <row r="76" spans="1:8">
      <c r="A76" s="70"/>
      <c r="B76" s="71"/>
      <c r="C76" s="71" t="s">
        <v>76</v>
      </c>
      <c r="D76" s="72" t="s">
        <v>77</v>
      </c>
      <c r="E76" s="73">
        <v>1228</v>
      </c>
      <c r="F76" s="73">
        <v>497.32</v>
      </c>
      <c r="G76" s="51">
        <f t="shared" si="1"/>
        <v>0.40498371335504885</v>
      </c>
      <c r="H76" s="52">
        <f t="shared" si="2"/>
        <v>6.8116115289458936E-3</v>
      </c>
    </row>
    <row r="77" spans="1:8">
      <c r="A77" s="70"/>
      <c r="B77" s="71"/>
      <c r="C77" s="71" t="s">
        <v>23</v>
      </c>
      <c r="D77" s="72" t="s">
        <v>24</v>
      </c>
      <c r="E77" s="73">
        <v>407057</v>
      </c>
      <c r="F77" s="73">
        <v>179597.54</v>
      </c>
      <c r="G77" s="51">
        <f t="shared" ref="G77:G145" si="3">F77/E77</f>
        <v>0.44120980599768583</v>
      </c>
      <c r="H77" s="52">
        <f t="shared" si="2"/>
        <v>2.4598823172893134</v>
      </c>
    </row>
    <row r="78" spans="1:8">
      <c r="A78" s="70"/>
      <c r="B78" s="71"/>
      <c r="C78" s="71" t="s">
        <v>25</v>
      </c>
      <c r="D78" s="72" t="s">
        <v>26</v>
      </c>
      <c r="E78" s="73">
        <v>26165</v>
      </c>
      <c r="F78" s="73">
        <v>25876.42</v>
      </c>
      <c r="G78" s="51">
        <f t="shared" si="3"/>
        <v>0.988970762468947</v>
      </c>
      <c r="H78" s="52">
        <f t="shared" ref="H78:H96" si="4">F78/$F$453*100</f>
        <v>0.35441993243755748</v>
      </c>
    </row>
    <row r="79" spans="1:8">
      <c r="A79" s="70"/>
      <c r="B79" s="71"/>
      <c r="C79" s="71" t="s">
        <v>27</v>
      </c>
      <c r="D79" s="72" t="s">
        <v>28</v>
      </c>
      <c r="E79" s="73">
        <v>75123</v>
      </c>
      <c r="F79" s="73">
        <v>36607.78</v>
      </c>
      <c r="G79" s="51">
        <f t="shared" si="3"/>
        <v>0.48730455386499472</v>
      </c>
      <c r="H79" s="52">
        <f t="shared" si="4"/>
        <v>0.50140347522141659</v>
      </c>
    </row>
    <row r="80" spans="1:8">
      <c r="A80" s="70"/>
      <c r="B80" s="71"/>
      <c r="C80" s="71" t="s">
        <v>29</v>
      </c>
      <c r="D80" s="72" t="s">
        <v>30</v>
      </c>
      <c r="E80" s="73">
        <v>10186</v>
      </c>
      <c r="F80" s="73">
        <v>3945.31</v>
      </c>
      <c r="G80" s="51">
        <f t="shared" si="3"/>
        <v>0.38732672295307286</v>
      </c>
      <c r="H80" s="52">
        <f t="shared" si="4"/>
        <v>5.4037479050240339E-2</v>
      </c>
    </row>
    <row r="81" spans="1:8">
      <c r="A81" s="70"/>
      <c r="B81" s="71"/>
      <c r="C81" s="71" t="s">
        <v>31</v>
      </c>
      <c r="D81" s="72" t="s">
        <v>32</v>
      </c>
      <c r="E81" s="73">
        <v>300</v>
      </c>
      <c r="F81" s="73">
        <v>0</v>
      </c>
      <c r="G81" s="51">
        <f t="shared" si="3"/>
        <v>0</v>
      </c>
      <c r="H81" s="52">
        <f t="shared" si="4"/>
        <v>0</v>
      </c>
    </row>
    <row r="82" spans="1:8">
      <c r="A82" s="70"/>
      <c r="B82" s="71"/>
      <c r="C82" s="71" t="s">
        <v>33</v>
      </c>
      <c r="D82" s="72" t="s">
        <v>90</v>
      </c>
      <c r="E82" s="73">
        <v>37659</v>
      </c>
      <c r="F82" s="73">
        <v>9411.2800000000007</v>
      </c>
      <c r="G82" s="51">
        <f t="shared" si="3"/>
        <v>0.24990785735149634</v>
      </c>
      <c r="H82" s="52">
        <f t="shared" si="4"/>
        <v>0.12890288617014781</v>
      </c>
    </row>
    <row r="83" spans="1:8">
      <c r="A83" s="70"/>
      <c r="B83" s="71"/>
      <c r="C83" s="71" t="s">
        <v>35</v>
      </c>
      <c r="D83" s="72" t="s">
        <v>36</v>
      </c>
      <c r="E83" s="73">
        <v>3173</v>
      </c>
      <c r="F83" s="73">
        <v>1461.34</v>
      </c>
      <c r="G83" s="51">
        <f t="shared" si="3"/>
        <v>0.46055468011345729</v>
      </c>
      <c r="H83" s="52">
        <f t="shared" si="4"/>
        <v>2.0015443560906041E-2</v>
      </c>
    </row>
    <row r="84" spans="1:8">
      <c r="A84" s="70"/>
      <c r="B84" s="71"/>
      <c r="C84" s="71" t="s">
        <v>37</v>
      </c>
      <c r="D84" s="72" t="s">
        <v>38</v>
      </c>
      <c r="E84" s="73">
        <v>4427</v>
      </c>
      <c r="F84" s="73">
        <v>996.45</v>
      </c>
      <c r="G84" s="51">
        <f t="shared" si="3"/>
        <v>0.22508470747684664</v>
      </c>
      <c r="H84" s="52">
        <f t="shared" si="4"/>
        <v>1.3648013970920405E-2</v>
      </c>
    </row>
    <row r="85" spans="1:8">
      <c r="A85" s="70"/>
      <c r="B85" s="71"/>
      <c r="C85" s="71" t="s">
        <v>39</v>
      </c>
      <c r="D85" s="72" t="s">
        <v>40</v>
      </c>
      <c r="E85" s="73">
        <v>4000</v>
      </c>
      <c r="F85" s="73">
        <v>325.5</v>
      </c>
      <c r="G85" s="51">
        <f t="shared" si="3"/>
        <v>8.1375000000000003E-2</v>
      </c>
      <c r="H85" s="52">
        <f t="shared" si="4"/>
        <v>4.4582553540414389E-3</v>
      </c>
    </row>
    <row r="86" spans="1:8">
      <c r="A86" s="70"/>
      <c r="B86" s="71"/>
      <c r="C86" s="71" t="s">
        <v>41</v>
      </c>
      <c r="D86" s="72" t="s">
        <v>72</v>
      </c>
      <c r="E86" s="73">
        <v>6500</v>
      </c>
      <c r="F86" s="73">
        <v>2297.0700000000002</v>
      </c>
      <c r="G86" s="51">
        <f t="shared" si="3"/>
        <v>0.35339538461538467</v>
      </c>
      <c r="H86" s="52">
        <f t="shared" si="4"/>
        <v>3.1462134027981467E-2</v>
      </c>
    </row>
    <row r="87" spans="1:8">
      <c r="A87" s="70"/>
      <c r="B87" s="71"/>
      <c r="C87" s="71" t="s">
        <v>43</v>
      </c>
      <c r="D87" s="72" t="s">
        <v>44</v>
      </c>
      <c r="E87" s="73">
        <v>2710</v>
      </c>
      <c r="F87" s="73">
        <v>951.55</v>
      </c>
      <c r="G87" s="51">
        <f t="shared" si="3"/>
        <v>0.35112546125461253</v>
      </c>
      <c r="H87" s="52">
        <f t="shared" si="4"/>
        <v>1.3033034968166299E-2</v>
      </c>
    </row>
    <row r="88" spans="1:8">
      <c r="A88" s="70"/>
      <c r="B88" s="71"/>
      <c r="C88" s="71" t="s">
        <v>49</v>
      </c>
      <c r="D88" s="72" t="s">
        <v>50</v>
      </c>
      <c r="E88" s="73">
        <v>5676</v>
      </c>
      <c r="F88" s="73">
        <v>2472.23</v>
      </c>
      <c r="G88" s="51">
        <f t="shared" si="3"/>
        <v>0.43555849189570123</v>
      </c>
      <c r="H88" s="52">
        <f t="shared" si="4"/>
        <v>3.3861236970574089E-2</v>
      </c>
    </row>
    <row r="89" spans="1:8">
      <c r="A89" s="70"/>
      <c r="B89" s="71"/>
      <c r="C89" s="71" t="s">
        <v>51</v>
      </c>
      <c r="D89" s="72" t="s">
        <v>91</v>
      </c>
      <c r="E89" s="73">
        <v>6387</v>
      </c>
      <c r="F89" s="73">
        <v>1166.78</v>
      </c>
      <c r="G89" s="51">
        <f t="shared" si="3"/>
        <v>0.18268044465320182</v>
      </c>
      <c r="H89" s="52">
        <f t="shared" si="4"/>
        <v>1.5980962156646603E-2</v>
      </c>
    </row>
    <row r="90" spans="1:8">
      <c r="A90" s="70"/>
      <c r="B90" s="71"/>
      <c r="C90" s="71" t="s">
        <v>53</v>
      </c>
      <c r="D90" s="72" t="s">
        <v>54</v>
      </c>
      <c r="E90" s="73">
        <v>14304</v>
      </c>
      <c r="F90" s="73">
        <v>10750</v>
      </c>
      <c r="G90" s="51">
        <f t="shared" si="3"/>
        <v>0.75153803131991048</v>
      </c>
      <c r="H90" s="52">
        <f t="shared" si="4"/>
        <v>0.14723884809814275</v>
      </c>
    </row>
    <row r="91" spans="1:8">
      <c r="A91" s="70"/>
      <c r="B91" s="71"/>
      <c r="C91" s="71" t="s">
        <v>55</v>
      </c>
      <c r="D91" s="72" t="s">
        <v>56</v>
      </c>
      <c r="E91" s="73">
        <v>3592</v>
      </c>
      <c r="F91" s="73">
        <v>1794</v>
      </c>
      <c r="G91" s="51">
        <f t="shared" si="3"/>
        <v>0.49944320712694878</v>
      </c>
      <c r="H91" s="52">
        <f t="shared" si="4"/>
        <v>2.4571766836099355E-2</v>
      </c>
    </row>
    <row r="92" spans="1:8">
      <c r="A92" s="70"/>
      <c r="B92" s="71"/>
      <c r="C92" s="71" t="s">
        <v>92</v>
      </c>
      <c r="D92" s="72" t="s">
        <v>93</v>
      </c>
      <c r="E92" s="73">
        <v>2907</v>
      </c>
      <c r="F92" s="73">
        <v>2532</v>
      </c>
      <c r="G92" s="51">
        <f t="shared" si="3"/>
        <v>0.87100103199174406</v>
      </c>
      <c r="H92" s="52">
        <f t="shared" si="4"/>
        <v>3.467988496599976E-2</v>
      </c>
    </row>
    <row r="93" spans="1:8">
      <c r="A93" s="70"/>
      <c r="B93" s="71"/>
      <c r="C93" s="48" t="s">
        <v>94</v>
      </c>
      <c r="D93" s="49" t="s">
        <v>95</v>
      </c>
      <c r="E93" s="73">
        <v>504</v>
      </c>
      <c r="F93" s="73">
        <v>252</v>
      </c>
      <c r="G93" s="51">
        <f t="shared" si="3"/>
        <v>0.5</v>
      </c>
      <c r="H93" s="52">
        <f t="shared" si="4"/>
        <v>3.4515525321611139E-3</v>
      </c>
    </row>
    <row r="94" spans="1:8">
      <c r="A94" s="70"/>
      <c r="B94" s="71"/>
      <c r="C94" s="71" t="s">
        <v>57</v>
      </c>
      <c r="D94" s="72" t="s">
        <v>58</v>
      </c>
      <c r="E94" s="73">
        <v>2260</v>
      </c>
      <c r="F94" s="73">
        <v>830</v>
      </c>
      <c r="G94" s="51">
        <f>F94/E94</f>
        <v>0.36725663716814161</v>
      </c>
      <c r="H94" s="52">
        <f t="shared" si="4"/>
        <v>1.136820873687986E-2</v>
      </c>
    </row>
    <row r="95" spans="1:8">
      <c r="A95" s="70"/>
      <c r="B95" s="71"/>
      <c r="C95" s="71" t="s">
        <v>59</v>
      </c>
      <c r="D95" s="72" t="s">
        <v>60</v>
      </c>
      <c r="E95" s="73">
        <v>35000</v>
      </c>
      <c r="F95" s="73">
        <v>31867</v>
      </c>
      <c r="G95" s="51">
        <f t="shared" si="3"/>
        <v>0.91048571428571423</v>
      </c>
      <c r="H95" s="52">
        <f t="shared" si="4"/>
        <v>0.43647073231102468</v>
      </c>
    </row>
    <row r="96" spans="1:8">
      <c r="A96" s="127"/>
      <c r="B96" s="128" t="s">
        <v>96</v>
      </c>
      <c r="C96" s="128"/>
      <c r="D96" s="129" t="s">
        <v>97</v>
      </c>
      <c r="E96" s="130">
        <f>SUM(E98:E105)</f>
        <v>141641</v>
      </c>
      <c r="F96" s="130">
        <f>SUM(F98:F105)</f>
        <v>81452.070000000007</v>
      </c>
      <c r="G96" s="131">
        <f t="shared" si="3"/>
        <v>0.57505997557204491</v>
      </c>
      <c r="H96" s="64">
        <f t="shared" si="4"/>
        <v>1.1156194383264457</v>
      </c>
    </row>
    <row r="97" spans="1:8">
      <c r="A97" s="83"/>
      <c r="B97" s="84"/>
      <c r="C97" s="84"/>
      <c r="D97" s="85" t="s">
        <v>98</v>
      </c>
      <c r="E97" s="86"/>
      <c r="F97" s="86"/>
      <c r="G97" s="87"/>
      <c r="H97" s="88"/>
    </row>
    <row r="98" spans="1:8">
      <c r="A98" s="70"/>
      <c r="B98" s="71"/>
      <c r="C98" s="71" t="s">
        <v>31</v>
      </c>
      <c r="D98" s="72" t="s">
        <v>99</v>
      </c>
      <c r="E98" s="73">
        <v>4000</v>
      </c>
      <c r="F98" s="73">
        <v>2800</v>
      </c>
      <c r="G98" s="51">
        <f t="shared" si="3"/>
        <v>0.7</v>
      </c>
      <c r="H98" s="52">
        <f t="shared" ref="H98:H107" si="5">F98/$F$453*100</f>
        <v>3.8350583690679042E-2</v>
      </c>
    </row>
    <row r="99" spans="1:8">
      <c r="A99" s="70"/>
      <c r="B99" s="71"/>
      <c r="C99" s="71" t="s">
        <v>33</v>
      </c>
      <c r="D99" s="72" t="s">
        <v>90</v>
      </c>
      <c r="E99" s="73">
        <v>2000</v>
      </c>
      <c r="F99" s="73">
        <v>9</v>
      </c>
      <c r="G99" s="51">
        <f t="shared" si="3"/>
        <v>4.4999999999999997E-3</v>
      </c>
      <c r="H99" s="52">
        <f t="shared" si="5"/>
        <v>1.2326973329146836E-4</v>
      </c>
    </row>
    <row r="100" spans="1:8">
      <c r="A100" s="70"/>
      <c r="B100" s="71"/>
      <c r="C100" s="71" t="s">
        <v>35</v>
      </c>
      <c r="D100" s="72" t="s">
        <v>36</v>
      </c>
      <c r="E100" s="73">
        <v>9000</v>
      </c>
      <c r="F100" s="73">
        <v>7181.85</v>
      </c>
      <c r="G100" s="51">
        <f t="shared" si="3"/>
        <v>0.79798333333333338</v>
      </c>
      <c r="H100" s="52">
        <f t="shared" si="5"/>
        <v>9.8367192671036899E-2</v>
      </c>
    </row>
    <row r="101" spans="1:8">
      <c r="A101" s="70"/>
      <c r="B101" s="71"/>
      <c r="C101" s="71" t="s">
        <v>37</v>
      </c>
      <c r="D101" s="72" t="s">
        <v>100</v>
      </c>
      <c r="E101" s="73">
        <v>20000</v>
      </c>
      <c r="F101" s="73">
        <v>0</v>
      </c>
      <c r="G101" s="51">
        <f t="shared" si="3"/>
        <v>0</v>
      </c>
      <c r="H101" s="52">
        <f t="shared" si="5"/>
        <v>0</v>
      </c>
    </row>
    <row r="102" spans="1:8">
      <c r="A102" s="70"/>
      <c r="B102" s="71"/>
      <c r="C102" s="71" t="s">
        <v>41</v>
      </c>
      <c r="D102" s="72" t="s">
        <v>42</v>
      </c>
      <c r="E102" s="73">
        <v>41000</v>
      </c>
      <c r="F102" s="73">
        <v>10486.21</v>
      </c>
      <c r="G102" s="51">
        <f t="shared" si="3"/>
        <v>0.2557612195121951</v>
      </c>
      <c r="H102" s="52">
        <f t="shared" si="5"/>
        <v>0.14362581221536982</v>
      </c>
    </row>
    <row r="103" spans="1:8">
      <c r="A103" s="89"/>
      <c r="B103" s="90"/>
      <c r="C103" s="90" t="s">
        <v>51</v>
      </c>
      <c r="D103" s="91" t="s">
        <v>91</v>
      </c>
      <c r="E103" s="92">
        <v>5000</v>
      </c>
      <c r="F103" s="92">
        <v>3252.3</v>
      </c>
      <c r="G103" s="51">
        <f t="shared" si="3"/>
        <v>0.65046000000000004</v>
      </c>
      <c r="H103" s="52">
        <f t="shared" si="5"/>
        <v>4.4545572620426951E-2</v>
      </c>
    </row>
    <row r="104" spans="1:8">
      <c r="A104" s="89"/>
      <c r="B104" s="90"/>
      <c r="C104" s="90" t="s">
        <v>290</v>
      </c>
      <c r="D104" s="91" t="s">
        <v>291</v>
      </c>
      <c r="E104" s="92">
        <v>57641</v>
      </c>
      <c r="F104" s="92">
        <v>57640.3</v>
      </c>
      <c r="G104" s="61">
        <f t="shared" si="3"/>
        <v>0.99998785586648398</v>
      </c>
      <c r="H104" s="62">
        <f t="shared" si="5"/>
        <v>0.78947826753780259</v>
      </c>
    </row>
    <row r="105" spans="1:8" ht="15" thickBot="1">
      <c r="A105" s="89"/>
      <c r="B105" s="90"/>
      <c r="C105" s="90" t="s">
        <v>101</v>
      </c>
      <c r="D105" s="91" t="s">
        <v>102</v>
      </c>
      <c r="E105" s="92">
        <v>3000</v>
      </c>
      <c r="F105" s="92">
        <v>82.41</v>
      </c>
      <c r="G105" s="61">
        <f t="shared" si="3"/>
        <v>2.7469999999999998E-2</v>
      </c>
      <c r="H105" s="62">
        <f t="shared" si="5"/>
        <v>1.1287398578388784E-3</v>
      </c>
    </row>
    <row r="106" spans="1:8" ht="15" thickBot="1">
      <c r="A106" s="99" t="s">
        <v>103</v>
      </c>
      <c r="B106" s="100"/>
      <c r="C106" s="100"/>
      <c r="D106" s="134" t="s">
        <v>104</v>
      </c>
      <c r="E106" s="102">
        <f>SUM(E107,E111,E113,E116)</f>
        <v>96272</v>
      </c>
      <c r="F106" s="102">
        <f>SUM(F107,F111,F113,F116)</f>
        <v>13830.7</v>
      </c>
      <c r="G106" s="103">
        <f>F106/E106</f>
        <v>0.14366274721622072</v>
      </c>
      <c r="H106" s="104">
        <f t="shared" si="5"/>
        <v>0.18943407780381238</v>
      </c>
    </row>
    <row r="107" spans="1:8">
      <c r="A107" s="135"/>
      <c r="B107" s="136" t="s">
        <v>105</v>
      </c>
      <c r="C107" s="136"/>
      <c r="D107" s="137" t="s">
        <v>106</v>
      </c>
      <c r="E107" s="138">
        <f>SUM(E109:E110)</f>
        <v>81772</v>
      </c>
      <c r="F107" s="138">
        <f>SUM(F109:F110)</f>
        <v>7291.2</v>
      </c>
      <c r="G107" s="139">
        <f t="shared" si="3"/>
        <v>8.9164995352932541E-2</v>
      </c>
      <c r="H107" s="140">
        <f t="shared" si="5"/>
        <v>9.986491993052822E-2</v>
      </c>
    </row>
    <row r="108" spans="1:8">
      <c r="A108" s="141"/>
      <c r="B108" s="142"/>
      <c r="C108" s="142"/>
      <c r="D108" s="143" t="s">
        <v>107</v>
      </c>
      <c r="E108" s="144"/>
      <c r="F108" s="144"/>
      <c r="G108" s="87"/>
      <c r="H108" s="88"/>
    </row>
    <row r="109" spans="1:8">
      <c r="A109" s="35"/>
      <c r="B109" s="36"/>
      <c r="C109" s="36" t="s">
        <v>31</v>
      </c>
      <c r="D109" s="37" t="s">
        <v>99</v>
      </c>
      <c r="E109" s="38">
        <v>15000</v>
      </c>
      <c r="F109" s="38">
        <v>5520</v>
      </c>
      <c r="G109" s="51">
        <f t="shared" si="3"/>
        <v>0.36799999999999999</v>
      </c>
      <c r="H109" s="52">
        <f t="shared" ref="H109:H115" si="6">F109/$F$453*100</f>
        <v>7.5605436418767255E-2</v>
      </c>
    </row>
    <row r="110" spans="1:8">
      <c r="A110" s="35"/>
      <c r="B110" s="36"/>
      <c r="C110" s="36" t="s">
        <v>41</v>
      </c>
      <c r="D110" s="37" t="s">
        <v>42</v>
      </c>
      <c r="E110" s="38">
        <v>66772</v>
      </c>
      <c r="F110" s="38">
        <v>1771.2</v>
      </c>
      <c r="G110" s="51">
        <f t="shared" si="3"/>
        <v>2.6526088779728032E-2</v>
      </c>
      <c r="H110" s="52">
        <f t="shared" si="6"/>
        <v>2.4259483511760972E-2</v>
      </c>
    </row>
    <row r="111" spans="1:8">
      <c r="A111" s="141"/>
      <c r="B111" s="142" t="s">
        <v>108</v>
      </c>
      <c r="C111" s="142"/>
      <c r="D111" s="143" t="s">
        <v>109</v>
      </c>
      <c r="E111" s="144">
        <f>SUM(E112)</f>
        <v>10000</v>
      </c>
      <c r="F111" s="144">
        <f>SUM(F112)</f>
        <v>5715.5</v>
      </c>
      <c r="G111" s="45">
        <f t="shared" si="3"/>
        <v>0.57155</v>
      </c>
      <c r="H111" s="46">
        <f t="shared" si="6"/>
        <v>7.8283128958598597E-2</v>
      </c>
    </row>
    <row r="112" spans="1:8">
      <c r="A112" s="35"/>
      <c r="B112" s="36"/>
      <c r="C112" s="36" t="s">
        <v>41</v>
      </c>
      <c r="D112" s="37" t="s">
        <v>72</v>
      </c>
      <c r="E112" s="38">
        <v>10000</v>
      </c>
      <c r="F112" s="38">
        <v>5715.5</v>
      </c>
      <c r="G112" s="51">
        <f t="shared" si="3"/>
        <v>0.57155</v>
      </c>
      <c r="H112" s="52">
        <f t="shared" si="6"/>
        <v>7.8283128958598597E-2</v>
      </c>
    </row>
    <row r="113" spans="1:8">
      <c r="A113" s="53"/>
      <c r="B113" s="54" t="s">
        <v>110</v>
      </c>
      <c r="C113" s="54"/>
      <c r="D113" s="55" t="s">
        <v>111</v>
      </c>
      <c r="E113" s="56">
        <f>SUM(E114:E115)</f>
        <v>2500</v>
      </c>
      <c r="F113" s="56">
        <f>SUM(F114:F115)</f>
        <v>74</v>
      </c>
      <c r="G113" s="45">
        <f t="shared" si="3"/>
        <v>2.9600000000000001E-2</v>
      </c>
      <c r="H113" s="46">
        <f t="shared" si="6"/>
        <v>1.0135511403965177E-3</v>
      </c>
    </row>
    <row r="114" spans="1:8">
      <c r="A114" s="145"/>
      <c r="B114" s="146"/>
      <c r="C114" s="146" t="s">
        <v>33</v>
      </c>
      <c r="D114" s="151" t="s">
        <v>34</v>
      </c>
      <c r="E114" s="149">
        <v>1500</v>
      </c>
      <c r="F114" s="149">
        <v>74</v>
      </c>
      <c r="G114" s="51">
        <f>F114/E114</f>
        <v>4.9333333333333333E-2</v>
      </c>
      <c r="H114" s="52">
        <f t="shared" si="6"/>
        <v>1.0135511403965177E-3</v>
      </c>
    </row>
    <row r="115" spans="1:8">
      <c r="A115" s="89"/>
      <c r="B115" s="90"/>
      <c r="C115" s="90" t="s">
        <v>37</v>
      </c>
      <c r="D115" s="91" t="s">
        <v>38</v>
      </c>
      <c r="E115" s="92">
        <v>1000</v>
      </c>
      <c r="F115" s="92">
        <v>0</v>
      </c>
      <c r="G115" s="61">
        <f t="shared" si="3"/>
        <v>0</v>
      </c>
      <c r="H115" s="62">
        <f t="shared" si="6"/>
        <v>0</v>
      </c>
    </row>
    <row r="116" spans="1:8">
      <c r="A116" s="189"/>
      <c r="B116" s="189" t="s">
        <v>292</v>
      </c>
      <c r="C116" s="189"/>
      <c r="D116" s="236" t="s">
        <v>70</v>
      </c>
      <c r="E116" s="191">
        <f>SUM(E117)</f>
        <v>2000</v>
      </c>
      <c r="F116" s="191">
        <f>SUM(F117)</f>
        <v>750</v>
      </c>
      <c r="G116" s="63">
        <f t="shared" si="3"/>
        <v>0.375</v>
      </c>
      <c r="H116" s="192">
        <f>F116/$F$453*100</f>
        <v>1.0272477774289031E-2</v>
      </c>
    </row>
    <row r="117" spans="1:8" ht="15" thickBot="1">
      <c r="A117" s="94"/>
      <c r="B117" s="94"/>
      <c r="C117" s="132" t="s">
        <v>41</v>
      </c>
      <c r="D117" s="133" t="s">
        <v>42</v>
      </c>
      <c r="E117" s="96">
        <v>2000</v>
      </c>
      <c r="F117" s="96">
        <v>750</v>
      </c>
      <c r="G117" s="61">
        <f t="shared" si="3"/>
        <v>0.375</v>
      </c>
      <c r="H117" s="62">
        <f>F117/$F$453*100</f>
        <v>1.0272477774289031E-2</v>
      </c>
    </row>
    <row r="118" spans="1:8" ht="15" thickBot="1">
      <c r="A118" s="99" t="s">
        <v>112</v>
      </c>
      <c r="B118" s="100"/>
      <c r="C118" s="100"/>
      <c r="D118" s="134" t="s">
        <v>113</v>
      </c>
      <c r="E118" s="102">
        <f>SUM(E119)</f>
        <v>43318</v>
      </c>
      <c r="F118" s="102">
        <f>SUM(F119)</f>
        <v>172.19</v>
      </c>
      <c r="G118" s="103">
        <f t="shared" si="3"/>
        <v>3.975021930837065E-3</v>
      </c>
      <c r="H118" s="104">
        <f t="shared" ref="H118:H160" si="7">F118/$F$453*100</f>
        <v>2.3584239306064371E-3</v>
      </c>
    </row>
    <row r="119" spans="1:8" ht="15" thickBot="1">
      <c r="A119" s="152"/>
      <c r="B119" s="152" t="s">
        <v>114</v>
      </c>
      <c r="C119" s="153"/>
      <c r="D119" s="154" t="s">
        <v>70</v>
      </c>
      <c r="E119" s="155">
        <f>SUM(E120:E121)</f>
        <v>43318</v>
      </c>
      <c r="F119" s="155">
        <f>SUM(F120:F121)</f>
        <v>172.19</v>
      </c>
      <c r="G119" s="156">
        <f t="shared" si="3"/>
        <v>3.975021930837065E-3</v>
      </c>
      <c r="H119" s="157">
        <f t="shared" si="7"/>
        <v>2.3584239306064371E-3</v>
      </c>
    </row>
    <row r="120" spans="1:8">
      <c r="A120" s="158"/>
      <c r="B120" s="158"/>
      <c r="C120" s="158" t="s">
        <v>41</v>
      </c>
      <c r="D120" s="159" t="s">
        <v>42</v>
      </c>
      <c r="E120" s="160">
        <v>5267</v>
      </c>
      <c r="F120" s="160">
        <v>172.19</v>
      </c>
      <c r="G120" s="161">
        <f t="shared" si="3"/>
        <v>3.2692234668691852E-2</v>
      </c>
      <c r="H120" s="162">
        <f t="shared" si="7"/>
        <v>2.3584239306064371E-3</v>
      </c>
    </row>
    <row r="121" spans="1:8" ht="15" thickBot="1">
      <c r="A121" s="94"/>
      <c r="B121" s="94"/>
      <c r="C121" s="132" t="s">
        <v>68</v>
      </c>
      <c r="D121" s="133" t="s">
        <v>67</v>
      </c>
      <c r="E121" s="96">
        <v>38051</v>
      </c>
      <c r="F121" s="96">
        <v>0</v>
      </c>
      <c r="G121" s="163">
        <f t="shared" si="3"/>
        <v>0</v>
      </c>
      <c r="H121" s="164">
        <f t="shared" si="7"/>
        <v>0</v>
      </c>
    </row>
    <row r="122" spans="1:8" ht="15" thickBot="1">
      <c r="A122" s="99">
        <v>750</v>
      </c>
      <c r="B122" s="100"/>
      <c r="C122" s="100"/>
      <c r="D122" s="134" t="s">
        <v>115</v>
      </c>
      <c r="E122" s="102">
        <f>SUM(E123,E135,E139,E159,E161,)</f>
        <v>2041316</v>
      </c>
      <c r="F122" s="102">
        <f>SUM(F123,F135,F139,F159,F161,)</f>
        <v>996274.24</v>
      </c>
      <c r="G122" s="103">
        <f t="shared" si="3"/>
        <v>0.48805488224263172</v>
      </c>
      <c r="H122" s="104">
        <f t="shared" si="7"/>
        <v>13.645606649995592</v>
      </c>
    </row>
    <row r="123" spans="1:8">
      <c r="A123" s="83"/>
      <c r="B123" s="84">
        <v>75011</v>
      </c>
      <c r="C123" s="84"/>
      <c r="D123" s="85" t="s">
        <v>116</v>
      </c>
      <c r="E123" s="86">
        <f>SUM(E124:E134)</f>
        <v>127531</v>
      </c>
      <c r="F123" s="86">
        <f>SUM(F124:F134)</f>
        <v>65812.62</v>
      </c>
      <c r="G123" s="87">
        <f t="shared" si="3"/>
        <v>0.51605194031255142</v>
      </c>
      <c r="H123" s="88">
        <f t="shared" si="7"/>
        <v>0.90141156829030622</v>
      </c>
    </row>
    <row r="124" spans="1:8">
      <c r="A124" s="113"/>
      <c r="B124" s="114"/>
      <c r="C124" s="114" t="s">
        <v>76</v>
      </c>
      <c r="D124" s="115" t="s">
        <v>77</v>
      </c>
      <c r="E124" s="116">
        <v>1500</v>
      </c>
      <c r="F124" s="116">
        <v>500</v>
      </c>
      <c r="G124" s="117">
        <f t="shared" si="3"/>
        <v>0.33333333333333331</v>
      </c>
      <c r="H124" s="118">
        <f t="shared" si="7"/>
        <v>6.8483185161926866E-3</v>
      </c>
    </row>
    <row r="125" spans="1:8">
      <c r="A125" s="70"/>
      <c r="B125" s="71"/>
      <c r="C125" s="71" t="s">
        <v>23</v>
      </c>
      <c r="D125" s="72" t="s">
        <v>71</v>
      </c>
      <c r="E125" s="73">
        <v>83000</v>
      </c>
      <c r="F125" s="73">
        <v>40134.050000000003</v>
      </c>
      <c r="G125" s="51">
        <f t="shared" si="3"/>
        <v>0.48354277108433741</v>
      </c>
      <c r="H125" s="52">
        <f t="shared" si="7"/>
        <v>0.54970151548960622</v>
      </c>
    </row>
    <row r="126" spans="1:8">
      <c r="A126" s="89"/>
      <c r="B126" s="90"/>
      <c r="C126" s="90" t="s">
        <v>25</v>
      </c>
      <c r="D126" s="91" t="s">
        <v>26</v>
      </c>
      <c r="E126" s="92">
        <v>6460</v>
      </c>
      <c r="F126" s="92">
        <v>6396.63</v>
      </c>
      <c r="G126" s="51">
        <f t="shared" si="3"/>
        <v>0.99019040247678025</v>
      </c>
      <c r="H126" s="52">
        <f t="shared" si="7"/>
        <v>8.7612319340467246E-2</v>
      </c>
    </row>
    <row r="127" spans="1:8">
      <c r="A127" s="70"/>
      <c r="B127" s="71"/>
      <c r="C127" s="71" t="s">
        <v>27</v>
      </c>
      <c r="D127" s="72" t="s">
        <v>118</v>
      </c>
      <c r="E127" s="73">
        <v>15300</v>
      </c>
      <c r="F127" s="73">
        <v>7837.86</v>
      </c>
      <c r="G127" s="51">
        <f t="shared" si="3"/>
        <v>0.51227843137254903</v>
      </c>
      <c r="H127" s="52">
        <f t="shared" si="7"/>
        <v>0.10735232353065202</v>
      </c>
    </row>
    <row r="128" spans="1:8">
      <c r="A128" s="119"/>
      <c r="B128" s="120"/>
      <c r="C128" s="120" t="s">
        <v>29</v>
      </c>
      <c r="D128" s="121" t="s">
        <v>30</v>
      </c>
      <c r="E128" s="122">
        <v>2200</v>
      </c>
      <c r="F128" s="122">
        <v>889.18</v>
      </c>
      <c r="G128" s="51">
        <f t="shared" si="3"/>
        <v>0.40417272727272724</v>
      </c>
      <c r="H128" s="52">
        <f t="shared" si="7"/>
        <v>1.2178775716456425E-2</v>
      </c>
    </row>
    <row r="129" spans="1:8">
      <c r="A129" s="119"/>
      <c r="B129" s="120"/>
      <c r="C129" s="120" t="s">
        <v>33</v>
      </c>
      <c r="D129" s="121" t="s">
        <v>34</v>
      </c>
      <c r="E129" s="122">
        <v>4000</v>
      </c>
      <c r="F129" s="122">
        <v>2595.09</v>
      </c>
      <c r="G129" s="51">
        <f t="shared" si="3"/>
        <v>0.64877250000000009</v>
      </c>
      <c r="H129" s="52">
        <f t="shared" si="7"/>
        <v>3.5544005796372957E-2</v>
      </c>
    </row>
    <row r="130" spans="1:8">
      <c r="A130" s="119"/>
      <c r="B130" s="120"/>
      <c r="C130" s="36" t="s">
        <v>39</v>
      </c>
      <c r="D130" s="37" t="s">
        <v>40</v>
      </c>
      <c r="E130" s="38">
        <v>100</v>
      </c>
      <c r="F130" s="122">
        <v>0</v>
      </c>
      <c r="G130" s="51">
        <f t="shared" si="3"/>
        <v>0</v>
      </c>
      <c r="H130" s="52">
        <f t="shared" si="7"/>
        <v>0</v>
      </c>
    </row>
    <row r="131" spans="1:8">
      <c r="A131" s="119"/>
      <c r="B131" s="120"/>
      <c r="C131" s="120" t="s">
        <v>41</v>
      </c>
      <c r="D131" s="121" t="s">
        <v>72</v>
      </c>
      <c r="E131" s="122">
        <v>6000</v>
      </c>
      <c r="F131" s="122">
        <v>3929.88</v>
      </c>
      <c r="G131" s="51">
        <f t="shared" si="3"/>
        <v>0.65498000000000001</v>
      </c>
      <c r="H131" s="52">
        <f t="shared" si="7"/>
        <v>5.3826139940830631E-2</v>
      </c>
    </row>
    <row r="132" spans="1:8">
      <c r="A132" s="119"/>
      <c r="B132" s="120"/>
      <c r="C132" s="120" t="s">
        <v>49</v>
      </c>
      <c r="D132" s="121" t="s">
        <v>119</v>
      </c>
      <c r="E132" s="122">
        <v>5000</v>
      </c>
      <c r="F132" s="122">
        <v>1729.93</v>
      </c>
      <c r="G132" s="51">
        <f t="shared" si="3"/>
        <v>0.34598600000000002</v>
      </c>
      <c r="H132" s="52">
        <f t="shared" si="7"/>
        <v>2.3694223301434426E-2</v>
      </c>
    </row>
    <row r="133" spans="1:8">
      <c r="A133" s="119"/>
      <c r="B133" s="120"/>
      <c r="C133" s="120" t="s">
        <v>53</v>
      </c>
      <c r="D133" s="121" t="s">
        <v>54</v>
      </c>
      <c r="E133" s="122">
        <v>2371</v>
      </c>
      <c r="F133" s="122">
        <v>1800</v>
      </c>
      <c r="G133" s="51">
        <f t="shared" si="3"/>
        <v>0.7591733445803458</v>
      </c>
      <c r="H133" s="52">
        <f t="shared" si="7"/>
        <v>2.4653946658293673E-2</v>
      </c>
    </row>
    <row r="134" spans="1:8">
      <c r="A134" s="119"/>
      <c r="B134" s="120"/>
      <c r="C134" s="120" t="s">
        <v>57</v>
      </c>
      <c r="D134" s="121" t="s">
        <v>58</v>
      </c>
      <c r="E134" s="122">
        <v>1600</v>
      </c>
      <c r="F134" s="122">
        <v>0</v>
      </c>
      <c r="G134" s="51">
        <f t="shared" si="3"/>
        <v>0</v>
      </c>
      <c r="H134" s="52">
        <f t="shared" si="7"/>
        <v>0</v>
      </c>
    </row>
    <row r="135" spans="1:8">
      <c r="A135" s="83"/>
      <c r="B135" s="84" t="s">
        <v>120</v>
      </c>
      <c r="C135" s="84"/>
      <c r="D135" s="85" t="s">
        <v>121</v>
      </c>
      <c r="E135" s="86">
        <f>SUM(E136:E138)</f>
        <v>130000</v>
      </c>
      <c r="F135" s="86">
        <f>SUM(F136:F138)</f>
        <v>66306.850000000006</v>
      </c>
      <c r="G135" s="45">
        <f t="shared" si="3"/>
        <v>0.51005269230769235</v>
      </c>
      <c r="H135" s="46">
        <f t="shared" si="7"/>
        <v>0.9081808572108222</v>
      </c>
    </row>
    <row r="136" spans="1:8">
      <c r="A136" s="119"/>
      <c r="B136" s="120"/>
      <c r="C136" s="120" t="s">
        <v>117</v>
      </c>
      <c r="D136" s="121" t="s">
        <v>122</v>
      </c>
      <c r="E136" s="122">
        <v>111000</v>
      </c>
      <c r="F136" s="122">
        <v>52133.73</v>
      </c>
      <c r="G136" s="51">
        <f t="shared" si="3"/>
        <v>0.46967324324324328</v>
      </c>
      <c r="H136" s="52">
        <f t="shared" si="7"/>
        <v>0.7140567769543803</v>
      </c>
    </row>
    <row r="137" spans="1:8">
      <c r="A137" s="119"/>
      <c r="B137" s="120"/>
      <c r="C137" s="120" t="s">
        <v>33</v>
      </c>
      <c r="D137" s="121" t="s">
        <v>34</v>
      </c>
      <c r="E137" s="122">
        <v>15000</v>
      </c>
      <c r="F137" s="122">
        <v>13388.92</v>
      </c>
      <c r="G137" s="51">
        <f t="shared" si="3"/>
        <v>0.89259466666666665</v>
      </c>
      <c r="H137" s="52">
        <f t="shared" si="7"/>
        <v>0.18338317749564517</v>
      </c>
    </row>
    <row r="138" spans="1:8">
      <c r="A138" s="119"/>
      <c r="B138" s="120"/>
      <c r="C138" s="120" t="s">
        <v>41</v>
      </c>
      <c r="D138" s="121" t="s">
        <v>42</v>
      </c>
      <c r="E138" s="122">
        <v>4000</v>
      </c>
      <c r="F138" s="122">
        <v>784.2</v>
      </c>
      <c r="G138" s="51">
        <f t="shared" si="3"/>
        <v>0.19605</v>
      </c>
      <c r="H138" s="52">
        <f t="shared" si="7"/>
        <v>1.074090276079661E-2</v>
      </c>
    </row>
    <row r="139" spans="1:8">
      <c r="A139" s="53"/>
      <c r="B139" s="54">
        <v>75023</v>
      </c>
      <c r="C139" s="54"/>
      <c r="D139" s="55" t="s">
        <v>123</v>
      </c>
      <c r="E139" s="56">
        <f>SUM(E140:E158)</f>
        <v>1646820</v>
      </c>
      <c r="F139" s="56">
        <f>SUM(F140:F158)</f>
        <v>806538.9</v>
      </c>
      <c r="G139" s="45">
        <f t="shared" si="3"/>
        <v>0.48975534666812404</v>
      </c>
      <c r="H139" s="46">
        <f t="shared" si="7"/>
        <v>11.046870565799363</v>
      </c>
    </row>
    <row r="140" spans="1:8">
      <c r="A140" s="70"/>
      <c r="B140" s="71"/>
      <c r="C140" s="71" t="s">
        <v>76</v>
      </c>
      <c r="D140" s="72" t="s">
        <v>77</v>
      </c>
      <c r="E140" s="73">
        <v>9000</v>
      </c>
      <c r="F140" s="73">
        <v>7418.21</v>
      </c>
      <c r="G140" s="51">
        <f t="shared" si="3"/>
        <v>0.82424555555555556</v>
      </c>
      <c r="H140" s="52">
        <f t="shared" si="7"/>
        <v>0.1016045298000115</v>
      </c>
    </row>
    <row r="141" spans="1:8">
      <c r="A141" s="70"/>
      <c r="B141" s="71"/>
      <c r="C141" s="71" t="s">
        <v>23</v>
      </c>
      <c r="D141" s="72" t="s">
        <v>24</v>
      </c>
      <c r="E141" s="73">
        <v>945000</v>
      </c>
      <c r="F141" s="73">
        <v>438889.47</v>
      </c>
      <c r="G141" s="51">
        <f t="shared" si="3"/>
        <v>0.46443330158730156</v>
      </c>
      <c r="H141" s="52">
        <f t="shared" si="7"/>
        <v>6.0113097679259893</v>
      </c>
    </row>
    <row r="142" spans="1:8">
      <c r="A142" s="70"/>
      <c r="B142" s="71"/>
      <c r="C142" s="71" t="s">
        <v>25</v>
      </c>
      <c r="D142" s="72" t="s">
        <v>26</v>
      </c>
      <c r="E142" s="73">
        <v>62450</v>
      </c>
      <c r="F142" s="73">
        <v>62410.58</v>
      </c>
      <c r="G142" s="51">
        <f t="shared" si="3"/>
        <v>0.99936877502001609</v>
      </c>
      <c r="H142" s="52">
        <f t="shared" si="7"/>
        <v>0.85481506124064999</v>
      </c>
    </row>
    <row r="143" spans="1:8">
      <c r="A143" s="70"/>
      <c r="B143" s="71"/>
      <c r="C143" s="71" t="s">
        <v>27</v>
      </c>
      <c r="D143" s="72" t="s">
        <v>28</v>
      </c>
      <c r="E143" s="73">
        <v>159700</v>
      </c>
      <c r="F143" s="73">
        <v>80093.759999999995</v>
      </c>
      <c r="G143" s="51">
        <f t="shared" si="3"/>
        <v>0.5015263619286161</v>
      </c>
      <c r="H143" s="52">
        <f t="shared" si="7"/>
        <v>1.0970151592789861</v>
      </c>
    </row>
    <row r="144" spans="1:8">
      <c r="A144" s="70"/>
      <c r="B144" s="71"/>
      <c r="C144" s="71" t="s">
        <v>29</v>
      </c>
      <c r="D144" s="72" t="s">
        <v>30</v>
      </c>
      <c r="E144" s="73">
        <v>22500</v>
      </c>
      <c r="F144" s="73">
        <v>7039.95</v>
      </c>
      <c r="G144" s="51">
        <f t="shared" si="3"/>
        <v>0.31288666666666665</v>
      </c>
      <c r="H144" s="52">
        <f t="shared" si="7"/>
        <v>9.6423639876141401E-2</v>
      </c>
    </row>
    <row r="145" spans="1:8">
      <c r="A145" s="70"/>
      <c r="B145" s="71"/>
      <c r="C145" s="71" t="s">
        <v>31</v>
      </c>
      <c r="D145" s="72" t="s">
        <v>99</v>
      </c>
      <c r="E145" s="73">
        <v>25000</v>
      </c>
      <c r="F145" s="73">
        <v>3194</v>
      </c>
      <c r="G145" s="51">
        <f t="shared" si="3"/>
        <v>0.12776000000000001</v>
      </c>
      <c r="H145" s="52">
        <f t="shared" si="7"/>
        <v>4.3747058681438883E-2</v>
      </c>
    </row>
    <row r="146" spans="1:8">
      <c r="A146" s="70"/>
      <c r="B146" s="71"/>
      <c r="C146" s="71" t="s">
        <v>33</v>
      </c>
      <c r="D146" s="72" t="s">
        <v>90</v>
      </c>
      <c r="E146" s="73">
        <v>147000</v>
      </c>
      <c r="F146" s="73">
        <v>56246.38</v>
      </c>
      <c r="G146" s="51">
        <f t="shared" ref="G146:G208" si="8">F146/E146</f>
        <v>0.38262843537414964</v>
      </c>
      <c r="H146" s="52">
        <f t="shared" si="7"/>
        <v>0.77038625124561999</v>
      </c>
    </row>
    <row r="147" spans="1:8">
      <c r="A147" s="70"/>
      <c r="B147" s="71"/>
      <c r="C147" s="71" t="s">
        <v>35</v>
      </c>
      <c r="D147" s="72" t="s">
        <v>36</v>
      </c>
      <c r="E147" s="73">
        <v>17000</v>
      </c>
      <c r="F147" s="73">
        <v>5989.48</v>
      </c>
      <c r="G147" s="51">
        <f t="shared" si="8"/>
        <v>0.35232235294117642</v>
      </c>
      <c r="H147" s="52">
        <f t="shared" si="7"/>
        <v>8.2035733572731542E-2</v>
      </c>
    </row>
    <row r="148" spans="1:8">
      <c r="A148" s="70"/>
      <c r="B148" s="71"/>
      <c r="C148" s="71" t="s">
        <v>37</v>
      </c>
      <c r="D148" s="72" t="s">
        <v>38</v>
      </c>
      <c r="E148" s="73">
        <v>5000</v>
      </c>
      <c r="F148" s="73">
        <v>0</v>
      </c>
      <c r="G148" s="51">
        <f t="shared" si="8"/>
        <v>0</v>
      </c>
      <c r="H148" s="52">
        <f t="shared" si="7"/>
        <v>0</v>
      </c>
    </row>
    <row r="149" spans="1:8">
      <c r="A149" s="70"/>
      <c r="B149" s="71"/>
      <c r="C149" s="71" t="s">
        <v>39</v>
      </c>
      <c r="D149" s="72" t="s">
        <v>40</v>
      </c>
      <c r="E149" s="73">
        <v>1000</v>
      </c>
      <c r="F149" s="73">
        <v>235</v>
      </c>
      <c r="G149" s="51">
        <f t="shared" si="8"/>
        <v>0.23499999999999999</v>
      </c>
      <c r="H149" s="52">
        <f t="shared" si="7"/>
        <v>3.2187097026105623E-3</v>
      </c>
    </row>
    <row r="150" spans="1:8">
      <c r="A150" s="70"/>
      <c r="B150" s="71"/>
      <c r="C150" s="71" t="s">
        <v>41</v>
      </c>
      <c r="D150" s="72" t="s">
        <v>72</v>
      </c>
      <c r="E150" s="73">
        <v>146000</v>
      </c>
      <c r="F150" s="73">
        <v>78890.27</v>
      </c>
      <c r="G150" s="51">
        <f t="shared" si="8"/>
        <v>0.54034431506849323</v>
      </c>
      <c r="H150" s="52">
        <f t="shared" si="7"/>
        <v>1.0805313935768808</v>
      </c>
    </row>
    <row r="151" spans="1:8">
      <c r="A151" s="70"/>
      <c r="B151" s="71"/>
      <c r="C151" s="71" t="s">
        <v>43</v>
      </c>
      <c r="D151" s="72" t="s">
        <v>44</v>
      </c>
      <c r="E151" s="73">
        <v>16600</v>
      </c>
      <c r="F151" s="73">
        <v>6692.28</v>
      </c>
      <c r="G151" s="51">
        <f t="shared" si="8"/>
        <v>0.40314939759036145</v>
      </c>
      <c r="H151" s="52">
        <f t="shared" si="7"/>
        <v>9.166173007909198E-2</v>
      </c>
    </row>
    <row r="152" spans="1:8">
      <c r="A152" s="70"/>
      <c r="B152" s="71"/>
      <c r="C152" s="71" t="s">
        <v>49</v>
      </c>
      <c r="D152" s="72" t="s">
        <v>50</v>
      </c>
      <c r="E152" s="73">
        <v>25500</v>
      </c>
      <c r="F152" s="73">
        <v>12050.48</v>
      </c>
      <c r="G152" s="51">
        <f t="shared" si="8"/>
        <v>0.47256784313725486</v>
      </c>
      <c r="H152" s="52">
        <f t="shared" si="7"/>
        <v>0.1650510506260193</v>
      </c>
    </row>
    <row r="153" spans="1:8">
      <c r="A153" s="70"/>
      <c r="B153" s="71"/>
      <c r="C153" s="71" t="s">
        <v>51</v>
      </c>
      <c r="D153" s="72" t="s">
        <v>124</v>
      </c>
      <c r="E153" s="73">
        <v>15000</v>
      </c>
      <c r="F153" s="73">
        <v>3880.4</v>
      </c>
      <c r="G153" s="51">
        <f t="shared" si="8"/>
        <v>0.25869333333333333</v>
      </c>
      <c r="H153" s="52">
        <f t="shared" si="7"/>
        <v>5.3148430340468206E-2</v>
      </c>
    </row>
    <row r="154" spans="1:8">
      <c r="A154" s="70"/>
      <c r="B154" s="71"/>
      <c r="C154" s="71" t="s">
        <v>53</v>
      </c>
      <c r="D154" s="72" t="s">
        <v>54</v>
      </c>
      <c r="E154" s="73">
        <v>19900</v>
      </c>
      <c r="F154" s="73">
        <v>16780.330000000002</v>
      </c>
      <c r="G154" s="51">
        <f t="shared" si="8"/>
        <v>0.84323266331658298</v>
      </c>
      <c r="H154" s="52">
        <f t="shared" si="7"/>
        <v>0.22983408929364729</v>
      </c>
    </row>
    <row r="155" spans="1:8">
      <c r="A155" s="70"/>
      <c r="B155" s="71"/>
      <c r="C155" s="71" t="s">
        <v>55</v>
      </c>
      <c r="D155" s="72" t="s">
        <v>56</v>
      </c>
      <c r="E155" s="73">
        <v>20000</v>
      </c>
      <c r="F155" s="73">
        <v>20000</v>
      </c>
      <c r="G155" s="51">
        <f t="shared" si="8"/>
        <v>1</v>
      </c>
      <c r="H155" s="52">
        <f t="shared" si="7"/>
        <v>0.27393274064770745</v>
      </c>
    </row>
    <row r="156" spans="1:8">
      <c r="A156" s="70"/>
      <c r="B156" s="71"/>
      <c r="C156" s="71" t="s">
        <v>94</v>
      </c>
      <c r="D156" s="72" t="s">
        <v>95</v>
      </c>
      <c r="E156" s="73">
        <v>170</v>
      </c>
      <c r="F156" s="73">
        <v>168</v>
      </c>
      <c r="G156" s="51">
        <f t="shared" si="8"/>
        <v>0.9882352941176471</v>
      </c>
      <c r="H156" s="52">
        <f t="shared" si="7"/>
        <v>2.3010350214407427E-3</v>
      </c>
    </row>
    <row r="157" spans="1:8">
      <c r="A157" s="70"/>
      <c r="B157" s="71"/>
      <c r="C157" s="71" t="s">
        <v>101</v>
      </c>
      <c r="D157" s="72" t="s">
        <v>102</v>
      </c>
      <c r="E157" s="73">
        <v>4000</v>
      </c>
      <c r="F157" s="73">
        <v>3178.31</v>
      </c>
      <c r="G157" s="51">
        <f t="shared" si="8"/>
        <v>0.79457749999999994</v>
      </c>
      <c r="H157" s="52">
        <f t="shared" si="7"/>
        <v>4.3532158446400751E-2</v>
      </c>
    </row>
    <row r="158" spans="1:8">
      <c r="A158" s="70"/>
      <c r="B158" s="71"/>
      <c r="C158" s="71" t="s">
        <v>57</v>
      </c>
      <c r="D158" s="72" t="s">
        <v>58</v>
      </c>
      <c r="E158" s="73">
        <v>6000</v>
      </c>
      <c r="F158" s="73">
        <v>3382</v>
      </c>
      <c r="G158" s="51">
        <f t="shared" si="8"/>
        <v>0.56366666666666665</v>
      </c>
      <c r="H158" s="52">
        <f t="shared" si="7"/>
        <v>4.6322026443527328E-2</v>
      </c>
    </row>
    <row r="159" spans="1:8">
      <c r="A159" s="53"/>
      <c r="B159" s="54" t="s">
        <v>125</v>
      </c>
      <c r="C159" s="54"/>
      <c r="D159" s="55" t="s">
        <v>126</v>
      </c>
      <c r="E159" s="56">
        <f>SUM(E160)</f>
        <v>5000</v>
      </c>
      <c r="F159" s="56">
        <f>SUM(F160)</f>
        <v>2567.16</v>
      </c>
      <c r="G159" s="45">
        <f>F159/E159</f>
        <v>0.513432</v>
      </c>
      <c r="H159" s="46">
        <f t="shared" si="7"/>
        <v>3.5161458724058431E-2</v>
      </c>
    </row>
    <row r="160" spans="1:8">
      <c r="A160" s="70"/>
      <c r="B160" s="71"/>
      <c r="C160" s="71" t="s">
        <v>33</v>
      </c>
      <c r="D160" s="72" t="s">
        <v>90</v>
      </c>
      <c r="E160" s="73">
        <v>5000</v>
      </c>
      <c r="F160" s="73">
        <v>2567.16</v>
      </c>
      <c r="G160" s="51">
        <f>F160/E160</f>
        <v>0.513432</v>
      </c>
      <c r="H160" s="52">
        <f t="shared" si="7"/>
        <v>3.5161458724058431E-2</v>
      </c>
    </row>
    <row r="161" spans="1:8">
      <c r="A161" s="53"/>
      <c r="B161" s="54" t="s">
        <v>127</v>
      </c>
      <c r="C161" s="54"/>
      <c r="D161" s="55" t="s">
        <v>70</v>
      </c>
      <c r="E161" s="56">
        <f>SUM(E162:E166)</f>
        <v>131965</v>
      </c>
      <c r="F161" s="56">
        <f>SUM(F162:F166)</f>
        <v>55048.71</v>
      </c>
      <c r="G161" s="45">
        <f t="shared" si="8"/>
        <v>0.41714628878869398</v>
      </c>
      <c r="H161" s="46">
        <f t="shared" ref="H161:H167" si="9">F161/$F$453*100</f>
        <v>0.75398219997104299</v>
      </c>
    </row>
    <row r="162" spans="1:8">
      <c r="A162" s="70"/>
      <c r="B162" s="71"/>
      <c r="C162" s="71" t="s">
        <v>128</v>
      </c>
      <c r="D162" s="72" t="s">
        <v>129</v>
      </c>
      <c r="E162" s="73">
        <v>8400</v>
      </c>
      <c r="F162" s="73">
        <v>2325</v>
      </c>
      <c r="G162" s="51">
        <f t="shared" si="8"/>
        <v>0.2767857142857143</v>
      </c>
      <c r="H162" s="52">
        <f t="shared" si="9"/>
        <v>3.1844681100295986E-2</v>
      </c>
    </row>
    <row r="163" spans="1:8">
      <c r="A163" s="70"/>
      <c r="B163" s="71"/>
      <c r="C163" s="71" t="s">
        <v>117</v>
      </c>
      <c r="D163" s="72" t="s">
        <v>122</v>
      </c>
      <c r="E163" s="73">
        <v>80200</v>
      </c>
      <c r="F163" s="73">
        <v>32880</v>
      </c>
      <c r="G163" s="51">
        <f t="shared" si="8"/>
        <v>0.40997506234413966</v>
      </c>
      <c r="H163" s="52">
        <f t="shared" si="9"/>
        <v>0.45034542562483104</v>
      </c>
    </row>
    <row r="164" spans="1:8">
      <c r="A164" s="70"/>
      <c r="B164" s="71"/>
      <c r="C164" s="71" t="s">
        <v>130</v>
      </c>
      <c r="D164" s="72" t="s">
        <v>131</v>
      </c>
      <c r="E164" s="73">
        <v>36865</v>
      </c>
      <c r="F164" s="73">
        <v>17412</v>
      </c>
      <c r="G164" s="51">
        <f t="shared" si="8"/>
        <v>0.47231791672317919</v>
      </c>
      <c r="H164" s="52">
        <f t="shared" si="9"/>
        <v>0.23848584400789413</v>
      </c>
    </row>
    <row r="165" spans="1:8">
      <c r="A165" s="70"/>
      <c r="B165" s="71"/>
      <c r="C165" s="71" t="s">
        <v>33</v>
      </c>
      <c r="D165" s="72" t="s">
        <v>90</v>
      </c>
      <c r="E165" s="73">
        <v>2000</v>
      </c>
      <c r="F165" s="73">
        <v>191.88</v>
      </c>
      <c r="G165" s="51">
        <f t="shared" si="8"/>
        <v>9.5939999999999998E-2</v>
      </c>
      <c r="H165" s="52">
        <f t="shared" si="9"/>
        <v>2.6281107137741053E-3</v>
      </c>
    </row>
    <row r="166" spans="1:8" ht="15" thickBot="1">
      <c r="A166" s="57"/>
      <c r="B166" s="58"/>
      <c r="C166" s="167" t="s">
        <v>41</v>
      </c>
      <c r="D166" s="168" t="s">
        <v>72</v>
      </c>
      <c r="E166" s="60">
        <v>4500</v>
      </c>
      <c r="F166" s="60">
        <v>2239.83</v>
      </c>
      <c r="G166" s="169">
        <f t="shared" si="8"/>
        <v>0.49773999999999996</v>
      </c>
      <c r="H166" s="170">
        <f t="shared" si="9"/>
        <v>3.0678138524247729E-2</v>
      </c>
    </row>
    <row r="167" spans="1:8">
      <c r="A167" s="74">
        <v>751</v>
      </c>
      <c r="B167" s="75"/>
      <c r="C167" s="75"/>
      <c r="D167" s="171" t="s">
        <v>132</v>
      </c>
      <c r="E167" s="172">
        <f>SUM(E169,E175,E184,)</f>
        <v>38095</v>
      </c>
      <c r="F167" s="172">
        <f>SUM(F169,F175,F184,)</f>
        <v>36485.65</v>
      </c>
      <c r="G167" s="27">
        <f t="shared" si="8"/>
        <v>0.95775429846436544</v>
      </c>
      <c r="H167" s="28">
        <f t="shared" si="9"/>
        <v>0.49973070494065142</v>
      </c>
    </row>
    <row r="168" spans="1:8" ht="15" thickBot="1">
      <c r="A168" s="77"/>
      <c r="B168" s="78"/>
      <c r="C168" s="78"/>
      <c r="D168" s="173" t="s">
        <v>133</v>
      </c>
      <c r="E168" s="174"/>
      <c r="F168" s="174"/>
      <c r="G168" s="81"/>
      <c r="H168" s="82"/>
    </row>
    <row r="169" spans="1:8">
      <c r="A169" s="123"/>
      <c r="B169" s="124">
        <v>75101</v>
      </c>
      <c r="C169" s="124"/>
      <c r="D169" s="125" t="s">
        <v>134</v>
      </c>
      <c r="E169" s="175">
        <f>SUM(E171:E174)</f>
        <v>1398</v>
      </c>
      <c r="F169" s="175">
        <f>SUM(F171:F174)</f>
        <v>658.65</v>
      </c>
      <c r="G169" s="139">
        <f t="shared" si="8"/>
        <v>0.47113733905579397</v>
      </c>
      <c r="H169" s="140">
        <f>F169/$F$453*100</f>
        <v>9.0212899813806244E-3</v>
      </c>
    </row>
    <row r="170" spans="1:8">
      <c r="A170" s="83"/>
      <c r="B170" s="84"/>
      <c r="C170" s="84"/>
      <c r="D170" s="85" t="s">
        <v>135</v>
      </c>
      <c r="E170" s="176"/>
      <c r="F170" s="176"/>
      <c r="G170" s="87"/>
      <c r="H170" s="88"/>
    </row>
    <row r="171" spans="1:8">
      <c r="A171" s="70"/>
      <c r="B171" s="71"/>
      <c r="C171" s="71" t="s">
        <v>27</v>
      </c>
      <c r="D171" s="72" t="s">
        <v>28</v>
      </c>
      <c r="E171" s="73">
        <v>105</v>
      </c>
      <c r="F171" s="73">
        <v>51.3</v>
      </c>
      <c r="G171" s="51">
        <f t="shared" si="8"/>
        <v>0.48857142857142855</v>
      </c>
      <c r="H171" s="177">
        <f t="shared" ref="H171:H188" si="10">F171/$F$453*100</f>
        <v>7.0263747976136962E-4</v>
      </c>
    </row>
    <row r="172" spans="1:8">
      <c r="A172" s="70"/>
      <c r="B172" s="71"/>
      <c r="C172" s="71" t="s">
        <v>29</v>
      </c>
      <c r="D172" s="72" t="s">
        <v>30</v>
      </c>
      <c r="E172" s="73">
        <v>15</v>
      </c>
      <c r="F172" s="73">
        <v>7.35</v>
      </c>
      <c r="G172" s="51">
        <f t="shared" si="8"/>
        <v>0.49</v>
      </c>
      <c r="H172" s="177">
        <f t="shared" si="10"/>
        <v>1.006702821880325E-4</v>
      </c>
    </row>
    <row r="173" spans="1:8">
      <c r="A173" s="70"/>
      <c r="B173" s="71"/>
      <c r="C173" s="71" t="s">
        <v>31</v>
      </c>
      <c r="D173" s="72" t="s">
        <v>32</v>
      </c>
      <c r="E173" s="73">
        <v>600</v>
      </c>
      <c r="F173" s="73">
        <v>300</v>
      </c>
      <c r="G173" s="51">
        <f t="shared" si="8"/>
        <v>0.5</v>
      </c>
      <c r="H173" s="177">
        <f t="shared" si="10"/>
        <v>4.1089911097156118E-3</v>
      </c>
    </row>
    <row r="174" spans="1:8">
      <c r="A174" s="89"/>
      <c r="B174" s="90"/>
      <c r="C174" s="90" t="s">
        <v>33</v>
      </c>
      <c r="D174" s="91" t="s">
        <v>34</v>
      </c>
      <c r="E174" s="92">
        <v>678</v>
      </c>
      <c r="F174" s="92">
        <v>300</v>
      </c>
      <c r="G174" s="61">
        <f t="shared" si="8"/>
        <v>0.44247787610619471</v>
      </c>
      <c r="H174" s="177">
        <f t="shared" si="10"/>
        <v>4.1089911097156118E-3</v>
      </c>
    </row>
    <row r="175" spans="1:8">
      <c r="A175" s="178"/>
      <c r="B175" s="179" t="s">
        <v>293</v>
      </c>
      <c r="C175" s="180"/>
      <c r="D175" s="181" t="s">
        <v>137</v>
      </c>
      <c r="E175" s="182">
        <f>SUM(E176:E183)</f>
        <v>33753</v>
      </c>
      <c r="F175" s="182">
        <f>SUM(F176:F183)</f>
        <v>33433</v>
      </c>
      <c r="G175" s="183">
        <f t="shared" si="8"/>
        <v>0.99051936124196371</v>
      </c>
      <c r="H175" s="184">
        <f t="shared" si="10"/>
        <v>0.45791966590374017</v>
      </c>
    </row>
    <row r="176" spans="1:8">
      <c r="A176" s="89"/>
      <c r="B176" s="90"/>
      <c r="C176" s="185" t="s">
        <v>117</v>
      </c>
      <c r="D176" s="186" t="s">
        <v>122</v>
      </c>
      <c r="E176" s="92">
        <v>20530.5</v>
      </c>
      <c r="F176" s="92">
        <v>20210.5</v>
      </c>
      <c r="G176" s="61">
        <f t="shared" si="8"/>
        <v>0.98441343367185408</v>
      </c>
      <c r="H176" s="177">
        <f t="shared" si="10"/>
        <v>0.27681588274302454</v>
      </c>
    </row>
    <row r="177" spans="1:8">
      <c r="A177" s="89"/>
      <c r="B177" s="90"/>
      <c r="C177" s="185" t="s">
        <v>23</v>
      </c>
      <c r="D177" s="186" t="s">
        <v>24</v>
      </c>
      <c r="E177" s="92">
        <v>5400</v>
      </c>
      <c r="F177" s="92">
        <v>5400</v>
      </c>
      <c r="G177" s="61">
        <f t="shared" si="8"/>
        <v>1</v>
      </c>
      <c r="H177" s="177">
        <f t="shared" si="10"/>
        <v>7.3961839974881011E-2</v>
      </c>
    </row>
    <row r="178" spans="1:8">
      <c r="A178" s="89"/>
      <c r="B178" s="90"/>
      <c r="C178" s="185" t="s">
        <v>27</v>
      </c>
      <c r="D178" s="186" t="s">
        <v>28</v>
      </c>
      <c r="E178" s="92">
        <v>1582.09</v>
      </c>
      <c r="F178" s="92">
        <v>1582.09</v>
      </c>
      <c r="G178" s="61">
        <f t="shared" si="8"/>
        <v>1</v>
      </c>
      <c r="H178" s="177">
        <f t="shared" si="10"/>
        <v>2.1669312482566573E-2</v>
      </c>
    </row>
    <row r="179" spans="1:8">
      <c r="A179" s="89"/>
      <c r="B179" s="90"/>
      <c r="C179" s="185" t="s">
        <v>29</v>
      </c>
      <c r="D179" s="186" t="s">
        <v>138</v>
      </c>
      <c r="E179" s="92">
        <v>189.93</v>
      </c>
      <c r="F179" s="92">
        <v>189.93</v>
      </c>
      <c r="G179" s="61">
        <f t="shared" si="8"/>
        <v>1</v>
      </c>
      <c r="H179" s="177">
        <f t="shared" si="10"/>
        <v>2.6014022715609539E-3</v>
      </c>
    </row>
    <row r="180" spans="1:8">
      <c r="A180" s="89"/>
      <c r="B180" s="90"/>
      <c r="C180" s="185" t="s">
        <v>31</v>
      </c>
      <c r="D180" s="186" t="s">
        <v>32</v>
      </c>
      <c r="E180" s="92">
        <v>4137</v>
      </c>
      <c r="F180" s="92">
        <v>4137</v>
      </c>
      <c r="G180" s="61">
        <f t="shared" si="8"/>
        <v>1</v>
      </c>
      <c r="H180" s="177">
        <f t="shared" si="10"/>
        <v>5.6662987402978281E-2</v>
      </c>
    </row>
    <row r="181" spans="1:8">
      <c r="A181" s="89"/>
      <c r="B181" s="90"/>
      <c r="C181" s="185" t="s">
        <v>33</v>
      </c>
      <c r="D181" s="186" t="s">
        <v>90</v>
      </c>
      <c r="E181" s="92">
        <v>1107.8800000000001</v>
      </c>
      <c r="F181" s="92">
        <v>1107.8800000000001</v>
      </c>
      <c r="G181" s="61">
        <f t="shared" si="8"/>
        <v>1</v>
      </c>
      <c r="H181" s="177">
        <f t="shared" si="10"/>
        <v>1.5174230235439108E-2</v>
      </c>
    </row>
    <row r="182" spans="1:8">
      <c r="A182" s="89"/>
      <c r="B182" s="90"/>
      <c r="C182" s="185" t="s">
        <v>43</v>
      </c>
      <c r="D182" s="186" t="s">
        <v>44</v>
      </c>
      <c r="E182" s="92">
        <v>30</v>
      </c>
      <c r="F182" s="92">
        <v>30</v>
      </c>
      <c r="G182" s="61">
        <f t="shared" si="8"/>
        <v>1</v>
      </c>
      <c r="H182" s="177">
        <f t="shared" si="10"/>
        <v>4.108991109715612E-4</v>
      </c>
    </row>
    <row r="183" spans="1:8">
      <c r="A183" s="89"/>
      <c r="B183" s="90"/>
      <c r="C183" s="185" t="s">
        <v>49</v>
      </c>
      <c r="D183" s="186" t="s">
        <v>50</v>
      </c>
      <c r="E183" s="92">
        <v>775.6</v>
      </c>
      <c r="F183" s="92">
        <v>775.6</v>
      </c>
      <c r="G183" s="61">
        <f t="shared" si="8"/>
        <v>1</v>
      </c>
      <c r="H183" s="177">
        <f t="shared" si="10"/>
        <v>1.0623111682318095E-2</v>
      </c>
    </row>
    <row r="184" spans="1:8">
      <c r="A184" s="187"/>
      <c r="B184" s="188" t="s">
        <v>136</v>
      </c>
      <c r="C184" s="189"/>
      <c r="D184" s="190" t="s">
        <v>139</v>
      </c>
      <c r="E184" s="191">
        <f>SUM(E185:E187)</f>
        <v>2944</v>
      </c>
      <c r="F184" s="191">
        <f>SUM(F185:F187)</f>
        <v>2394</v>
      </c>
      <c r="G184" s="63">
        <f t="shared" si="8"/>
        <v>0.81317934782608692</v>
      </c>
      <c r="H184" s="192">
        <f t="shared" si="10"/>
        <v>3.278974905553058E-2</v>
      </c>
    </row>
    <row r="185" spans="1:8">
      <c r="A185" s="70"/>
      <c r="B185" s="71"/>
      <c r="C185" s="48" t="s">
        <v>117</v>
      </c>
      <c r="D185" s="49" t="s">
        <v>122</v>
      </c>
      <c r="E185" s="73">
        <v>2550</v>
      </c>
      <c r="F185" s="73">
        <v>2000</v>
      </c>
      <c r="G185" s="61">
        <f t="shared" si="8"/>
        <v>0.78431372549019607</v>
      </c>
      <c r="H185" s="177">
        <f t="shared" si="10"/>
        <v>2.7393274064770747E-2</v>
      </c>
    </row>
    <row r="186" spans="1:8">
      <c r="A186" s="70"/>
      <c r="B186" s="71"/>
      <c r="C186" s="48" t="s">
        <v>33</v>
      </c>
      <c r="D186" s="49" t="s">
        <v>90</v>
      </c>
      <c r="E186" s="73">
        <v>232.69</v>
      </c>
      <c r="F186" s="73">
        <v>232.69</v>
      </c>
      <c r="G186" s="61">
        <f t="shared" si="8"/>
        <v>1</v>
      </c>
      <c r="H186" s="177">
        <f t="shared" si="10"/>
        <v>3.1870704710657521E-3</v>
      </c>
    </row>
    <row r="187" spans="1:8" ht="15" thickBot="1">
      <c r="A187" s="93"/>
      <c r="B187" s="94"/>
      <c r="C187" s="132" t="s">
        <v>49</v>
      </c>
      <c r="D187" s="133" t="s">
        <v>50</v>
      </c>
      <c r="E187" s="96">
        <v>161.31</v>
      </c>
      <c r="F187" s="96">
        <v>161.31</v>
      </c>
      <c r="G187" s="61">
        <f t="shared" si="8"/>
        <v>1</v>
      </c>
      <c r="H187" s="177">
        <f t="shared" si="10"/>
        <v>2.2094045196940845E-3</v>
      </c>
    </row>
    <row r="188" spans="1:8">
      <c r="A188" s="74" t="s">
        <v>140</v>
      </c>
      <c r="B188" s="75"/>
      <c r="C188" s="75"/>
      <c r="D188" s="171" t="s">
        <v>141</v>
      </c>
      <c r="E188" s="172">
        <f>SUM(E190,E192,)</f>
        <v>255598</v>
      </c>
      <c r="F188" s="172">
        <f>SUM(F190,F192,)</f>
        <v>121225.18</v>
      </c>
      <c r="G188" s="27">
        <f t="shared" si="8"/>
        <v>0.47428062817392935</v>
      </c>
      <c r="H188" s="193">
        <f t="shared" si="10"/>
        <v>1.6603772896455826</v>
      </c>
    </row>
    <row r="189" spans="1:8" ht="15" thickBot="1">
      <c r="A189" s="77"/>
      <c r="B189" s="78"/>
      <c r="C189" s="78"/>
      <c r="D189" s="173" t="s">
        <v>142</v>
      </c>
      <c r="E189" s="174"/>
      <c r="F189" s="174"/>
      <c r="G189" s="194"/>
      <c r="H189" s="195"/>
    </row>
    <row r="190" spans="1:8">
      <c r="A190" s="141"/>
      <c r="B190" s="142" t="s">
        <v>143</v>
      </c>
      <c r="C190" s="142"/>
      <c r="D190" s="143" t="s">
        <v>144</v>
      </c>
      <c r="E190" s="196">
        <f>SUM(E191:E191)</f>
        <v>10800</v>
      </c>
      <c r="F190" s="196">
        <f>SUM(F191:F191)</f>
        <v>0</v>
      </c>
      <c r="G190" s="197">
        <f t="shared" si="8"/>
        <v>0</v>
      </c>
      <c r="H190" s="198">
        <f t="shared" ref="H190:H208" si="11">F190/$F$453*100</f>
        <v>0</v>
      </c>
    </row>
    <row r="191" spans="1:8">
      <c r="A191" s="47"/>
      <c r="B191" s="48"/>
      <c r="C191" s="48" t="s">
        <v>294</v>
      </c>
      <c r="D191" s="49" t="s">
        <v>145</v>
      </c>
      <c r="E191" s="199">
        <v>10800</v>
      </c>
      <c r="F191" s="199">
        <v>0</v>
      </c>
      <c r="G191" s="200">
        <f t="shared" si="8"/>
        <v>0</v>
      </c>
      <c r="H191" s="201">
        <f t="shared" si="11"/>
        <v>0</v>
      </c>
    </row>
    <row r="192" spans="1:8">
      <c r="A192" s="53"/>
      <c r="B192" s="54" t="s">
        <v>146</v>
      </c>
      <c r="C192" s="54"/>
      <c r="D192" s="55" t="s">
        <v>147</v>
      </c>
      <c r="E192" s="56">
        <f>SUM(E193:E209)</f>
        <v>244798</v>
      </c>
      <c r="F192" s="56">
        <f>SUM(F193:F209)</f>
        <v>121225.18</v>
      </c>
      <c r="G192" s="45">
        <f t="shared" si="8"/>
        <v>0.49520494448484054</v>
      </c>
      <c r="H192" s="46">
        <f t="shared" si="11"/>
        <v>1.6603772896455826</v>
      </c>
    </row>
    <row r="193" spans="1:8">
      <c r="A193" s="89"/>
      <c r="B193" s="90"/>
      <c r="C193" s="90" t="s">
        <v>117</v>
      </c>
      <c r="D193" s="91" t="s">
        <v>148</v>
      </c>
      <c r="E193" s="92">
        <v>49000</v>
      </c>
      <c r="F193" s="92">
        <v>48096.4</v>
      </c>
      <c r="G193" s="51">
        <f t="shared" si="8"/>
        <v>0.98155918367346939</v>
      </c>
      <c r="H193" s="52">
        <f t="shared" si="11"/>
        <v>0.65875893336441982</v>
      </c>
    </row>
    <row r="194" spans="1:8">
      <c r="A194" s="89"/>
      <c r="B194" s="90"/>
      <c r="C194" s="90" t="s">
        <v>23</v>
      </c>
      <c r="D194" s="91" t="s">
        <v>24</v>
      </c>
      <c r="E194" s="92">
        <v>60800</v>
      </c>
      <c r="F194" s="92">
        <v>34462.85</v>
      </c>
      <c r="G194" s="51">
        <f t="shared" si="8"/>
        <v>0.56682319078947363</v>
      </c>
      <c r="H194" s="52">
        <f t="shared" si="11"/>
        <v>0.47202514755154223</v>
      </c>
    </row>
    <row r="195" spans="1:8">
      <c r="A195" s="89"/>
      <c r="B195" s="90"/>
      <c r="C195" s="90" t="s">
        <v>25</v>
      </c>
      <c r="D195" s="91" t="s">
        <v>26</v>
      </c>
      <c r="E195" s="92">
        <v>4800</v>
      </c>
      <c r="F195" s="92">
        <v>4771.3100000000004</v>
      </c>
      <c r="G195" s="51">
        <f t="shared" si="8"/>
        <v>0.99402291666666676</v>
      </c>
      <c r="H195" s="52">
        <f t="shared" si="11"/>
        <v>6.5350901238990663E-2</v>
      </c>
    </row>
    <row r="196" spans="1:8">
      <c r="A196" s="89"/>
      <c r="B196" s="90"/>
      <c r="C196" s="90" t="s">
        <v>27</v>
      </c>
      <c r="D196" s="91" t="s">
        <v>28</v>
      </c>
      <c r="E196" s="92">
        <v>11300</v>
      </c>
      <c r="F196" s="92">
        <v>6727.63</v>
      </c>
      <c r="G196" s="51">
        <f t="shared" si="8"/>
        <v>0.5953654867256637</v>
      </c>
      <c r="H196" s="52">
        <f t="shared" si="11"/>
        <v>9.2145906198186814E-2</v>
      </c>
    </row>
    <row r="197" spans="1:8">
      <c r="A197" s="89"/>
      <c r="B197" s="90"/>
      <c r="C197" s="90" t="s">
        <v>29</v>
      </c>
      <c r="D197" s="91" t="s">
        <v>30</v>
      </c>
      <c r="E197" s="92">
        <v>1610</v>
      </c>
      <c r="F197" s="92">
        <v>961.24</v>
      </c>
      <c r="G197" s="51">
        <f t="shared" si="8"/>
        <v>0.59704347826086956</v>
      </c>
      <c r="H197" s="52">
        <f t="shared" si="11"/>
        <v>1.3165755381010117E-2</v>
      </c>
    </row>
    <row r="198" spans="1:8">
      <c r="A198" s="89"/>
      <c r="B198" s="90"/>
      <c r="C198" s="90" t="s">
        <v>31</v>
      </c>
      <c r="D198" s="91" t="s">
        <v>32</v>
      </c>
      <c r="E198" s="92">
        <v>7000</v>
      </c>
      <c r="F198" s="92">
        <v>3000</v>
      </c>
      <c r="G198" s="51">
        <f t="shared" si="8"/>
        <v>0.42857142857142855</v>
      </c>
      <c r="H198" s="52">
        <f t="shared" si="11"/>
        <v>4.1089911097156123E-2</v>
      </c>
    </row>
    <row r="199" spans="1:8">
      <c r="A199" s="89"/>
      <c r="B199" s="90"/>
      <c r="C199" s="90" t="s">
        <v>33</v>
      </c>
      <c r="D199" s="91" t="s">
        <v>90</v>
      </c>
      <c r="E199" s="92">
        <v>35000</v>
      </c>
      <c r="F199" s="92">
        <v>9195.7900000000009</v>
      </c>
      <c r="G199" s="51">
        <f t="shared" si="8"/>
        <v>0.26273685714285716</v>
      </c>
      <c r="H199" s="52">
        <f t="shared" si="11"/>
        <v>0.12595139785603909</v>
      </c>
    </row>
    <row r="200" spans="1:8">
      <c r="A200" s="89"/>
      <c r="B200" s="90"/>
      <c r="C200" s="90" t="s">
        <v>35</v>
      </c>
      <c r="D200" s="91" t="s">
        <v>36</v>
      </c>
      <c r="E200" s="92">
        <v>3000</v>
      </c>
      <c r="F200" s="92">
        <v>0</v>
      </c>
      <c r="G200" s="51">
        <f t="shared" si="8"/>
        <v>0</v>
      </c>
      <c r="H200" s="52">
        <f t="shared" si="11"/>
        <v>0</v>
      </c>
    </row>
    <row r="201" spans="1:8">
      <c r="A201" s="89"/>
      <c r="B201" s="90"/>
      <c r="C201" s="90" t="s">
        <v>37</v>
      </c>
      <c r="D201" s="91" t="s">
        <v>38</v>
      </c>
      <c r="E201" s="92">
        <v>15000</v>
      </c>
      <c r="F201" s="92">
        <v>0</v>
      </c>
      <c r="G201" s="51">
        <f t="shared" si="8"/>
        <v>0</v>
      </c>
      <c r="H201" s="52">
        <f t="shared" si="11"/>
        <v>0</v>
      </c>
    </row>
    <row r="202" spans="1:8">
      <c r="A202" s="89"/>
      <c r="B202" s="90"/>
      <c r="C202" s="90" t="s">
        <v>39</v>
      </c>
      <c r="D202" s="91" t="s">
        <v>40</v>
      </c>
      <c r="E202" s="92">
        <v>5000</v>
      </c>
      <c r="F202" s="92">
        <v>1134</v>
      </c>
      <c r="G202" s="51">
        <f t="shared" si="8"/>
        <v>0.2268</v>
      </c>
      <c r="H202" s="52">
        <f t="shared" si="11"/>
        <v>1.5531986394725012E-2</v>
      </c>
    </row>
    <row r="203" spans="1:8">
      <c r="A203" s="89"/>
      <c r="B203" s="90"/>
      <c r="C203" s="90" t="s">
        <v>41</v>
      </c>
      <c r="D203" s="91" t="s">
        <v>42</v>
      </c>
      <c r="E203" s="92">
        <v>15000</v>
      </c>
      <c r="F203" s="92">
        <v>3369.05</v>
      </c>
      <c r="G203" s="51">
        <f t="shared" si="8"/>
        <v>0.22460333333333335</v>
      </c>
      <c r="H203" s="52">
        <f t="shared" si="11"/>
        <v>4.6144654993957937E-2</v>
      </c>
    </row>
    <row r="204" spans="1:8">
      <c r="A204" s="89"/>
      <c r="B204" s="90"/>
      <c r="C204" s="90" t="s">
        <v>43</v>
      </c>
      <c r="D204" s="91" t="s">
        <v>44</v>
      </c>
      <c r="E204" s="92">
        <v>600</v>
      </c>
      <c r="F204" s="92">
        <v>380</v>
      </c>
      <c r="G204" s="51">
        <f t="shared" si="8"/>
        <v>0.6333333333333333</v>
      </c>
      <c r="H204" s="52">
        <f t="shared" si="11"/>
        <v>5.2047220723064414E-3</v>
      </c>
    </row>
    <row r="205" spans="1:8">
      <c r="A205" s="89"/>
      <c r="B205" s="90"/>
      <c r="C205" s="90" t="s">
        <v>49</v>
      </c>
      <c r="D205" s="91" t="s">
        <v>50</v>
      </c>
      <c r="E205" s="92">
        <v>1500</v>
      </c>
      <c r="F205" s="92">
        <v>0</v>
      </c>
      <c r="G205" s="51">
        <f t="shared" si="8"/>
        <v>0</v>
      </c>
      <c r="H205" s="52">
        <f t="shared" si="11"/>
        <v>0</v>
      </c>
    </row>
    <row r="206" spans="1:8">
      <c r="A206" s="89"/>
      <c r="B206" s="90"/>
      <c r="C206" s="90" t="s">
        <v>51</v>
      </c>
      <c r="D206" s="91" t="s">
        <v>124</v>
      </c>
      <c r="E206" s="92">
        <v>32000</v>
      </c>
      <c r="F206" s="92">
        <v>6738.4</v>
      </c>
      <c r="G206" s="51">
        <f t="shared" si="8"/>
        <v>0.21057499999999998</v>
      </c>
      <c r="H206" s="52">
        <f t="shared" si="11"/>
        <v>9.2293418979025599E-2</v>
      </c>
    </row>
    <row r="207" spans="1:8">
      <c r="A207" s="89"/>
      <c r="B207" s="90"/>
      <c r="C207" s="90" t="s">
        <v>53</v>
      </c>
      <c r="D207" s="91" t="s">
        <v>54</v>
      </c>
      <c r="E207" s="92">
        <v>2188</v>
      </c>
      <c r="F207" s="92">
        <v>1800</v>
      </c>
      <c r="G207" s="51">
        <f t="shared" si="8"/>
        <v>0.82266910420475325</v>
      </c>
      <c r="H207" s="52">
        <f t="shared" si="11"/>
        <v>2.4653946658293673E-2</v>
      </c>
    </row>
    <row r="208" spans="1:8">
      <c r="A208" s="89"/>
      <c r="B208" s="90"/>
      <c r="C208" s="90" t="s">
        <v>149</v>
      </c>
      <c r="D208" s="91" t="s">
        <v>150</v>
      </c>
      <c r="E208" s="92">
        <v>1000</v>
      </c>
      <c r="F208" s="92">
        <v>588.51</v>
      </c>
      <c r="G208" s="61">
        <f t="shared" si="8"/>
        <v>0.58850999999999998</v>
      </c>
      <c r="H208" s="62">
        <f t="shared" si="11"/>
        <v>8.0606078599291166E-3</v>
      </c>
    </row>
    <row r="209" spans="1:8" ht="15" thickBot="1">
      <c r="A209" s="57"/>
      <c r="B209" s="58"/>
      <c r="C209" s="58"/>
      <c r="D209" s="59" t="s">
        <v>151</v>
      </c>
      <c r="E209" s="60"/>
      <c r="F209" s="60"/>
      <c r="G209" s="169"/>
      <c r="H209" s="170"/>
    </row>
    <row r="210" spans="1:8" ht="15" thickBot="1">
      <c r="A210" s="99" t="s">
        <v>152</v>
      </c>
      <c r="B210" s="100"/>
      <c r="C210" s="100"/>
      <c r="D210" s="134" t="s">
        <v>153</v>
      </c>
      <c r="E210" s="102">
        <f>SUM(E211)</f>
        <v>39000</v>
      </c>
      <c r="F210" s="102">
        <f>SUM(F211)</f>
        <v>20382.09</v>
      </c>
      <c r="G210" s="103">
        <f t="shared" ref="G210:G270" si="12">F210/E210</f>
        <v>0.52261769230769228</v>
      </c>
      <c r="H210" s="104">
        <f>F210/$F$453*100</f>
        <v>0.27916608869141157</v>
      </c>
    </row>
    <row r="211" spans="1:8">
      <c r="A211" s="123"/>
      <c r="B211" s="124" t="s">
        <v>154</v>
      </c>
      <c r="C211" s="124"/>
      <c r="D211" s="125" t="s">
        <v>155</v>
      </c>
      <c r="E211" s="175">
        <f>SUM(E213)</f>
        <v>39000</v>
      </c>
      <c r="F211" s="175">
        <f>SUM(F213)</f>
        <v>20382.09</v>
      </c>
      <c r="G211" s="139">
        <f t="shared" si="12"/>
        <v>0.52261769230769228</v>
      </c>
      <c r="H211" s="140">
        <f>F211/$F$453*100</f>
        <v>0.27916608869141157</v>
      </c>
    </row>
    <row r="212" spans="1:8">
      <c r="A212" s="123"/>
      <c r="B212" s="124"/>
      <c r="C212" s="124"/>
      <c r="D212" s="125" t="s">
        <v>156</v>
      </c>
      <c r="E212" s="175"/>
      <c r="F212" s="175"/>
      <c r="G212" s="87"/>
      <c r="H212" s="88"/>
    </row>
    <row r="213" spans="1:8" ht="15" thickBot="1">
      <c r="A213" s="70"/>
      <c r="B213" s="71"/>
      <c r="C213" s="71" t="s">
        <v>157</v>
      </c>
      <c r="D213" s="72" t="s">
        <v>158</v>
      </c>
      <c r="E213" s="73">
        <v>39000</v>
      </c>
      <c r="F213" s="73">
        <v>20382.09</v>
      </c>
      <c r="G213" s="97">
        <f t="shared" si="12"/>
        <v>0.52261769230769228</v>
      </c>
      <c r="H213" s="98">
        <f t="shared" ref="H213:H219" si="13">F213/$F$453*100</f>
        <v>0.27916608869141157</v>
      </c>
    </row>
    <row r="214" spans="1:8" ht="15" thickBot="1">
      <c r="A214" s="99" t="s">
        <v>159</v>
      </c>
      <c r="B214" s="100"/>
      <c r="C214" s="100"/>
      <c r="D214" s="134" t="s">
        <v>160</v>
      </c>
      <c r="E214" s="102">
        <f>SUM(E215,)</f>
        <v>158000</v>
      </c>
      <c r="F214" s="102">
        <f>SUM(F215,)</f>
        <v>0</v>
      </c>
      <c r="G214" s="103">
        <f t="shared" si="12"/>
        <v>0</v>
      </c>
      <c r="H214" s="104">
        <f t="shared" si="13"/>
        <v>0</v>
      </c>
    </row>
    <row r="215" spans="1:8">
      <c r="A215" s="83"/>
      <c r="B215" s="84" t="s">
        <v>161</v>
      </c>
      <c r="C215" s="84"/>
      <c r="D215" s="85" t="s">
        <v>162</v>
      </c>
      <c r="E215" s="86">
        <f>SUM(E216)</f>
        <v>158000</v>
      </c>
      <c r="F215" s="86">
        <f>SUM(F216)</f>
        <v>0</v>
      </c>
      <c r="G215" s="87">
        <f t="shared" si="12"/>
        <v>0</v>
      </c>
      <c r="H215" s="88">
        <f t="shared" si="13"/>
        <v>0</v>
      </c>
    </row>
    <row r="216" spans="1:8" ht="15" thickBot="1">
      <c r="A216" s="70"/>
      <c r="B216" s="71"/>
      <c r="C216" s="71" t="s">
        <v>163</v>
      </c>
      <c r="D216" s="72" t="s">
        <v>164</v>
      </c>
      <c r="E216" s="73">
        <v>158000</v>
      </c>
      <c r="F216" s="73">
        <v>0</v>
      </c>
      <c r="G216" s="51">
        <f t="shared" si="12"/>
        <v>0</v>
      </c>
      <c r="H216" s="52">
        <f t="shared" si="13"/>
        <v>0</v>
      </c>
    </row>
    <row r="217" spans="1:8" ht="15" thickBot="1">
      <c r="A217" s="99" t="s">
        <v>165</v>
      </c>
      <c r="B217" s="100"/>
      <c r="C217" s="100"/>
      <c r="D217" s="134" t="s">
        <v>166</v>
      </c>
      <c r="E217" s="102">
        <f>SUM(E218,E240,E256,E272,E274,E284,E287,E293,E304,)</f>
        <v>4856147.76</v>
      </c>
      <c r="F217" s="102">
        <f>SUM(F218,F240,F256,F272,F274,F284,F287,F293,F304,)</f>
        <v>2513028.7600000002</v>
      </c>
      <c r="G217" s="103">
        <f t="shared" si="12"/>
        <v>0.51749429469584352</v>
      </c>
      <c r="H217" s="104">
        <f t="shared" si="13"/>
        <v>34.420042777665493</v>
      </c>
    </row>
    <row r="218" spans="1:8">
      <c r="A218" s="83"/>
      <c r="B218" s="84" t="s">
        <v>167</v>
      </c>
      <c r="C218" s="84"/>
      <c r="D218" s="85" t="s">
        <v>168</v>
      </c>
      <c r="E218" s="86">
        <f>SUM(E219:E239)</f>
        <v>2580543.5699999998</v>
      </c>
      <c r="F218" s="86">
        <f>SUM(F219:F239)</f>
        <v>1291136</v>
      </c>
      <c r="G218" s="87">
        <f t="shared" si="12"/>
        <v>0.50033489649624485</v>
      </c>
      <c r="H218" s="88">
        <f t="shared" si="13"/>
        <v>17.684221151445918</v>
      </c>
    </row>
    <row r="219" spans="1:8">
      <c r="A219" s="89"/>
      <c r="B219" s="90"/>
      <c r="C219" s="90" t="s">
        <v>76</v>
      </c>
      <c r="D219" s="91" t="s">
        <v>169</v>
      </c>
      <c r="E219" s="92">
        <v>98690</v>
      </c>
      <c r="F219" s="92">
        <v>46098.720000000001</v>
      </c>
      <c r="G219" s="61">
        <f t="shared" si="12"/>
        <v>0.46710629243084406</v>
      </c>
      <c r="H219" s="62">
        <f t="shared" si="13"/>
        <v>0.63139743549756422</v>
      </c>
    </row>
    <row r="220" spans="1:8">
      <c r="A220" s="119"/>
      <c r="B220" s="120"/>
      <c r="C220" s="120"/>
      <c r="D220" s="121" t="s">
        <v>170</v>
      </c>
      <c r="E220" s="122"/>
      <c r="F220" s="122"/>
      <c r="G220" s="204"/>
      <c r="H220" s="205"/>
    </row>
    <row r="221" spans="1:8">
      <c r="A221" s="70"/>
      <c r="B221" s="71"/>
      <c r="C221" s="71" t="s">
        <v>23</v>
      </c>
      <c r="D221" s="72" t="s">
        <v>71</v>
      </c>
      <c r="E221" s="73">
        <v>1488175</v>
      </c>
      <c r="F221" s="73">
        <v>743598.86</v>
      </c>
      <c r="G221" s="51">
        <f t="shared" si="12"/>
        <v>0.49967165151947857</v>
      </c>
      <c r="H221" s="52">
        <f t="shared" ref="H221:H235" si="14">F221/$F$453*100</f>
        <v>10.184803683115547</v>
      </c>
    </row>
    <row r="222" spans="1:8">
      <c r="A222" s="70"/>
      <c r="B222" s="71"/>
      <c r="C222" s="71" t="s">
        <v>25</v>
      </c>
      <c r="D222" s="72" t="s">
        <v>26</v>
      </c>
      <c r="E222" s="73">
        <v>132527.20000000001</v>
      </c>
      <c r="F222" s="73">
        <v>127543.65</v>
      </c>
      <c r="G222" s="51">
        <f t="shared" si="12"/>
        <v>0.96239602134505209</v>
      </c>
      <c r="H222" s="52">
        <f t="shared" si="14"/>
        <v>1.7469190798355985</v>
      </c>
    </row>
    <row r="223" spans="1:8">
      <c r="A223" s="70"/>
      <c r="B223" s="71"/>
      <c r="C223" s="71" t="s">
        <v>27</v>
      </c>
      <c r="D223" s="72" t="s">
        <v>171</v>
      </c>
      <c r="E223" s="73">
        <v>296630</v>
      </c>
      <c r="F223" s="73">
        <v>159162.82</v>
      </c>
      <c r="G223" s="51">
        <f t="shared" si="12"/>
        <v>0.53657020530627386</v>
      </c>
      <c r="H223" s="52">
        <f t="shared" si="14"/>
        <v>2.1799953745908871</v>
      </c>
    </row>
    <row r="224" spans="1:8">
      <c r="A224" s="70"/>
      <c r="B224" s="71"/>
      <c r="C224" s="71" t="s">
        <v>29</v>
      </c>
      <c r="D224" s="72" t="s">
        <v>30</v>
      </c>
      <c r="E224" s="73">
        <v>42150</v>
      </c>
      <c r="F224" s="73">
        <v>20110.16</v>
      </c>
      <c r="G224" s="51">
        <f t="shared" si="12"/>
        <v>0.47710937129300118</v>
      </c>
      <c r="H224" s="52">
        <f t="shared" si="14"/>
        <v>0.27544156218319504</v>
      </c>
    </row>
    <row r="225" spans="1:8">
      <c r="A225" s="70"/>
      <c r="B225" s="71"/>
      <c r="C225" s="71" t="s">
        <v>31</v>
      </c>
      <c r="D225" s="72" t="s">
        <v>99</v>
      </c>
      <c r="E225" s="73">
        <v>3600</v>
      </c>
      <c r="F225" s="73">
        <v>1800</v>
      </c>
      <c r="G225" s="51">
        <f t="shared" si="12"/>
        <v>0.5</v>
      </c>
      <c r="H225" s="52">
        <f t="shared" si="14"/>
        <v>2.4653946658293673E-2</v>
      </c>
    </row>
    <row r="226" spans="1:8">
      <c r="A226" s="70"/>
      <c r="B226" s="71"/>
      <c r="C226" s="71" t="s">
        <v>33</v>
      </c>
      <c r="D226" s="72" t="s">
        <v>90</v>
      </c>
      <c r="E226" s="73">
        <v>224570.75</v>
      </c>
      <c r="F226" s="73">
        <v>93981.66</v>
      </c>
      <c r="G226" s="51">
        <f t="shared" si="12"/>
        <v>0.41849466148196063</v>
      </c>
      <c r="H226" s="52">
        <f t="shared" si="14"/>
        <v>1.2872326847210511</v>
      </c>
    </row>
    <row r="227" spans="1:8">
      <c r="A227" s="70"/>
      <c r="B227" s="71"/>
      <c r="C227" s="71" t="s">
        <v>172</v>
      </c>
      <c r="D227" s="72" t="s">
        <v>173</v>
      </c>
      <c r="E227" s="73">
        <v>22425.32</v>
      </c>
      <c r="F227" s="73">
        <v>84</v>
      </c>
      <c r="G227" s="51">
        <f t="shared" si="12"/>
        <v>3.7457659467066691E-3</v>
      </c>
      <c r="H227" s="52">
        <f t="shared" si="14"/>
        <v>1.1505175107203714E-3</v>
      </c>
    </row>
    <row r="228" spans="1:8">
      <c r="A228" s="70"/>
      <c r="B228" s="71"/>
      <c r="C228" s="71" t="s">
        <v>35</v>
      </c>
      <c r="D228" s="72" t="s">
        <v>36</v>
      </c>
      <c r="E228" s="73">
        <v>26200</v>
      </c>
      <c r="F228" s="73">
        <v>12221.37</v>
      </c>
      <c r="G228" s="51">
        <f t="shared" si="12"/>
        <v>0.46646450381679394</v>
      </c>
      <c r="H228" s="52">
        <f t="shared" si="14"/>
        <v>0.16739166892848364</v>
      </c>
    </row>
    <row r="229" spans="1:8">
      <c r="A229" s="70"/>
      <c r="B229" s="71"/>
      <c r="C229" s="71" t="s">
        <v>37</v>
      </c>
      <c r="D229" s="72" t="s">
        <v>38</v>
      </c>
      <c r="E229" s="73">
        <v>56050</v>
      </c>
      <c r="F229" s="73">
        <v>3695.91</v>
      </c>
      <c r="G229" s="51">
        <f t="shared" si="12"/>
        <v>6.5939518287243523E-2</v>
      </c>
      <c r="H229" s="52">
        <f t="shared" si="14"/>
        <v>5.0621537774363422E-2</v>
      </c>
    </row>
    <row r="230" spans="1:8">
      <c r="A230" s="70"/>
      <c r="B230" s="71"/>
      <c r="C230" s="71" t="s">
        <v>39</v>
      </c>
      <c r="D230" s="72" t="s">
        <v>40</v>
      </c>
      <c r="E230" s="73">
        <v>1700</v>
      </c>
      <c r="F230" s="73">
        <v>1049</v>
      </c>
      <c r="G230" s="51">
        <f t="shared" si="12"/>
        <v>0.61705882352941177</v>
      </c>
      <c r="H230" s="52">
        <f t="shared" si="14"/>
        <v>1.4367772246972258E-2</v>
      </c>
    </row>
    <row r="231" spans="1:8">
      <c r="A231" s="70"/>
      <c r="B231" s="71"/>
      <c r="C231" s="71" t="s">
        <v>41</v>
      </c>
      <c r="D231" s="72" t="s">
        <v>42</v>
      </c>
      <c r="E231" s="73">
        <v>34809.25</v>
      </c>
      <c r="F231" s="73">
        <v>13041.46</v>
      </c>
      <c r="G231" s="51">
        <f t="shared" si="12"/>
        <v>0.37465501267622825</v>
      </c>
      <c r="H231" s="52">
        <f t="shared" si="14"/>
        <v>0.17862414399237253</v>
      </c>
    </row>
    <row r="232" spans="1:8">
      <c r="A232" s="70"/>
      <c r="B232" s="71"/>
      <c r="C232" s="71" t="s">
        <v>43</v>
      </c>
      <c r="D232" s="72" t="s">
        <v>44</v>
      </c>
      <c r="E232" s="73">
        <v>8800</v>
      </c>
      <c r="F232" s="73">
        <v>3808.6</v>
      </c>
      <c r="G232" s="51">
        <f t="shared" si="12"/>
        <v>0.43279545454545454</v>
      </c>
      <c r="H232" s="52">
        <f t="shared" si="14"/>
        <v>5.2165011801542926E-2</v>
      </c>
    </row>
    <row r="233" spans="1:8">
      <c r="A233" s="70"/>
      <c r="B233" s="71"/>
      <c r="C233" s="71" t="s">
        <v>49</v>
      </c>
      <c r="D233" s="72" t="s">
        <v>50</v>
      </c>
      <c r="E233" s="73">
        <v>6300</v>
      </c>
      <c r="F233" s="73">
        <v>2372.4299999999998</v>
      </c>
      <c r="G233" s="51">
        <f t="shared" si="12"/>
        <v>0.37657619047619045</v>
      </c>
      <c r="H233" s="52">
        <f t="shared" si="14"/>
        <v>3.2494312594742024E-2</v>
      </c>
    </row>
    <row r="234" spans="1:8">
      <c r="A234" s="70"/>
      <c r="B234" s="71"/>
      <c r="C234" s="71" t="s">
        <v>51</v>
      </c>
      <c r="D234" s="72" t="s">
        <v>124</v>
      </c>
      <c r="E234" s="73">
        <v>8700</v>
      </c>
      <c r="F234" s="73">
        <v>2076</v>
      </c>
      <c r="G234" s="51">
        <f t="shared" si="12"/>
        <v>0.23862068965517241</v>
      </c>
      <c r="H234" s="52">
        <f t="shared" si="14"/>
        <v>2.8434218479232033E-2</v>
      </c>
    </row>
    <row r="235" spans="1:8">
      <c r="A235" s="89"/>
      <c r="B235" s="90"/>
      <c r="C235" s="90" t="s">
        <v>53</v>
      </c>
      <c r="D235" s="91" t="s">
        <v>174</v>
      </c>
      <c r="E235" s="92">
        <v>84736.05</v>
      </c>
      <c r="F235" s="92">
        <v>58405.36</v>
      </c>
      <c r="G235" s="61">
        <f t="shared" si="12"/>
        <v>0.6892622443458245</v>
      </c>
      <c r="H235" s="62">
        <f t="shared" si="14"/>
        <v>0.79995701666579944</v>
      </c>
    </row>
    <row r="236" spans="1:8">
      <c r="A236" s="119"/>
      <c r="B236" s="120"/>
      <c r="C236" s="120"/>
      <c r="D236" s="121" t="s">
        <v>175</v>
      </c>
      <c r="E236" s="122"/>
      <c r="F236" s="122"/>
      <c r="G236" s="204"/>
      <c r="H236" s="205"/>
    </row>
    <row r="237" spans="1:8">
      <c r="A237" s="119"/>
      <c r="B237" s="120"/>
      <c r="C237" s="120" t="s">
        <v>94</v>
      </c>
      <c r="D237" s="121" t="s">
        <v>95</v>
      </c>
      <c r="E237" s="122">
        <v>2086</v>
      </c>
      <c r="F237" s="122">
        <v>2086</v>
      </c>
      <c r="G237" s="61">
        <f t="shared" si="12"/>
        <v>1</v>
      </c>
      <c r="H237" s="205">
        <f t="shared" ref="H237:H254" si="15">F237/$F$453*100</f>
        <v>2.8571184849555887E-2</v>
      </c>
    </row>
    <row r="238" spans="1:8">
      <c r="A238" s="70"/>
      <c r="B238" s="71"/>
      <c r="C238" s="71" t="s">
        <v>57</v>
      </c>
      <c r="D238" s="72" t="s">
        <v>58</v>
      </c>
      <c r="E238" s="73">
        <v>3250</v>
      </c>
      <c r="F238" s="73">
        <v>0</v>
      </c>
      <c r="G238" s="51">
        <f t="shared" si="12"/>
        <v>0</v>
      </c>
      <c r="H238" s="52">
        <f t="shared" si="15"/>
        <v>0</v>
      </c>
    </row>
    <row r="239" spans="1:8">
      <c r="A239" s="70"/>
      <c r="B239" s="71"/>
      <c r="C239" s="71" t="s">
        <v>66</v>
      </c>
      <c r="D239" s="72" t="s">
        <v>67</v>
      </c>
      <c r="E239" s="73">
        <v>39144</v>
      </c>
      <c r="F239" s="73">
        <v>0</v>
      </c>
      <c r="G239" s="51">
        <f t="shared" si="12"/>
        <v>0</v>
      </c>
      <c r="H239" s="52">
        <f t="shared" si="15"/>
        <v>0</v>
      </c>
    </row>
    <row r="240" spans="1:8">
      <c r="A240" s="53"/>
      <c r="B240" s="54" t="s">
        <v>176</v>
      </c>
      <c r="C240" s="54"/>
      <c r="D240" s="55" t="s">
        <v>177</v>
      </c>
      <c r="E240" s="56">
        <f>SUM(E241:E255)</f>
        <v>269241</v>
      </c>
      <c r="F240" s="56">
        <f>SUM(F241:F255)</f>
        <v>146092.30999999997</v>
      </c>
      <c r="G240" s="45">
        <f t="shared" si="12"/>
        <v>0.54260796089748575</v>
      </c>
      <c r="H240" s="46">
        <f t="shared" si="15"/>
        <v>2.0009733432927232</v>
      </c>
    </row>
    <row r="241" spans="1:8">
      <c r="A241" s="70"/>
      <c r="B241" s="71"/>
      <c r="C241" s="71" t="s">
        <v>76</v>
      </c>
      <c r="D241" s="72" t="s">
        <v>77</v>
      </c>
      <c r="E241" s="73">
        <v>13814</v>
      </c>
      <c r="F241" s="73">
        <v>6701.7</v>
      </c>
      <c r="G241" s="51">
        <f t="shared" si="12"/>
        <v>0.48513826552772549</v>
      </c>
      <c r="H241" s="52">
        <f t="shared" si="15"/>
        <v>9.1790752399937045E-2</v>
      </c>
    </row>
    <row r="242" spans="1:8">
      <c r="A242" s="70"/>
      <c r="B242" s="71"/>
      <c r="C242" s="71" t="s">
        <v>23</v>
      </c>
      <c r="D242" s="72" t="s">
        <v>24</v>
      </c>
      <c r="E242" s="73">
        <v>165768</v>
      </c>
      <c r="F242" s="73">
        <v>90669.39</v>
      </c>
      <c r="G242" s="51">
        <f t="shared" si="12"/>
        <v>0.54696557839872595</v>
      </c>
      <c r="H242" s="52">
        <f t="shared" si="15"/>
        <v>1.241865724777792</v>
      </c>
    </row>
    <row r="243" spans="1:8">
      <c r="A243" s="70"/>
      <c r="B243" s="71"/>
      <c r="C243" s="71" t="s">
        <v>25</v>
      </c>
      <c r="D243" s="72" t="s">
        <v>26</v>
      </c>
      <c r="E243" s="73">
        <v>15850</v>
      </c>
      <c r="F243" s="73">
        <v>12706.28</v>
      </c>
      <c r="G243" s="51">
        <f t="shared" si="12"/>
        <v>0.80165804416403785</v>
      </c>
      <c r="H243" s="52">
        <f t="shared" si="15"/>
        <v>0.17403330519185761</v>
      </c>
    </row>
    <row r="244" spans="1:8">
      <c r="A244" s="70"/>
      <c r="B244" s="71"/>
      <c r="C244" s="71" t="s">
        <v>27</v>
      </c>
      <c r="D244" s="72" t="s">
        <v>171</v>
      </c>
      <c r="E244" s="73">
        <v>33873</v>
      </c>
      <c r="F244" s="73">
        <v>18706.53</v>
      </c>
      <c r="G244" s="51">
        <f t="shared" si="12"/>
        <v>0.55225489327783184</v>
      </c>
      <c r="H244" s="52">
        <f t="shared" si="15"/>
        <v>0.25621655154542794</v>
      </c>
    </row>
    <row r="245" spans="1:8">
      <c r="A245" s="70"/>
      <c r="B245" s="71"/>
      <c r="C245" s="71" t="s">
        <v>29</v>
      </c>
      <c r="D245" s="72" t="s">
        <v>30</v>
      </c>
      <c r="E245" s="73">
        <v>4876</v>
      </c>
      <c r="F245" s="73">
        <v>2154.19</v>
      </c>
      <c r="G245" s="51">
        <f t="shared" si="12"/>
        <v>0.44179450369155049</v>
      </c>
      <c r="H245" s="52">
        <f t="shared" si="15"/>
        <v>2.9505158528794248E-2</v>
      </c>
    </row>
    <row r="246" spans="1:8">
      <c r="A246" s="70"/>
      <c r="B246" s="71"/>
      <c r="C246" s="71" t="s">
        <v>33</v>
      </c>
      <c r="D246" s="72" t="s">
        <v>90</v>
      </c>
      <c r="E246" s="73">
        <v>1600</v>
      </c>
      <c r="F246" s="73">
        <v>122.3</v>
      </c>
      <c r="G246" s="51">
        <f t="shared" si="12"/>
        <v>7.6437499999999992E-2</v>
      </c>
      <c r="H246" s="52">
        <f t="shared" si="15"/>
        <v>1.6750987090607312E-3</v>
      </c>
    </row>
    <row r="247" spans="1:8">
      <c r="A247" s="70"/>
      <c r="B247" s="71"/>
      <c r="C247" s="71" t="s">
        <v>172</v>
      </c>
      <c r="D247" s="72" t="s">
        <v>173</v>
      </c>
      <c r="E247" s="73">
        <v>2300</v>
      </c>
      <c r="F247" s="73">
        <v>0</v>
      </c>
      <c r="G247" s="51">
        <f t="shared" si="12"/>
        <v>0</v>
      </c>
      <c r="H247" s="52">
        <f t="shared" si="15"/>
        <v>0</v>
      </c>
    </row>
    <row r="248" spans="1:8">
      <c r="A248" s="70"/>
      <c r="B248" s="71"/>
      <c r="C248" s="71" t="s">
        <v>35</v>
      </c>
      <c r="D248" s="72" t="s">
        <v>36</v>
      </c>
      <c r="E248" s="73">
        <v>5300</v>
      </c>
      <c r="F248" s="73">
        <v>2955.25</v>
      </c>
      <c r="G248" s="51">
        <f t="shared" si="12"/>
        <v>0.55759433962264149</v>
      </c>
      <c r="H248" s="52">
        <f t="shared" si="15"/>
        <v>4.0476986589956868E-2</v>
      </c>
    </row>
    <row r="249" spans="1:8">
      <c r="A249" s="70"/>
      <c r="B249" s="71"/>
      <c r="C249" s="71" t="s">
        <v>37</v>
      </c>
      <c r="D249" s="72" t="s">
        <v>38</v>
      </c>
      <c r="E249" s="73">
        <v>450</v>
      </c>
      <c r="F249" s="73">
        <v>301.8</v>
      </c>
      <c r="G249" s="51">
        <f t="shared" si="12"/>
        <v>0.67066666666666674</v>
      </c>
      <c r="H249" s="52">
        <f t="shared" si="15"/>
        <v>4.1336450563739056E-3</v>
      </c>
    </row>
    <row r="250" spans="1:8">
      <c r="A250" s="70"/>
      <c r="B250" s="71"/>
      <c r="C250" s="71" t="s">
        <v>39</v>
      </c>
      <c r="D250" s="72" t="s">
        <v>40</v>
      </c>
      <c r="E250" s="73">
        <v>360</v>
      </c>
      <c r="F250" s="73">
        <v>106</v>
      </c>
      <c r="G250" s="51">
        <f t="shared" si="12"/>
        <v>0.29444444444444445</v>
      </c>
      <c r="H250" s="52">
        <f t="shared" si="15"/>
        <v>1.4518435254328495E-3</v>
      </c>
    </row>
    <row r="251" spans="1:8">
      <c r="A251" s="70"/>
      <c r="B251" s="71"/>
      <c r="C251" s="71" t="s">
        <v>41</v>
      </c>
      <c r="D251" s="72" t="s">
        <v>42</v>
      </c>
      <c r="E251" s="73">
        <v>1100</v>
      </c>
      <c r="F251" s="73">
        <v>203.62</v>
      </c>
      <c r="G251" s="51">
        <f t="shared" si="12"/>
        <v>0.18510909090909092</v>
      </c>
      <c r="H251" s="52">
        <f t="shared" si="15"/>
        <v>2.7889092325343095E-3</v>
      </c>
    </row>
    <row r="252" spans="1:8">
      <c r="A252" s="70"/>
      <c r="B252" s="71"/>
      <c r="C252" s="71" t="s">
        <v>49</v>
      </c>
      <c r="D252" s="72" t="s">
        <v>50</v>
      </c>
      <c r="E252" s="73">
        <v>650</v>
      </c>
      <c r="F252" s="73">
        <v>52.65</v>
      </c>
      <c r="G252" s="51">
        <f t="shared" si="12"/>
        <v>8.1000000000000003E-2</v>
      </c>
      <c r="H252" s="52">
        <f t="shared" si="15"/>
        <v>7.2112793975508984E-4</v>
      </c>
    </row>
    <row r="253" spans="1:8">
      <c r="A253" s="89"/>
      <c r="B253" s="90"/>
      <c r="C253" s="185" t="s">
        <v>51</v>
      </c>
      <c r="D253" s="186" t="s">
        <v>91</v>
      </c>
      <c r="E253" s="92">
        <v>14000</v>
      </c>
      <c r="F253" s="92">
        <v>4932.8</v>
      </c>
      <c r="G253" s="61">
        <f t="shared" si="12"/>
        <v>0.35234285714285718</v>
      </c>
      <c r="H253" s="62">
        <f t="shared" si="15"/>
        <v>6.7562771153350562E-2</v>
      </c>
    </row>
    <row r="254" spans="1:8">
      <c r="A254" s="89"/>
      <c r="B254" s="90"/>
      <c r="C254" s="90" t="s">
        <v>53</v>
      </c>
      <c r="D254" s="91" t="s">
        <v>174</v>
      </c>
      <c r="E254" s="92">
        <v>9300</v>
      </c>
      <c r="F254" s="92">
        <v>6479.8</v>
      </c>
      <c r="G254" s="61">
        <f t="shared" si="12"/>
        <v>0.69675268817204306</v>
      </c>
      <c r="H254" s="62">
        <f t="shared" si="15"/>
        <v>8.8751468642450745E-2</v>
      </c>
    </row>
    <row r="255" spans="1:8">
      <c r="A255" s="119"/>
      <c r="B255" s="120"/>
      <c r="C255" s="120"/>
      <c r="D255" s="121" t="s">
        <v>175</v>
      </c>
      <c r="E255" s="122"/>
      <c r="F255" s="122"/>
      <c r="G255" s="204"/>
      <c r="H255" s="205"/>
    </row>
    <row r="256" spans="1:8">
      <c r="A256" s="53"/>
      <c r="B256" s="54" t="s">
        <v>179</v>
      </c>
      <c r="C256" s="54"/>
      <c r="D256" s="55" t="s">
        <v>180</v>
      </c>
      <c r="E256" s="56">
        <f>SUM(E257:E271)</f>
        <v>279937</v>
      </c>
      <c r="F256" s="56">
        <f>SUM(F257:F271)</f>
        <v>117631.72999999998</v>
      </c>
      <c r="G256" s="45">
        <f t="shared" si="12"/>
        <v>0.42020786819891615</v>
      </c>
      <c r="H256" s="46">
        <f t="shared" ref="H256:H270" si="16">F256/$F$453*100</f>
        <v>1.6111591093015571</v>
      </c>
    </row>
    <row r="257" spans="1:8">
      <c r="A257" s="145"/>
      <c r="B257" s="146"/>
      <c r="C257" s="146" t="s">
        <v>76</v>
      </c>
      <c r="D257" s="151" t="s">
        <v>77</v>
      </c>
      <c r="E257" s="149">
        <v>12784</v>
      </c>
      <c r="F257" s="149">
        <v>4162.5</v>
      </c>
      <c r="G257" s="51">
        <f t="shared" si="12"/>
        <v>0.32560231539424278</v>
      </c>
      <c r="H257" s="52">
        <f t="shared" si="16"/>
        <v>5.7012251647304113E-2</v>
      </c>
    </row>
    <row r="258" spans="1:8">
      <c r="A258" s="145"/>
      <c r="B258" s="146"/>
      <c r="C258" s="146" t="s">
        <v>23</v>
      </c>
      <c r="D258" s="151" t="s">
        <v>24</v>
      </c>
      <c r="E258" s="149">
        <v>141556</v>
      </c>
      <c r="F258" s="149">
        <v>64515</v>
      </c>
      <c r="G258" s="51">
        <f t="shared" si="12"/>
        <v>0.45575602588374919</v>
      </c>
      <c r="H258" s="52">
        <f t="shared" si="16"/>
        <v>0.88363853814434223</v>
      </c>
    </row>
    <row r="259" spans="1:8">
      <c r="A259" s="145"/>
      <c r="B259" s="146"/>
      <c r="C259" s="146" t="s">
        <v>25</v>
      </c>
      <c r="D259" s="151" t="s">
        <v>26</v>
      </c>
      <c r="E259" s="149">
        <v>10900</v>
      </c>
      <c r="F259" s="149">
        <v>10244.370000000001</v>
      </c>
      <c r="G259" s="51">
        <f t="shared" si="12"/>
        <v>0.93985045871559636</v>
      </c>
      <c r="H259" s="52">
        <f t="shared" si="16"/>
        <v>0.14031341751545776</v>
      </c>
    </row>
    <row r="260" spans="1:8">
      <c r="A260" s="145"/>
      <c r="B260" s="146"/>
      <c r="C260" s="146" t="s">
        <v>27</v>
      </c>
      <c r="D260" s="151" t="s">
        <v>28</v>
      </c>
      <c r="E260" s="149">
        <v>30435</v>
      </c>
      <c r="F260" s="149">
        <v>13899.09</v>
      </c>
      <c r="G260" s="51">
        <f t="shared" si="12"/>
        <v>0.45668112370625924</v>
      </c>
      <c r="H260" s="52">
        <f t="shared" si="16"/>
        <v>0.19037079081045721</v>
      </c>
    </row>
    <row r="261" spans="1:8">
      <c r="A261" s="145"/>
      <c r="B261" s="146"/>
      <c r="C261" s="146" t="s">
        <v>29</v>
      </c>
      <c r="D261" s="151" t="s">
        <v>30</v>
      </c>
      <c r="E261" s="149">
        <v>4562</v>
      </c>
      <c r="F261" s="149">
        <v>1790.46</v>
      </c>
      <c r="G261" s="51">
        <f t="shared" si="12"/>
        <v>0.39247259973695747</v>
      </c>
      <c r="H261" s="52">
        <f t="shared" si="16"/>
        <v>2.4523280741004714E-2</v>
      </c>
    </row>
    <row r="262" spans="1:8">
      <c r="A262" s="145"/>
      <c r="B262" s="146"/>
      <c r="C262" s="146" t="s">
        <v>33</v>
      </c>
      <c r="D262" s="151" t="s">
        <v>90</v>
      </c>
      <c r="E262" s="149">
        <v>1900</v>
      </c>
      <c r="F262" s="149">
        <v>300.51</v>
      </c>
      <c r="G262" s="51">
        <f t="shared" si="12"/>
        <v>0.15816315789473684</v>
      </c>
      <c r="H262" s="52">
        <f t="shared" si="16"/>
        <v>4.1159763946021282E-3</v>
      </c>
    </row>
    <row r="263" spans="1:8">
      <c r="A263" s="145"/>
      <c r="B263" s="146"/>
      <c r="C263" s="146" t="s">
        <v>172</v>
      </c>
      <c r="D263" s="151" t="s">
        <v>173</v>
      </c>
      <c r="E263" s="149">
        <v>1700</v>
      </c>
      <c r="F263" s="149">
        <v>0</v>
      </c>
      <c r="G263" s="51">
        <f t="shared" si="12"/>
        <v>0</v>
      </c>
      <c r="H263" s="52">
        <f t="shared" si="16"/>
        <v>0</v>
      </c>
    </row>
    <row r="264" spans="1:8">
      <c r="A264" s="145"/>
      <c r="B264" s="146"/>
      <c r="C264" s="146" t="s">
        <v>35</v>
      </c>
      <c r="D264" s="151" t="s">
        <v>36</v>
      </c>
      <c r="E264" s="149">
        <v>4800</v>
      </c>
      <c r="F264" s="149">
        <v>2991.08</v>
      </c>
      <c r="G264" s="51">
        <f t="shared" si="12"/>
        <v>0.6231416666666667</v>
      </c>
      <c r="H264" s="52">
        <f t="shared" si="16"/>
        <v>4.096773709482724E-2</v>
      </c>
    </row>
    <row r="265" spans="1:8">
      <c r="A265" s="145"/>
      <c r="B265" s="146"/>
      <c r="C265" s="146" t="s">
        <v>37</v>
      </c>
      <c r="D265" s="151" t="s">
        <v>38</v>
      </c>
      <c r="E265" s="149">
        <v>17000</v>
      </c>
      <c r="F265" s="149">
        <v>0</v>
      </c>
      <c r="G265" s="51">
        <f t="shared" si="12"/>
        <v>0</v>
      </c>
      <c r="H265" s="52">
        <f t="shared" si="16"/>
        <v>0</v>
      </c>
    </row>
    <row r="266" spans="1:8">
      <c r="A266" s="145"/>
      <c r="B266" s="146"/>
      <c r="C266" s="146" t="s">
        <v>39</v>
      </c>
      <c r="D266" s="151" t="s">
        <v>40</v>
      </c>
      <c r="E266" s="149">
        <v>320</v>
      </c>
      <c r="F266" s="149">
        <v>53</v>
      </c>
      <c r="G266" s="51">
        <f t="shared" si="12"/>
        <v>0.16562499999999999</v>
      </c>
      <c r="H266" s="52">
        <f t="shared" si="16"/>
        <v>7.2592176271642477E-4</v>
      </c>
    </row>
    <row r="267" spans="1:8">
      <c r="A267" s="145"/>
      <c r="B267" s="146"/>
      <c r="C267" s="146" t="s">
        <v>41</v>
      </c>
      <c r="D267" s="151" t="s">
        <v>42</v>
      </c>
      <c r="E267" s="149">
        <v>2100</v>
      </c>
      <c r="F267" s="149">
        <v>203.62</v>
      </c>
      <c r="G267" s="51">
        <f t="shared" si="12"/>
        <v>9.6961904761904763E-2</v>
      </c>
      <c r="H267" s="52">
        <f t="shared" si="16"/>
        <v>2.7889092325343095E-3</v>
      </c>
    </row>
    <row r="268" spans="1:8">
      <c r="A268" s="145"/>
      <c r="B268" s="146"/>
      <c r="C268" s="146" t="s">
        <v>49</v>
      </c>
      <c r="D268" s="151" t="s">
        <v>50</v>
      </c>
      <c r="E268" s="149">
        <v>700</v>
      </c>
      <c r="F268" s="149">
        <v>19.2</v>
      </c>
      <c r="G268" s="51">
        <f t="shared" si="12"/>
        <v>2.7428571428571427E-2</v>
      </c>
      <c r="H268" s="52">
        <f t="shared" si="16"/>
        <v>2.6297543102179913E-4</v>
      </c>
    </row>
    <row r="269" spans="1:8">
      <c r="A269" s="145"/>
      <c r="B269" s="146"/>
      <c r="C269" s="147" t="s">
        <v>51</v>
      </c>
      <c r="D269" s="148" t="s">
        <v>91</v>
      </c>
      <c r="E269" s="149">
        <v>39000</v>
      </c>
      <c r="F269" s="149">
        <v>12973.11</v>
      </c>
      <c r="G269" s="61">
        <f t="shared" si="12"/>
        <v>0.33264384615384618</v>
      </c>
      <c r="H269" s="62">
        <f t="shared" si="16"/>
        <v>0.17768797885120902</v>
      </c>
    </row>
    <row r="270" spans="1:8">
      <c r="A270" s="145"/>
      <c r="B270" s="146"/>
      <c r="C270" s="146" t="s">
        <v>53</v>
      </c>
      <c r="D270" s="151" t="s">
        <v>174</v>
      </c>
      <c r="E270" s="149">
        <v>12180</v>
      </c>
      <c r="F270" s="149">
        <v>6479.79</v>
      </c>
      <c r="G270" s="61">
        <f t="shared" si="12"/>
        <v>0.53200246305418719</v>
      </c>
      <c r="H270" s="62">
        <f t="shared" si="16"/>
        <v>8.8751331676080417E-2</v>
      </c>
    </row>
    <row r="271" spans="1:8">
      <c r="A271" s="206"/>
      <c r="B271" s="207"/>
      <c r="C271" s="207"/>
      <c r="D271" s="208" t="s">
        <v>175</v>
      </c>
      <c r="E271" s="209"/>
      <c r="F271" s="209"/>
      <c r="G271" s="204"/>
      <c r="H271" s="205"/>
    </row>
    <row r="272" spans="1:8">
      <c r="A272" s="127"/>
      <c r="B272" s="128" t="s">
        <v>181</v>
      </c>
      <c r="C272" s="128"/>
      <c r="D272" s="129" t="s">
        <v>182</v>
      </c>
      <c r="E272" s="130">
        <f>SUM(E273:E273)</f>
        <v>932379.71</v>
      </c>
      <c r="F272" s="130">
        <f>SUM(F273:F273)</f>
        <v>567104</v>
      </c>
      <c r="G272" s="45">
        <f t="shared" ref="G272:G355" si="17">F272/E272</f>
        <v>0.60823288400387865</v>
      </c>
      <c r="H272" s="46">
        <f t="shared" ref="H272:H284" si="18">F272/$F$453*100</f>
        <v>7.7674176476138754</v>
      </c>
    </row>
    <row r="273" spans="1:8">
      <c r="A273" s="210"/>
      <c r="B273" s="211"/>
      <c r="C273" s="211" t="s">
        <v>183</v>
      </c>
      <c r="D273" s="212" t="s">
        <v>184</v>
      </c>
      <c r="E273" s="213">
        <v>932379.71</v>
      </c>
      <c r="F273" s="213">
        <v>567104</v>
      </c>
      <c r="G273" s="117">
        <f t="shared" si="17"/>
        <v>0.60823288400387865</v>
      </c>
      <c r="H273" s="118">
        <f t="shared" si="18"/>
        <v>7.7674176476138754</v>
      </c>
    </row>
    <row r="274" spans="1:8">
      <c r="A274" s="127"/>
      <c r="B274" s="128" t="s">
        <v>185</v>
      </c>
      <c r="C274" s="128"/>
      <c r="D274" s="129" t="s">
        <v>186</v>
      </c>
      <c r="E274" s="130">
        <f>SUM(E275:E283)</f>
        <v>497562</v>
      </c>
      <c r="F274" s="130">
        <f>SUM(F275:F283)</f>
        <v>266596.92</v>
      </c>
      <c r="G274" s="45">
        <f t="shared" si="17"/>
        <v>0.53580643216322787</v>
      </c>
      <c r="H274" s="46">
        <f t="shared" si="18"/>
        <v>3.6514812471918803</v>
      </c>
    </row>
    <row r="275" spans="1:8">
      <c r="A275" s="145"/>
      <c r="B275" s="146"/>
      <c r="C275" s="146" t="s">
        <v>23</v>
      </c>
      <c r="D275" s="151" t="s">
        <v>24</v>
      </c>
      <c r="E275" s="149">
        <v>140501</v>
      </c>
      <c r="F275" s="149">
        <v>67951.97</v>
      </c>
      <c r="G275" s="51">
        <f t="shared" si="17"/>
        <v>0.48364047230980561</v>
      </c>
      <c r="H275" s="52">
        <f t="shared" si="18"/>
        <v>0.93071346872553984</v>
      </c>
    </row>
    <row r="276" spans="1:8">
      <c r="A276" s="145"/>
      <c r="B276" s="146"/>
      <c r="C276" s="146" t="s">
        <v>25</v>
      </c>
      <c r="D276" s="151" t="s">
        <v>26</v>
      </c>
      <c r="E276" s="149">
        <v>11000</v>
      </c>
      <c r="F276" s="149">
        <v>10447.02</v>
      </c>
      <c r="G276" s="51">
        <f t="shared" si="17"/>
        <v>0.94972909090909097</v>
      </c>
      <c r="H276" s="52">
        <f t="shared" si="18"/>
        <v>0.14308904101007064</v>
      </c>
    </row>
    <row r="277" spans="1:8">
      <c r="A277" s="145"/>
      <c r="B277" s="146"/>
      <c r="C277" s="146" t="s">
        <v>27</v>
      </c>
      <c r="D277" s="151" t="s">
        <v>28</v>
      </c>
      <c r="E277" s="149">
        <v>25150</v>
      </c>
      <c r="F277" s="149">
        <v>12526.8</v>
      </c>
      <c r="G277" s="51">
        <f t="shared" si="17"/>
        <v>0.49808349900596416</v>
      </c>
      <c r="H277" s="52">
        <f t="shared" si="18"/>
        <v>0.17157503277728509</v>
      </c>
    </row>
    <row r="278" spans="1:8">
      <c r="A278" s="145"/>
      <c r="B278" s="146"/>
      <c r="C278" s="146" t="s">
        <v>29</v>
      </c>
      <c r="D278" s="151" t="s">
        <v>30</v>
      </c>
      <c r="E278" s="149">
        <v>3557</v>
      </c>
      <c r="F278" s="149">
        <v>777.01</v>
      </c>
      <c r="G278" s="51">
        <f t="shared" si="17"/>
        <v>0.21844531908912004</v>
      </c>
      <c r="H278" s="52">
        <f t="shared" si="18"/>
        <v>1.0642423940533758E-2</v>
      </c>
    </row>
    <row r="279" spans="1:8">
      <c r="A279" s="145"/>
      <c r="B279" s="146"/>
      <c r="C279" s="146" t="s">
        <v>39</v>
      </c>
      <c r="D279" s="151" t="s">
        <v>40</v>
      </c>
      <c r="E279" s="149">
        <v>310</v>
      </c>
      <c r="F279" s="149">
        <v>0</v>
      </c>
      <c r="G279" s="51">
        <f t="shared" si="17"/>
        <v>0</v>
      </c>
      <c r="H279" s="52">
        <f t="shared" si="18"/>
        <v>0</v>
      </c>
    </row>
    <row r="280" spans="1:8">
      <c r="A280" s="145"/>
      <c r="B280" s="146"/>
      <c r="C280" s="146" t="s">
        <v>41</v>
      </c>
      <c r="D280" s="151" t="s">
        <v>72</v>
      </c>
      <c r="E280" s="149">
        <v>310500</v>
      </c>
      <c r="F280" s="149">
        <v>170936.8</v>
      </c>
      <c r="G280" s="51">
        <f t="shared" si="17"/>
        <v>0.55052109500805146</v>
      </c>
      <c r="H280" s="52">
        <f t="shared" si="18"/>
        <v>2.3412593050774517</v>
      </c>
    </row>
    <row r="281" spans="1:8">
      <c r="A281" s="145"/>
      <c r="B281" s="146"/>
      <c r="C281" s="147" t="s">
        <v>49</v>
      </c>
      <c r="D281" s="148" t="s">
        <v>50</v>
      </c>
      <c r="E281" s="149">
        <v>200</v>
      </c>
      <c r="F281" s="149">
        <v>60.18</v>
      </c>
      <c r="G281" s="51">
        <f t="shared" si="17"/>
        <v>0.3009</v>
      </c>
      <c r="H281" s="52">
        <f t="shared" si="18"/>
        <v>8.2426361660895172E-4</v>
      </c>
    </row>
    <row r="282" spans="1:8">
      <c r="A282" s="145"/>
      <c r="B282" s="146"/>
      <c r="C282" s="146" t="s">
        <v>53</v>
      </c>
      <c r="D282" s="151" t="s">
        <v>54</v>
      </c>
      <c r="E282" s="149">
        <v>5594</v>
      </c>
      <c r="F282" s="149">
        <v>3897.14</v>
      </c>
      <c r="G282" s="51">
        <f t="shared" si="17"/>
        <v>0.69666428316052909</v>
      </c>
      <c r="H282" s="52">
        <f t="shared" si="18"/>
        <v>5.3377712044390326E-2</v>
      </c>
    </row>
    <row r="283" spans="1:8">
      <c r="A283" s="145"/>
      <c r="B283" s="146"/>
      <c r="C283" s="146" t="s">
        <v>57</v>
      </c>
      <c r="D283" s="151" t="s">
        <v>58</v>
      </c>
      <c r="E283" s="149">
        <v>750</v>
      </c>
      <c r="F283" s="149">
        <v>0</v>
      </c>
      <c r="G283" s="51">
        <f t="shared" si="17"/>
        <v>0</v>
      </c>
      <c r="H283" s="52">
        <f t="shared" si="18"/>
        <v>0</v>
      </c>
    </row>
    <row r="284" spans="1:8">
      <c r="A284" s="127"/>
      <c r="B284" s="128" t="s">
        <v>187</v>
      </c>
      <c r="C284" s="128"/>
      <c r="D284" s="129" t="s">
        <v>188</v>
      </c>
      <c r="E284" s="130">
        <f>SUM(E286:E286)</f>
        <v>14575</v>
      </c>
      <c r="F284" s="130">
        <f>SUM(F286:F286)</f>
        <v>1440</v>
      </c>
      <c r="G284" s="131">
        <f t="shared" si="17"/>
        <v>9.8799313893653512E-2</v>
      </c>
      <c r="H284" s="64">
        <f t="shared" si="18"/>
        <v>1.9723157326634936E-2</v>
      </c>
    </row>
    <row r="285" spans="1:8">
      <c r="A285" s="83"/>
      <c r="B285" s="84"/>
      <c r="C285" s="84"/>
      <c r="D285" s="85" t="s">
        <v>189</v>
      </c>
      <c r="E285" s="86"/>
      <c r="F285" s="86"/>
      <c r="G285" s="87"/>
      <c r="H285" s="88"/>
    </row>
    <row r="286" spans="1:8">
      <c r="A286" s="145"/>
      <c r="B286" s="146"/>
      <c r="C286" s="146" t="s">
        <v>57</v>
      </c>
      <c r="D286" s="151" t="s">
        <v>58</v>
      </c>
      <c r="E286" s="149">
        <v>14575</v>
      </c>
      <c r="F286" s="149">
        <v>1440</v>
      </c>
      <c r="G286" s="51">
        <f t="shared" si="17"/>
        <v>9.8799313893653512E-2</v>
      </c>
      <c r="H286" s="52">
        <f>F286/$F$453*100</f>
        <v>1.9723157326634936E-2</v>
      </c>
    </row>
    <row r="287" spans="1:8">
      <c r="A287" s="220"/>
      <c r="B287" s="221" t="s">
        <v>295</v>
      </c>
      <c r="C287" s="222"/>
      <c r="D287" s="237"/>
      <c r="E287" s="238">
        <f>SUM(E288:E292)</f>
        <v>27933</v>
      </c>
      <c r="F287" s="238">
        <f>SUM(F288:F292)</f>
        <v>7011.9</v>
      </c>
      <c r="G287" s="202">
        <f t="shared" si="17"/>
        <v>0.251025668564064</v>
      </c>
      <c r="H287" s="203">
        <f t="shared" ref="H287:H303" si="19">F287/$F$453*100</f>
        <v>9.6039449207382985E-2</v>
      </c>
    </row>
    <row r="288" spans="1:8">
      <c r="A288" s="145"/>
      <c r="B288" s="146"/>
      <c r="C288" s="147" t="s">
        <v>23</v>
      </c>
      <c r="D288" s="148" t="s">
        <v>24</v>
      </c>
      <c r="E288" s="149">
        <v>15000</v>
      </c>
      <c r="F288" s="149">
        <v>4233.3599999999997</v>
      </c>
      <c r="G288" s="51">
        <f t="shared" si="17"/>
        <v>0.28222399999999997</v>
      </c>
      <c r="H288" s="52">
        <f t="shared" si="19"/>
        <v>5.7982795347418938E-2</v>
      </c>
    </row>
    <row r="289" spans="1:8">
      <c r="A289" s="145"/>
      <c r="B289" s="146"/>
      <c r="C289" s="147" t="s">
        <v>27</v>
      </c>
      <c r="D289" s="148" t="s">
        <v>28</v>
      </c>
      <c r="E289" s="149">
        <v>2565</v>
      </c>
      <c r="F289" s="149">
        <v>723.84</v>
      </c>
      <c r="G289" s="51">
        <f t="shared" si="17"/>
        <v>0.28219883040935673</v>
      </c>
      <c r="H289" s="52">
        <f t="shared" si="19"/>
        <v>9.9141737495218284E-3</v>
      </c>
    </row>
    <row r="290" spans="1:8">
      <c r="A290" s="145"/>
      <c r="B290" s="146"/>
      <c r="C290" s="147" t="s">
        <v>29</v>
      </c>
      <c r="D290" s="148" t="s">
        <v>30</v>
      </c>
      <c r="E290" s="149">
        <v>368</v>
      </c>
      <c r="F290" s="149">
        <v>103.7</v>
      </c>
      <c r="G290" s="51">
        <f t="shared" si="17"/>
        <v>0.28179347826086959</v>
      </c>
      <c r="H290" s="52">
        <f t="shared" si="19"/>
        <v>1.4203412602583631E-3</v>
      </c>
    </row>
    <row r="291" spans="1:8">
      <c r="A291" s="145"/>
      <c r="B291" s="146"/>
      <c r="C291" s="147" t="s">
        <v>33</v>
      </c>
      <c r="D291" s="148" t="s">
        <v>90</v>
      </c>
      <c r="E291" s="149">
        <v>5000</v>
      </c>
      <c r="F291" s="149">
        <v>0</v>
      </c>
      <c r="G291" s="51">
        <f t="shared" si="17"/>
        <v>0</v>
      </c>
      <c r="H291" s="52">
        <f t="shared" si="19"/>
        <v>0</v>
      </c>
    </row>
    <row r="292" spans="1:8">
      <c r="A292" s="145"/>
      <c r="B292" s="146"/>
      <c r="C292" s="147" t="s">
        <v>172</v>
      </c>
      <c r="D292" s="148" t="s">
        <v>173</v>
      </c>
      <c r="E292" s="149">
        <v>5000</v>
      </c>
      <c r="F292" s="149">
        <v>1951</v>
      </c>
      <c r="G292" s="51">
        <f t="shared" si="17"/>
        <v>0.39019999999999999</v>
      </c>
      <c r="H292" s="52">
        <f t="shared" si="19"/>
        <v>2.672213885018386E-2</v>
      </c>
    </row>
    <row r="293" spans="1:8">
      <c r="A293" s="220"/>
      <c r="B293" s="221" t="s">
        <v>296</v>
      </c>
      <c r="C293" s="222"/>
      <c r="D293" s="237"/>
      <c r="E293" s="238">
        <f>SUM(E294:E303)</f>
        <v>198376.47999999998</v>
      </c>
      <c r="F293" s="238">
        <f>SUM(F294:F303)</f>
        <v>86590.16</v>
      </c>
      <c r="G293" s="202">
        <f t="shared" si="17"/>
        <v>0.43649408437935794</v>
      </c>
      <c r="H293" s="203">
        <f t="shared" si="19"/>
        <v>1.1859939920961746</v>
      </c>
    </row>
    <row r="294" spans="1:8">
      <c r="A294" s="145"/>
      <c r="B294" s="146"/>
      <c r="C294" s="147" t="s">
        <v>183</v>
      </c>
      <c r="D294" s="148" t="s">
        <v>184</v>
      </c>
      <c r="E294" s="149">
        <v>104102</v>
      </c>
      <c r="F294" s="149">
        <v>64072</v>
      </c>
      <c r="G294" s="51">
        <f t="shared" si="17"/>
        <v>0.61547328581583449</v>
      </c>
      <c r="H294" s="52">
        <f t="shared" si="19"/>
        <v>0.87757092793899549</v>
      </c>
    </row>
    <row r="295" spans="1:8">
      <c r="A295" s="145"/>
      <c r="B295" s="146"/>
      <c r="C295" s="147" t="s">
        <v>76</v>
      </c>
      <c r="D295" s="148" t="s">
        <v>297</v>
      </c>
      <c r="E295" s="149">
        <v>2010</v>
      </c>
      <c r="F295" s="149">
        <v>942.35</v>
      </c>
      <c r="G295" s="51">
        <f t="shared" si="17"/>
        <v>0.46883084577114431</v>
      </c>
      <c r="H295" s="52">
        <f t="shared" si="19"/>
        <v>1.2907025907468356E-2</v>
      </c>
    </row>
    <row r="296" spans="1:8">
      <c r="A296" s="145"/>
      <c r="B296" s="146"/>
      <c r="C296" s="147" t="s">
        <v>23</v>
      </c>
      <c r="D296" s="148" t="s">
        <v>24</v>
      </c>
      <c r="E296" s="149">
        <v>36000</v>
      </c>
      <c r="F296" s="149">
        <v>12670.25</v>
      </c>
      <c r="G296" s="51">
        <f t="shared" si="17"/>
        <v>0.35195138888888888</v>
      </c>
      <c r="H296" s="52">
        <f t="shared" si="19"/>
        <v>0.17353981535958077</v>
      </c>
    </row>
    <row r="297" spans="1:8">
      <c r="A297" s="145"/>
      <c r="B297" s="146"/>
      <c r="C297" s="147" t="s">
        <v>25</v>
      </c>
      <c r="D297" s="148" t="s">
        <v>26</v>
      </c>
      <c r="E297" s="149">
        <v>1770.8</v>
      </c>
      <c r="F297" s="149">
        <v>0</v>
      </c>
      <c r="G297" s="51">
        <f t="shared" si="17"/>
        <v>0</v>
      </c>
      <c r="H297" s="52">
        <f t="shared" si="19"/>
        <v>0</v>
      </c>
    </row>
    <row r="298" spans="1:8">
      <c r="A298" s="145"/>
      <c r="B298" s="146"/>
      <c r="C298" s="147" t="s">
        <v>27</v>
      </c>
      <c r="D298" s="148" t="s">
        <v>28</v>
      </c>
      <c r="E298" s="149">
        <v>6826</v>
      </c>
      <c r="F298" s="149">
        <v>2328.29</v>
      </c>
      <c r="G298" s="51">
        <f t="shared" si="17"/>
        <v>0.34109141517726338</v>
      </c>
      <c r="H298" s="52">
        <f t="shared" si="19"/>
        <v>3.188974303613254E-2</v>
      </c>
    </row>
    <row r="299" spans="1:8">
      <c r="A299" s="145"/>
      <c r="B299" s="146"/>
      <c r="C299" s="147" t="s">
        <v>29</v>
      </c>
      <c r="D299" s="148" t="s">
        <v>30</v>
      </c>
      <c r="E299" s="149">
        <v>977</v>
      </c>
      <c r="F299" s="149">
        <v>333.52</v>
      </c>
      <c r="G299" s="51">
        <f t="shared" si="17"/>
        <v>0.34137154554759463</v>
      </c>
      <c r="H299" s="52">
        <f t="shared" si="19"/>
        <v>4.5681023830411692E-3</v>
      </c>
    </row>
    <row r="300" spans="1:8">
      <c r="A300" s="145"/>
      <c r="B300" s="146"/>
      <c r="C300" s="147" t="s">
        <v>33</v>
      </c>
      <c r="D300" s="148" t="s">
        <v>90</v>
      </c>
      <c r="E300" s="149">
        <v>24702</v>
      </c>
      <c r="F300" s="149">
        <v>3494.79</v>
      </c>
      <c r="G300" s="51">
        <f t="shared" si="17"/>
        <v>0.14147801797425311</v>
      </c>
      <c r="H300" s="52">
        <f t="shared" si="19"/>
        <v>4.7866870134410079E-2</v>
      </c>
    </row>
    <row r="301" spans="1:8">
      <c r="A301" s="145"/>
      <c r="B301" s="146"/>
      <c r="C301" s="147" t="s">
        <v>172</v>
      </c>
      <c r="D301" s="148" t="s">
        <v>173</v>
      </c>
      <c r="E301" s="149">
        <v>20384.93</v>
      </c>
      <c r="F301" s="149">
        <v>1549</v>
      </c>
      <c r="G301" s="51">
        <f t="shared" si="17"/>
        <v>7.5987506456975815E-2</v>
      </c>
      <c r="H301" s="52">
        <f t="shared" si="19"/>
        <v>2.1216090763164941E-2</v>
      </c>
    </row>
    <row r="302" spans="1:8">
      <c r="A302" s="145"/>
      <c r="B302" s="146"/>
      <c r="C302" s="147" t="s">
        <v>41</v>
      </c>
      <c r="D302" s="148" t="s">
        <v>42</v>
      </c>
      <c r="E302" s="149">
        <v>3.8</v>
      </c>
      <c r="F302" s="149">
        <v>0</v>
      </c>
      <c r="G302" s="51">
        <f t="shared" si="17"/>
        <v>0</v>
      </c>
      <c r="H302" s="52">
        <f t="shared" si="19"/>
        <v>0</v>
      </c>
    </row>
    <row r="303" spans="1:8">
      <c r="A303" s="145"/>
      <c r="B303" s="146"/>
      <c r="C303" s="147" t="s">
        <v>53</v>
      </c>
      <c r="D303" s="148" t="s">
        <v>54</v>
      </c>
      <c r="E303" s="149">
        <v>1599.95</v>
      </c>
      <c r="F303" s="149">
        <v>1199.96</v>
      </c>
      <c r="G303" s="51">
        <f t="shared" si="17"/>
        <v>0.74999843745117034</v>
      </c>
      <c r="H303" s="52">
        <f t="shared" si="19"/>
        <v>1.6435416573381153E-2</v>
      </c>
    </row>
    <row r="304" spans="1:8">
      <c r="A304" s="127"/>
      <c r="B304" s="128" t="s">
        <v>190</v>
      </c>
      <c r="C304" s="128"/>
      <c r="D304" s="129" t="s">
        <v>70</v>
      </c>
      <c r="E304" s="130">
        <f>SUM(E305:E308)</f>
        <v>55600</v>
      </c>
      <c r="F304" s="130">
        <f>SUM(F305:F308)</f>
        <v>29425.739999999998</v>
      </c>
      <c r="G304" s="45">
        <f t="shared" si="17"/>
        <v>0.52923992805755393</v>
      </c>
      <c r="H304" s="46">
        <f t="shared" ref="H304:H313" si="20">F304/$F$453*100</f>
        <v>0.40303368018934349</v>
      </c>
    </row>
    <row r="305" spans="1:8">
      <c r="A305" s="145"/>
      <c r="B305" s="146"/>
      <c r="C305" s="146" t="s">
        <v>31</v>
      </c>
      <c r="D305" s="151" t="s">
        <v>32</v>
      </c>
      <c r="E305" s="149">
        <v>2000</v>
      </c>
      <c r="F305" s="149">
        <v>0</v>
      </c>
      <c r="G305" s="51">
        <f t="shared" si="17"/>
        <v>0</v>
      </c>
      <c r="H305" s="52">
        <f t="shared" si="20"/>
        <v>0</v>
      </c>
    </row>
    <row r="306" spans="1:8">
      <c r="A306" s="145"/>
      <c r="B306" s="146"/>
      <c r="C306" s="146" t="s">
        <v>33</v>
      </c>
      <c r="D306" s="151" t="s">
        <v>65</v>
      </c>
      <c r="E306" s="149">
        <v>2000</v>
      </c>
      <c r="F306" s="149">
        <v>491.32</v>
      </c>
      <c r="G306" s="51">
        <f t="shared" si="17"/>
        <v>0.24565999999999999</v>
      </c>
      <c r="H306" s="52">
        <f t="shared" si="20"/>
        <v>6.729431706751581E-3</v>
      </c>
    </row>
    <row r="307" spans="1:8">
      <c r="A307" s="145"/>
      <c r="B307" s="146"/>
      <c r="C307" s="146" t="s">
        <v>41</v>
      </c>
      <c r="D307" s="151" t="s">
        <v>42</v>
      </c>
      <c r="E307" s="149">
        <v>1000</v>
      </c>
      <c r="F307" s="149">
        <v>0</v>
      </c>
      <c r="G307" s="51">
        <f t="shared" si="17"/>
        <v>0</v>
      </c>
      <c r="H307" s="52">
        <f t="shared" si="20"/>
        <v>0</v>
      </c>
    </row>
    <row r="308" spans="1:8" ht="15" thickBot="1">
      <c r="A308" s="145"/>
      <c r="B308" s="146"/>
      <c r="C308" s="146" t="s">
        <v>53</v>
      </c>
      <c r="D308" s="151" t="s">
        <v>54</v>
      </c>
      <c r="E308" s="149">
        <v>50600</v>
      </c>
      <c r="F308" s="149">
        <v>28934.42</v>
      </c>
      <c r="G308" s="61">
        <f t="shared" si="17"/>
        <v>0.57182648221343868</v>
      </c>
      <c r="H308" s="62">
        <f t="shared" si="20"/>
        <v>0.39630424848259199</v>
      </c>
    </row>
    <row r="309" spans="1:8" ht="15" thickBot="1">
      <c r="A309" s="214" t="s">
        <v>191</v>
      </c>
      <c r="B309" s="215"/>
      <c r="C309" s="215"/>
      <c r="D309" s="216" t="s">
        <v>192</v>
      </c>
      <c r="E309" s="217">
        <f>SUM(E310,E313,E322)</f>
        <v>98211</v>
      </c>
      <c r="F309" s="217">
        <f>SUM(F310,F313,F322)</f>
        <v>48321.05</v>
      </c>
      <c r="G309" s="103">
        <f t="shared" si="17"/>
        <v>0.49201260551262083</v>
      </c>
      <c r="H309" s="104">
        <f t="shared" si="20"/>
        <v>0.66183588287374528</v>
      </c>
    </row>
    <row r="310" spans="1:8">
      <c r="A310" s="123"/>
      <c r="B310" s="124" t="s">
        <v>193</v>
      </c>
      <c r="C310" s="124"/>
      <c r="D310" s="125" t="s">
        <v>194</v>
      </c>
      <c r="E310" s="126">
        <f>SUM(E311:E312)</f>
        <v>5000</v>
      </c>
      <c r="F310" s="126">
        <f>SUM(F311:F312)</f>
        <v>0</v>
      </c>
      <c r="G310" s="87">
        <f t="shared" si="17"/>
        <v>0</v>
      </c>
      <c r="H310" s="88">
        <f t="shared" si="20"/>
        <v>0</v>
      </c>
    </row>
    <row r="311" spans="1:8">
      <c r="A311" s="145"/>
      <c r="B311" s="146"/>
      <c r="C311" s="146" t="s">
        <v>33</v>
      </c>
      <c r="D311" s="151" t="s">
        <v>65</v>
      </c>
      <c r="E311" s="149">
        <v>2000</v>
      </c>
      <c r="F311" s="149">
        <v>0</v>
      </c>
      <c r="G311" s="51">
        <f t="shared" si="17"/>
        <v>0</v>
      </c>
      <c r="H311" s="52">
        <f t="shared" si="20"/>
        <v>0</v>
      </c>
    </row>
    <row r="312" spans="1:8">
      <c r="A312" s="145"/>
      <c r="B312" s="146"/>
      <c r="C312" s="146" t="s">
        <v>41</v>
      </c>
      <c r="D312" s="151" t="s">
        <v>42</v>
      </c>
      <c r="E312" s="149">
        <v>3000</v>
      </c>
      <c r="F312" s="149">
        <v>0</v>
      </c>
      <c r="G312" s="51">
        <f t="shared" si="17"/>
        <v>0</v>
      </c>
      <c r="H312" s="52">
        <f t="shared" si="20"/>
        <v>0</v>
      </c>
    </row>
    <row r="313" spans="1:8">
      <c r="A313" s="127"/>
      <c r="B313" s="128" t="s">
        <v>195</v>
      </c>
      <c r="C313" s="128"/>
      <c r="D313" s="129" t="s">
        <v>196</v>
      </c>
      <c r="E313" s="130">
        <f>SUM(E314:E321)</f>
        <v>92211</v>
      </c>
      <c r="F313" s="130">
        <f>SUM(F314:F321)</f>
        <v>48071.05</v>
      </c>
      <c r="G313" s="45">
        <f t="shared" si="17"/>
        <v>0.52131578661981759</v>
      </c>
      <c r="H313" s="46">
        <f t="shared" si="20"/>
        <v>0.65841172361564893</v>
      </c>
    </row>
    <row r="314" spans="1:8">
      <c r="A314" s="239"/>
      <c r="B314" s="240"/>
      <c r="C314" s="242" t="s">
        <v>298</v>
      </c>
      <c r="D314" s="243" t="s">
        <v>20</v>
      </c>
      <c r="E314" s="241">
        <v>124.13</v>
      </c>
      <c r="F314" s="241">
        <v>0</v>
      </c>
      <c r="G314" s="150">
        <f t="shared" si="17"/>
        <v>0</v>
      </c>
      <c r="H314" s="52">
        <f>F314/$F$453*100</f>
        <v>0</v>
      </c>
    </row>
    <row r="315" spans="1:8">
      <c r="A315" s="239"/>
      <c r="B315" s="240"/>
      <c r="C315" s="242" t="s">
        <v>27</v>
      </c>
      <c r="D315" s="243" t="s">
        <v>28</v>
      </c>
      <c r="E315" s="241">
        <v>78</v>
      </c>
      <c r="F315" s="241">
        <v>77.489999999999995</v>
      </c>
      <c r="G315" s="150">
        <f t="shared" si="17"/>
        <v>0.9934615384615384</v>
      </c>
      <c r="H315" s="52">
        <f>F315/$F$453*100</f>
        <v>1.0613524036395426E-3</v>
      </c>
    </row>
    <row r="316" spans="1:8">
      <c r="A316" s="145"/>
      <c r="B316" s="146"/>
      <c r="C316" s="146" t="s">
        <v>31</v>
      </c>
      <c r="D316" s="151" t="s">
        <v>99</v>
      </c>
      <c r="E316" s="149">
        <v>23500</v>
      </c>
      <c r="F316" s="149">
        <v>12372.5</v>
      </c>
      <c r="G316" s="51">
        <f t="shared" si="17"/>
        <v>0.52648936170212768</v>
      </c>
      <c r="H316" s="52">
        <f t="shared" ref="H316:H352" si="21">F316/$F$453*100</f>
        <v>0.16946164168318803</v>
      </c>
    </row>
    <row r="317" spans="1:8">
      <c r="A317" s="145"/>
      <c r="B317" s="146"/>
      <c r="C317" s="146" t="s">
        <v>33</v>
      </c>
      <c r="D317" s="151" t="s">
        <v>90</v>
      </c>
      <c r="E317" s="149">
        <v>35920.870000000003</v>
      </c>
      <c r="F317" s="149">
        <v>21981.73</v>
      </c>
      <c r="G317" s="51">
        <f t="shared" si="17"/>
        <v>0.61194870836925719</v>
      </c>
      <c r="H317" s="52">
        <f t="shared" si="21"/>
        <v>0.30107577715389655</v>
      </c>
    </row>
    <row r="318" spans="1:8">
      <c r="A318" s="145"/>
      <c r="B318" s="146"/>
      <c r="C318" s="146" t="s">
        <v>41</v>
      </c>
      <c r="D318" s="151" t="s">
        <v>72</v>
      </c>
      <c r="E318" s="149">
        <v>29988</v>
      </c>
      <c r="F318" s="149">
        <v>13009.33</v>
      </c>
      <c r="G318" s="51">
        <f t="shared" si="17"/>
        <v>0.43381786047752435</v>
      </c>
      <c r="H318" s="52">
        <f t="shared" si="21"/>
        <v>0.178184071044522</v>
      </c>
    </row>
    <row r="319" spans="1:8">
      <c r="A319" s="145"/>
      <c r="B319" s="146"/>
      <c r="C319" s="147" t="s">
        <v>49</v>
      </c>
      <c r="D319" s="148" t="s">
        <v>50</v>
      </c>
      <c r="E319" s="149">
        <v>600</v>
      </c>
      <c r="F319" s="149">
        <v>0</v>
      </c>
      <c r="G319" s="51">
        <f t="shared" si="17"/>
        <v>0</v>
      </c>
      <c r="H319" s="52">
        <f t="shared" si="21"/>
        <v>0</v>
      </c>
    </row>
    <row r="320" spans="1:8">
      <c r="A320" s="145"/>
      <c r="B320" s="146"/>
      <c r="C320" s="146" t="s">
        <v>51</v>
      </c>
      <c r="D320" s="151" t="s">
        <v>91</v>
      </c>
      <c r="E320" s="149">
        <v>1000</v>
      </c>
      <c r="F320" s="149">
        <v>160</v>
      </c>
      <c r="G320" s="51">
        <f t="shared" si="17"/>
        <v>0.16</v>
      </c>
      <c r="H320" s="52">
        <f t="shared" si="21"/>
        <v>2.1914619251816596E-3</v>
      </c>
    </row>
    <row r="321" spans="1:8">
      <c r="A321" s="145"/>
      <c r="B321" s="146"/>
      <c r="C321" s="147" t="s">
        <v>57</v>
      </c>
      <c r="D321" s="148" t="s">
        <v>197</v>
      </c>
      <c r="E321" s="149">
        <v>1000</v>
      </c>
      <c r="F321" s="149">
        <v>470</v>
      </c>
      <c r="G321" s="51">
        <f t="shared" si="17"/>
        <v>0.47</v>
      </c>
      <c r="H321" s="52">
        <f t="shared" si="21"/>
        <v>6.4374194052211247E-3</v>
      </c>
    </row>
    <row r="322" spans="1:8">
      <c r="A322" s="127"/>
      <c r="B322" s="128" t="s">
        <v>198</v>
      </c>
      <c r="C322" s="128"/>
      <c r="D322" s="129" t="s">
        <v>199</v>
      </c>
      <c r="E322" s="130">
        <f>SUM(E323)</f>
        <v>1000</v>
      </c>
      <c r="F322" s="130">
        <f>SUM(F323)</f>
        <v>250</v>
      </c>
      <c r="G322" s="45">
        <f t="shared" si="17"/>
        <v>0.25</v>
      </c>
      <c r="H322" s="46">
        <f t="shared" si="21"/>
        <v>3.4241592580963433E-3</v>
      </c>
    </row>
    <row r="323" spans="1:8" ht="15" thickBot="1">
      <c r="A323" s="145"/>
      <c r="B323" s="146"/>
      <c r="C323" s="146" t="s">
        <v>41</v>
      </c>
      <c r="D323" s="151" t="s">
        <v>42</v>
      </c>
      <c r="E323" s="149">
        <v>1000</v>
      </c>
      <c r="F323" s="149">
        <v>250</v>
      </c>
      <c r="G323" s="97">
        <f t="shared" si="17"/>
        <v>0.25</v>
      </c>
      <c r="H323" s="98">
        <f t="shared" si="21"/>
        <v>3.4241592580963433E-3</v>
      </c>
    </row>
    <row r="324" spans="1:8" ht="15" thickBot="1">
      <c r="A324" s="99" t="s">
        <v>200</v>
      </c>
      <c r="B324" s="100"/>
      <c r="C324" s="100"/>
      <c r="D324" s="134" t="s">
        <v>201</v>
      </c>
      <c r="E324" s="102">
        <f>SUM(E325,E327,E329,E331,E335,E352,E356,E360,E363,E366,E381,E384,E387,)</f>
        <v>2432250.7399999998</v>
      </c>
      <c r="F324" s="102">
        <f>SUM(F325,F327,F329,F331,F335,F352,F356,F360,F363,F366,F381,F384,F387,)</f>
        <v>1294120.31</v>
      </c>
      <c r="G324" s="103">
        <f t="shared" si="17"/>
        <v>0.53206698171258449</v>
      </c>
      <c r="H324" s="104">
        <f t="shared" si="21"/>
        <v>17.725096162308041</v>
      </c>
    </row>
    <row r="325" spans="1:8">
      <c r="A325" s="83"/>
      <c r="B325" s="84" t="s">
        <v>202</v>
      </c>
      <c r="C325" s="84"/>
      <c r="D325" s="85" t="s">
        <v>203</v>
      </c>
      <c r="E325" s="86">
        <f>SUM(E326)</f>
        <v>160000</v>
      </c>
      <c r="F325" s="86">
        <f>SUM(F326)</f>
        <v>92556.09</v>
      </c>
      <c r="G325" s="87">
        <f t="shared" si="17"/>
        <v>0.57847556249999998</v>
      </c>
      <c r="H325" s="88">
        <f t="shared" si="21"/>
        <v>1.2677071698667934</v>
      </c>
    </row>
    <row r="326" spans="1:8">
      <c r="A326" s="70"/>
      <c r="B326" s="71"/>
      <c r="C326" s="71" t="s">
        <v>204</v>
      </c>
      <c r="D326" s="72" t="s">
        <v>72</v>
      </c>
      <c r="E326" s="73">
        <v>160000</v>
      </c>
      <c r="F326" s="73">
        <v>92556.09</v>
      </c>
      <c r="G326" s="51">
        <f t="shared" si="17"/>
        <v>0.57847556249999998</v>
      </c>
      <c r="H326" s="52">
        <f t="shared" si="21"/>
        <v>1.2677071698667934</v>
      </c>
    </row>
    <row r="327" spans="1:8">
      <c r="A327" s="127"/>
      <c r="B327" s="128" t="s">
        <v>205</v>
      </c>
      <c r="C327" s="128"/>
      <c r="D327" s="129" t="s">
        <v>206</v>
      </c>
      <c r="E327" s="218">
        <f>SUM(E328)</f>
        <v>25000</v>
      </c>
      <c r="F327" s="218">
        <f>SUM(F328)</f>
        <v>4364</v>
      </c>
      <c r="G327" s="45">
        <f t="shared" si="17"/>
        <v>0.17455999999999999</v>
      </c>
      <c r="H327" s="46">
        <f t="shared" si="21"/>
        <v>5.9772124009329762E-2</v>
      </c>
    </row>
    <row r="328" spans="1:8">
      <c r="A328" s="89"/>
      <c r="B328" s="90"/>
      <c r="C328" s="90" t="s">
        <v>204</v>
      </c>
      <c r="D328" s="91" t="s">
        <v>72</v>
      </c>
      <c r="E328" s="219">
        <v>25000</v>
      </c>
      <c r="F328" s="219">
        <v>4364</v>
      </c>
      <c r="G328" s="51">
        <f t="shared" si="17"/>
        <v>0.17455999999999999</v>
      </c>
      <c r="H328" s="52">
        <f t="shared" si="21"/>
        <v>5.9772124009329762E-2</v>
      </c>
    </row>
    <row r="329" spans="1:8">
      <c r="A329" s="220"/>
      <c r="B329" s="221" t="s">
        <v>207</v>
      </c>
      <c r="C329" s="222"/>
      <c r="D329" s="223" t="s">
        <v>208</v>
      </c>
      <c r="E329" s="224">
        <f>SUM(E330)</f>
        <v>1500</v>
      </c>
      <c r="F329" s="224">
        <f>SUM(F330)</f>
        <v>396</v>
      </c>
      <c r="G329" s="202">
        <f t="shared" si="17"/>
        <v>0.26400000000000001</v>
      </c>
      <c r="H329" s="203">
        <f t="shared" si="21"/>
        <v>5.4238682648246076E-3</v>
      </c>
    </row>
    <row r="330" spans="1:8">
      <c r="A330" s="89"/>
      <c r="B330" s="90"/>
      <c r="C330" s="185" t="s">
        <v>204</v>
      </c>
      <c r="D330" s="186" t="s">
        <v>72</v>
      </c>
      <c r="E330" s="219">
        <v>1500</v>
      </c>
      <c r="F330" s="219">
        <v>396</v>
      </c>
      <c r="G330" s="51">
        <f t="shared" si="17"/>
        <v>0.26400000000000001</v>
      </c>
      <c r="H330" s="52">
        <f t="shared" si="21"/>
        <v>5.4238682648246076E-3</v>
      </c>
    </row>
    <row r="331" spans="1:8">
      <c r="A331" s="127"/>
      <c r="B331" s="128" t="s">
        <v>209</v>
      </c>
      <c r="C331" s="225"/>
      <c r="D331" s="129" t="s">
        <v>210</v>
      </c>
      <c r="E331" s="218">
        <f>SUM(E332:E334)</f>
        <v>27039</v>
      </c>
      <c r="F331" s="218">
        <f>SUM(F332:F334)</f>
        <v>4978.28</v>
      </c>
      <c r="G331" s="45">
        <f>F331/E331</f>
        <v>0.18411479714486481</v>
      </c>
      <c r="H331" s="46">
        <f t="shared" si="21"/>
        <v>6.8185694205583444E-2</v>
      </c>
    </row>
    <row r="332" spans="1:8">
      <c r="A332" s="89"/>
      <c r="B332" s="90"/>
      <c r="C332" s="185" t="s">
        <v>27</v>
      </c>
      <c r="D332" s="91" t="s">
        <v>28</v>
      </c>
      <c r="E332" s="219">
        <v>4010</v>
      </c>
      <c r="F332" s="219">
        <v>716.36</v>
      </c>
      <c r="G332" s="51">
        <f>F332/E332</f>
        <v>0.17864339152119701</v>
      </c>
      <c r="H332" s="52">
        <f t="shared" si="21"/>
        <v>9.8117229045195861E-3</v>
      </c>
    </row>
    <row r="333" spans="1:8">
      <c r="A333" s="89"/>
      <c r="B333" s="90"/>
      <c r="C333" s="185" t="s">
        <v>29</v>
      </c>
      <c r="D333" s="91" t="s">
        <v>30</v>
      </c>
      <c r="E333" s="219">
        <v>480</v>
      </c>
      <c r="F333" s="219">
        <v>101.92</v>
      </c>
      <c r="G333" s="51">
        <f>F333/E333</f>
        <v>0.21233333333333335</v>
      </c>
      <c r="H333" s="52">
        <f t="shared" si="21"/>
        <v>1.3959612463407172E-3</v>
      </c>
    </row>
    <row r="334" spans="1:8">
      <c r="A334" s="89"/>
      <c r="B334" s="90"/>
      <c r="C334" s="185" t="s">
        <v>31</v>
      </c>
      <c r="D334" s="91" t="s">
        <v>32</v>
      </c>
      <c r="E334" s="219">
        <v>22549</v>
      </c>
      <c r="F334" s="219">
        <v>4160</v>
      </c>
      <c r="G334" s="51">
        <f>F334/E334</f>
        <v>0.18448711694531908</v>
      </c>
      <c r="H334" s="52">
        <f t="shared" si="21"/>
        <v>5.6978010054723152E-2</v>
      </c>
    </row>
    <row r="335" spans="1:8">
      <c r="A335" s="53"/>
      <c r="B335" s="54" t="s">
        <v>211</v>
      </c>
      <c r="C335" s="54"/>
      <c r="D335" s="55" t="s">
        <v>212</v>
      </c>
      <c r="E335" s="56">
        <f>SUM(E336:E351)</f>
        <v>1579762</v>
      </c>
      <c r="F335" s="56">
        <f>SUM(F336:F351)</f>
        <v>809420.28</v>
      </c>
      <c r="G335" s="45">
        <f t="shared" si="17"/>
        <v>0.51236849601395651</v>
      </c>
      <c r="H335" s="46">
        <f t="shared" si="21"/>
        <v>11.086335781811737</v>
      </c>
    </row>
    <row r="336" spans="1:8">
      <c r="A336" s="113"/>
      <c r="B336" s="114"/>
      <c r="C336" s="114" t="s">
        <v>213</v>
      </c>
      <c r="D336" s="115" t="s">
        <v>214</v>
      </c>
      <c r="E336" s="116">
        <v>13000</v>
      </c>
      <c r="F336" s="116">
        <v>3427</v>
      </c>
      <c r="G336" s="117">
        <f t="shared" si="17"/>
        <v>0.26361538461538464</v>
      </c>
      <c r="H336" s="118">
        <f t="shared" si="21"/>
        <v>4.6938375109984672E-2</v>
      </c>
    </row>
    <row r="337" spans="1:8">
      <c r="A337" s="113"/>
      <c r="B337" s="114"/>
      <c r="C337" s="165" t="s">
        <v>76</v>
      </c>
      <c r="D337" s="166" t="s">
        <v>77</v>
      </c>
      <c r="E337" s="116">
        <v>200</v>
      </c>
      <c r="F337" s="116">
        <v>0</v>
      </c>
      <c r="G337" s="117">
        <f t="shared" si="17"/>
        <v>0</v>
      </c>
      <c r="H337" s="118">
        <f t="shared" si="21"/>
        <v>0</v>
      </c>
    </row>
    <row r="338" spans="1:8">
      <c r="A338" s="70"/>
      <c r="B338" s="71"/>
      <c r="C338" s="71" t="s">
        <v>215</v>
      </c>
      <c r="D338" s="72" t="s">
        <v>216</v>
      </c>
      <c r="E338" s="226">
        <v>1396009</v>
      </c>
      <c r="F338" s="226">
        <v>717269.5</v>
      </c>
      <c r="G338" s="51">
        <f t="shared" si="17"/>
        <v>0.51380005429764419</v>
      </c>
      <c r="H338" s="52">
        <f t="shared" si="21"/>
        <v>9.8241799959005416</v>
      </c>
    </row>
    <row r="339" spans="1:8">
      <c r="A339" s="70"/>
      <c r="B339" s="71"/>
      <c r="C339" s="71" t="s">
        <v>23</v>
      </c>
      <c r="D339" s="72" t="s">
        <v>24</v>
      </c>
      <c r="E339" s="226">
        <v>74300</v>
      </c>
      <c r="F339" s="226">
        <v>35928.959999999999</v>
      </c>
      <c r="G339" s="51">
        <f t="shared" si="17"/>
        <v>0.48356608344549123</v>
      </c>
      <c r="H339" s="52">
        <f t="shared" si="21"/>
        <v>0.49210592407109272</v>
      </c>
    </row>
    <row r="340" spans="1:8">
      <c r="A340" s="70"/>
      <c r="B340" s="71"/>
      <c r="C340" s="71" t="s">
        <v>25</v>
      </c>
      <c r="D340" s="72" t="s">
        <v>26</v>
      </c>
      <c r="E340" s="226">
        <v>6230</v>
      </c>
      <c r="F340" s="226">
        <v>5809.02</v>
      </c>
      <c r="G340" s="51">
        <f t="shared" si="17"/>
        <v>0.93242696629213495</v>
      </c>
      <c r="H340" s="52">
        <f t="shared" si="21"/>
        <v>7.9564038453867281E-2</v>
      </c>
    </row>
    <row r="341" spans="1:8">
      <c r="A341" s="70"/>
      <c r="B341" s="71"/>
      <c r="C341" s="71" t="s">
        <v>27</v>
      </c>
      <c r="D341" s="72" t="s">
        <v>28</v>
      </c>
      <c r="E341" s="226">
        <v>63100</v>
      </c>
      <c r="F341" s="226">
        <v>37355.71</v>
      </c>
      <c r="G341" s="51">
        <f t="shared" si="17"/>
        <v>0.59200808240887481</v>
      </c>
      <c r="H341" s="52">
        <f t="shared" si="21"/>
        <v>0.51164760095704864</v>
      </c>
    </row>
    <row r="342" spans="1:8">
      <c r="A342" s="70"/>
      <c r="B342" s="71"/>
      <c r="C342" s="71" t="s">
        <v>29</v>
      </c>
      <c r="D342" s="72" t="s">
        <v>30</v>
      </c>
      <c r="E342" s="226">
        <v>990</v>
      </c>
      <c r="F342" s="226">
        <v>0</v>
      </c>
      <c r="G342" s="51">
        <f t="shared" si="17"/>
        <v>0</v>
      </c>
      <c r="H342" s="52">
        <f t="shared" si="21"/>
        <v>0</v>
      </c>
    </row>
    <row r="343" spans="1:8">
      <c r="A343" s="70"/>
      <c r="B343" s="71"/>
      <c r="C343" s="71" t="s">
        <v>33</v>
      </c>
      <c r="D343" s="72" t="s">
        <v>90</v>
      </c>
      <c r="E343" s="226">
        <v>3550</v>
      </c>
      <c r="F343" s="226">
        <v>419.12</v>
      </c>
      <c r="G343" s="51">
        <f t="shared" si="17"/>
        <v>0.11806197183098592</v>
      </c>
      <c r="H343" s="52">
        <f t="shared" si="21"/>
        <v>5.7405345130133578E-3</v>
      </c>
    </row>
    <row r="344" spans="1:8">
      <c r="A344" s="70"/>
      <c r="B344" s="71"/>
      <c r="C344" s="48" t="s">
        <v>39</v>
      </c>
      <c r="D344" s="49" t="s">
        <v>40</v>
      </c>
      <c r="E344" s="226">
        <v>100</v>
      </c>
      <c r="F344" s="226">
        <v>0</v>
      </c>
      <c r="G344" s="51">
        <f t="shared" si="17"/>
        <v>0</v>
      </c>
      <c r="H344" s="52">
        <f t="shared" si="21"/>
        <v>0</v>
      </c>
    </row>
    <row r="345" spans="1:8">
      <c r="A345" s="70"/>
      <c r="B345" s="71"/>
      <c r="C345" s="71" t="s">
        <v>41</v>
      </c>
      <c r="D345" s="72" t="s">
        <v>42</v>
      </c>
      <c r="E345" s="226">
        <v>9912</v>
      </c>
      <c r="F345" s="226">
        <v>5129.88</v>
      </c>
      <c r="G345" s="51">
        <f t="shared" si="17"/>
        <v>0.51754237288135596</v>
      </c>
      <c r="H345" s="52">
        <f t="shared" si="21"/>
        <v>7.0262104379693074E-2</v>
      </c>
    </row>
    <row r="346" spans="1:8">
      <c r="A346" s="70"/>
      <c r="B346" s="71"/>
      <c r="C346" s="71" t="s">
        <v>45</v>
      </c>
      <c r="D346" s="72" t="s">
        <v>46</v>
      </c>
      <c r="E346" s="226">
        <v>2200</v>
      </c>
      <c r="F346" s="226">
        <v>231.92</v>
      </c>
      <c r="G346" s="51">
        <f t="shared" si="17"/>
        <v>0.10541818181818181</v>
      </c>
      <c r="H346" s="52">
        <f t="shared" si="21"/>
        <v>3.1765240605508157E-3</v>
      </c>
    </row>
    <row r="347" spans="1:8">
      <c r="A347" s="70"/>
      <c r="B347" s="71"/>
      <c r="C347" s="71" t="s">
        <v>49</v>
      </c>
      <c r="D347" s="72" t="s">
        <v>50</v>
      </c>
      <c r="E347" s="226">
        <v>1000</v>
      </c>
      <c r="F347" s="226">
        <v>280.74</v>
      </c>
      <c r="G347" s="51">
        <f t="shared" si="17"/>
        <v>0.28073999999999999</v>
      </c>
      <c r="H347" s="52">
        <f t="shared" si="21"/>
        <v>3.8451938804718701E-3</v>
      </c>
    </row>
    <row r="348" spans="1:8">
      <c r="A348" s="70"/>
      <c r="B348" s="71"/>
      <c r="C348" s="71" t="s">
        <v>53</v>
      </c>
      <c r="D348" s="72" t="s">
        <v>54</v>
      </c>
      <c r="E348" s="226">
        <v>2371</v>
      </c>
      <c r="F348" s="226">
        <v>1800</v>
      </c>
      <c r="G348" s="51">
        <f t="shared" si="17"/>
        <v>0.7591733445803458</v>
      </c>
      <c r="H348" s="52">
        <f t="shared" si="21"/>
        <v>2.4653946658293673E-2</v>
      </c>
    </row>
    <row r="349" spans="1:8">
      <c r="A349" s="70"/>
      <c r="B349" s="71"/>
      <c r="C349" s="71" t="s">
        <v>217</v>
      </c>
      <c r="D349" s="72" t="s">
        <v>218</v>
      </c>
      <c r="E349" s="226">
        <v>3000</v>
      </c>
      <c r="F349" s="226">
        <v>1033.1400000000001</v>
      </c>
      <c r="G349" s="51">
        <f t="shared" si="17"/>
        <v>0.34438000000000002</v>
      </c>
      <c r="H349" s="52">
        <f t="shared" si="21"/>
        <v>1.4150543583638627E-2</v>
      </c>
    </row>
    <row r="350" spans="1:8">
      <c r="A350" s="70"/>
      <c r="B350" s="71"/>
      <c r="C350" s="71" t="s">
        <v>101</v>
      </c>
      <c r="D350" s="72" t="s">
        <v>102</v>
      </c>
      <c r="E350" s="226">
        <v>1700</v>
      </c>
      <c r="F350" s="226">
        <v>32.29</v>
      </c>
      <c r="G350" s="51">
        <f t="shared" si="17"/>
        <v>1.8994117647058825E-2</v>
      </c>
      <c r="H350" s="52">
        <f t="shared" si="21"/>
        <v>4.4226440977572365E-4</v>
      </c>
    </row>
    <row r="351" spans="1:8">
      <c r="A351" s="70"/>
      <c r="B351" s="71"/>
      <c r="C351" s="71" t="s">
        <v>57</v>
      </c>
      <c r="D351" s="72" t="s">
        <v>58</v>
      </c>
      <c r="E351" s="226">
        <v>2100</v>
      </c>
      <c r="F351" s="226">
        <v>703</v>
      </c>
      <c r="G351" s="51">
        <f t="shared" si="17"/>
        <v>0.33476190476190476</v>
      </c>
      <c r="H351" s="52">
        <f t="shared" si="21"/>
        <v>9.6287358337669177E-3</v>
      </c>
    </row>
    <row r="352" spans="1:8">
      <c r="A352" s="127"/>
      <c r="B352" s="128" t="s">
        <v>219</v>
      </c>
      <c r="C352" s="128"/>
      <c r="D352" s="129" t="s">
        <v>220</v>
      </c>
      <c r="E352" s="130">
        <f>SUM(E355)</f>
        <v>16300</v>
      </c>
      <c r="F352" s="130">
        <f>SUM(F355)</f>
        <v>9227.65</v>
      </c>
      <c r="G352" s="131">
        <f t="shared" si="17"/>
        <v>0.56611349693251534</v>
      </c>
      <c r="H352" s="64">
        <f t="shared" si="21"/>
        <v>0.12638777271189089</v>
      </c>
    </row>
    <row r="353" spans="1:8">
      <c r="A353" s="123"/>
      <c r="B353" s="124"/>
      <c r="C353" s="124"/>
      <c r="D353" s="125" t="s">
        <v>221</v>
      </c>
      <c r="E353" s="126"/>
      <c r="F353" s="126"/>
      <c r="G353" s="139"/>
      <c r="H353" s="140"/>
    </row>
    <row r="354" spans="1:8">
      <c r="A354" s="83"/>
      <c r="B354" s="84"/>
      <c r="C354" s="84"/>
      <c r="D354" s="85" t="s">
        <v>222</v>
      </c>
      <c r="E354" s="86"/>
      <c r="F354" s="86"/>
      <c r="G354" s="87"/>
      <c r="H354" s="88"/>
    </row>
    <row r="355" spans="1:8">
      <c r="A355" s="70"/>
      <c r="B355" s="71"/>
      <c r="C355" s="71" t="s">
        <v>223</v>
      </c>
      <c r="D355" s="72" t="s">
        <v>224</v>
      </c>
      <c r="E355" s="73">
        <v>16300</v>
      </c>
      <c r="F355" s="73">
        <v>9227.65</v>
      </c>
      <c r="G355" s="51">
        <f t="shared" si="17"/>
        <v>0.56611349693251534</v>
      </c>
      <c r="H355" s="52">
        <f>F355/$F$453*100</f>
        <v>0.12638777271189089</v>
      </c>
    </row>
    <row r="356" spans="1:8">
      <c r="A356" s="127"/>
      <c r="B356" s="128" t="s">
        <v>225</v>
      </c>
      <c r="C356" s="128"/>
      <c r="D356" s="129" t="s">
        <v>226</v>
      </c>
      <c r="E356" s="130">
        <f>SUM(E359:E359)</f>
        <v>110494</v>
      </c>
      <c r="F356" s="130">
        <f>SUM(F359:F359)</f>
        <v>64651.32</v>
      </c>
      <c r="G356" s="131">
        <f t="shared" ref="G356:G399" si="22">F356/E356</f>
        <v>0.58511158976958022</v>
      </c>
      <c r="H356" s="64">
        <f>F356/$F$453*100</f>
        <v>0.88550566370459716</v>
      </c>
    </row>
    <row r="357" spans="1:8">
      <c r="A357" s="123"/>
      <c r="B357" s="124"/>
      <c r="C357" s="124"/>
      <c r="D357" s="125" t="s">
        <v>227</v>
      </c>
      <c r="E357" s="126"/>
      <c r="F357" s="126"/>
      <c r="G357" s="139"/>
      <c r="H357" s="140"/>
    </row>
    <row r="358" spans="1:8">
      <c r="A358" s="83"/>
      <c r="B358" s="84"/>
      <c r="C358" s="84"/>
      <c r="D358" s="85" t="s">
        <v>228</v>
      </c>
      <c r="E358" s="86"/>
      <c r="F358" s="86"/>
      <c r="G358" s="87"/>
      <c r="H358" s="88"/>
    </row>
    <row r="359" spans="1:8">
      <c r="A359" s="70"/>
      <c r="B359" s="71"/>
      <c r="C359" s="71" t="s">
        <v>215</v>
      </c>
      <c r="D359" s="72" t="s">
        <v>229</v>
      </c>
      <c r="E359" s="73">
        <v>110494</v>
      </c>
      <c r="F359" s="73">
        <v>64651.32</v>
      </c>
      <c r="G359" s="51">
        <f t="shared" si="22"/>
        <v>0.58511158976958022</v>
      </c>
      <c r="H359" s="52">
        <f t="shared" ref="H359:H382" si="23">F359/$F$453*100</f>
        <v>0.88550566370459716</v>
      </c>
    </row>
    <row r="360" spans="1:8">
      <c r="A360" s="53"/>
      <c r="B360" s="54" t="s">
        <v>230</v>
      </c>
      <c r="C360" s="54"/>
      <c r="D360" s="55" t="s">
        <v>231</v>
      </c>
      <c r="E360" s="56">
        <f>SUM(E361:E362)</f>
        <v>15453.64</v>
      </c>
      <c r="F360" s="56">
        <f>SUM(F361:F362)</f>
        <v>4282.45</v>
      </c>
      <c r="G360" s="45">
        <f t="shared" si="22"/>
        <v>0.27711594161634412</v>
      </c>
      <c r="H360" s="46">
        <f t="shared" si="23"/>
        <v>5.8655163259338734E-2</v>
      </c>
    </row>
    <row r="361" spans="1:8">
      <c r="A361" s="70"/>
      <c r="B361" s="71"/>
      <c r="C361" s="71" t="s">
        <v>215</v>
      </c>
      <c r="D361" s="72" t="s">
        <v>229</v>
      </c>
      <c r="E361" s="73">
        <v>15444.74</v>
      </c>
      <c r="F361" s="73">
        <v>4274.57</v>
      </c>
      <c r="G361" s="51">
        <f t="shared" si="22"/>
        <v>0.27676542305017759</v>
      </c>
      <c r="H361" s="52">
        <f t="shared" si="23"/>
        <v>5.8547233759523538E-2</v>
      </c>
    </row>
    <row r="362" spans="1:8">
      <c r="A362" s="89"/>
      <c r="B362" s="90"/>
      <c r="C362" s="185" t="s">
        <v>33</v>
      </c>
      <c r="D362" s="186" t="s">
        <v>90</v>
      </c>
      <c r="E362" s="92">
        <v>8.9</v>
      </c>
      <c r="F362" s="92">
        <v>7.88</v>
      </c>
      <c r="G362" s="51">
        <f t="shared" si="22"/>
        <v>0.88539325842696626</v>
      </c>
      <c r="H362" s="52">
        <f t="shared" si="23"/>
        <v>1.0792949981519673E-4</v>
      </c>
    </row>
    <row r="363" spans="1:8">
      <c r="A363" s="127"/>
      <c r="B363" s="128" t="s">
        <v>232</v>
      </c>
      <c r="C363" s="128"/>
      <c r="D363" s="129" t="s">
        <v>233</v>
      </c>
      <c r="E363" s="130">
        <f>SUM(E364:E365)</f>
        <v>84073</v>
      </c>
      <c r="F363" s="130">
        <f>SUM(F364:F365)</f>
        <v>80368.98</v>
      </c>
      <c r="G363" s="45">
        <f t="shared" si="22"/>
        <v>0.95594281160420103</v>
      </c>
      <c r="H363" s="46">
        <f t="shared" si="23"/>
        <v>1.1007847477230392</v>
      </c>
    </row>
    <row r="364" spans="1:8">
      <c r="A364" s="145"/>
      <c r="B364" s="146"/>
      <c r="C364" s="147" t="s">
        <v>213</v>
      </c>
      <c r="D364" s="148" t="s">
        <v>214</v>
      </c>
      <c r="E364" s="149">
        <v>4232</v>
      </c>
      <c r="F364" s="149">
        <v>2886.29</v>
      </c>
      <c r="G364" s="150">
        <f t="shared" si="22"/>
        <v>0.68201559546313795</v>
      </c>
      <c r="H364" s="52">
        <f t="shared" si="23"/>
        <v>3.9532466500203575E-2</v>
      </c>
    </row>
    <row r="365" spans="1:8">
      <c r="A365" s="89"/>
      <c r="B365" s="90"/>
      <c r="C365" s="90" t="s">
        <v>215</v>
      </c>
      <c r="D365" s="91" t="s">
        <v>229</v>
      </c>
      <c r="E365" s="92">
        <v>79841</v>
      </c>
      <c r="F365" s="92">
        <v>77482.69</v>
      </c>
      <c r="G365" s="51">
        <f t="shared" si="22"/>
        <v>0.97046241905787756</v>
      </c>
      <c r="H365" s="52">
        <f t="shared" si="23"/>
        <v>1.0612522812228358</v>
      </c>
    </row>
    <row r="366" spans="1:8">
      <c r="A366" s="127"/>
      <c r="B366" s="128" t="s">
        <v>234</v>
      </c>
      <c r="C366" s="128"/>
      <c r="D366" s="129" t="s">
        <v>235</v>
      </c>
      <c r="E366" s="130">
        <f>SUM(E367:E380)</f>
        <v>263098</v>
      </c>
      <c r="F366" s="130">
        <f>SUM(F367:F380)</f>
        <v>137547.95000000001</v>
      </c>
      <c r="G366" s="45">
        <f t="shared" si="22"/>
        <v>0.52280119955301829</v>
      </c>
      <c r="H366" s="46">
        <f t="shared" si="23"/>
        <v>1.8839443456986917</v>
      </c>
    </row>
    <row r="367" spans="1:8">
      <c r="A367" s="145"/>
      <c r="B367" s="146"/>
      <c r="C367" s="146" t="s">
        <v>76</v>
      </c>
      <c r="D367" s="151" t="s">
        <v>77</v>
      </c>
      <c r="E367" s="149">
        <v>1000</v>
      </c>
      <c r="F367" s="149">
        <v>0</v>
      </c>
      <c r="G367" s="51">
        <f t="shared" si="22"/>
        <v>0</v>
      </c>
      <c r="H367" s="52">
        <f t="shared" si="23"/>
        <v>0</v>
      </c>
    </row>
    <row r="368" spans="1:8">
      <c r="A368" s="89"/>
      <c r="B368" s="90"/>
      <c r="C368" s="90" t="s">
        <v>23</v>
      </c>
      <c r="D368" s="91" t="s">
        <v>24</v>
      </c>
      <c r="E368" s="92">
        <v>169800</v>
      </c>
      <c r="F368" s="92">
        <v>83557.81</v>
      </c>
      <c r="G368" s="51">
        <f t="shared" si="22"/>
        <v>0.49209546525323911</v>
      </c>
      <c r="H368" s="52">
        <f t="shared" si="23"/>
        <v>1.1444609947910209</v>
      </c>
    </row>
    <row r="369" spans="1:8">
      <c r="A369" s="89"/>
      <c r="B369" s="90"/>
      <c r="C369" s="90" t="s">
        <v>25</v>
      </c>
      <c r="D369" s="91" t="s">
        <v>26</v>
      </c>
      <c r="E369" s="92">
        <v>15168</v>
      </c>
      <c r="F369" s="92">
        <v>14604.5</v>
      </c>
      <c r="G369" s="51">
        <f t="shared" si="22"/>
        <v>0.96284941983122363</v>
      </c>
      <c r="H369" s="52">
        <f t="shared" si="23"/>
        <v>0.20003253553947217</v>
      </c>
    </row>
    <row r="370" spans="1:8">
      <c r="A370" s="89"/>
      <c r="B370" s="90"/>
      <c r="C370" s="90" t="s">
        <v>27</v>
      </c>
      <c r="D370" s="91" t="s">
        <v>28</v>
      </c>
      <c r="E370" s="92">
        <v>32300</v>
      </c>
      <c r="F370" s="92">
        <v>16979.580000000002</v>
      </c>
      <c r="G370" s="51">
        <f t="shared" si="22"/>
        <v>0.52568359133126941</v>
      </c>
      <c r="H370" s="52">
        <f t="shared" si="23"/>
        <v>0.23256314422235003</v>
      </c>
    </row>
    <row r="371" spans="1:8">
      <c r="A371" s="89"/>
      <c r="B371" s="90"/>
      <c r="C371" s="90" t="s">
        <v>29</v>
      </c>
      <c r="D371" s="91" t="s">
        <v>30</v>
      </c>
      <c r="E371" s="92">
        <v>4600</v>
      </c>
      <c r="F371" s="92">
        <v>1817.79</v>
      </c>
      <c r="G371" s="51">
        <f t="shared" si="22"/>
        <v>0.3951717391304348</v>
      </c>
      <c r="H371" s="52">
        <f t="shared" si="23"/>
        <v>2.4897609831099805E-2</v>
      </c>
    </row>
    <row r="372" spans="1:8">
      <c r="A372" s="89"/>
      <c r="B372" s="90"/>
      <c r="C372" s="185" t="s">
        <v>31</v>
      </c>
      <c r="D372" s="186" t="s">
        <v>299</v>
      </c>
      <c r="E372" s="92">
        <v>3000</v>
      </c>
      <c r="F372" s="92">
        <v>0</v>
      </c>
      <c r="G372" s="51">
        <f t="shared" si="22"/>
        <v>0</v>
      </c>
      <c r="H372" s="52">
        <f t="shared" si="23"/>
        <v>0</v>
      </c>
    </row>
    <row r="373" spans="1:8">
      <c r="A373" s="89"/>
      <c r="B373" s="90"/>
      <c r="C373" s="90" t="s">
        <v>33</v>
      </c>
      <c r="D373" s="91" t="s">
        <v>90</v>
      </c>
      <c r="E373" s="92">
        <v>8050</v>
      </c>
      <c r="F373" s="92">
        <v>3735.5</v>
      </c>
      <c r="G373" s="51">
        <f t="shared" si="22"/>
        <v>0.46403726708074533</v>
      </c>
      <c r="H373" s="52">
        <f t="shared" si="23"/>
        <v>5.1163787634475558E-2</v>
      </c>
    </row>
    <row r="374" spans="1:8">
      <c r="A374" s="89"/>
      <c r="B374" s="90"/>
      <c r="C374" s="90" t="s">
        <v>39</v>
      </c>
      <c r="D374" s="91" t="s">
        <v>40</v>
      </c>
      <c r="E374" s="92">
        <v>200</v>
      </c>
      <c r="F374" s="92">
        <v>0</v>
      </c>
      <c r="G374" s="51">
        <f t="shared" si="22"/>
        <v>0</v>
      </c>
      <c r="H374" s="52">
        <f t="shared" si="23"/>
        <v>0</v>
      </c>
    </row>
    <row r="375" spans="1:8">
      <c r="A375" s="89"/>
      <c r="B375" s="90"/>
      <c r="C375" s="90" t="s">
        <v>41</v>
      </c>
      <c r="D375" s="91" t="s">
        <v>72</v>
      </c>
      <c r="E375" s="92">
        <v>12750</v>
      </c>
      <c r="F375" s="92">
        <v>7015.33</v>
      </c>
      <c r="G375" s="51">
        <f t="shared" si="22"/>
        <v>0.55022196078431374</v>
      </c>
      <c r="H375" s="52">
        <f t="shared" si="23"/>
        <v>9.6086428672404078E-2</v>
      </c>
    </row>
    <row r="376" spans="1:8">
      <c r="A376" s="89"/>
      <c r="B376" s="90"/>
      <c r="C376" s="90" t="s">
        <v>43</v>
      </c>
      <c r="D376" s="91" t="s">
        <v>44</v>
      </c>
      <c r="E376" s="92">
        <v>3500</v>
      </c>
      <c r="F376" s="92">
        <v>514.79999999999995</v>
      </c>
      <c r="G376" s="51">
        <f t="shared" si="22"/>
        <v>0.14708571428571426</v>
      </c>
      <c r="H376" s="52">
        <f t="shared" si="23"/>
        <v>7.0510287442719895E-3</v>
      </c>
    </row>
    <row r="377" spans="1:8">
      <c r="A377" s="89"/>
      <c r="B377" s="90"/>
      <c r="C377" s="90" t="s">
        <v>49</v>
      </c>
      <c r="D377" s="91" t="s">
        <v>50</v>
      </c>
      <c r="E377" s="92">
        <v>6000</v>
      </c>
      <c r="F377" s="92">
        <v>4228.6400000000003</v>
      </c>
      <c r="G377" s="51">
        <f t="shared" si="22"/>
        <v>0.70477333333333336</v>
      </c>
      <c r="H377" s="52">
        <f t="shared" si="23"/>
        <v>5.791814722062609E-2</v>
      </c>
    </row>
    <row r="378" spans="1:8">
      <c r="A378" s="89"/>
      <c r="B378" s="90"/>
      <c r="C378" s="90" t="s">
        <v>51</v>
      </c>
      <c r="D378" s="91" t="s">
        <v>91</v>
      </c>
      <c r="E378" s="92">
        <v>350</v>
      </c>
      <c r="F378" s="92">
        <v>55</v>
      </c>
      <c r="G378" s="51">
        <f t="shared" si="22"/>
        <v>0.15714285714285714</v>
      </c>
      <c r="H378" s="52">
        <f t="shared" si="23"/>
        <v>7.5331503678119545E-4</v>
      </c>
    </row>
    <row r="379" spans="1:8">
      <c r="A379" s="89"/>
      <c r="B379" s="90"/>
      <c r="C379" s="90" t="s">
        <v>53</v>
      </c>
      <c r="D379" s="91" t="s">
        <v>54</v>
      </c>
      <c r="E379" s="92">
        <v>4380</v>
      </c>
      <c r="F379" s="92">
        <v>4380</v>
      </c>
      <c r="G379" s="51">
        <f t="shared" si="22"/>
        <v>1</v>
      </c>
      <c r="H379" s="52">
        <f t="shared" si="23"/>
        <v>5.9991270201847934E-2</v>
      </c>
    </row>
    <row r="380" spans="1:8">
      <c r="A380" s="89"/>
      <c r="B380" s="90"/>
      <c r="C380" s="90" t="s">
        <v>57</v>
      </c>
      <c r="D380" s="91" t="s">
        <v>236</v>
      </c>
      <c r="E380" s="92">
        <v>2000</v>
      </c>
      <c r="F380" s="92">
        <v>659</v>
      </c>
      <c r="G380" s="51">
        <f t="shared" si="22"/>
        <v>0.32950000000000002</v>
      </c>
      <c r="H380" s="52">
        <f t="shared" si="23"/>
        <v>9.0260838043419601E-3</v>
      </c>
    </row>
    <row r="381" spans="1:8">
      <c r="A381" s="127"/>
      <c r="B381" s="128" t="s">
        <v>237</v>
      </c>
      <c r="C381" s="128"/>
      <c r="D381" s="129" t="s">
        <v>238</v>
      </c>
      <c r="E381" s="130">
        <f>SUM(E382:E383)</f>
        <v>1500</v>
      </c>
      <c r="F381" s="130">
        <f>SUM(F382:F383)</f>
        <v>1500</v>
      </c>
      <c r="G381" s="45">
        <f t="shared" si="22"/>
        <v>1</v>
      </c>
      <c r="H381" s="46">
        <f t="shared" si="23"/>
        <v>2.0544955548578062E-2</v>
      </c>
    </row>
    <row r="382" spans="1:8">
      <c r="A382" s="89"/>
      <c r="B382" s="90"/>
      <c r="C382" s="90" t="s">
        <v>183</v>
      </c>
      <c r="D382" s="91" t="s">
        <v>239</v>
      </c>
      <c r="E382" s="92">
        <v>1500</v>
      </c>
      <c r="F382" s="92">
        <v>1500</v>
      </c>
      <c r="G382" s="61">
        <f t="shared" si="22"/>
        <v>1</v>
      </c>
      <c r="H382" s="62">
        <f t="shared" si="23"/>
        <v>2.0544955548578062E-2</v>
      </c>
    </row>
    <row r="383" spans="1:8">
      <c r="A383" s="119"/>
      <c r="B383" s="120"/>
      <c r="C383" s="120"/>
      <c r="D383" s="121" t="s">
        <v>240</v>
      </c>
      <c r="E383" s="122"/>
      <c r="F383" s="122"/>
      <c r="G383" s="204"/>
      <c r="H383" s="205"/>
    </row>
    <row r="384" spans="1:8">
      <c r="A384" s="127"/>
      <c r="B384" s="128" t="s">
        <v>241</v>
      </c>
      <c r="C384" s="128"/>
      <c r="D384" s="129" t="s">
        <v>242</v>
      </c>
      <c r="E384" s="130">
        <f>SUM(E385:E386)</f>
        <v>54000</v>
      </c>
      <c r="F384" s="130">
        <f>SUM(F385:F386)</f>
        <v>29203.34</v>
      </c>
      <c r="G384" s="45">
        <f t="shared" si="22"/>
        <v>0.54080259259259256</v>
      </c>
      <c r="H384" s="46">
        <f t="shared" ref="H384:H392" si="24">F384/$F$453*100</f>
        <v>0.39998754811334108</v>
      </c>
    </row>
    <row r="385" spans="1:8">
      <c r="A385" s="89"/>
      <c r="B385" s="90"/>
      <c r="C385" s="90" t="s">
        <v>27</v>
      </c>
      <c r="D385" s="91" t="s">
        <v>171</v>
      </c>
      <c r="E385" s="92">
        <v>8000</v>
      </c>
      <c r="F385" s="92">
        <v>4315.84</v>
      </c>
      <c r="G385" s="51">
        <f t="shared" si="22"/>
        <v>0.53948000000000007</v>
      </c>
      <c r="H385" s="52">
        <f t="shared" si="24"/>
        <v>5.9112493969850091E-2</v>
      </c>
    </row>
    <row r="386" spans="1:8">
      <c r="A386" s="89"/>
      <c r="B386" s="90"/>
      <c r="C386" s="90" t="s">
        <v>31</v>
      </c>
      <c r="D386" s="91" t="s">
        <v>32</v>
      </c>
      <c r="E386" s="92">
        <v>46000</v>
      </c>
      <c r="F386" s="92">
        <v>24887.5</v>
      </c>
      <c r="G386" s="51">
        <f t="shared" si="22"/>
        <v>0.54103260869565217</v>
      </c>
      <c r="H386" s="52">
        <f t="shared" si="24"/>
        <v>0.34087505414349101</v>
      </c>
    </row>
    <row r="387" spans="1:8">
      <c r="A387" s="127"/>
      <c r="B387" s="128" t="s">
        <v>243</v>
      </c>
      <c r="C387" s="128"/>
      <c r="D387" s="129" t="s">
        <v>70</v>
      </c>
      <c r="E387" s="130">
        <f>SUM(E388:E391)</f>
        <v>94031.1</v>
      </c>
      <c r="F387" s="130">
        <f>SUM(F388:F391)</f>
        <v>55623.969999999994</v>
      </c>
      <c r="G387" s="45">
        <f t="shared" si="22"/>
        <v>0.59154864720289346</v>
      </c>
      <c r="H387" s="46">
        <f t="shared" si="24"/>
        <v>0.761861327390293</v>
      </c>
    </row>
    <row r="388" spans="1:8">
      <c r="A388" s="145"/>
      <c r="B388" s="146"/>
      <c r="C388" s="146" t="s">
        <v>244</v>
      </c>
      <c r="D388" s="151" t="s">
        <v>245</v>
      </c>
      <c r="E388" s="149">
        <v>6000</v>
      </c>
      <c r="F388" s="149">
        <v>6000</v>
      </c>
      <c r="G388" s="51">
        <f t="shared" si="22"/>
        <v>1</v>
      </c>
      <c r="H388" s="52">
        <f t="shared" si="24"/>
        <v>8.2179822194312246E-2</v>
      </c>
    </row>
    <row r="389" spans="1:8">
      <c r="A389" s="89"/>
      <c r="B389" s="90"/>
      <c r="C389" s="90" t="s">
        <v>215</v>
      </c>
      <c r="D389" s="91" t="s">
        <v>246</v>
      </c>
      <c r="E389" s="92">
        <v>78300</v>
      </c>
      <c r="F389" s="92">
        <v>49516.77</v>
      </c>
      <c r="G389" s="51">
        <f t="shared" si="22"/>
        <v>0.63239808429118771</v>
      </c>
      <c r="H389" s="52">
        <f t="shared" si="24"/>
        <v>0.67821322570610898</v>
      </c>
    </row>
    <row r="390" spans="1:8">
      <c r="A390" s="89"/>
      <c r="B390" s="90"/>
      <c r="C390" s="90" t="s">
        <v>33</v>
      </c>
      <c r="D390" s="91" t="s">
        <v>90</v>
      </c>
      <c r="E390" s="92">
        <v>731.1</v>
      </c>
      <c r="F390" s="92">
        <v>107.2</v>
      </c>
      <c r="G390" s="61">
        <f t="shared" si="22"/>
        <v>0.14662836821228287</v>
      </c>
      <c r="H390" s="62">
        <f t="shared" si="24"/>
        <v>1.4682794898717121E-3</v>
      </c>
    </row>
    <row r="391" spans="1:8" ht="15" thickBot="1">
      <c r="A391" s="89"/>
      <c r="B391" s="90"/>
      <c r="C391" s="90" t="s">
        <v>41</v>
      </c>
      <c r="D391" s="91" t="s">
        <v>72</v>
      </c>
      <c r="E391" s="92">
        <v>9000</v>
      </c>
      <c r="F391" s="92">
        <v>0</v>
      </c>
      <c r="G391" s="61">
        <f t="shared" si="22"/>
        <v>0</v>
      </c>
      <c r="H391" s="62">
        <f t="shared" si="24"/>
        <v>0</v>
      </c>
    </row>
    <row r="392" spans="1:8">
      <c r="A392" s="74" t="s">
        <v>248</v>
      </c>
      <c r="B392" s="75"/>
      <c r="C392" s="75"/>
      <c r="D392" s="171" t="s">
        <v>249</v>
      </c>
      <c r="E392" s="76">
        <f>SUM(E394)</f>
        <v>89664</v>
      </c>
      <c r="F392" s="76">
        <f>SUM(F394)</f>
        <v>72439.649999999994</v>
      </c>
      <c r="G392" s="27">
        <f t="shared" si="22"/>
        <v>0.80790116434689496</v>
      </c>
      <c r="H392" s="28">
        <f t="shared" si="24"/>
        <v>0.99217959280303492</v>
      </c>
    </row>
    <row r="393" spans="1:8" ht="15" thickBot="1">
      <c r="A393" s="77"/>
      <c r="B393" s="78"/>
      <c r="C393" s="78"/>
      <c r="D393" s="173" t="s">
        <v>250</v>
      </c>
      <c r="E393" s="80"/>
      <c r="F393" s="80"/>
      <c r="G393" s="81"/>
      <c r="H393" s="82"/>
    </row>
    <row r="394" spans="1:8">
      <c r="A394" s="83"/>
      <c r="B394" s="84" t="s">
        <v>251</v>
      </c>
      <c r="C394" s="84"/>
      <c r="D394" s="85" t="s">
        <v>252</v>
      </c>
      <c r="E394" s="86">
        <f>SUM(E395:E398)</f>
        <v>89664</v>
      </c>
      <c r="F394" s="86">
        <f>SUM(F395:F398)</f>
        <v>72439.649999999994</v>
      </c>
      <c r="G394" s="87">
        <f t="shared" si="22"/>
        <v>0.80790116434689496</v>
      </c>
      <c r="H394" s="88">
        <f t="shared" ref="H394:H399" si="25">F394/$F$453*100</f>
        <v>0.99217959280303492</v>
      </c>
    </row>
    <row r="395" spans="1:8">
      <c r="A395" s="113"/>
      <c r="B395" s="114"/>
      <c r="C395" s="114" t="s">
        <v>213</v>
      </c>
      <c r="D395" s="115" t="s">
        <v>214</v>
      </c>
      <c r="E395" s="116">
        <v>800</v>
      </c>
      <c r="F395" s="116">
        <v>0</v>
      </c>
      <c r="G395" s="117">
        <f t="shared" si="22"/>
        <v>0</v>
      </c>
      <c r="H395" s="118">
        <f t="shared" si="25"/>
        <v>0</v>
      </c>
    </row>
    <row r="396" spans="1:8">
      <c r="A396" s="70"/>
      <c r="B396" s="71"/>
      <c r="C396" s="71" t="s">
        <v>253</v>
      </c>
      <c r="D396" s="72" t="s">
        <v>247</v>
      </c>
      <c r="E396" s="73">
        <v>84964</v>
      </c>
      <c r="F396" s="73">
        <v>71379.649999999994</v>
      </c>
      <c r="G396" s="51">
        <f t="shared" si="22"/>
        <v>0.84011640224094908</v>
      </c>
      <c r="H396" s="52">
        <f t="shared" si="25"/>
        <v>0.97766115754870653</v>
      </c>
    </row>
    <row r="397" spans="1:8">
      <c r="A397" s="70"/>
      <c r="B397" s="71"/>
      <c r="C397" s="71" t="s">
        <v>254</v>
      </c>
      <c r="D397" s="72" t="s">
        <v>255</v>
      </c>
      <c r="E397" s="73">
        <v>3100</v>
      </c>
      <c r="F397" s="73">
        <v>1060</v>
      </c>
      <c r="G397" s="51">
        <f t="shared" si="22"/>
        <v>0.34193548387096773</v>
      </c>
      <c r="H397" s="52">
        <f t="shared" si="25"/>
        <v>1.4518435254328495E-2</v>
      </c>
    </row>
    <row r="398" spans="1:8" ht="15" thickBot="1">
      <c r="A398" s="93"/>
      <c r="B398" s="94"/>
      <c r="C398" s="132" t="s">
        <v>217</v>
      </c>
      <c r="D398" s="133" t="s">
        <v>218</v>
      </c>
      <c r="E398" s="96">
        <v>800</v>
      </c>
      <c r="F398" s="96">
        <v>0</v>
      </c>
      <c r="G398" s="51">
        <f t="shared" si="22"/>
        <v>0</v>
      </c>
      <c r="H398" s="52">
        <f t="shared" si="25"/>
        <v>0</v>
      </c>
    </row>
    <row r="399" spans="1:8">
      <c r="A399" s="74" t="s">
        <v>256</v>
      </c>
      <c r="B399" s="75"/>
      <c r="C399" s="75"/>
      <c r="D399" s="171" t="s">
        <v>257</v>
      </c>
      <c r="E399" s="172">
        <f>SUM(E401,E417,E420,)</f>
        <v>938348</v>
      </c>
      <c r="F399" s="172">
        <f>SUM(F401,F417,F420,)</f>
        <v>445470.68</v>
      </c>
      <c r="G399" s="27">
        <f t="shared" si="22"/>
        <v>0.4747393078047803</v>
      </c>
      <c r="H399" s="28">
        <f t="shared" si="25"/>
        <v>6.1014502125298939</v>
      </c>
    </row>
    <row r="400" spans="1:8" ht="15" thickBot="1">
      <c r="A400" s="77"/>
      <c r="B400" s="78"/>
      <c r="C400" s="78"/>
      <c r="D400" s="173" t="s">
        <v>258</v>
      </c>
      <c r="E400" s="174"/>
      <c r="F400" s="174"/>
      <c r="G400" s="81"/>
      <c r="H400" s="82"/>
    </row>
    <row r="401" spans="1:8">
      <c r="A401" s="141"/>
      <c r="B401" s="142" t="s">
        <v>259</v>
      </c>
      <c r="C401" s="142"/>
      <c r="D401" s="143" t="s">
        <v>260</v>
      </c>
      <c r="E401" s="196">
        <f>SUM(E402:E416)</f>
        <v>576863</v>
      </c>
      <c r="F401" s="196">
        <f>SUM(F402:F416)</f>
        <v>280003.86</v>
      </c>
      <c r="G401" s="87">
        <f t="shared" ref="G401:G453" si="26">F401/E401</f>
        <v>0.48539056933795371</v>
      </c>
      <c r="H401" s="88">
        <f>F401/$F$453*100</f>
        <v>3.8351112380868488</v>
      </c>
    </row>
    <row r="402" spans="1:8">
      <c r="A402" s="47"/>
      <c r="B402" s="48"/>
      <c r="C402" s="48" t="s">
        <v>76</v>
      </c>
      <c r="D402" s="49" t="s">
        <v>77</v>
      </c>
      <c r="E402" s="199">
        <v>140</v>
      </c>
      <c r="F402" s="199">
        <v>67.760000000000005</v>
      </c>
      <c r="G402" s="51">
        <f t="shared" si="26"/>
        <v>0.48400000000000004</v>
      </c>
      <c r="H402" s="52">
        <f>F402/$F$453*100</f>
        <v>9.280841253144329E-4</v>
      </c>
    </row>
    <row r="403" spans="1:8">
      <c r="A403" s="47"/>
      <c r="B403" s="48"/>
      <c r="C403" s="48" t="s">
        <v>23</v>
      </c>
      <c r="D403" s="49" t="s">
        <v>71</v>
      </c>
      <c r="E403" s="199">
        <v>56254</v>
      </c>
      <c r="F403" s="199">
        <v>26953.45</v>
      </c>
      <c r="G403" s="51">
        <f t="shared" si="26"/>
        <v>0.47913837238240836</v>
      </c>
      <c r="H403" s="52">
        <f>F403/$F$453*100</f>
        <v>0.36917162142054755</v>
      </c>
    </row>
    <row r="404" spans="1:8">
      <c r="A404" s="47"/>
      <c r="B404" s="48"/>
      <c r="C404" s="48" t="s">
        <v>25</v>
      </c>
      <c r="D404" s="49" t="s">
        <v>26</v>
      </c>
      <c r="E404" s="199">
        <v>4107</v>
      </c>
      <c r="F404" s="199">
        <v>4103.33</v>
      </c>
      <c r="G404" s="51">
        <f t="shared" si="26"/>
        <v>0.99910640370099824</v>
      </c>
      <c r="H404" s="52">
        <f>F404/$F$453*100</f>
        <v>5.620182163409787E-2</v>
      </c>
    </row>
    <row r="405" spans="1:8">
      <c r="A405" s="47"/>
      <c r="B405" s="48"/>
      <c r="C405" s="48" t="s">
        <v>27</v>
      </c>
      <c r="D405" s="49" t="s">
        <v>28</v>
      </c>
      <c r="E405" s="199">
        <v>10697</v>
      </c>
      <c r="F405" s="199">
        <v>5409.3</v>
      </c>
      <c r="G405" s="51">
        <f t="shared" si="26"/>
        <v>0.50568383658969807</v>
      </c>
      <c r="H405" s="52">
        <f>F405/$F$453*100</f>
        <v>7.40892186992822E-2</v>
      </c>
    </row>
    <row r="406" spans="1:8">
      <c r="A406" s="47"/>
      <c r="B406" s="48"/>
      <c r="C406" s="48" t="s">
        <v>29</v>
      </c>
      <c r="D406" s="49" t="s">
        <v>30</v>
      </c>
      <c r="E406" s="199">
        <v>1719</v>
      </c>
      <c r="F406" s="199">
        <v>755</v>
      </c>
      <c r="G406" s="51">
        <f t="shared" si="26"/>
        <v>0.43920884235020363</v>
      </c>
      <c r="H406" s="52">
        <f>F406/$F$453*100</f>
        <v>1.0340960959450956E-2</v>
      </c>
    </row>
    <row r="407" spans="1:8">
      <c r="A407" s="47"/>
      <c r="B407" s="48"/>
      <c r="C407" s="48" t="s">
        <v>33</v>
      </c>
      <c r="D407" s="49" t="s">
        <v>90</v>
      </c>
      <c r="E407" s="199">
        <v>3650</v>
      </c>
      <c r="F407" s="199">
        <v>1044.6300000000001</v>
      </c>
      <c r="G407" s="51">
        <f t="shared" si="26"/>
        <v>0.28620000000000001</v>
      </c>
      <c r="H407" s="52">
        <f>F407/$F$453*100</f>
        <v>1.4307917943140734E-2</v>
      </c>
    </row>
    <row r="408" spans="1:8">
      <c r="A408" s="47"/>
      <c r="B408" s="48"/>
      <c r="C408" s="48" t="s">
        <v>35</v>
      </c>
      <c r="D408" s="49" t="s">
        <v>36</v>
      </c>
      <c r="E408" s="199">
        <v>3940</v>
      </c>
      <c r="F408" s="199">
        <v>1468.66</v>
      </c>
      <c r="G408" s="51">
        <f t="shared" si="26"/>
        <v>0.37275634517766498</v>
      </c>
      <c r="H408" s="52">
        <f>F408/$F$453*100</f>
        <v>2.0115702943983103E-2</v>
      </c>
    </row>
    <row r="409" spans="1:8">
      <c r="A409" s="47"/>
      <c r="B409" s="48"/>
      <c r="C409" s="48" t="s">
        <v>37</v>
      </c>
      <c r="D409" s="49" t="s">
        <v>38</v>
      </c>
      <c r="E409" s="199">
        <v>500</v>
      </c>
      <c r="F409" s="199">
        <v>5.66</v>
      </c>
      <c r="G409" s="51">
        <f t="shared" si="26"/>
        <v>1.132E-2</v>
      </c>
      <c r="H409" s="52">
        <f>F409/$F$453*100</f>
        <v>7.7522965603301223E-5</v>
      </c>
    </row>
    <row r="410" spans="1:8">
      <c r="A410" s="47"/>
      <c r="B410" s="48"/>
      <c r="C410" s="48" t="s">
        <v>39</v>
      </c>
      <c r="D410" s="49" t="s">
        <v>40</v>
      </c>
      <c r="E410" s="199">
        <v>100</v>
      </c>
      <c r="F410" s="199">
        <v>0</v>
      </c>
      <c r="G410" s="51">
        <f t="shared" si="26"/>
        <v>0</v>
      </c>
      <c r="H410" s="52">
        <f>F410/$F$453*100</f>
        <v>0</v>
      </c>
    </row>
    <row r="411" spans="1:8">
      <c r="A411" s="47"/>
      <c r="B411" s="48"/>
      <c r="C411" s="48" t="s">
        <v>41</v>
      </c>
      <c r="D411" s="49" t="s">
        <v>42</v>
      </c>
      <c r="E411" s="199">
        <v>456254</v>
      </c>
      <c r="F411" s="199">
        <v>226387.68</v>
      </c>
      <c r="G411" s="51">
        <f t="shared" si="26"/>
        <v>0.49618782520262833</v>
      </c>
      <c r="H411" s="52">
        <f>F411/$F$453*100</f>
        <v>3.1007498815638095</v>
      </c>
    </row>
    <row r="412" spans="1:8">
      <c r="A412" s="47"/>
      <c r="B412" s="48"/>
      <c r="C412" s="48" t="s">
        <v>49</v>
      </c>
      <c r="D412" s="49" t="s">
        <v>50</v>
      </c>
      <c r="E412" s="199">
        <v>500</v>
      </c>
      <c r="F412" s="199">
        <v>435.89</v>
      </c>
      <c r="G412" s="51">
        <f t="shared" si="26"/>
        <v>0.87178</v>
      </c>
      <c r="H412" s="52">
        <f>F412/$F$453*100</f>
        <v>5.9702271160464596E-3</v>
      </c>
    </row>
    <row r="413" spans="1:8">
      <c r="A413" s="47"/>
      <c r="B413" s="48"/>
      <c r="C413" s="48" t="s">
        <v>51</v>
      </c>
      <c r="D413" s="49" t="s">
        <v>52</v>
      </c>
      <c r="E413" s="199">
        <v>14452</v>
      </c>
      <c r="F413" s="199">
        <v>938.5</v>
      </c>
      <c r="G413" s="51">
        <f t="shared" si="26"/>
        <v>6.4939108773872128E-2</v>
      </c>
      <c r="H413" s="52">
        <f>F413/$F$453*100</f>
        <v>1.2854293854893672E-2</v>
      </c>
    </row>
    <row r="414" spans="1:8">
      <c r="A414" s="47"/>
      <c r="B414" s="48"/>
      <c r="C414" s="48" t="s">
        <v>53</v>
      </c>
      <c r="D414" s="49" t="s">
        <v>54</v>
      </c>
      <c r="E414" s="199">
        <v>2200</v>
      </c>
      <c r="F414" s="199">
        <v>1700</v>
      </c>
      <c r="G414" s="51">
        <f t="shared" si="26"/>
        <v>0.77272727272727271</v>
      </c>
      <c r="H414" s="52">
        <f>F414/$F$453*100</f>
        <v>2.3284282955055132E-2</v>
      </c>
    </row>
    <row r="415" spans="1:8">
      <c r="A415" s="47"/>
      <c r="B415" s="48"/>
      <c r="C415" s="48" t="s">
        <v>55</v>
      </c>
      <c r="D415" s="49" t="s">
        <v>56</v>
      </c>
      <c r="E415" s="199">
        <v>21350</v>
      </c>
      <c r="F415" s="199">
        <v>9870</v>
      </c>
      <c r="G415" s="51">
        <f t="shared" si="26"/>
        <v>0.46229508196721314</v>
      </c>
      <c r="H415" s="52">
        <f>F415/$F$453*100</f>
        <v>0.13518580750964362</v>
      </c>
    </row>
    <row r="416" spans="1:8">
      <c r="A416" s="47"/>
      <c r="B416" s="48"/>
      <c r="C416" s="48" t="s">
        <v>57</v>
      </c>
      <c r="D416" s="49" t="s">
        <v>197</v>
      </c>
      <c r="E416" s="199">
        <v>1000</v>
      </c>
      <c r="F416" s="199">
        <v>864</v>
      </c>
      <c r="G416" s="51">
        <f t="shared" si="26"/>
        <v>0.86399999999999999</v>
      </c>
      <c r="H416" s="52">
        <f>F416/$F$453*100</f>
        <v>1.1833894395980961E-2</v>
      </c>
    </row>
    <row r="417" spans="1:8">
      <c r="A417" s="53"/>
      <c r="B417" s="54" t="s">
        <v>261</v>
      </c>
      <c r="C417" s="54"/>
      <c r="D417" s="55" t="s">
        <v>262</v>
      </c>
      <c r="E417" s="56">
        <f>SUM(E418:E419)</f>
        <v>248485</v>
      </c>
      <c r="F417" s="56">
        <f>SUM(F418:F419)</f>
        <v>138103.03</v>
      </c>
      <c r="G417" s="45">
        <f t="shared" si="26"/>
        <v>0.55578014769503192</v>
      </c>
      <c r="H417" s="46">
        <f>F417/$F$453*100</f>
        <v>1.8915470749826282</v>
      </c>
    </row>
    <row r="418" spans="1:8">
      <c r="A418" s="70"/>
      <c r="B418" s="71"/>
      <c r="C418" s="71" t="s">
        <v>35</v>
      </c>
      <c r="D418" s="72" t="s">
        <v>263</v>
      </c>
      <c r="E418" s="73">
        <v>150000</v>
      </c>
      <c r="F418" s="73">
        <v>88988.03</v>
      </c>
      <c r="G418" s="51">
        <f t="shared" si="26"/>
        <v>0.5932535333333333</v>
      </c>
      <c r="H418" s="52">
        <f>F418/$F$453*100</f>
        <v>1.2188367471370205</v>
      </c>
    </row>
    <row r="419" spans="1:8">
      <c r="A419" s="89"/>
      <c r="B419" s="90"/>
      <c r="C419" s="90" t="s">
        <v>37</v>
      </c>
      <c r="D419" s="91" t="s">
        <v>38</v>
      </c>
      <c r="E419" s="92">
        <v>98485</v>
      </c>
      <c r="F419" s="92">
        <v>49115</v>
      </c>
      <c r="G419" s="61">
        <f t="shared" si="26"/>
        <v>0.49870538660709751</v>
      </c>
      <c r="H419" s="62">
        <f>F419/$F$453*100</f>
        <v>0.67271032784560758</v>
      </c>
    </row>
    <row r="420" spans="1:8">
      <c r="A420" s="53"/>
      <c r="B420" s="54" t="s">
        <v>264</v>
      </c>
      <c r="C420" s="54"/>
      <c r="D420" s="55" t="s">
        <v>70</v>
      </c>
      <c r="E420" s="56">
        <f>SUM(E421:E423)</f>
        <v>113000</v>
      </c>
      <c r="F420" s="56">
        <f>SUM(F421:F423)</f>
        <v>27363.79</v>
      </c>
      <c r="G420" s="131">
        <f t="shared" si="26"/>
        <v>0.2421574336283186</v>
      </c>
      <c r="H420" s="64">
        <f>F420/$F$453*100</f>
        <v>0.37479189946041652</v>
      </c>
    </row>
    <row r="421" spans="1:8">
      <c r="A421" s="113"/>
      <c r="B421" s="114"/>
      <c r="C421" s="114" t="s">
        <v>33</v>
      </c>
      <c r="D421" s="115" t="s">
        <v>90</v>
      </c>
      <c r="E421" s="116">
        <v>8000</v>
      </c>
      <c r="F421" s="116">
        <v>1491.97</v>
      </c>
      <c r="G421" s="227">
        <f>F421/E421</f>
        <v>0.18649625</v>
      </c>
      <c r="H421" s="177">
        <f>F421/$F$453*100</f>
        <v>2.0434971553208007E-2</v>
      </c>
    </row>
    <row r="422" spans="1:8">
      <c r="A422" s="70"/>
      <c r="B422" s="71"/>
      <c r="C422" s="71" t="s">
        <v>41</v>
      </c>
      <c r="D422" s="72" t="s">
        <v>42</v>
      </c>
      <c r="E422" s="73">
        <v>60000</v>
      </c>
      <c r="F422" s="73">
        <v>25871.82</v>
      </c>
      <c r="G422" s="51">
        <f t="shared" si="26"/>
        <v>0.431197</v>
      </c>
      <c r="H422" s="52">
        <f>F422/$F$453*100</f>
        <v>0.35435692790720852</v>
      </c>
    </row>
    <row r="423" spans="1:8" ht="15" thickBot="1">
      <c r="A423" s="70"/>
      <c r="B423" s="71"/>
      <c r="C423" s="48" t="s">
        <v>66</v>
      </c>
      <c r="D423" s="49" t="s">
        <v>67</v>
      </c>
      <c r="E423" s="73">
        <v>45000</v>
      </c>
      <c r="F423" s="73">
        <v>0</v>
      </c>
      <c r="G423" s="51">
        <f t="shared" si="26"/>
        <v>0</v>
      </c>
      <c r="H423" s="52">
        <f>F423/$F$453*100</f>
        <v>0</v>
      </c>
    </row>
    <row r="424" spans="1:8">
      <c r="A424" s="74" t="s">
        <v>265</v>
      </c>
      <c r="B424" s="75"/>
      <c r="C424" s="75"/>
      <c r="D424" s="171" t="s">
        <v>266</v>
      </c>
      <c r="E424" s="76">
        <f>SUM(E426,E434,E436,)</f>
        <v>614321</v>
      </c>
      <c r="F424" s="76">
        <f>SUM(F426,F434,F436,)</f>
        <v>267935.18</v>
      </c>
      <c r="G424" s="27">
        <f t="shared" si="26"/>
        <v>0.43614849565617975</v>
      </c>
      <c r="H424" s="28">
        <f>F424/$F$453*100</f>
        <v>3.6698109086668409</v>
      </c>
    </row>
    <row r="425" spans="1:8" ht="15" thickBot="1">
      <c r="A425" s="77"/>
      <c r="B425" s="78"/>
      <c r="C425" s="78"/>
      <c r="D425" s="173" t="s">
        <v>267</v>
      </c>
      <c r="E425" s="80"/>
      <c r="F425" s="80"/>
      <c r="G425" s="81"/>
      <c r="H425" s="82"/>
    </row>
    <row r="426" spans="1:8">
      <c r="A426" s="123"/>
      <c r="B426" s="124" t="s">
        <v>268</v>
      </c>
      <c r="C426" s="124"/>
      <c r="D426" s="125" t="s">
        <v>269</v>
      </c>
      <c r="E426" s="126">
        <f>SUM(E427:E433)</f>
        <v>518836</v>
      </c>
      <c r="F426" s="126">
        <f>SUM(F427:F433)</f>
        <v>228935.18</v>
      </c>
      <c r="G426" s="87">
        <f t="shared" si="26"/>
        <v>0.44124767749346611</v>
      </c>
      <c r="H426" s="88">
        <f>F426/$F$453*100</f>
        <v>3.135642064403811</v>
      </c>
    </row>
    <row r="427" spans="1:8">
      <c r="A427" s="70"/>
      <c r="B427" s="71"/>
      <c r="C427" s="71" t="s">
        <v>270</v>
      </c>
      <c r="D427" s="72" t="s">
        <v>271</v>
      </c>
      <c r="E427" s="73">
        <v>388836</v>
      </c>
      <c r="F427" s="73">
        <v>210000</v>
      </c>
      <c r="G427" s="51">
        <f t="shared" si="26"/>
        <v>0.54007344998919848</v>
      </c>
      <c r="H427" s="52">
        <f>F427/$F$453*100</f>
        <v>2.8762937768009285</v>
      </c>
    </row>
    <row r="428" spans="1:8">
      <c r="A428" s="70"/>
      <c r="B428" s="71"/>
      <c r="C428" s="71" t="s">
        <v>33</v>
      </c>
      <c r="D428" s="72" t="s">
        <v>65</v>
      </c>
      <c r="E428" s="73">
        <v>4000</v>
      </c>
      <c r="F428" s="73">
        <v>2922.15</v>
      </c>
      <c r="G428" s="51">
        <f t="shared" si="26"/>
        <v>0.73053750000000006</v>
      </c>
      <c r="H428" s="52">
        <f>F428/$F$453*100</f>
        <v>4.0023627904184921E-2</v>
      </c>
    </row>
    <row r="429" spans="1:8">
      <c r="A429" s="70"/>
      <c r="B429" s="71"/>
      <c r="C429" s="71" t="s">
        <v>35</v>
      </c>
      <c r="D429" s="72" t="s">
        <v>36</v>
      </c>
      <c r="E429" s="73">
        <v>24000</v>
      </c>
      <c r="F429" s="73">
        <v>8918.4500000000007</v>
      </c>
      <c r="G429" s="51">
        <f t="shared" si="26"/>
        <v>0.37160208333333339</v>
      </c>
      <c r="H429" s="52">
        <f>F429/$F$453*100</f>
        <v>0.12215277254147734</v>
      </c>
    </row>
    <row r="430" spans="1:8">
      <c r="A430" s="70"/>
      <c r="B430" s="71"/>
      <c r="C430" s="71" t="s">
        <v>37</v>
      </c>
      <c r="D430" s="72" t="s">
        <v>38</v>
      </c>
      <c r="E430" s="73">
        <v>18000</v>
      </c>
      <c r="F430" s="73">
        <v>179.56</v>
      </c>
      <c r="G430" s="51">
        <f t="shared" si="26"/>
        <v>9.9755555555555552E-3</v>
      </c>
      <c r="H430" s="52">
        <f>F430/$F$453*100</f>
        <v>2.4593681455351178E-3</v>
      </c>
    </row>
    <row r="431" spans="1:8">
      <c r="A431" s="70"/>
      <c r="B431" s="71"/>
      <c r="C431" s="71" t="s">
        <v>41</v>
      </c>
      <c r="D431" s="72" t="s">
        <v>272</v>
      </c>
      <c r="E431" s="73">
        <v>14000</v>
      </c>
      <c r="F431" s="73">
        <v>6915.02</v>
      </c>
      <c r="G431" s="51">
        <f t="shared" si="26"/>
        <v>0.49393000000000004</v>
      </c>
      <c r="H431" s="52">
        <f>F431/$F$453*100</f>
        <v>9.4712519011685509E-2</v>
      </c>
    </row>
    <row r="432" spans="1:8">
      <c r="A432" s="70"/>
      <c r="B432" s="71"/>
      <c r="C432" s="48" t="s">
        <v>66</v>
      </c>
      <c r="D432" s="49" t="s">
        <v>67</v>
      </c>
      <c r="E432" s="73">
        <v>10000</v>
      </c>
      <c r="F432" s="73">
        <v>0</v>
      </c>
      <c r="G432" s="51">
        <f t="shared" si="26"/>
        <v>0</v>
      </c>
      <c r="H432" s="52">
        <f>F432/$F$453*100</f>
        <v>0</v>
      </c>
    </row>
    <row r="433" spans="1:8">
      <c r="A433" s="70"/>
      <c r="B433" s="71"/>
      <c r="C433" s="48" t="s">
        <v>273</v>
      </c>
      <c r="D433" s="49" t="s">
        <v>20</v>
      </c>
      <c r="E433" s="73">
        <v>60000</v>
      </c>
      <c r="F433" s="73">
        <v>0</v>
      </c>
      <c r="G433" s="51">
        <f t="shared" si="26"/>
        <v>0</v>
      </c>
      <c r="H433" s="52">
        <f>F433/$F$453*100</f>
        <v>0</v>
      </c>
    </row>
    <row r="434" spans="1:8">
      <c r="A434" s="53"/>
      <c r="B434" s="54" t="s">
        <v>274</v>
      </c>
      <c r="C434" s="54"/>
      <c r="D434" s="55" t="s">
        <v>275</v>
      </c>
      <c r="E434" s="56">
        <f>SUM(E435)</f>
        <v>85485</v>
      </c>
      <c r="F434" s="56">
        <f>SUM(F435)</f>
        <v>39000</v>
      </c>
      <c r="G434" s="45">
        <f t="shared" si="26"/>
        <v>0.45622038954202493</v>
      </c>
      <c r="H434" s="46">
        <f>F434/$F$453*100</f>
        <v>0.53416884426302946</v>
      </c>
    </row>
    <row r="435" spans="1:8">
      <c r="A435" s="70"/>
      <c r="B435" s="71"/>
      <c r="C435" s="71" t="s">
        <v>270</v>
      </c>
      <c r="D435" s="72" t="s">
        <v>271</v>
      </c>
      <c r="E435" s="73">
        <v>85485</v>
      </c>
      <c r="F435" s="73">
        <v>39000</v>
      </c>
      <c r="G435" s="51">
        <f t="shared" si="26"/>
        <v>0.45622038954202493</v>
      </c>
      <c r="H435" s="52">
        <f>F435/$F$453*100</f>
        <v>0.53416884426302946</v>
      </c>
    </row>
    <row r="436" spans="1:8">
      <c r="A436" s="187"/>
      <c r="B436" s="188" t="s">
        <v>276</v>
      </c>
      <c r="C436" s="189"/>
      <c r="D436" s="190" t="s">
        <v>277</v>
      </c>
      <c r="E436" s="191">
        <f>SUM(E437)</f>
        <v>10000</v>
      </c>
      <c r="F436" s="191">
        <f>SUM(F437)</f>
        <v>0</v>
      </c>
      <c r="G436" s="202">
        <f t="shared" si="26"/>
        <v>0</v>
      </c>
      <c r="H436" s="203">
        <f>F436/$F$453*100</f>
        <v>0</v>
      </c>
    </row>
    <row r="437" spans="1:8" ht="15" thickBot="1">
      <c r="A437" s="89"/>
      <c r="B437" s="90"/>
      <c r="C437" s="185" t="s">
        <v>300</v>
      </c>
      <c r="D437" s="186" t="s">
        <v>20</v>
      </c>
      <c r="E437" s="92">
        <v>10000</v>
      </c>
      <c r="F437" s="92">
        <v>0</v>
      </c>
      <c r="G437" s="61">
        <f t="shared" si="26"/>
        <v>0</v>
      </c>
      <c r="H437" s="62">
        <f>F437/$F$453*100</f>
        <v>0</v>
      </c>
    </row>
    <row r="438" spans="1:8" ht="15" thickBot="1">
      <c r="A438" s="228" t="s">
        <v>278</v>
      </c>
      <c r="B438" s="229"/>
      <c r="C438" s="229"/>
      <c r="D438" s="101" t="s">
        <v>279</v>
      </c>
      <c r="E438" s="230">
        <f>SUM(E439,E447,E449)</f>
        <v>138410</v>
      </c>
      <c r="F438" s="230">
        <f>SUM(F439,F447,F449)</f>
        <v>45224.01</v>
      </c>
      <c r="G438" s="103">
        <f t="shared" si="26"/>
        <v>0.32673946969149631</v>
      </c>
      <c r="H438" s="104">
        <f>F438/$F$453*100</f>
        <v>0.61941685011896641</v>
      </c>
    </row>
    <row r="439" spans="1:8">
      <c r="A439" s="141"/>
      <c r="B439" s="142" t="s">
        <v>280</v>
      </c>
      <c r="C439" s="142"/>
      <c r="D439" s="143" t="s">
        <v>281</v>
      </c>
      <c r="E439" s="144">
        <f>SUM(E440:E446)</f>
        <v>78410</v>
      </c>
      <c r="F439" s="144">
        <f>SUM(F440:F446)</f>
        <v>12419.01</v>
      </c>
      <c r="G439" s="87">
        <f t="shared" si="26"/>
        <v>0.15838553755898482</v>
      </c>
      <c r="H439" s="88">
        <f>F439/$F$453*100</f>
        <v>0.17009867227156428</v>
      </c>
    </row>
    <row r="440" spans="1:8">
      <c r="A440" s="231"/>
      <c r="B440" s="232"/>
      <c r="C440" s="232" t="s">
        <v>27</v>
      </c>
      <c r="D440" s="233" t="s">
        <v>171</v>
      </c>
      <c r="E440" s="234">
        <v>3420</v>
      </c>
      <c r="F440" s="234">
        <v>686.7</v>
      </c>
      <c r="G440" s="150">
        <f t="shared" si="26"/>
        <v>0.20078947368421055</v>
      </c>
      <c r="H440" s="52">
        <f>F440/$F$453*100</f>
        <v>9.4054806501390354E-3</v>
      </c>
    </row>
    <row r="441" spans="1:8">
      <c r="A441" s="231"/>
      <c r="B441" s="232"/>
      <c r="C441" s="232" t="s">
        <v>29</v>
      </c>
      <c r="D441" s="233" t="s">
        <v>30</v>
      </c>
      <c r="E441" s="234">
        <v>490</v>
      </c>
      <c r="F441" s="234">
        <v>98</v>
      </c>
      <c r="G441" s="150">
        <f t="shared" si="26"/>
        <v>0.2</v>
      </c>
      <c r="H441" s="52">
        <f>F441/$F$453*100</f>
        <v>1.3422704291737664E-3</v>
      </c>
    </row>
    <row r="442" spans="1:8">
      <c r="A442" s="231"/>
      <c r="B442" s="232"/>
      <c r="C442" s="232" t="s">
        <v>31</v>
      </c>
      <c r="D442" s="233" t="s">
        <v>32</v>
      </c>
      <c r="E442" s="234">
        <v>20000</v>
      </c>
      <c r="F442" s="234">
        <v>8000</v>
      </c>
      <c r="G442" s="117">
        <f t="shared" si="26"/>
        <v>0.4</v>
      </c>
      <c r="H442" s="118">
        <f>F442/$F$453*100</f>
        <v>0.10957309625908299</v>
      </c>
    </row>
    <row r="443" spans="1:8">
      <c r="A443" s="231"/>
      <c r="B443" s="232"/>
      <c r="C443" s="232" t="s">
        <v>33</v>
      </c>
      <c r="D443" s="233" t="s">
        <v>90</v>
      </c>
      <c r="E443" s="234">
        <v>1500</v>
      </c>
      <c r="F443" s="234">
        <v>705.3</v>
      </c>
      <c r="G443" s="117">
        <f t="shared" si="26"/>
        <v>0.47019999999999995</v>
      </c>
      <c r="H443" s="118">
        <f>F443/$F$453*100</f>
        <v>9.6602380989414035E-3</v>
      </c>
    </row>
    <row r="444" spans="1:8">
      <c r="A444" s="35"/>
      <c r="B444" s="36"/>
      <c r="C444" s="36" t="s">
        <v>35</v>
      </c>
      <c r="D444" s="37" t="s">
        <v>36</v>
      </c>
      <c r="E444" s="38">
        <v>6000</v>
      </c>
      <c r="F444" s="38">
        <v>2476.33</v>
      </c>
      <c r="G444" s="51">
        <f t="shared" si="26"/>
        <v>0.41272166666666665</v>
      </c>
      <c r="H444" s="52">
        <f>F444/$F$453*100</f>
        <v>3.3917393182406871E-2</v>
      </c>
    </row>
    <row r="445" spans="1:8">
      <c r="A445" s="35"/>
      <c r="B445" s="36"/>
      <c r="C445" s="36" t="s">
        <v>41</v>
      </c>
      <c r="D445" s="37" t="s">
        <v>42</v>
      </c>
      <c r="E445" s="38">
        <v>5000</v>
      </c>
      <c r="F445" s="38">
        <v>452.68</v>
      </c>
      <c r="G445" s="51">
        <f t="shared" si="26"/>
        <v>9.0536000000000005E-2</v>
      </c>
      <c r="H445" s="52">
        <f>F445/$F$453*100</f>
        <v>6.2001936518202103E-3</v>
      </c>
    </row>
    <row r="446" spans="1:8">
      <c r="A446" s="35"/>
      <c r="B446" s="36"/>
      <c r="C446" s="36" t="s">
        <v>66</v>
      </c>
      <c r="D446" s="37" t="s">
        <v>67</v>
      </c>
      <c r="E446" s="38">
        <v>42000</v>
      </c>
      <c r="F446" s="38">
        <v>0</v>
      </c>
      <c r="G446" s="51">
        <f t="shared" si="26"/>
        <v>0</v>
      </c>
      <c r="H446" s="52">
        <f>F446/$F$453*100</f>
        <v>0</v>
      </c>
    </row>
    <row r="447" spans="1:8">
      <c r="A447" s="53"/>
      <c r="B447" s="54" t="s">
        <v>282</v>
      </c>
      <c r="C447" s="54"/>
      <c r="D447" s="55" t="s">
        <v>283</v>
      </c>
      <c r="E447" s="56">
        <f>SUM(E448)</f>
        <v>50000</v>
      </c>
      <c r="F447" s="56">
        <f>SUM(F448)</f>
        <v>27400</v>
      </c>
      <c r="G447" s="45">
        <f t="shared" si="26"/>
        <v>0.54800000000000004</v>
      </c>
      <c r="H447" s="46">
        <f>F447/$F$453*100</f>
        <v>0.3752878546873592</v>
      </c>
    </row>
    <row r="448" spans="1:8">
      <c r="A448" s="70"/>
      <c r="B448" s="71"/>
      <c r="C448" s="71" t="s">
        <v>244</v>
      </c>
      <c r="D448" s="72" t="s">
        <v>284</v>
      </c>
      <c r="E448" s="73">
        <v>50000</v>
      </c>
      <c r="F448" s="73">
        <v>27400</v>
      </c>
      <c r="G448" s="51">
        <f t="shared" si="26"/>
        <v>0.54800000000000004</v>
      </c>
      <c r="H448" s="52">
        <f>F448/$F$453*100</f>
        <v>0.3752878546873592</v>
      </c>
    </row>
    <row r="449" spans="1:8">
      <c r="A449" s="53"/>
      <c r="B449" s="54" t="s">
        <v>285</v>
      </c>
      <c r="C449" s="54"/>
      <c r="D449" s="55" t="s">
        <v>70</v>
      </c>
      <c r="E449" s="56">
        <f>SUM(E450:E452)</f>
        <v>10000</v>
      </c>
      <c r="F449" s="56">
        <f>SUM(F450:F452)</f>
        <v>5405</v>
      </c>
      <c r="G449" s="45">
        <f t="shared" si="26"/>
        <v>0.54049999999999998</v>
      </c>
      <c r="H449" s="46">
        <f>F449/$F$453*100</f>
        <v>7.4030323160042932E-2</v>
      </c>
    </row>
    <row r="450" spans="1:8">
      <c r="A450" s="65"/>
      <c r="B450" s="66"/>
      <c r="C450" s="67" t="s">
        <v>286</v>
      </c>
      <c r="D450" s="68" t="s">
        <v>178</v>
      </c>
      <c r="E450" s="69">
        <v>5000</v>
      </c>
      <c r="F450" s="69">
        <v>5000</v>
      </c>
      <c r="G450" s="150">
        <f t="shared" si="26"/>
        <v>1</v>
      </c>
      <c r="H450" s="52">
        <f>F450/$F$453*100</f>
        <v>6.8483185161926863E-2</v>
      </c>
    </row>
    <row r="451" spans="1:8">
      <c r="A451" s="70"/>
      <c r="B451" s="71"/>
      <c r="C451" s="71" t="s">
        <v>33</v>
      </c>
      <c r="D451" s="72" t="s">
        <v>90</v>
      </c>
      <c r="E451" s="73">
        <v>2000</v>
      </c>
      <c r="F451" s="73">
        <v>405</v>
      </c>
      <c r="G451" s="51">
        <f t="shared" si="26"/>
        <v>0.20250000000000001</v>
      </c>
      <c r="H451" s="52">
        <f>F451/$F$453*100</f>
        <v>5.5471379981160756E-3</v>
      </c>
    </row>
    <row r="452" spans="1:8" ht="15" thickBot="1">
      <c r="A452" s="57"/>
      <c r="B452" s="58"/>
      <c r="C452" s="167" t="s">
        <v>41</v>
      </c>
      <c r="D452" s="168" t="s">
        <v>42</v>
      </c>
      <c r="E452" s="60">
        <v>3000</v>
      </c>
      <c r="F452" s="60">
        <v>0</v>
      </c>
      <c r="G452" s="169">
        <f t="shared" si="26"/>
        <v>0</v>
      </c>
      <c r="H452" s="170">
        <f>F452/$F$453*100</f>
        <v>0</v>
      </c>
    </row>
    <row r="453" spans="1:8" ht="15" thickBot="1">
      <c r="A453" s="235"/>
      <c r="B453" s="134"/>
      <c r="C453" s="134"/>
      <c r="D453" s="134" t="s">
        <v>287</v>
      </c>
      <c r="E453" s="102">
        <f>SUM(E438,E424,E399,E392,E324,E309,E217,E214,E210,E188,E167,E122,E118,E106,E74,E65,E44,E12,)</f>
        <v>15586194.289999999</v>
      </c>
      <c r="F453" s="102">
        <f>SUM(F438,F424,F399,F392,F324,F309,F217,F214,F210,F188,F167,F122,F118,F106,F74,F65,F44,F12,)</f>
        <v>7301062.2800000012</v>
      </c>
      <c r="G453" s="103">
        <f t="shared" si="26"/>
        <v>0.46843136587129003</v>
      </c>
      <c r="H453" s="104">
        <f>F453/$F$453*100</f>
        <v>100</v>
      </c>
    </row>
  </sheetData>
  <mergeCells count="2">
    <mergeCell ref="A5:H5"/>
    <mergeCell ref="A6:H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</dc:creator>
  <cp:lastModifiedBy>Jolanta</cp:lastModifiedBy>
  <dcterms:created xsi:type="dcterms:W3CDTF">2015-07-15T09:23:06Z</dcterms:created>
  <dcterms:modified xsi:type="dcterms:W3CDTF">2015-07-16T06:33:33Z</dcterms:modified>
</cp:coreProperties>
</file>