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117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<sst xmlns="http://schemas.openxmlformats.org/spreadsheetml/2006/main" count="920" uniqueCount="340">
  <si>
    <t>do sprawozdania Wójta Gminy</t>
  </si>
  <si>
    <t>Dz.</t>
  </si>
  <si>
    <t>Roz-</t>
  </si>
  <si>
    <t>§</t>
  </si>
  <si>
    <t>Wyszczególnienie</t>
  </si>
  <si>
    <t xml:space="preserve">Plan po </t>
  </si>
  <si>
    <t>Wykonanie</t>
  </si>
  <si>
    <t>%</t>
  </si>
  <si>
    <t>Struktura</t>
  </si>
  <si>
    <t>dział</t>
  </si>
  <si>
    <t>zmianach na</t>
  </si>
  <si>
    <t>wykonania</t>
  </si>
  <si>
    <t>010</t>
  </si>
  <si>
    <t>ROLNICTWO I ŁOWIECTWO</t>
  </si>
  <si>
    <t>01095</t>
  </si>
  <si>
    <t>Pozostała działalność</t>
  </si>
  <si>
    <t xml:space="preserve">WYTWARZANIE I ZAOPATRYWANIE </t>
  </si>
  <si>
    <t>W WODĘ</t>
  </si>
  <si>
    <t>Dostarczanie wody</t>
  </si>
  <si>
    <t>600</t>
  </si>
  <si>
    <t>TRANSPORT I ŁĄCZNOŚĆ</t>
  </si>
  <si>
    <t>60016</t>
  </si>
  <si>
    <t>Drogi publiczne gminne</t>
  </si>
  <si>
    <t>700</t>
  </si>
  <si>
    <t>GOSPODARKA MIESZKANIOWA</t>
  </si>
  <si>
    <t>70005</t>
  </si>
  <si>
    <t>710</t>
  </si>
  <si>
    <t>DZIAŁALNOŚĆ USŁUGOWA</t>
  </si>
  <si>
    <t>71035</t>
  </si>
  <si>
    <t>Cmentarze</t>
  </si>
  <si>
    <t>ADMINISTRACJA PUBLICZNA</t>
  </si>
  <si>
    <t>Urzędy wojewódzkie</t>
  </si>
  <si>
    <t>Urzędy Gmin</t>
  </si>
  <si>
    <t>URZĘDY NACZELNYCH ORGANÓW</t>
  </si>
  <si>
    <t>WŁADZY PAŃSTWOWEJ</t>
  </si>
  <si>
    <t>Urzędy naczelnych organów władzy</t>
  </si>
  <si>
    <t>państwowej</t>
  </si>
  <si>
    <t>754</t>
  </si>
  <si>
    <t xml:space="preserve">BEZPIECZEŃSTWO PUBLICZNE I </t>
  </si>
  <si>
    <t>OCHRONA PRZECIWPOŻAROWA</t>
  </si>
  <si>
    <t>75412</t>
  </si>
  <si>
    <t>Ochotnicze straże pożarne</t>
  </si>
  <si>
    <t>Podatek od nieruchomości</t>
  </si>
  <si>
    <t>758</t>
  </si>
  <si>
    <t>RÓŻNE ROZLICZENIA</t>
  </si>
  <si>
    <t>801</t>
  </si>
  <si>
    <t>OŚWIATA I WYCHOWANIE</t>
  </si>
  <si>
    <t>80101</t>
  </si>
  <si>
    <t>Szkoły Podstawowe</t>
  </si>
  <si>
    <t>80104</t>
  </si>
  <si>
    <t>Przedszkola</t>
  </si>
  <si>
    <t>852</t>
  </si>
  <si>
    <t>POMOC SPOŁECZNA</t>
  </si>
  <si>
    <t>85212</t>
  </si>
  <si>
    <t>Świadczenia rodzinne</t>
  </si>
  <si>
    <t>85213</t>
  </si>
  <si>
    <t>zdrowotne</t>
  </si>
  <si>
    <t>85214</t>
  </si>
  <si>
    <t>85219</t>
  </si>
  <si>
    <t>Ośrodki pomocy społecznej</t>
  </si>
  <si>
    <t>85228</t>
  </si>
  <si>
    <t>Usługi opiekuńcze</t>
  </si>
  <si>
    <t>85295</t>
  </si>
  <si>
    <t>853</t>
  </si>
  <si>
    <t xml:space="preserve">POZOSTAŁE ZADANIA W ZAKRESIE </t>
  </si>
  <si>
    <t>POLITYKI SPOŁECZNEJ</t>
  </si>
  <si>
    <t>85395</t>
  </si>
  <si>
    <t>854</t>
  </si>
  <si>
    <t xml:space="preserve">EDUKACYJNA OPIEKA </t>
  </si>
  <si>
    <t>WYCHOWAWCZA</t>
  </si>
  <si>
    <t>85415</t>
  </si>
  <si>
    <t>Pomoc materialna dla uczniów</t>
  </si>
  <si>
    <t>900</t>
  </si>
  <si>
    <t xml:space="preserve">GOSPODARKA KOMUNALNA I </t>
  </si>
  <si>
    <t>OCHRONA ŚRODOWISKA</t>
  </si>
  <si>
    <t>WYKONANIE PLANU WYDATKÓW</t>
  </si>
  <si>
    <t>Załącznik nr 2</t>
  </si>
  <si>
    <t xml:space="preserve">Gospodarka gruntami i </t>
  </si>
  <si>
    <t>6050</t>
  </si>
  <si>
    <t>Wydatki inwestycyjne</t>
  </si>
  <si>
    <t>01030</t>
  </si>
  <si>
    <t>Izby rolnicze</t>
  </si>
  <si>
    <t>2850</t>
  </si>
  <si>
    <t>Wpłaty na rzecz Izb Rolniczych</t>
  </si>
  <si>
    <t>Wynagrodzenia osobowe</t>
  </si>
  <si>
    <t>Składki ZUS</t>
  </si>
  <si>
    <t>Składki na Fundusz Pracy</t>
  </si>
  <si>
    <t>Zakup materiałów i wyposażenia</t>
  </si>
  <si>
    <t>Zakup usług</t>
  </si>
  <si>
    <t>Różne opłaty i składki</t>
  </si>
  <si>
    <t>4010</t>
  </si>
  <si>
    <t>4110</t>
  </si>
  <si>
    <t>4120</t>
  </si>
  <si>
    <t>4210</t>
  </si>
  <si>
    <t>4300</t>
  </si>
  <si>
    <t>4430</t>
  </si>
  <si>
    <t>Różne wydatki osobowe</t>
  </si>
  <si>
    <t>Płace</t>
  </si>
  <si>
    <t>Dodatkowe wynagrodzenie roczne</t>
  </si>
  <si>
    <t>Wynagrodzenia bezosobowe</t>
  </si>
  <si>
    <t>Zakup materiałów</t>
  </si>
  <si>
    <t>Energia</t>
  </si>
  <si>
    <t>Zakup usług remontowych</t>
  </si>
  <si>
    <t>Zakup usług zdrowotnych</t>
  </si>
  <si>
    <t>Zakup usług pozostałych</t>
  </si>
  <si>
    <t>Zakup usług dostępu do Internetu</t>
  </si>
  <si>
    <t>Usługi telefonii komórkowej</t>
  </si>
  <si>
    <t>Usługi telefonii stacjonarnej</t>
  </si>
  <si>
    <t>Ekspertyzy, analizy i opinie</t>
  </si>
  <si>
    <t>Delegacje</t>
  </si>
  <si>
    <t>Odpis na ZFŚS</t>
  </si>
  <si>
    <t>Szkolenia pracowników</t>
  </si>
  <si>
    <t>3020</t>
  </si>
  <si>
    <t>4040</t>
  </si>
  <si>
    <t>4170</t>
  </si>
  <si>
    <t>4260</t>
  </si>
  <si>
    <t>4270</t>
  </si>
  <si>
    <t>4280</t>
  </si>
  <si>
    <t>4350</t>
  </si>
  <si>
    <t>4360</t>
  </si>
  <si>
    <t>4370</t>
  </si>
  <si>
    <t>4390</t>
  </si>
  <si>
    <t>4410</t>
  </si>
  <si>
    <t>4440</t>
  </si>
  <si>
    <t>4700</t>
  </si>
  <si>
    <t>Gospodarka mieszkaniowa</t>
  </si>
  <si>
    <t>70004</t>
  </si>
  <si>
    <t>Materiały i wyposażenie</t>
  </si>
  <si>
    <t>Różne opłaty</t>
  </si>
  <si>
    <t>nieruchomościami</t>
  </si>
  <si>
    <t>Umowy zlecenia i o dzieło</t>
  </si>
  <si>
    <t>Koszty postępowania sądowego</t>
  </si>
  <si>
    <t>4480</t>
  </si>
  <si>
    <t>4500</t>
  </si>
  <si>
    <t>4610</t>
  </si>
  <si>
    <t>71004</t>
  </si>
  <si>
    <t>71013</t>
  </si>
  <si>
    <t>przestrzennego</t>
  </si>
  <si>
    <t xml:space="preserve">Plany zagospodarowania </t>
  </si>
  <si>
    <t>Prace geodezyjne i kartograficzne</t>
  </si>
  <si>
    <t>Składki za ZUS</t>
  </si>
  <si>
    <t>Podróże służbowe</t>
  </si>
  <si>
    <t>Rady gmin</t>
  </si>
  <si>
    <t>Różne wydatki na rzecz osób fizycznych</t>
  </si>
  <si>
    <t>75022</t>
  </si>
  <si>
    <t>Usługi dostępu do Internetu</t>
  </si>
  <si>
    <t>3030</t>
  </si>
  <si>
    <t>Różne opłaty - ubezpieczenia</t>
  </si>
  <si>
    <t>Wypłaty gmin na rzecz innych jednostek</t>
  </si>
  <si>
    <t>75095</t>
  </si>
  <si>
    <t>2900</t>
  </si>
  <si>
    <t>Komendy powiatowe Policji</t>
  </si>
  <si>
    <t>75405</t>
  </si>
  <si>
    <t>3000</t>
  </si>
  <si>
    <t>Wpłaty jednostek na fundusz celowych</t>
  </si>
  <si>
    <t>Wydatki osobowe</t>
  </si>
  <si>
    <t>Różne wydatki - ryczałt komendanta</t>
  </si>
  <si>
    <t>Wynagrodzenia agencyjno-prowizyjne</t>
  </si>
  <si>
    <t>OBSŁUGA DŁUGU PUBLICZNEGO</t>
  </si>
  <si>
    <t>kredytów i pożyczek jst</t>
  </si>
  <si>
    <t>Obsługa papierów wartościowych,</t>
  </si>
  <si>
    <t>Rezerwy ogólne i celowe</t>
  </si>
  <si>
    <t xml:space="preserve">Rezerwy </t>
  </si>
  <si>
    <t>4810</t>
  </si>
  <si>
    <t>75818</t>
  </si>
  <si>
    <t>75702</t>
  </si>
  <si>
    <t>4100</t>
  </si>
  <si>
    <t>757</t>
  </si>
  <si>
    <t>Składki na ubezpieczenie społeczne</t>
  </si>
  <si>
    <t>Pomoce naukowe</t>
  </si>
  <si>
    <t>4019</t>
  </si>
  <si>
    <t>4119</t>
  </si>
  <si>
    <t>4129</t>
  </si>
  <si>
    <t>4179</t>
  </si>
  <si>
    <t>4219</t>
  </si>
  <si>
    <t>4240</t>
  </si>
  <si>
    <t xml:space="preserve">Pozostałe podatki na rzecz jst </t>
  </si>
  <si>
    <t>socjalnych</t>
  </si>
  <si>
    <t xml:space="preserve">Odpis na fundusz świadczeń </t>
  </si>
  <si>
    <t>Oddziały przedszkolne</t>
  </si>
  <si>
    <t>4309</t>
  </si>
  <si>
    <t>6060</t>
  </si>
  <si>
    <t>80103</t>
  </si>
  <si>
    <t>Gimnazjum</t>
  </si>
  <si>
    <t>80110</t>
  </si>
  <si>
    <t>Dowożenie uczniów do szkoły</t>
  </si>
  <si>
    <t>80113</t>
  </si>
  <si>
    <t xml:space="preserve">Dokształcanie i doskonalenie </t>
  </si>
  <si>
    <t>nauczycieli</t>
  </si>
  <si>
    <t>80195</t>
  </si>
  <si>
    <t>80146</t>
  </si>
  <si>
    <t>OCHRONA ZDROWIA</t>
  </si>
  <si>
    <t>851</t>
  </si>
  <si>
    <t>Zwalczanie narkomanii</t>
  </si>
  <si>
    <t>Przeciwdziałanie alkoholizmowi</t>
  </si>
  <si>
    <t>85153</t>
  </si>
  <si>
    <t>85154</t>
  </si>
  <si>
    <t>Izby wytrzeźwień</t>
  </si>
  <si>
    <t>85158</t>
  </si>
  <si>
    <t>85202</t>
  </si>
  <si>
    <t>85203</t>
  </si>
  <si>
    <t>Domy Pomocy Społeczne</t>
  </si>
  <si>
    <t>Ośrodki wsparcia</t>
  </si>
  <si>
    <t>Wypłata świadczeń rodzinnych</t>
  </si>
  <si>
    <t>Składki na ubezpieczenie zdrowotne za</t>
  </si>
  <si>
    <t xml:space="preserve">osoby pobierające świad. z opieki </t>
  </si>
  <si>
    <t>społecznej</t>
  </si>
  <si>
    <t xml:space="preserve">Składki na ubezpieczenie zdrowotne </t>
  </si>
  <si>
    <t xml:space="preserve">Zasiłki i pomoc w naturze oraz składki </t>
  </si>
  <si>
    <t xml:space="preserve">na ubezpieczenie społeczne i </t>
  </si>
  <si>
    <t>85215</t>
  </si>
  <si>
    <t>Dodatki mieszkaniowe</t>
  </si>
  <si>
    <t>Świadczenia społeczne</t>
  </si>
  <si>
    <t xml:space="preserve">Szkolenia  </t>
  </si>
  <si>
    <t>Ośrodki interwencji kryzysowej</t>
  </si>
  <si>
    <t>85220</t>
  </si>
  <si>
    <t>Dożywianie uczniów</t>
  </si>
  <si>
    <t>3240</t>
  </si>
  <si>
    <t>Stypendia</t>
  </si>
  <si>
    <t>Składki na ZUS</t>
  </si>
  <si>
    <t>Zakup energii</t>
  </si>
  <si>
    <t>90015</t>
  </si>
  <si>
    <t>KULTURA I OCHRONA DZIEDZICTWA</t>
  </si>
  <si>
    <t>NARODOWEGO</t>
  </si>
  <si>
    <t>921</t>
  </si>
  <si>
    <t>92109</t>
  </si>
  <si>
    <t>Domy i ośrodki kultury, świetlice, kluby</t>
  </si>
  <si>
    <t>Dotacja dla instytucji kultury</t>
  </si>
  <si>
    <t>Biblioteki</t>
  </si>
  <si>
    <t>2480</t>
  </si>
  <si>
    <t>92116</t>
  </si>
  <si>
    <t>4449</t>
  </si>
  <si>
    <t>2320</t>
  </si>
  <si>
    <t>3119</t>
  </si>
  <si>
    <t>3110</t>
  </si>
  <si>
    <t>4330</t>
  </si>
  <si>
    <t>Pomostowych</t>
  </si>
  <si>
    <t xml:space="preserve">Składka na Fundusz Emerytur </t>
  </si>
  <si>
    <t>4780</t>
  </si>
  <si>
    <t>Wydatki osobowe niezaliczane do</t>
  </si>
  <si>
    <t>wynagrodzeń</t>
  </si>
  <si>
    <t>4017</t>
  </si>
  <si>
    <t>4117</t>
  </si>
  <si>
    <t>4127</t>
  </si>
  <si>
    <t>4177</t>
  </si>
  <si>
    <t>4217</t>
  </si>
  <si>
    <t>4307</t>
  </si>
  <si>
    <t>4437</t>
  </si>
  <si>
    <t>4439</t>
  </si>
  <si>
    <t>4130</t>
  </si>
  <si>
    <t>85216</t>
  </si>
  <si>
    <t>Zasiłki stałe</t>
  </si>
  <si>
    <t>Dotacje celowe dla powiatu na podstawie</t>
  </si>
  <si>
    <t>porozumień</t>
  </si>
  <si>
    <t>4447</t>
  </si>
  <si>
    <t>Oświetlenie ulic, placów i dróg</t>
  </si>
  <si>
    <t>OGÓŁEM WYDATKI</t>
  </si>
  <si>
    <t>wydatków</t>
  </si>
  <si>
    <t>4417</t>
  </si>
  <si>
    <t>4419</t>
  </si>
  <si>
    <t>926</t>
  </si>
  <si>
    <t>92605</t>
  </si>
  <si>
    <t>2820</t>
  </si>
  <si>
    <t>92695</t>
  </si>
  <si>
    <t>01010</t>
  </si>
  <si>
    <t>8110</t>
  </si>
  <si>
    <t>3260</t>
  </si>
  <si>
    <t>90002</t>
  </si>
  <si>
    <t>90007</t>
  </si>
  <si>
    <t>92601</t>
  </si>
  <si>
    <t>Infrastruktura wodociagowa i sanitarna wsi</t>
  </si>
  <si>
    <t>Zakupy inwestycyjne</t>
  </si>
  <si>
    <t>Odsetki</t>
  </si>
  <si>
    <t>Dotacja celowa dla stowarzyszeń</t>
  </si>
  <si>
    <t>Gospodarka odpadami</t>
  </si>
  <si>
    <t>Zmniejszanie hałasu i wibracji</t>
  </si>
  <si>
    <t>Zakup usług pzostałych</t>
  </si>
  <si>
    <t>KULTURA FIZYCZNA I SPORT</t>
  </si>
  <si>
    <t>Obiekty sportowe</t>
  </si>
  <si>
    <t>Dotacje dla stowarzyszeń</t>
  </si>
  <si>
    <t>Inne formy pomocy dla uczniów</t>
  </si>
  <si>
    <t>Zadania w zakresie kultury fizycznej i sportu</t>
  </si>
  <si>
    <t>Dotacja na zadania bieżące</t>
  </si>
  <si>
    <t>2910</t>
  </si>
  <si>
    <t>Zwrot dotacji</t>
  </si>
  <si>
    <t>4580</t>
  </si>
  <si>
    <t>Pozostałe odsetki</t>
  </si>
  <si>
    <t>90095</t>
  </si>
  <si>
    <t>720</t>
  </si>
  <si>
    <t>7119</t>
  </si>
  <si>
    <t>Składki na Funusz Pracy</t>
  </si>
  <si>
    <t>72095</t>
  </si>
  <si>
    <t>Rózne opłaty i składki</t>
  </si>
  <si>
    <t>INFORMATYKA</t>
  </si>
  <si>
    <t>01041</t>
  </si>
  <si>
    <t>Program Rozwoju Obszarów Wiejskich</t>
  </si>
  <si>
    <t>6057</t>
  </si>
  <si>
    <t>6059</t>
  </si>
  <si>
    <t>75075</t>
  </si>
  <si>
    <t>Promocja  jst</t>
  </si>
  <si>
    <t>85206</t>
  </si>
  <si>
    <t>Wspieranie rodziny</t>
  </si>
  <si>
    <t>4047</t>
  </si>
  <si>
    <t>4049</t>
  </si>
  <si>
    <t>01008</t>
  </si>
  <si>
    <t>Melioracje wodne</t>
  </si>
  <si>
    <t>2830</t>
  </si>
  <si>
    <t>Dotacja celowa</t>
  </si>
  <si>
    <t>60014</t>
  </si>
  <si>
    <t>Drogi publiczne powiatowe</t>
  </si>
  <si>
    <t>4520</t>
  </si>
  <si>
    <t>Opłaty na rzecz budżetów jst</t>
  </si>
  <si>
    <t>Wydatki na zakupy inwestycyjne</t>
  </si>
  <si>
    <t>2310</t>
  </si>
  <si>
    <t>Dotacje celowe</t>
  </si>
  <si>
    <t>z wykonania budżetu za I półrocze 2014r.</t>
  </si>
  <si>
    <t>ZA I PÓŁROCZE 2014R.</t>
  </si>
  <si>
    <t>30.06.2014</t>
  </si>
  <si>
    <t xml:space="preserve">Ekspertyzy, analizy i opinie </t>
  </si>
  <si>
    <t>2710</t>
  </si>
  <si>
    <t>75113</t>
  </si>
  <si>
    <t>Wybory do Parlamentu Europejskiego</t>
  </si>
  <si>
    <t>Składki na FP</t>
  </si>
  <si>
    <t>6170</t>
  </si>
  <si>
    <t>Wpłaty na fundusz celowy</t>
  </si>
  <si>
    <t>75411</t>
  </si>
  <si>
    <t>Komendy powiatowe PSP</t>
  </si>
  <si>
    <t>Wpłty na fundusz celowy</t>
  </si>
  <si>
    <t>6239</t>
  </si>
  <si>
    <t>75862</t>
  </si>
  <si>
    <t>Program Operacyjny Kapitał Ludzki</t>
  </si>
  <si>
    <t>4560</t>
  </si>
  <si>
    <t>Odsetki od dotacji</t>
  </si>
  <si>
    <t>Szkolenia</t>
  </si>
  <si>
    <t>4247</t>
  </si>
  <si>
    <t>Zakup pomocy naukowych</t>
  </si>
  <si>
    <t>4249</t>
  </si>
  <si>
    <t>6067</t>
  </si>
  <si>
    <t>6069</t>
  </si>
  <si>
    <t>2360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</si>
</sst>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40">
    <font>
      <sz val="10"/>
      <name val="Arial"/>
      <family val="0"/>
    </font>
    <font>
      <b/>
      <sz val="12"/>
      <name val="Arial"/>
      <family val="2"/>
    </font>
    <font>
      <b/>
      <sz val="8"/>
      <name val="Arial"/>
      <family val="0"/>
    </font>
    <font>
      <b/>
      <sz val="8"/>
      <name val="Courier New"/>
      <family val="3"/>
    </font>
    <font>
      <i/>
      <sz val="8"/>
      <name val="Arial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1" xfId="58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2" fillId="0" borderId="15" xfId="58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" fillId="0" borderId="19" xfId="0" applyFont="1" applyBorder="1" applyAlignment="1">
      <alignment/>
    </xf>
    <xf numFmtId="0" fontId="2" fillId="0" borderId="19" xfId="58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9" fontId="5" fillId="33" borderId="26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" fontId="5" fillId="0" borderId="15" xfId="0" applyNumberFormat="1" applyFont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4" fontId="5" fillId="0" borderId="27" xfId="0" applyNumberFormat="1" applyFont="1" applyBorder="1" applyAlignment="1">
      <alignment/>
    </xf>
    <xf numFmtId="0" fontId="5" fillId="0" borderId="27" xfId="0" applyFont="1" applyBorder="1" applyAlignment="1">
      <alignment/>
    </xf>
    <xf numFmtId="49" fontId="5" fillId="0" borderId="28" xfId="0" applyNumberFormat="1" applyFont="1" applyBorder="1" applyAlignment="1">
      <alignment/>
    </xf>
    <xf numFmtId="49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" fontId="5" fillId="0" borderId="29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9" fontId="5" fillId="0" borderId="30" xfId="0" applyNumberFormat="1" applyFont="1" applyBorder="1" applyAlignment="1">
      <alignment/>
    </xf>
    <xf numFmtId="49" fontId="5" fillId="0" borderId="31" xfId="0" applyNumberFormat="1" applyFont="1" applyBorder="1" applyAlignment="1">
      <alignment/>
    </xf>
    <xf numFmtId="0" fontId="5" fillId="0" borderId="31" xfId="0" applyFont="1" applyBorder="1" applyAlignment="1">
      <alignment/>
    </xf>
    <xf numFmtId="4" fontId="5" fillId="0" borderId="31" xfId="0" applyNumberFormat="1" applyFont="1" applyBorder="1" applyAlignment="1">
      <alignment/>
    </xf>
    <xf numFmtId="49" fontId="5" fillId="33" borderId="30" xfId="0" applyNumberFormat="1" applyFont="1" applyFill="1" applyBorder="1" applyAlignment="1">
      <alignment/>
    </xf>
    <xf numFmtId="49" fontId="5" fillId="33" borderId="31" xfId="0" applyNumberFormat="1" applyFont="1" applyFill="1" applyBorder="1" applyAlignment="1">
      <alignment/>
    </xf>
    <xf numFmtId="0" fontId="5" fillId="33" borderId="31" xfId="0" applyFont="1" applyFill="1" applyBorder="1" applyAlignment="1">
      <alignment/>
    </xf>
    <xf numFmtId="4" fontId="5" fillId="33" borderId="31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9" fontId="5" fillId="33" borderId="31" xfId="0" applyNumberFormat="1" applyFont="1" applyFill="1" applyBorder="1" applyAlignment="1">
      <alignment/>
    </xf>
    <xf numFmtId="49" fontId="5" fillId="33" borderId="32" xfId="0" applyNumberFormat="1" applyFont="1" applyFill="1" applyBorder="1" applyAlignment="1">
      <alignment/>
    </xf>
    <xf numFmtId="49" fontId="5" fillId="33" borderId="33" xfId="0" applyNumberFormat="1" applyFont="1" applyFill="1" applyBorder="1" applyAlignment="1">
      <alignment/>
    </xf>
    <xf numFmtId="0" fontId="5" fillId="33" borderId="33" xfId="0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9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/>
    </xf>
    <xf numFmtId="49" fontId="5" fillId="0" borderId="30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4" fontId="5" fillId="0" borderId="31" xfId="0" applyNumberFormat="1" applyFont="1" applyFill="1" applyBorder="1" applyAlignment="1">
      <alignment/>
    </xf>
    <xf numFmtId="49" fontId="5" fillId="0" borderId="32" xfId="0" applyNumberFormat="1" applyFont="1" applyBorder="1" applyAlignment="1">
      <alignment/>
    </xf>
    <xf numFmtId="49" fontId="5" fillId="0" borderId="33" xfId="0" applyNumberFormat="1" applyFont="1" applyBorder="1" applyAlignment="1">
      <alignment/>
    </xf>
    <xf numFmtId="0" fontId="5" fillId="0" borderId="33" xfId="0" applyFont="1" applyBorder="1" applyAlignment="1">
      <alignment/>
    </xf>
    <xf numFmtId="4" fontId="5" fillId="0" borderId="33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5" fillId="33" borderId="31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49" fontId="5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49" fontId="5" fillId="33" borderId="26" xfId="0" applyNumberFormat="1" applyFont="1" applyFill="1" applyBorder="1" applyAlignment="1">
      <alignment/>
    </xf>
    <xf numFmtId="49" fontId="5" fillId="33" borderId="27" xfId="0" applyNumberFormat="1" applyFont="1" applyFill="1" applyBorder="1" applyAlignment="1">
      <alignment/>
    </xf>
    <xf numFmtId="0" fontId="5" fillId="33" borderId="27" xfId="0" applyFont="1" applyFill="1" applyBorder="1" applyAlignment="1">
      <alignment/>
    </xf>
    <xf numFmtId="49" fontId="5" fillId="0" borderId="26" xfId="0" applyNumberFormat="1" applyFont="1" applyBorder="1" applyAlignment="1">
      <alignment/>
    </xf>
    <xf numFmtId="49" fontId="5" fillId="0" borderId="27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5" fillId="0" borderId="31" xfId="0" applyNumberFormat="1" applyFont="1" applyBorder="1" applyAlignment="1">
      <alignment/>
    </xf>
    <xf numFmtId="4" fontId="5" fillId="0" borderId="27" xfId="0" applyNumberFormat="1" applyFont="1" applyBorder="1" applyAlignment="1">
      <alignment/>
    </xf>
    <xf numFmtId="4" fontId="5" fillId="33" borderId="15" xfId="0" applyNumberFormat="1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2" fontId="5" fillId="33" borderId="34" xfId="0" applyNumberFormat="1" applyFont="1" applyFill="1" applyBorder="1" applyAlignment="1">
      <alignment/>
    </xf>
    <xf numFmtId="2" fontId="5" fillId="33" borderId="35" xfId="0" applyNumberFormat="1" applyFont="1" applyFill="1" applyBorder="1" applyAlignment="1">
      <alignment/>
    </xf>
    <xf numFmtId="2" fontId="5" fillId="33" borderId="36" xfId="0" applyNumberFormat="1" applyFont="1" applyFill="1" applyBorder="1" applyAlignment="1">
      <alignment/>
    </xf>
    <xf numFmtId="2" fontId="5" fillId="0" borderId="34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/>
    </xf>
    <xf numFmtId="2" fontId="5" fillId="0" borderId="36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2" fontId="5" fillId="0" borderId="37" xfId="0" applyNumberFormat="1" applyFont="1" applyFill="1" applyBorder="1" applyAlignment="1">
      <alignment/>
    </xf>
    <xf numFmtId="2" fontId="5" fillId="33" borderId="17" xfId="0" applyNumberFormat="1" applyFont="1" applyFill="1" applyBorder="1" applyAlignment="1">
      <alignment/>
    </xf>
    <xf numFmtId="4" fontId="2" fillId="0" borderId="23" xfId="0" applyNumberFormat="1" applyFont="1" applyBorder="1" applyAlignment="1">
      <alignment/>
    </xf>
    <xf numFmtId="10" fontId="5" fillId="0" borderId="27" xfId="0" applyNumberFormat="1" applyFont="1" applyBorder="1" applyAlignment="1">
      <alignment/>
    </xf>
    <xf numFmtId="10" fontId="5" fillId="0" borderId="29" xfId="0" applyNumberFormat="1" applyFont="1" applyBorder="1" applyAlignment="1">
      <alignment/>
    </xf>
    <xf numFmtId="10" fontId="5" fillId="33" borderId="27" xfId="0" applyNumberFormat="1" applyFont="1" applyFill="1" applyBorder="1" applyAlignment="1">
      <alignment/>
    </xf>
    <xf numFmtId="10" fontId="2" fillId="0" borderId="11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4" fontId="5" fillId="33" borderId="27" xfId="0" applyNumberFormat="1" applyFont="1" applyFill="1" applyBorder="1" applyAlignment="1">
      <alignment/>
    </xf>
    <xf numFmtId="4" fontId="5" fillId="0" borderId="27" xfId="0" applyNumberFormat="1" applyFont="1" applyBorder="1" applyAlignment="1">
      <alignment/>
    </xf>
    <xf numFmtId="10" fontId="5" fillId="0" borderId="31" xfId="0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10" fontId="5" fillId="33" borderId="31" xfId="0" applyNumberFormat="1" applyFont="1" applyFill="1" applyBorder="1" applyAlignment="1">
      <alignment/>
    </xf>
    <xf numFmtId="10" fontId="5" fillId="33" borderId="33" xfId="0" applyNumberFormat="1" applyFont="1" applyFill="1" applyBorder="1" applyAlignment="1">
      <alignment/>
    </xf>
    <xf numFmtId="10" fontId="5" fillId="0" borderId="15" xfId="0" applyNumberFormat="1" applyFont="1" applyBorder="1" applyAlignment="1">
      <alignment/>
    </xf>
    <xf numFmtId="10" fontId="5" fillId="33" borderId="15" xfId="0" applyNumberFormat="1" applyFont="1" applyFill="1" applyBorder="1" applyAlignment="1">
      <alignment/>
    </xf>
    <xf numFmtId="10" fontId="2" fillId="0" borderId="23" xfId="0" applyNumberFormat="1" applyFont="1" applyBorder="1" applyAlignment="1">
      <alignment/>
    </xf>
    <xf numFmtId="2" fontId="2" fillId="0" borderId="25" xfId="0" applyNumberFormat="1" applyFont="1" applyFill="1" applyBorder="1" applyAlignment="1">
      <alignment/>
    </xf>
    <xf numFmtId="49" fontId="5" fillId="34" borderId="26" xfId="0" applyNumberFormat="1" applyFont="1" applyFill="1" applyBorder="1" applyAlignment="1">
      <alignment/>
    </xf>
    <xf numFmtId="49" fontId="5" fillId="34" borderId="27" xfId="0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4" fontId="5" fillId="34" borderId="27" xfId="0" applyNumberFormat="1" applyFont="1" applyFill="1" applyBorder="1" applyAlignment="1">
      <alignment/>
    </xf>
    <xf numFmtId="10" fontId="5" fillId="34" borderId="27" xfId="0" applyNumberFormat="1" applyFont="1" applyFill="1" applyBorder="1" applyAlignment="1">
      <alignment/>
    </xf>
    <xf numFmtId="2" fontId="5" fillId="34" borderId="34" xfId="0" applyNumberFormat="1" applyFont="1" applyFill="1" applyBorder="1" applyAlignment="1">
      <alignment/>
    </xf>
    <xf numFmtId="49" fontId="5" fillId="0" borderId="32" xfId="0" applyNumberFormat="1" applyFont="1" applyFill="1" applyBorder="1" applyAlignment="1">
      <alignment/>
    </xf>
    <xf numFmtId="49" fontId="5" fillId="0" borderId="33" xfId="0" applyNumberFormat="1" applyFont="1" applyFill="1" applyBorder="1" applyAlignment="1">
      <alignment/>
    </xf>
    <xf numFmtId="0" fontId="5" fillId="0" borderId="33" xfId="0" applyFont="1" applyFill="1" applyBorder="1" applyAlignment="1">
      <alignment/>
    </xf>
    <xf numFmtId="4" fontId="5" fillId="0" borderId="33" xfId="0" applyNumberFormat="1" applyFont="1" applyFill="1" applyBorder="1" applyAlignment="1">
      <alignment/>
    </xf>
    <xf numFmtId="2" fontId="5" fillId="34" borderId="35" xfId="0" applyNumberFormat="1" applyFont="1" applyFill="1" applyBorder="1" applyAlignment="1">
      <alignment/>
    </xf>
    <xf numFmtId="10" fontId="5" fillId="0" borderId="19" xfId="0" applyNumberFormat="1" applyFont="1" applyBorder="1" applyAlignment="1">
      <alignment/>
    </xf>
    <xf numFmtId="2" fontId="5" fillId="0" borderId="21" xfId="0" applyNumberFormat="1" applyFont="1" applyFill="1" applyBorder="1" applyAlignment="1">
      <alignment/>
    </xf>
    <xf numFmtId="4" fontId="5" fillId="33" borderId="33" xfId="0" applyNumberFormat="1" applyFont="1" applyFill="1" applyBorder="1" applyAlignment="1">
      <alignment/>
    </xf>
    <xf numFmtId="2" fontId="2" fillId="34" borderId="13" xfId="0" applyNumberFormat="1" applyFont="1" applyFill="1" applyBorder="1" applyAlignment="1">
      <alignment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49" fontId="5" fillId="34" borderId="30" xfId="0" applyNumberFormat="1" applyFont="1" applyFill="1" applyBorder="1" applyAlignment="1">
      <alignment/>
    </xf>
    <xf numFmtId="49" fontId="5" fillId="34" borderId="31" xfId="0" applyNumberFormat="1" applyFont="1" applyFill="1" applyBorder="1" applyAlignment="1">
      <alignment/>
    </xf>
    <xf numFmtId="0" fontId="5" fillId="34" borderId="31" xfId="0" applyFont="1" applyFill="1" applyBorder="1" applyAlignment="1">
      <alignment/>
    </xf>
    <xf numFmtId="4" fontId="5" fillId="34" borderId="31" xfId="0" applyNumberFormat="1" applyFont="1" applyFill="1" applyBorder="1" applyAlignment="1">
      <alignment/>
    </xf>
    <xf numFmtId="49" fontId="5" fillId="0" borderId="29" xfId="0" applyNumberFormat="1" applyFont="1" applyBorder="1" applyAlignment="1">
      <alignment/>
    </xf>
    <xf numFmtId="0" fontId="5" fillId="0" borderId="29" xfId="0" applyFont="1" applyBorder="1" applyAlignment="1">
      <alignment/>
    </xf>
    <xf numFmtId="49" fontId="5" fillId="0" borderId="31" xfId="0" applyNumberFormat="1" applyFont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10" fontId="2" fillId="0" borderId="29" xfId="0" applyNumberFormat="1" applyFont="1" applyBorder="1" applyAlignment="1">
      <alignment/>
    </xf>
    <xf numFmtId="2" fontId="2" fillId="0" borderId="37" xfId="0" applyNumberFormat="1" applyFont="1" applyFill="1" applyBorder="1" applyAlignment="1">
      <alignment/>
    </xf>
    <xf numFmtId="10" fontId="5" fillId="34" borderId="31" xfId="0" applyNumberFormat="1" applyFont="1" applyFill="1" applyBorder="1" applyAlignment="1">
      <alignment/>
    </xf>
    <xf numFmtId="49" fontId="5" fillId="33" borderId="38" xfId="0" applyNumberFormat="1" applyFont="1" applyFill="1" applyBorder="1" applyAlignment="1">
      <alignment/>
    </xf>
    <xf numFmtId="49" fontId="5" fillId="33" borderId="38" xfId="0" applyNumberFormat="1" applyFont="1" applyFill="1" applyBorder="1" applyAlignment="1">
      <alignment/>
    </xf>
    <xf numFmtId="0" fontId="5" fillId="33" borderId="38" xfId="0" applyFont="1" applyFill="1" applyBorder="1" applyAlignment="1">
      <alignment/>
    </xf>
    <xf numFmtId="4" fontId="5" fillId="33" borderId="38" xfId="0" applyNumberFormat="1" applyFont="1" applyFill="1" applyBorder="1" applyAlignment="1">
      <alignment/>
    </xf>
    <xf numFmtId="10" fontId="5" fillId="33" borderId="38" xfId="0" applyNumberFormat="1" applyFont="1" applyFill="1" applyBorder="1" applyAlignment="1">
      <alignment/>
    </xf>
    <xf numFmtId="2" fontId="5" fillId="33" borderId="39" xfId="0" applyNumberFormat="1" applyFont="1" applyFill="1" applyBorder="1" applyAlignment="1">
      <alignment/>
    </xf>
    <xf numFmtId="49" fontId="5" fillId="35" borderId="32" xfId="0" applyNumberFormat="1" applyFont="1" applyFill="1" applyBorder="1" applyAlignment="1">
      <alignment/>
    </xf>
    <xf numFmtId="49" fontId="5" fillId="35" borderId="33" xfId="0" applyNumberFormat="1" applyFont="1" applyFill="1" applyBorder="1" applyAlignment="1">
      <alignment/>
    </xf>
    <xf numFmtId="0" fontId="5" fillId="35" borderId="33" xfId="0" applyFont="1" applyFill="1" applyBorder="1" applyAlignment="1">
      <alignment/>
    </xf>
    <xf numFmtId="4" fontId="5" fillId="35" borderId="33" xfId="0" applyNumberFormat="1" applyFont="1" applyFill="1" applyBorder="1" applyAlignment="1">
      <alignment/>
    </xf>
    <xf numFmtId="10" fontId="5" fillId="0" borderId="27" xfId="0" applyNumberFormat="1" applyFont="1" applyFill="1" applyBorder="1" applyAlignment="1">
      <alignment/>
    </xf>
    <xf numFmtId="49" fontId="5" fillId="0" borderId="15" xfId="0" applyNumberFormat="1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26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4" fontId="5" fillId="0" borderId="27" xfId="0" applyNumberFormat="1" applyFont="1" applyFill="1" applyBorder="1" applyAlignment="1">
      <alignment/>
    </xf>
    <xf numFmtId="49" fontId="5" fillId="0" borderId="27" xfId="0" applyNumberFormat="1" applyFont="1" applyFill="1" applyBorder="1" applyAlignment="1">
      <alignment/>
    </xf>
    <xf numFmtId="0" fontId="5" fillId="0" borderId="27" xfId="0" applyFont="1" applyFill="1" applyBorder="1" applyAlignment="1">
      <alignment/>
    </xf>
    <xf numFmtId="10" fontId="5" fillId="36" borderId="31" xfId="0" applyNumberFormat="1" applyFont="1" applyFill="1" applyBorder="1" applyAlignment="1">
      <alignment/>
    </xf>
    <xf numFmtId="2" fontId="2" fillId="35" borderId="39" xfId="0" applyNumberFormat="1" applyFont="1" applyFill="1" applyBorder="1" applyAlignment="1">
      <alignment/>
    </xf>
    <xf numFmtId="10" fontId="5" fillId="0" borderId="15" xfId="0" applyNumberFormat="1" applyFont="1" applyBorder="1" applyAlignment="1">
      <alignment/>
    </xf>
    <xf numFmtId="2" fontId="2" fillId="0" borderId="17" xfId="0" applyNumberFormat="1" applyFont="1" applyFill="1" applyBorder="1" applyAlignment="1">
      <alignment/>
    </xf>
    <xf numFmtId="49" fontId="5" fillId="35" borderId="40" xfId="0" applyNumberFormat="1" applyFont="1" applyFill="1" applyBorder="1" applyAlignment="1">
      <alignment/>
    </xf>
    <xf numFmtId="49" fontId="5" fillId="35" borderId="38" xfId="0" applyNumberFormat="1" applyFont="1" applyFill="1" applyBorder="1" applyAlignment="1">
      <alignment/>
    </xf>
    <xf numFmtId="0" fontId="5" fillId="35" borderId="38" xfId="0" applyFont="1" applyFill="1" applyBorder="1" applyAlignment="1">
      <alignment/>
    </xf>
    <xf numFmtId="4" fontId="5" fillId="35" borderId="38" xfId="0" applyNumberFormat="1" applyFont="1" applyFill="1" applyBorder="1" applyAlignment="1">
      <alignment/>
    </xf>
    <xf numFmtId="10" fontId="5" fillId="35" borderId="38" xfId="0" applyNumberFormat="1" applyFont="1" applyFill="1" applyBorder="1" applyAlignment="1">
      <alignment/>
    </xf>
    <xf numFmtId="0" fontId="2" fillId="0" borderId="19" xfId="0" applyFont="1" applyBorder="1" applyAlignment="1">
      <alignment/>
    </xf>
    <xf numFmtId="4" fontId="2" fillId="0" borderId="19" xfId="0" applyNumberFormat="1" applyFont="1" applyBorder="1" applyAlignment="1">
      <alignment/>
    </xf>
    <xf numFmtId="10" fontId="5" fillId="0" borderId="33" xfId="0" applyNumberFormat="1" applyFont="1" applyBorder="1" applyAlignment="1">
      <alignment/>
    </xf>
    <xf numFmtId="2" fontId="5" fillId="0" borderId="36" xfId="0" applyNumberFormat="1" applyFont="1" applyFill="1" applyBorder="1" applyAlignment="1">
      <alignment/>
    </xf>
    <xf numFmtId="10" fontId="5" fillId="35" borderId="33" xfId="0" applyNumberFormat="1" applyFont="1" applyFill="1" applyBorder="1" applyAlignment="1">
      <alignment/>
    </xf>
    <xf numFmtId="2" fontId="5" fillId="35" borderId="36" xfId="0" applyNumberFormat="1" applyFont="1" applyFill="1" applyBorder="1" applyAlignment="1">
      <alignment/>
    </xf>
    <xf numFmtId="0" fontId="2" fillId="0" borderId="23" xfId="0" applyFont="1" applyBorder="1" applyAlignment="1">
      <alignment/>
    </xf>
    <xf numFmtId="49" fontId="5" fillId="33" borderId="14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/>
    </xf>
    <xf numFmtId="0" fontId="5" fillId="33" borderId="15" xfId="0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9" fontId="2" fillId="0" borderId="22" xfId="0" applyNumberFormat="1" applyFont="1" applyFill="1" applyBorder="1" applyAlignment="1">
      <alignment/>
    </xf>
    <xf numFmtId="49" fontId="2" fillId="0" borderId="23" xfId="0" applyNumberFormat="1" applyFont="1" applyFill="1" applyBorder="1" applyAlignment="1">
      <alignment/>
    </xf>
    <xf numFmtId="0" fontId="2" fillId="0" borderId="23" xfId="0" applyFont="1" applyFill="1" applyBorder="1" applyAlignment="1">
      <alignment/>
    </xf>
    <xf numFmtId="4" fontId="2" fillId="0" borderId="23" xfId="0" applyNumberFormat="1" applyFont="1" applyFill="1" applyBorder="1" applyAlignment="1">
      <alignment/>
    </xf>
    <xf numFmtId="10" fontId="2" fillId="0" borderId="19" xfId="0" applyNumberFormat="1" applyFont="1" applyBorder="1" applyAlignment="1">
      <alignment/>
    </xf>
    <xf numFmtId="2" fontId="2" fillId="0" borderId="21" xfId="0" applyNumberFormat="1" applyFont="1" applyFill="1" applyBorder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10" fontId="5" fillId="0" borderId="31" xfId="0" applyNumberFormat="1" applyFont="1" applyFill="1" applyBorder="1" applyAlignment="1">
      <alignment/>
    </xf>
    <xf numFmtId="49" fontId="5" fillId="36" borderId="26" xfId="0" applyNumberFormat="1" applyFont="1" applyFill="1" applyBorder="1" applyAlignment="1">
      <alignment/>
    </xf>
    <xf numFmtId="49" fontId="5" fillId="36" borderId="27" xfId="0" applyNumberFormat="1" applyFont="1" applyFill="1" applyBorder="1" applyAlignment="1">
      <alignment/>
    </xf>
    <xf numFmtId="4" fontId="5" fillId="36" borderId="27" xfId="0" applyNumberFormat="1" applyFont="1" applyFill="1" applyBorder="1" applyAlignment="1">
      <alignment/>
    </xf>
    <xf numFmtId="10" fontId="5" fillId="36" borderId="27" xfId="0" applyNumberFormat="1" applyFont="1" applyFill="1" applyBorder="1" applyAlignment="1">
      <alignment/>
    </xf>
    <xf numFmtId="2" fontId="5" fillId="36" borderId="34" xfId="0" applyNumberFormat="1" applyFont="1" applyFill="1" applyBorder="1" applyAlignment="1">
      <alignment/>
    </xf>
    <xf numFmtId="49" fontId="5" fillId="36" borderId="27" xfId="0" applyNumberFormat="1" applyFont="1" applyFill="1" applyBorder="1" applyAlignment="1">
      <alignment/>
    </xf>
    <xf numFmtId="0" fontId="5" fillId="36" borderId="27" xfId="0" applyFont="1" applyFill="1" applyBorder="1" applyAlignment="1">
      <alignment/>
    </xf>
    <xf numFmtId="49" fontId="5" fillId="36" borderId="26" xfId="0" applyNumberFormat="1" applyFont="1" applyFill="1" applyBorder="1" applyAlignment="1">
      <alignment/>
    </xf>
    <xf numFmtId="4" fontId="5" fillId="36" borderId="27" xfId="0" applyNumberFormat="1" applyFont="1" applyFill="1" applyBorder="1" applyAlignment="1">
      <alignment/>
    </xf>
    <xf numFmtId="49" fontId="5" fillId="0" borderId="31" xfId="0" applyNumberFormat="1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5" fillId="0" borderId="31" xfId="0" applyFont="1" applyBorder="1" applyAlignment="1">
      <alignment/>
    </xf>
    <xf numFmtId="49" fontId="5" fillId="34" borderId="27" xfId="0" applyNumberFormat="1" applyFont="1" applyFill="1" applyBorder="1" applyAlignment="1">
      <alignment/>
    </xf>
    <xf numFmtId="0" fontId="5" fillId="34" borderId="27" xfId="0" applyFont="1" applyFill="1" applyBorder="1" applyAlignment="1">
      <alignment/>
    </xf>
    <xf numFmtId="0" fontId="1" fillId="0" borderId="0" xfId="0" applyFont="1" applyAlignment="1">
      <alignment horizontal="center"/>
    </xf>
    <xf numFmtId="2" fontId="5" fillId="36" borderId="35" xfId="0" applyNumberFormat="1" applyFont="1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7"/>
  <sheetViews>
    <sheetView tabSelected="1" zoomScaleSheetLayoutView="82" zoomScalePageLayoutView="0" workbookViewId="0" topLeftCell="A59">
      <selection activeCell="L99" sqref="L99"/>
    </sheetView>
  </sheetViews>
  <sheetFormatPr defaultColWidth="9.140625" defaultRowHeight="12.75"/>
  <cols>
    <col min="1" max="1" width="3.28125" style="0" customWidth="1"/>
    <col min="2" max="2" width="5.00390625" style="0" customWidth="1"/>
    <col min="3" max="3" width="4.00390625" style="0" customWidth="1"/>
    <col min="4" max="4" width="31.00390625" style="0" customWidth="1"/>
    <col min="5" max="5" width="12.57421875" style="0" customWidth="1"/>
    <col min="6" max="6" width="11.421875" style="0" customWidth="1"/>
    <col min="8" max="8" width="8.421875" style="0" customWidth="1"/>
  </cols>
  <sheetData>
    <row r="1" ht="12.75">
      <c r="E1" t="s">
        <v>76</v>
      </c>
    </row>
    <row r="2" ht="12.75">
      <c r="E2" t="s">
        <v>0</v>
      </c>
    </row>
    <row r="3" ht="12.75">
      <c r="E3" t="s">
        <v>315</v>
      </c>
    </row>
    <row r="5" spans="1:8" ht="15.75">
      <c r="A5" s="217" t="s">
        <v>75</v>
      </c>
      <c r="B5" s="217"/>
      <c r="C5" s="217"/>
      <c r="D5" s="217"/>
      <c r="E5" s="217"/>
      <c r="F5" s="217"/>
      <c r="G5" s="217"/>
      <c r="H5" s="217"/>
    </row>
    <row r="6" spans="1:8" ht="15.75">
      <c r="A6" s="217" t="s">
        <v>316</v>
      </c>
      <c r="B6" s="217"/>
      <c r="C6" s="217"/>
      <c r="D6" s="217"/>
      <c r="E6" s="217"/>
      <c r="F6" s="217"/>
      <c r="G6" s="217"/>
      <c r="H6" s="217"/>
    </row>
    <row r="7" ht="13.5" thickBot="1"/>
    <row r="8" spans="1:8" ht="12.75">
      <c r="A8" s="1" t="s">
        <v>1</v>
      </c>
      <c r="B8" s="2" t="s">
        <v>2</v>
      </c>
      <c r="C8" s="3" t="s">
        <v>3</v>
      </c>
      <c r="D8" s="4" t="s">
        <v>4</v>
      </c>
      <c r="E8" s="2" t="s">
        <v>5</v>
      </c>
      <c r="F8" s="2" t="s">
        <v>6</v>
      </c>
      <c r="G8" s="5" t="s">
        <v>7</v>
      </c>
      <c r="H8" s="6" t="s">
        <v>8</v>
      </c>
    </row>
    <row r="9" spans="1:8" ht="12.75">
      <c r="A9" s="7"/>
      <c r="B9" s="8" t="s">
        <v>9</v>
      </c>
      <c r="C9" s="9"/>
      <c r="D9" s="10"/>
      <c r="E9" s="8" t="s">
        <v>10</v>
      </c>
      <c r="F9" s="8" t="s">
        <v>257</v>
      </c>
      <c r="G9" s="11" t="s">
        <v>11</v>
      </c>
      <c r="H9" s="12"/>
    </row>
    <row r="10" spans="1:8" ht="13.5" thickBot="1">
      <c r="A10" s="13"/>
      <c r="B10" s="14"/>
      <c r="C10" s="15"/>
      <c r="D10" s="16"/>
      <c r="E10" s="14" t="s">
        <v>317</v>
      </c>
      <c r="F10" s="14"/>
      <c r="G10" s="17"/>
      <c r="H10" s="18"/>
    </row>
    <row r="11" spans="1:8" ht="13.5" thickBot="1">
      <c r="A11" s="19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1">
        <v>7</v>
      </c>
      <c r="H11" s="22">
        <v>8</v>
      </c>
    </row>
    <row r="12" spans="1:8" ht="13.5" thickBot="1">
      <c r="A12" s="23" t="s">
        <v>12</v>
      </c>
      <c r="B12" s="24"/>
      <c r="C12" s="24"/>
      <c r="D12" s="25" t="s">
        <v>13</v>
      </c>
      <c r="E12" s="26">
        <f>SUM(E13,E15,E35,E37,E42,)</f>
        <v>983227</v>
      </c>
      <c r="F12" s="26">
        <f>SUM(F13,F15,F35,F37,F42,)</f>
        <v>591732.55</v>
      </c>
      <c r="G12" s="112">
        <f>F12/E12</f>
        <v>0.6018269941732682</v>
      </c>
      <c r="H12" s="113">
        <f aca="true" t="shared" si="0" ref="H12:H37">F12/$F$477*100</f>
        <v>8.34113729000469</v>
      </c>
    </row>
    <row r="13" spans="1:8" ht="12.75">
      <c r="A13" s="177"/>
      <c r="B13" s="178" t="s">
        <v>304</v>
      </c>
      <c r="C13" s="178"/>
      <c r="D13" s="179" t="s">
        <v>305</v>
      </c>
      <c r="E13" s="180">
        <f>SUM(E14)</f>
        <v>10000</v>
      </c>
      <c r="F13" s="180">
        <f>SUM(F14)</f>
        <v>0</v>
      </c>
      <c r="G13" s="181">
        <f>F13/E13</f>
        <v>0</v>
      </c>
      <c r="H13" s="174">
        <f t="shared" si="0"/>
        <v>0</v>
      </c>
    </row>
    <row r="14" spans="1:8" ht="12.75">
      <c r="A14" s="64"/>
      <c r="B14" s="65"/>
      <c r="C14" s="65" t="s">
        <v>306</v>
      </c>
      <c r="D14" s="66" t="s">
        <v>307</v>
      </c>
      <c r="E14" s="67">
        <v>10000</v>
      </c>
      <c r="F14" s="67">
        <v>0</v>
      </c>
      <c r="G14" s="175">
        <f>F14/E14</f>
        <v>0</v>
      </c>
      <c r="H14" s="176">
        <f t="shared" si="0"/>
        <v>0</v>
      </c>
    </row>
    <row r="15" spans="1:8" ht="12.75">
      <c r="A15" s="84"/>
      <c r="B15" s="85" t="s">
        <v>264</v>
      </c>
      <c r="C15" s="85"/>
      <c r="D15" s="86" t="s">
        <v>270</v>
      </c>
      <c r="E15" s="114">
        <f>SUM(E16:E34)</f>
        <v>565276</v>
      </c>
      <c r="F15" s="114">
        <f>SUM(F16:F34)</f>
        <v>241706.34</v>
      </c>
      <c r="G15" s="111">
        <f aca="true" t="shared" si="1" ref="G15:G83">F15/E15</f>
        <v>0.42758995605686423</v>
      </c>
      <c r="H15" s="99">
        <f t="shared" si="0"/>
        <v>3.4071233123892743</v>
      </c>
    </row>
    <row r="16" spans="1:8" ht="12.75">
      <c r="A16" s="87"/>
      <c r="B16" s="88"/>
      <c r="C16" s="88" t="s">
        <v>90</v>
      </c>
      <c r="D16" s="39" t="s">
        <v>97</v>
      </c>
      <c r="E16" s="115">
        <v>138424</v>
      </c>
      <c r="F16" s="115">
        <v>67252.95</v>
      </c>
      <c r="G16" s="109">
        <f t="shared" si="1"/>
        <v>0.4858474686470554</v>
      </c>
      <c r="H16" s="102">
        <f t="shared" si="0"/>
        <v>0.9480061374143114</v>
      </c>
    </row>
    <row r="17" spans="1:8" ht="12.75">
      <c r="A17" s="87"/>
      <c r="B17" s="88"/>
      <c r="C17" s="88" t="s">
        <v>113</v>
      </c>
      <c r="D17" s="39" t="s">
        <v>98</v>
      </c>
      <c r="E17" s="115">
        <v>11765</v>
      </c>
      <c r="F17" s="115">
        <v>11375.97</v>
      </c>
      <c r="G17" s="109">
        <f t="shared" si="1"/>
        <v>0.9669332766680833</v>
      </c>
      <c r="H17" s="102">
        <f t="shared" si="0"/>
        <v>0.1603571200823322</v>
      </c>
    </row>
    <row r="18" spans="1:8" ht="12.75">
      <c r="A18" s="87"/>
      <c r="B18" s="88"/>
      <c r="C18" s="88" t="s">
        <v>91</v>
      </c>
      <c r="D18" s="39" t="s">
        <v>85</v>
      </c>
      <c r="E18" s="115">
        <v>28110</v>
      </c>
      <c r="F18" s="115">
        <v>14208.24</v>
      </c>
      <c r="G18" s="109">
        <f t="shared" si="1"/>
        <v>0.5054514407684099</v>
      </c>
      <c r="H18" s="102">
        <f t="shared" si="0"/>
        <v>0.20028115825187617</v>
      </c>
    </row>
    <row r="19" spans="1:8" ht="12.75">
      <c r="A19" s="87"/>
      <c r="B19" s="88"/>
      <c r="C19" s="88" t="s">
        <v>92</v>
      </c>
      <c r="D19" s="39" t="s">
        <v>86</v>
      </c>
      <c r="E19" s="115">
        <v>3812</v>
      </c>
      <c r="F19" s="115">
        <v>1926.39</v>
      </c>
      <c r="G19" s="109">
        <f t="shared" si="1"/>
        <v>0.5053488982161595</v>
      </c>
      <c r="H19" s="102">
        <f t="shared" si="0"/>
        <v>0.027154638466469577</v>
      </c>
    </row>
    <row r="20" spans="1:8" ht="12.75">
      <c r="A20" s="87"/>
      <c r="B20" s="88"/>
      <c r="C20" s="88" t="s">
        <v>114</v>
      </c>
      <c r="D20" s="39" t="s">
        <v>99</v>
      </c>
      <c r="E20" s="115">
        <v>800</v>
      </c>
      <c r="F20" s="115">
        <v>0</v>
      </c>
      <c r="G20" s="109">
        <f t="shared" si="1"/>
        <v>0</v>
      </c>
      <c r="H20" s="102">
        <f t="shared" si="0"/>
        <v>0</v>
      </c>
    </row>
    <row r="21" spans="1:8" ht="12.75">
      <c r="A21" s="87"/>
      <c r="B21" s="88"/>
      <c r="C21" s="88" t="s">
        <v>93</v>
      </c>
      <c r="D21" s="39" t="s">
        <v>100</v>
      </c>
      <c r="E21" s="115">
        <v>49625</v>
      </c>
      <c r="F21" s="115">
        <v>14651.99</v>
      </c>
      <c r="G21" s="109">
        <f t="shared" si="1"/>
        <v>0.2952542065491184</v>
      </c>
      <c r="H21" s="102">
        <f t="shared" si="0"/>
        <v>0.20653631469449468</v>
      </c>
    </row>
    <row r="22" spans="1:8" ht="12.75">
      <c r="A22" s="87"/>
      <c r="B22" s="88"/>
      <c r="C22" s="88" t="s">
        <v>115</v>
      </c>
      <c r="D22" s="39" t="s">
        <v>101</v>
      </c>
      <c r="E22" s="115">
        <v>152000</v>
      </c>
      <c r="F22" s="115">
        <v>48486.72</v>
      </c>
      <c r="G22" s="109">
        <f t="shared" si="1"/>
        <v>0.3189915789473684</v>
      </c>
      <c r="H22" s="102">
        <f t="shared" si="0"/>
        <v>0.6834749723705686</v>
      </c>
    </row>
    <row r="23" spans="1:8" ht="12.75">
      <c r="A23" s="87"/>
      <c r="B23" s="88"/>
      <c r="C23" s="88" t="s">
        <v>116</v>
      </c>
      <c r="D23" s="39" t="s">
        <v>102</v>
      </c>
      <c r="E23" s="115">
        <v>42068</v>
      </c>
      <c r="F23" s="115">
        <v>13448.21</v>
      </c>
      <c r="G23" s="109">
        <f t="shared" si="1"/>
        <v>0.3196779024436626</v>
      </c>
      <c r="H23" s="102">
        <f t="shared" si="0"/>
        <v>0.18956767870013902</v>
      </c>
    </row>
    <row r="24" spans="1:8" ht="12.75">
      <c r="A24" s="87"/>
      <c r="B24" s="88"/>
      <c r="C24" s="88" t="s">
        <v>117</v>
      </c>
      <c r="D24" s="39" t="s">
        <v>103</v>
      </c>
      <c r="E24" s="115">
        <v>1000</v>
      </c>
      <c r="F24" s="115">
        <v>680</v>
      </c>
      <c r="G24" s="109">
        <f t="shared" si="1"/>
        <v>0.68</v>
      </c>
      <c r="H24" s="102">
        <f t="shared" si="0"/>
        <v>0.00958536649235062</v>
      </c>
    </row>
    <row r="25" spans="1:8" ht="12.75">
      <c r="A25" s="87"/>
      <c r="B25" s="88"/>
      <c r="C25" s="88" t="s">
        <v>94</v>
      </c>
      <c r="D25" s="39" t="s">
        <v>104</v>
      </c>
      <c r="E25" s="115">
        <v>45000</v>
      </c>
      <c r="F25" s="115">
        <v>20867.19</v>
      </c>
      <c r="G25" s="109">
        <f t="shared" si="1"/>
        <v>0.4637153333333333</v>
      </c>
      <c r="H25" s="102">
        <f t="shared" si="0"/>
        <v>0.2941465644345793</v>
      </c>
    </row>
    <row r="26" spans="1:8" ht="12.75">
      <c r="A26" s="87"/>
      <c r="B26" s="88"/>
      <c r="C26" s="88" t="s">
        <v>119</v>
      </c>
      <c r="D26" s="39" t="s">
        <v>106</v>
      </c>
      <c r="E26" s="115">
        <v>4300</v>
      </c>
      <c r="F26" s="115">
        <v>1508.48</v>
      </c>
      <c r="G26" s="109">
        <f t="shared" si="1"/>
        <v>0.3508093023255814</v>
      </c>
      <c r="H26" s="102">
        <f t="shared" si="0"/>
        <v>0.02126372595056039</v>
      </c>
    </row>
    <row r="27" spans="1:8" ht="12.75">
      <c r="A27" s="87"/>
      <c r="B27" s="88"/>
      <c r="C27" s="88" t="s">
        <v>120</v>
      </c>
      <c r="D27" s="39" t="s">
        <v>107</v>
      </c>
      <c r="E27" s="115">
        <v>910</v>
      </c>
      <c r="F27" s="115">
        <v>335.72</v>
      </c>
      <c r="G27" s="109">
        <f t="shared" si="1"/>
        <v>0.36892307692307696</v>
      </c>
      <c r="H27" s="102">
        <f t="shared" si="0"/>
        <v>0.00473235182178228</v>
      </c>
    </row>
    <row r="28" spans="1:8" ht="12.75">
      <c r="A28" s="87"/>
      <c r="B28" s="88"/>
      <c r="C28" s="88" t="s">
        <v>121</v>
      </c>
      <c r="D28" s="39" t="s">
        <v>318</v>
      </c>
      <c r="E28" s="115">
        <v>4500</v>
      </c>
      <c r="F28" s="115">
        <v>0</v>
      </c>
      <c r="G28" s="109">
        <f t="shared" si="1"/>
        <v>0</v>
      </c>
      <c r="H28" s="102">
        <f t="shared" si="0"/>
        <v>0</v>
      </c>
    </row>
    <row r="29" spans="1:8" ht="12.75">
      <c r="A29" s="87"/>
      <c r="B29" s="88"/>
      <c r="C29" s="88" t="s">
        <v>122</v>
      </c>
      <c r="D29" s="39" t="s">
        <v>109</v>
      </c>
      <c r="E29" s="115">
        <v>13400</v>
      </c>
      <c r="F29" s="115">
        <v>4700.24</v>
      </c>
      <c r="G29" s="109">
        <f t="shared" si="1"/>
        <v>0.3507641791044776</v>
      </c>
      <c r="H29" s="102">
        <f t="shared" si="0"/>
        <v>0.06625518088530306</v>
      </c>
    </row>
    <row r="30" spans="1:8" ht="12.75">
      <c r="A30" s="87"/>
      <c r="B30" s="88"/>
      <c r="C30" s="88" t="s">
        <v>95</v>
      </c>
      <c r="D30" s="39" t="s">
        <v>89</v>
      </c>
      <c r="E30" s="115">
        <v>28270</v>
      </c>
      <c r="F30" s="115">
        <v>19666.52</v>
      </c>
      <c r="G30" s="109">
        <f t="shared" si="1"/>
        <v>0.695667492041033</v>
      </c>
      <c r="H30" s="102">
        <f t="shared" si="0"/>
        <v>0.27722176739579907</v>
      </c>
    </row>
    <row r="31" spans="1:8" ht="12.75">
      <c r="A31" s="87"/>
      <c r="B31" s="88"/>
      <c r="C31" s="88" t="s">
        <v>123</v>
      </c>
      <c r="D31" s="39" t="s">
        <v>110</v>
      </c>
      <c r="E31" s="115">
        <v>4400</v>
      </c>
      <c r="F31" s="115">
        <v>3300</v>
      </c>
      <c r="G31" s="109">
        <f t="shared" si="1"/>
        <v>0.75</v>
      </c>
      <c r="H31" s="102">
        <f t="shared" si="0"/>
        <v>0.04651721974228978</v>
      </c>
    </row>
    <row r="32" spans="1:8" ht="12.75">
      <c r="A32" s="87"/>
      <c r="B32" s="88"/>
      <c r="C32" s="88" t="s">
        <v>132</v>
      </c>
      <c r="D32" s="39" t="s">
        <v>42</v>
      </c>
      <c r="E32" s="115">
        <v>30294</v>
      </c>
      <c r="F32" s="115">
        <v>14590</v>
      </c>
      <c r="G32" s="109">
        <f t="shared" si="1"/>
        <v>0.4816135208292071</v>
      </c>
      <c r="H32" s="102">
        <f t="shared" si="0"/>
        <v>0.20566249576969936</v>
      </c>
    </row>
    <row r="33" spans="1:8" ht="12.75">
      <c r="A33" s="87"/>
      <c r="B33" s="88"/>
      <c r="C33" s="88" t="s">
        <v>124</v>
      </c>
      <c r="D33" s="39" t="s">
        <v>111</v>
      </c>
      <c r="E33" s="115">
        <v>1798</v>
      </c>
      <c r="F33" s="115">
        <v>1050</v>
      </c>
      <c r="G33" s="109">
        <f t="shared" si="1"/>
        <v>0.5839822024471635</v>
      </c>
      <c r="H33" s="102">
        <f t="shared" si="0"/>
        <v>0.01480093355436493</v>
      </c>
    </row>
    <row r="34" spans="1:8" ht="12.75">
      <c r="A34" s="87"/>
      <c r="B34" s="88"/>
      <c r="C34" s="88" t="s">
        <v>181</v>
      </c>
      <c r="D34" s="39" t="s">
        <v>271</v>
      </c>
      <c r="E34" s="115">
        <v>4800</v>
      </c>
      <c r="F34" s="115">
        <v>3657.72</v>
      </c>
      <c r="G34" s="109">
        <f t="shared" si="1"/>
        <v>0.762025</v>
      </c>
      <c r="H34" s="102">
        <f t="shared" si="0"/>
        <v>0.05155968636235399</v>
      </c>
    </row>
    <row r="35" spans="1:8" ht="12.75">
      <c r="A35" s="27"/>
      <c r="B35" s="28" t="s">
        <v>80</v>
      </c>
      <c r="C35" s="28"/>
      <c r="D35" s="29" t="s">
        <v>81</v>
      </c>
      <c r="E35" s="30">
        <f>SUM(E36)</f>
        <v>15000</v>
      </c>
      <c r="F35" s="30">
        <f>SUM(F36)</f>
        <v>6265.96</v>
      </c>
      <c r="G35" s="111">
        <f t="shared" si="1"/>
        <v>0.4177306666666667</v>
      </c>
      <c r="H35" s="99">
        <f t="shared" si="0"/>
        <v>0.08832576915648427</v>
      </c>
    </row>
    <row r="36" spans="1:8" ht="12.75">
      <c r="A36" s="31"/>
      <c r="B36" s="32"/>
      <c r="C36" s="32" t="s">
        <v>82</v>
      </c>
      <c r="D36" s="33" t="s">
        <v>83</v>
      </c>
      <c r="E36" s="34">
        <v>15000</v>
      </c>
      <c r="F36" s="34">
        <v>6265.96</v>
      </c>
      <c r="G36" s="116">
        <f t="shared" si="1"/>
        <v>0.4177306666666667</v>
      </c>
      <c r="H36" s="103">
        <f t="shared" si="0"/>
        <v>0.08832576915648427</v>
      </c>
    </row>
    <row r="37" spans="1:8" ht="12.75">
      <c r="A37" s="27"/>
      <c r="B37" s="28" t="s">
        <v>294</v>
      </c>
      <c r="C37" s="28"/>
      <c r="D37" s="29" t="s">
        <v>295</v>
      </c>
      <c r="E37" s="30">
        <f>SUM(E38:E41)</f>
        <v>45107</v>
      </c>
      <c r="F37" s="30">
        <f>SUM(F38:F41)</f>
        <v>0</v>
      </c>
      <c r="G37" s="173">
        <f t="shared" si="1"/>
        <v>0</v>
      </c>
      <c r="H37" s="100">
        <f t="shared" si="0"/>
        <v>0</v>
      </c>
    </row>
    <row r="38" spans="1:8" ht="12.75">
      <c r="A38" s="168"/>
      <c r="B38" s="169"/>
      <c r="C38" s="171" t="s">
        <v>245</v>
      </c>
      <c r="D38" s="172" t="s">
        <v>87</v>
      </c>
      <c r="E38" s="170">
        <v>5127</v>
      </c>
      <c r="F38" s="170">
        <v>0</v>
      </c>
      <c r="G38" s="202">
        <v>0</v>
      </c>
      <c r="H38" s="103">
        <v>0</v>
      </c>
    </row>
    <row r="39" spans="1:8" ht="12.75">
      <c r="A39" s="168"/>
      <c r="B39" s="169"/>
      <c r="C39" s="171" t="s">
        <v>174</v>
      </c>
      <c r="D39" s="172" t="s">
        <v>87</v>
      </c>
      <c r="E39" s="170">
        <v>4123</v>
      </c>
      <c r="F39" s="170">
        <v>0</v>
      </c>
      <c r="G39" s="202">
        <v>0</v>
      </c>
      <c r="H39" s="103">
        <v>0</v>
      </c>
    </row>
    <row r="40" spans="1:8" ht="12.75">
      <c r="A40" s="35"/>
      <c r="B40" s="36"/>
      <c r="C40" s="36" t="s">
        <v>296</v>
      </c>
      <c r="D40" s="37" t="s">
        <v>79</v>
      </c>
      <c r="E40" s="38">
        <v>19873</v>
      </c>
      <c r="F40" s="38">
        <v>0</v>
      </c>
      <c r="G40" s="109">
        <f>F40/E40</f>
        <v>0</v>
      </c>
      <c r="H40" s="103">
        <f aca="true" t="shared" si="2" ref="H40:H49">F40/$F$477*100</f>
        <v>0</v>
      </c>
    </row>
    <row r="41" spans="1:8" ht="12.75">
      <c r="A41" s="35"/>
      <c r="B41" s="36"/>
      <c r="C41" s="36" t="s">
        <v>297</v>
      </c>
      <c r="D41" s="37" t="s">
        <v>79</v>
      </c>
      <c r="E41" s="38">
        <v>15984</v>
      </c>
      <c r="F41" s="38">
        <v>0</v>
      </c>
      <c r="G41" s="109">
        <f>F41/E41</f>
        <v>0</v>
      </c>
      <c r="H41" s="103">
        <f t="shared" si="2"/>
        <v>0</v>
      </c>
    </row>
    <row r="42" spans="1:8" ht="12.75">
      <c r="A42" s="27"/>
      <c r="B42" s="28" t="s">
        <v>14</v>
      </c>
      <c r="C42" s="28"/>
      <c r="D42" s="29" t="s">
        <v>15</v>
      </c>
      <c r="E42" s="30">
        <f>SUM(E43:E48)</f>
        <v>347844</v>
      </c>
      <c r="F42" s="30">
        <f>SUM(F43:F48)</f>
        <v>343760.25</v>
      </c>
      <c r="G42" s="111">
        <f t="shared" si="1"/>
        <v>0.9882598233690965</v>
      </c>
      <c r="H42" s="99">
        <f t="shared" si="2"/>
        <v>4.84568820845893</v>
      </c>
    </row>
    <row r="43" spans="1:8" ht="12.75">
      <c r="A43" s="35"/>
      <c r="B43" s="36"/>
      <c r="C43" s="36" t="s">
        <v>90</v>
      </c>
      <c r="D43" s="37" t="s">
        <v>84</v>
      </c>
      <c r="E43" s="38">
        <v>5070</v>
      </c>
      <c r="F43" s="38">
        <v>5070</v>
      </c>
      <c r="G43" s="109">
        <f t="shared" si="1"/>
        <v>1</v>
      </c>
      <c r="H43" s="102">
        <f t="shared" si="2"/>
        <v>0.07146736487679066</v>
      </c>
    </row>
    <row r="44" spans="1:8" ht="12.75">
      <c r="A44" s="35"/>
      <c r="B44" s="36"/>
      <c r="C44" s="36" t="s">
        <v>91</v>
      </c>
      <c r="D44" s="37" t="s">
        <v>85</v>
      </c>
      <c r="E44" s="38">
        <v>871.54</v>
      </c>
      <c r="F44" s="115">
        <v>871.54</v>
      </c>
      <c r="G44" s="109">
        <f t="shared" si="1"/>
        <v>1</v>
      </c>
      <c r="H44" s="102">
        <f t="shared" si="2"/>
        <v>0.012285338695210677</v>
      </c>
    </row>
    <row r="45" spans="1:8" ht="12.75">
      <c r="A45" s="35"/>
      <c r="B45" s="36"/>
      <c r="C45" s="36" t="s">
        <v>92</v>
      </c>
      <c r="D45" s="37" t="s">
        <v>86</v>
      </c>
      <c r="E45" s="38">
        <v>124.21</v>
      </c>
      <c r="F45" s="38">
        <v>124.21</v>
      </c>
      <c r="G45" s="109">
        <f t="shared" si="1"/>
        <v>1</v>
      </c>
      <c r="H45" s="102">
        <f t="shared" si="2"/>
        <v>0.001750879958845398</v>
      </c>
    </row>
    <row r="46" spans="1:8" ht="12.75">
      <c r="A46" s="35"/>
      <c r="B46" s="36"/>
      <c r="C46" s="36" t="s">
        <v>93</v>
      </c>
      <c r="D46" s="37" t="s">
        <v>87</v>
      </c>
      <c r="E46" s="38">
        <v>2589.03</v>
      </c>
      <c r="F46" s="38">
        <v>883.03</v>
      </c>
      <c r="G46" s="109">
        <f t="shared" si="1"/>
        <v>0.34106595906575043</v>
      </c>
      <c r="H46" s="102">
        <f t="shared" si="2"/>
        <v>0.012447303196677013</v>
      </c>
    </row>
    <row r="47" spans="1:8" ht="12.75">
      <c r="A47" s="35"/>
      <c r="B47" s="36"/>
      <c r="C47" s="36" t="s">
        <v>94</v>
      </c>
      <c r="D47" s="37" t="s">
        <v>88</v>
      </c>
      <c r="E47" s="38">
        <v>3067.65</v>
      </c>
      <c r="F47" s="38">
        <v>689.9</v>
      </c>
      <c r="G47" s="109">
        <f t="shared" si="1"/>
        <v>0.224895278144508</v>
      </c>
      <c r="H47" s="102">
        <f t="shared" si="2"/>
        <v>0.009724918151577491</v>
      </c>
    </row>
    <row r="48" spans="1:8" ht="13.5" thickBot="1">
      <c r="A48" s="35"/>
      <c r="B48" s="36"/>
      <c r="C48" s="36" t="s">
        <v>95</v>
      </c>
      <c r="D48" s="39" t="s">
        <v>89</v>
      </c>
      <c r="E48" s="38">
        <v>336121.57</v>
      </c>
      <c r="F48" s="38">
        <v>336121.57</v>
      </c>
      <c r="G48" s="116">
        <f t="shared" si="1"/>
        <v>1</v>
      </c>
      <c r="H48" s="103">
        <f t="shared" si="2"/>
        <v>4.7380124035798294</v>
      </c>
    </row>
    <row r="49" spans="1:8" ht="12.75">
      <c r="A49" s="44">
        <v>400</v>
      </c>
      <c r="B49" s="45"/>
      <c r="C49" s="45"/>
      <c r="D49" s="25" t="s">
        <v>16</v>
      </c>
      <c r="E49" s="46">
        <f>SUM(E51)</f>
        <v>575316</v>
      </c>
      <c r="F49" s="46">
        <f>SUM(F51)</f>
        <v>268893.82</v>
      </c>
      <c r="G49" s="112">
        <f t="shared" si="1"/>
        <v>0.46738456778535625</v>
      </c>
      <c r="H49" s="113">
        <f t="shared" si="2"/>
        <v>3.7903614885708223</v>
      </c>
    </row>
    <row r="50" spans="1:8" ht="13.5" thickBot="1">
      <c r="A50" s="139"/>
      <c r="B50" s="140"/>
      <c r="C50" s="140"/>
      <c r="D50" s="182" t="s">
        <v>17</v>
      </c>
      <c r="E50" s="183"/>
      <c r="F50" s="183"/>
      <c r="G50" s="135"/>
      <c r="H50" s="136"/>
    </row>
    <row r="51" spans="1:8" ht="12.75">
      <c r="A51" s="55"/>
      <c r="B51" s="56">
        <v>40002</v>
      </c>
      <c r="C51" s="56"/>
      <c r="D51" s="57" t="s">
        <v>18</v>
      </c>
      <c r="E51" s="58">
        <f>SUM(E52:E71)</f>
        <v>575316</v>
      </c>
      <c r="F51" s="58">
        <f>SUM(F52:F71)</f>
        <v>268893.82</v>
      </c>
      <c r="G51" s="119">
        <f t="shared" si="1"/>
        <v>0.46738456778535625</v>
      </c>
      <c r="H51" s="101">
        <f aca="true" t="shared" si="3" ref="H51:H71">F51/$F$477*100</f>
        <v>3.7903614885708223</v>
      </c>
    </row>
    <row r="52" spans="1:8" ht="12.75">
      <c r="A52" s="35"/>
      <c r="B52" s="36"/>
      <c r="C52" s="36" t="s">
        <v>112</v>
      </c>
      <c r="D52" s="37" t="s">
        <v>96</v>
      </c>
      <c r="E52" s="38">
        <v>41</v>
      </c>
      <c r="F52" s="38">
        <v>17.76</v>
      </c>
      <c r="G52" s="109">
        <f t="shared" si="1"/>
        <v>0.4331707317073171</v>
      </c>
      <c r="H52" s="102">
        <f t="shared" si="3"/>
        <v>0.0002503472189766869</v>
      </c>
    </row>
    <row r="53" spans="1:8" ht="12.75">
      <c r="A53" s="35"/>
      <c r="B53" s="36"/>
      <c r="C53" s="36" t="s">
        <v>90</v>
      </c>
      <c r="D53" s="37" t="s">
        <v>97</v>
      </c>
      <c r="E53" s="38">
        <v>204401</v>
      </c>
      <c r="F53" s="38">
        <v>103260.82</v>
      </c>
      <c r="G53" s="109">
        <f t="shared" si="1"/>
        <v>0.5051874501592458</v>
      </c>
      <c r="H53" s="102">
        <f t="shared" si="3"/>
        <v>1.455577652942131</v>
      </c>
    </row>
    <row r="54" spans="1:8" ht="12.75">
      <c r="A54" s="35"/>
      <c r="B54" s="36"/>
      <c r="C54" s="36" t="s">
        <v>113</v>
      </c>
      <c r="D54" s="37" t="s">
        <v>98</v>
      </c>
      <c r="E54" s="38">
        <v>16719</v>
      </c>
      <c r="F54" s="38">
        <v>16399.38</v>
      </c>
      <c r="G54" s="109">
        <f t="shared" si="1"/>
        <v>0.9808828279203302</v>
      </c>
      <c r="H54" s="102">
        <f t="shared" si="3"/>
        <v>0.23116774639312493</v>
      </c>
    </row>
    <row r="55" spans="1:8" ht="12.75">
      <c r="A55" s="35"/>
      <c r="B55" s="36"/>
      <c r="C55" s="36" t="s">
        <v>91</v>
      </c>
      <c r="D55" s="37" t="s">
        <v>85</v>
      </c>
      <c r="E55" s="38">
        <v>38831</v>
      </c>
      <c r="F55" s="38">
        <v>20369.27</v>
      </c>
      <c r="G55" s="109">
        <f t="shared" si="1"/>
        <v>0.5245620766913034</v>
      </c>
      <c r="H55" s="102">
        <f t="shared" si="3"/>
        <v>0.2871278207818276</v>
      </c>
    </row>
    <row r="56" spans="1:8" ht="12.75">
      <c r="A56" s="35"/>
      <c r="B56" s="36"/>
      <c r="C56" s="36" t="s">
        <v>92</v>
      </c>
      <c r="D56" s="37" t="s">
        <v>86</v>
      </c>
      <c r="E56" s="38">
        <v>5265</v>
      </c>
      <c r="F56" s="38">
        <v>1999.47</v>
      </c>
      <c r="G56" s="109">
        <f t="shared" si="1"/>
        <v>0.3797663817663818</v>
      </c>
      <c r="H56" s="102">
        <f t="shared" si="3"/>
        <v>0.028184783441853378</v>
      </c>
    </row>
    <row r="57" spans="1:8" ht="12.75">
      <c r="A57" s="35"/>
      <c r="B57" s="36"/>
      <c r="C57" s="36" t="s">
        <v>114</v>
      </c>
      <c r="D57" s="37" t="s">
        <v>99</v>
      </c>
      <c r="E57" s="38">
        <v>2000</v>
      </c>
      <c r="F57" s="38">
        <v>0</v>
      </c>
      <c r="G57" s="109">
        <f t="shared" si="1"/>
        <v>0</v>
      </c>
      <c r="H57" s="102">
        <f t="shared" si="3"/>
        <v>0</v>
      </c>
    </row>
    <row r="58" spans="1:8" ht="12.75">
      <c r="A58" s="35"/>
      <c r="B58" s="36"/>
      <c r="C58" s="36" t="s">
        <v>93</v>
      </c>
      <c r="D58" s="37" t="s">
        <v>100</v>
      </c>
      <c r="E58" s="38">
        <v>39115</v>
      </c>
      <c r="F58" s="38">
        <v>21434.02</v>
      </c>
      <c r="G58" s="109">
        <f t="shared" si="1"/>
        <v>0.5479744343602199</v>
      </c>
      <c r="H58" s="102">
        <f t="shared" si="3"/>
        <v>0.30213667221231333</v>
      </c>
    </row>
    <row r="59" spans="1:8" ht="12.75">
      <c r="A59" s="35"/>
      <c r="B59" s="36"/>
      <c r="C59" s="36" t="s">
        <v>115</v>
      </c>
      <c r="D59" s="37" t="s">
        <v>101</v>
      </c>
      <c r="E59" s="38">
        <v>140000</v>
      </c>
      <c r="F59" s="38">
        <v>52972.8</v>
      </c>
      <c r="G59" s="109">
        <f t="shared" si="1"/>
        <v>0.37837714285714286</v>
      </c>
      <c r="H59" s="102">
        <f t="shared" si="3"/>
        <v>0.7467113266558691</v>
      </c>
    </row>
    <row r="60" spans="1:8" ht="12.75">
      <c r="A60" s="35"/>
      <c r="B60" s="36"/>
      <c r="C60" s="36" t="s">
        <v>116</v>
      </c>
      <c r="D60" s="37" t="s">
        <v>102</v>
      </c>
      <c r="E60" s="38">
        <v>29580</v>
      </c>
      <c r="F60" s="38">
        <v>11552.2</v>
      </c>
      <c r="G60" s="109">
        <f t="shared" si="1"/>
        <v>0.39054090601757946</v>
      </c>
      <c r="H60" s="102">
        <f t="shared" si="3"/>
        <v>0.16284128057784245</v>
      </c>
    </row>
    <row r="61" spans="1:8" ht="12.75">
      <c r="A61" s="35"/>
      <c r="B61" s="36"/>
      <c r="C61" s="36" t="s">
        <v>117</v>
      </c>
      <c r="D61" s="37" t="s">
        <v>103</v>
      </c>
      <c r="E61" s="38">
        <v>250</v>
      </c>
      <c r="F61" s="38">
        <v>170</v>
      </c>
      <c r="G61" s="109">
        <f t="shared" si="1"/>
        <v>0.68</v>
      </c>
      <c r="H61" s="102">
        <f t="shared" si="3"/>
        <v>0.002396341623087655</v>
      </c>
    </row>
    <row r="62" spans="1:8" ht="12.75">
      <c r="A62" s="35"/>
      <c r="B62" s="36"/>
      <c r="C62" s="36" t="s">
        <v>94</v>
      </c>
      <c r="D62" s="37" t="s">
        <v>104</v>
      </c>
      <c r="E62" s="38">
        <v>35500</v>
      </c>
      <c r="F62" s="38">
        <v>13862.24</v>
      </c>
      <c r="G62" s="109">
        <f t="shared" si="1"/>
        <v>0.3904856338028169</v>
      </c>
      <c r="H62" s="102">
        <f t="shared" si="3"/>
        <v>0.19540389824253307</v>
      </c>
    </row>
    <row r="63" spans="1:8" ht="12.75">
      <c r="A63" s="35"/>
      <c r="B63" s="36"/>
      <c r="C63" s="36" t="s">
        <v>118</v>
      </c>
      <c r="D63" s="37" t="s">
        <v>105</v>
      </c>
      <c r="E63" s="38">
        <v>724</v>
      </c>
      <c r="F63" s="38">
        <v>361.62</v>
      </c>
      <c r="G63" s="109">
        <f t="shared" si="1"/>
        <v>0.499475138121547</v>
      </c>
      <c r="H63" s="102">
        <f t="shared" si="3"/>
        <v>0.005097441516123282</v>
      </c>
    </row>
    <row r="64" spans="1:8" ht="12.75">
      <c r="A64" s="35"/>
      <c r="B64" s="36"/>
      <c r="C64" s="36" t="s">
        <v>119</v>
      </c>
      <c r="D64" s="37" t="s">
        <v>106</v>
      </c>
      <c r="E64" s="38">
        <v>2300</v>
      </c>
      <c r="F64" s="38">
        <v>894.69</v>
      </c>
      <c r="G64" s="109">
        <f t="shared" si="1"/>
        <v>0.3889956521739131</v>
      </c>
      <c r="H64" s="102">
        <f t="shared" si="3"/>
        <v>0.012611664039766438</v>
      </c>
    </row>
    <row r="65" spans="1:8" ht="12.75">
      <c r="A65" s="47"/>
      <c r="B65" s="48"/>
      <c r="C65" s="48" t="s">
        <v>120</v>
      </c>
      <c r="D65" s="49" t="s">
        <v>107</v>
      </c>
      <c r="E65" s="50">
        <v>2300</v>
      </c>
      <c r="F65" s="50">
        <v>471.73</v>
      </c>
      <c r="G65" s="109">
        <f t="shared" si="1"/>
        <v>0.2051</v>
      </c>
      <c r="H65" s="102">
        <f t="shared" si="3"/>
        <v>0.0066495660815243515</v>
      </c>
    </row>
    <row r="66" spans="1:8" ht="12.75">
      <c r="A66" s="35"/>
      <c r="B66" s="36"/>
      <c r="C66" s="36" t="s">
        <v>121</v>
      </c>
      <c r="D66" s="37" t="s">
        <v>108</v>
      </c>
      <c r="E66" s="38">
        <v>4500</v>
      </c>
      <c r="F66" s="38">
        <v>0</v>
      </c>
      <c r="G66" s="109">
        <f t="shared" si="1"/>
        <v>0</v>
      </c>
      <c r="H66" s="102">
        <f t="shared" si="3"/>
        <v>0</v>
      </c>
    </row>
    <row r="67" spans="1:8" ht="12.75">
      <c r="A67" s="35"/>
      <c r="B67" s="36"/>
      <c r="C67" s="36" t="s">
        <v>122</v>
      </c>
      <c r="D67" s="37" t="s">
        <v>109</v>
      </c>
      <c r="E67" s="38">
        <v>12000</v>
      </c>
      <c r="F67" s="38">
        <v>4366.24</v>
      </c>
      <c r="G67" s="109">
        <f t="shared" si="1"/>
        <v>0.3638533333333333</v>
      </c>
      <c r="H67" s="102">
        <f t="shared" si="3"/>
        <v>0.061547074402295544</v>
      </c>
    </row>
    <row r="68" spans="1:8" ht="12.75">
      <c r="A68" s="35"/>
      <c r="B68" s="36"/>
      <c r="C68" s="36" t="s">
        <v>95</v>
      </c>
      <c r="D68" s="37" t="s">
        <v>89</v>
      </c>
      <c r="E68" s="38">
        <v>26050</v>
      </c>
      <c r="F68" s="38">
        <v>15901.58</v>
      </c>
      <c r="G68" s="109">
        <f t="shared" si="1"/>
        <v>0.6104253358925144</v>
      </c>
      <c r="H68" s="102">
        <f t="shared" si="3"/>
        <v>0.22415069427563647</v>
      </c>
    </row>
    <row r="69" spans="1:8" ht="12.75">
      <c r="A69" s="35"/>
      <c r="B69" s="36"/>
      <c r="C69" s="36" t="s">
        <v>123</v>
      </c>
      <c r="D69" s="37" t="s">
        <v>110</v>
      </c>
      <c r="E69" s="38">
        <v>5500</v>
      </c>
      <c r="F69" s="38">
        <v>4200</v>
      </c>
      <c r="G69" s="109">
        <f t="shared" si="1"/>
        <v>0.7636363636363637</v>
      </c>
      <c r="H69" s="102">
        <f t="shared" si="3"/>
        <v>0.05920373421745972</v>
      </c>
    </row>
    <row r="70" spans="1:8" ht="12.75">
      <c r="A70" s="35"/>
      <c r="B70" s="36"/>
      <c r="C70" s="36" t="s">
        <v>124</v>
      </c>
      <c r="D70" s="37" t="s">
        <v>111</v>
      </c>
      <c r="E70" s="38">
        <v>1240</v>
      </c>
      <c r="F70" s="38">
        <v>660</v>
      </c>
      <c r="G70" s="109">
        <f t="shared" si="1"/>
        <v>0.532258064516129</v>
      </c>
      <c r="H70" s="102">
        <f t="shared" si="3"/>
        <v>0.009303443948457956</v>
      </c>
    </row>
    <row r="71" spans="1:8" ht="13.5" thickBot="1">
      <c r="A71" s="40"/>
      <c r="B71" s="41"/>
      <c r="C71" s="41" t="s">
        <v>181</v>
      </c>
      <c r="D71" s="42" t="s">
        <v>271</v>
      </c>
      <c r="E71" s="43">
        <v>9000</v>
      </c>
      <c r="F71" s="43">
        <v>0</v>
      </c>
      <c r="G71" s="110">
        <f t="shared" si="1"/>
        <v>0</v>
      </c>
      <c r="H71" s="106">
        <f t="shared" si="3"/>
        <v>0</v>
      </c>
    </row>
    <row r="72" spans="1:8" ht="13.5" thickBot="1">
      <c r="A72" s="150" t="s">
        <v>19</v>
      </c>
      <c r="B72" s="151"/>
      <c r="C72" s="151"/>
      <c r="D72" s="188" t="s">
        <v>20</v>
      </c>
      <c r="E72" s="108">
        <f>SUM(E73,E75,)</f>
        <v>1173990</v>
      </c>
      <c r="F72" s="108">
        <f>SUM(F73,F75,)</f>
        <v>127897.75</v>
      </c>
      <c r="G72" s="122">
        <f t="shared" si="1"/>
        <v>0.10894279337984139</v>
      </c>
      <c r="H72" s="123">
        <f aca="true" t="shared" si="4" ref="H72:H83">F72/$F$477*100</f>
        <v>1.8028629519074069</v>
      </c>
    </row>
    <row r="73" spans="1:8" ht="12.75">
      <c r="A73" s="161"/>
      <c r="B73" s="162" t="s">
        <v>308</v>
      </c>
      <c r="C73" s="162"/>
      <c r="D73" s="163" t="s">
        <v>309</v>
      </c>
      <c r="E73" s="164">
        <f>SUM(E74)</f>
        <v>60000</v>
      </c>
      <c r="F73" s="164">
        <f>SUM(F74)</f>
        <v>0</v>
      </c>
      <c r="G73" s="186">
        <f t="shared" si="1"/>
        <v>0</v>
      </c>
      <c r="H73" s="187">
        <f t="shared" si="4"/>
        <v>0</v>
      </c>
    </row>
    <row r="74" spans="1:8" ht="12.75">
      <c r="A74" s="64"/>
      <c r="B74" s="65"/>
      <c r="C74" s="65" t="s">
        <v>319</v>
      </c>
      <c r="D74" s="66" t="s">
        <v>307</v>
      </c>
      <c r="E74" s="67">
        <v>60000</v>
      </c>
      <c r="F74" s="67">
        <v>0</v>
      </c>
      <c r="G74" s="184">
        <f t="shared" si="1"/>
        <v>0</v>
      </c>
      <c r="H74" s="185">
        <f t="shared" si="4"/>
        <v>0</v>
      </c>
    </row>
    <row r="75" spans="1:8" ht="12.75">
      <c r="A75" s="27"/>
      <c r="B75" s="28" t="s">
        <v>21</v>
      </c>
      <c r="C75" s="28"/>
      <c r="D75" s="29" t="s">
        <v>22</v>
      </c>
      <c r="E75" s="30">
        <f>SUM(E76:E80)</f>
        <v>1113990</v>
      </c>
      <c r="F75" s="30">
        <f>SUM(F76:F80)</f>
        <v>127897.75</v>
      </c>
      <c r="G75" s="111">
        <f t="shared" si="1"/>
        <v>0.11481050099192991</v>
      </c>
      <c r="H75" s="99">
        <f t="shared" si="4"/>
        <v>1.8028629519074069</v>
      </c>
    </row>
    <row r="76" spans="1:8" ht="12.75">
      <c r="A76" s="124"/>
      <c r="B76" s="125"/>
      <c r="C76" s="125" t="s">
        <v>114</v>
      </c>
      <c r="D76" s="126" t="s">
        <v>99</v>
      </c>
      <c r="E76" s="127">
        <v>510</v>
      </c>
      <c r="F76" s="127">
        <v>0</v>
      </c>
      <c r="G76" s="128">
        <f t="shared" si="1"/>
        <v>0</v>
      </c>
      <c r="H76" s="129">
        <f t="shared" si="4"/>
        <v>0</v>
      </c>
    </row>
    <row r="77" spans="1:8" ht="12.75">
      <c r="A77" s="35"/>
      <c r="B77" s="36"/>
      <c r="C77" s="36" t="s">
        <v>93</v>
      </c>
      <c r="D77" s="37" t="s">
        <v>100</v>
      </c>
      <c r="E77" s="38">
        <v>33600</v>
      </c>
      <c r="F77" s="38">
        <v>19292.29</v>
      </c>
      <c r="G77" s="109">
        <f t="shared" si="1"/>
        <v>0.5741752976190476</v>
      </c>
      <c r="H77" s="102">
        <f t="shared" si="4"/>
        <v>0.2719465737157514</v>
      </c>
    </row>
    <row r="78" spans="1:8" ht="12.75">
      <c r="A78" s="35"/>
      <c r="B78" s="36"/>
      <c r="C78" s="36" t="s">
        <v>116</v>
      </c>
      <c r="D78" s="37" t="s">
        <v>102</v>
      </c>
      <c r="E78" s="38">
        <v>125040</v>
      </c>
      <c r="F78" s="38">
        <v>25524.48</v>
      </c>
      <c r="G78" s="109">
        <f t="shared" si="1"/>
        <v>0.20413051823416506</v>
      </c>
      <c r="H78" s="102">
        <f t="shared" si="4"/>
        <v>0.35979631665687295</v>
      </c>
    </row>
    <row r="79" spans="1:8" ht="12.75">
      <c r="A79" s="35"/>
      <c r="B79" s="36"/>
      <c r="C79" s="36" t="s">
        <v>94</v>
      </c>
      <c r="D79" s="37" t="s">
        <v>104</v>
      </c>
      <c r="E79" s="38">
        <v>104360</v>
      </c>
      <c r="F79" s="38">
        <v>72660.98</v>
      </c>
      <c r="G79" s="109">
        <f t="shared" si="1"/>
        <v>0.6962531621310847</v>
      </c>
      <c r="H79" s="102">
        <f t="shared" si="4"/>
        <v>1.0242384161667037</v>
      </c>
    </row>
    <row r="80" spans="1:8" ht="13.5" thickBot="1">
      <c r="A80" s="72"/>
      <c r="B80" s="73"/>
      <c r="C80" s="73" t="s">
        <v>78</v>
      </c>
      <c r="D80" s="74" t="s">
        <v>79</v>
      </c>
      <c r="E80" s="75">
        <v>850480</v>
      </c>
      <c r="F80" s="75">
        <v>10420</v>
      </c>
      <c r="G80" s="110">
        <f t="shared" si="1"/>
        <v>0.012251904806697394</v>
      </c>
      <c r="H80" s="106">
        <f t="shared" si="4"/>
        <v>0.14688164536807866</v>
      </c>
    </row>
    <row r="81" spans="1:8" ht="13.5" thickBot="1">
      <c r="A81" s="150" t="s">
        <v>23</v>
      </c>
      <c r="B81" s="151"/>
      <c r="C81" s="151"/>
      <c r="D81" s="188" t="s">
        <v>24</v>
      </c>
      <c r="E81" s="108">
        <f>SUM(E82,E103)</f>
        <v>636206</v>
      </c>
      <c r="F81" s="108">
        <f>SUM(F82,F103)</f>
        <v>299568.47000000003</v>
      </c>
      <c r="G81" s="122">
        <f t="shared" si="1"/>
        <v>0.47086709336284166</v>
      </c>
      <c r="H81" s="123">
        <f t="shared" si="4"/>
        <v>4.222755256621681</v>
      </c>
    </row>
    <row r="82" spans="1:8" ht="12.75">
      <c r="A82" s="90"/>
      <c r="B82" s="91" t="s">
        <v>126</v>
      </c>
      <c r="C82" s="91"/>
      <c r="D82" s="92" t="s">
        <v>125</v>
      </c>
      <c r="E82" s="96">
        <f>SUM(E83:E102)</f>
        <v>582206</v>
      </c>
      <c r="F82" s="96">
        <f>SUM(F83:F102)</f>
        <v>260876.33000000005</v>
      </c>
      <c r="G82" s="119">
        <f t="shared" si="1"/>
        <v>0.4480825171846392</v>
      </c>
      <c r="H82" s="101">
        <f t="shared" si="4"/>
        <v>3.677345929749123</v>
      </c>
    </row>
    <row r="83" spans="1:8" ht="12.75">
      <c r="A83" s="35"/>
      <c r="B83" s="36"/>
      <c r="C83" s="36" t="s">
        <v>112</v>
      </c>
      <c r="D83" s="37" t="s">
        <v>96</v>
      </c>
      <c r="E83" s="38">
        <v>1228</v>
      </c>
      <c r="F83" s="38">
        <v>448.04</v>
      </c>
      <c r="G83" s="109">
        <f t="shared" si="1"/>
        <v>0.36485342019543976</v>
      </c>
      <c r="H83" s="102">
        <f t="shared" si="4"/>
        <v>0.006315628828283489</v>
      </c>
    </row>
    <row r="84" spans="1:8" ht="12.75">
      <c r="A84" s="35"/>
      <c r="B84" s="36"/>
      <c r="C84" s="36" t="s">
        <v>90</v>
      </c>
      <c r="D84" s="37" t="s">
        <v>97</v>
      </c>
      <c r="E84" s="38">
        <v>386936</v>
      </c>
      <c r="F84" s="38">
        <v>164721.49</v>
      </c>
      <c r="G84" s="109">
        <f aca="true" t="shared" si="5" ref="G84:G153">F84/E84</f>
        <v>0.42570732627618</v>
      </c>
      <c r="H84" s="102">
        <f aca="true" t="shared" si="6" ref="H84:H103">F84/$F$477*100</f>
        <v>2.3219350747295113</v>
      </c>
    </row>
    <row r="85" spans="1:8" ht="12.75">
      <c r="A85" s="35"/>
      <c r="B85" s="36"/>
      <c r="C85" s="36" t="s">
        <v>113</v>
      </c>
      <c r="D85" s="37" t="s">
        <v>98</v>
      </c>
      <c r="E85" s="38">
        <v>21129</v>
      </c>
      <c r="F85" s="38">
        <v>21120.31</v>
      </c>
      <c r="G85" s="109">
        <f t="shared" si="5"/>
        <v>0.9995887169293389</v>
      </c>
      <c r="H85" s="102">
        <f t="shared" si="6"/>
        <v>0.29771457615008495</v>
      </c>
    </row>
    <row r="86" spans="1:8" ht="12.75">
      <c r="A86" s="35"/>
      <c r="B86" s="36"/>
      <c r="C86" s="36" t="s">
        <v>91</v>
      </c>
      <c r="D86" s="37" t="s">
        <v>85</v>
      </c>
      <c r="E86" s="38">
        <v>71770</v>
      </c>
      <c r="F86" s="38">
        <v>32253.36</v>
      </c>
      <c r="G86" s="109">
        <f t="shared" si="5"/>
        <v>0.44939891319492825</v>
      </c>
      <c r="H86" s="102">
        <f t="shared" si="6"/>
        <v>0.4546474650142968</v>
      </c>
    </row>
    <row r="87" spans="1:8" ht="12.75">
      <c r="A87" s="35"/>
      <c r="B87" s="36"/>
      <c r="C87" s="36" t="s">
        <v>92</v>
      </c>
      <c r="D87" s="37" t="s">
        <v>86</v>
      </c>
      <c r="E87" s="38">
        <v>9732</v>
      </c>
      <c r="F87" s="38">
        <v>3694.53</v>
      </c>
      <c r="G87" s="109">
        <f t="shared" si="5"/>
        <v>0.3796270036991369</v>
      </c>
      <c r="H87" s="102">
        <f t="shared" si="6"/>
        <v>0.052078564804388446</v>
      </c>
    </row>
    <row r="88" spans="1:8" ht="12.75">
      <c r="A88" s="35"/>
      <c r="B88" s="36"/>
      <c r="C88" s="36" t="s">
        <v>114</v>
      </c>
      <c r="D88" s="37" t="s">
        <v>99</v>
      </c>
      <c r="E88" s="38">
        <v>300</v>
      </c>
      <c r="F88" s="38">
        <v>0</v>
      </c>
      <c r="G88" s="109">
        <f t="shared" si="5"/>
        <v>0</v>
      </c>
      <c r="H88" s="102">
        <f t="shared" si="6"/>
        <v>0</v>
      </c>
    </row>
    <row r="89" spans="1:8" ht="12.75">
      <c r="A89" s="35"/>
      <c r="B89" s="36"/>
      <c r="C89" s="36" t="s">
        <v>93</v>
      </c>
      <c r="D89" s="37" t="s">
        <v>127</v>
      </c>
      <c r="E89" s="38">
        <v>37790</v>
      </c>
      <c r="F89" s="38">
        <v>12602.45</v>
      </c>
      <c r="G89" s="109">
        <f t="shared" si="5"/>
        <v>0.3334863720560995</v>
      </c>
      <c r="H89" s="102">
        <f t="shared" si="6"/>
        <v>0.17764573816400603</v>
      </c>
    </row>
    <row r="90" spans="1:8" ht="12.75">
      <c r="A90" s="35"/>
      <c r="B90" s="36"/>
      <c r="C90" s="36" t="s">
        <v>115</v>
      </c>
      <c r="D90" s="37" t="s">
        <v>101</v>
      </c>
      <c r="E90" s="38">
        <v>3173</v>
      </c>
      <c r="F90" s="38">
        <v>990.1</v>
      </c>
      <c r="G90" s="109">
        <f t="shared" si="5"/>
        <v>0.3120390797352663</v>
      </c>
      <c r="H90" s="102">
        <f t="shared" si="6"/>
        <v>0.013956575535406399</v>
      </c>
    </row>
    <row r="91" spans="1:8" ht="12.75">
      <c r="A91" s="35"/>
      <c r="B91" s="36"/>
      <c r="C91" s="36" t="s">
        <v>116</v>
      </c>
      <c r="D91" s="37" t="s">
        <v>102</v>
      </c>
      <c r="E91" s="38">
        <v>4427</v>
      </c>
      <c r="F91" s="38">
        <v>921.45</v>
      </c>
      <c r="G91" s="109">
        <f t="shared" si="5"/>
        <v>0.20814321210752204</v>
      </c>
      <c r="H91" s="102">
        <f t="shared" si="6"/>
        <v>0.012988876403494824</v>
      </c>
    </row>
    <row r="92" spans="1:8" ht="12.75">
      <c r="A92" s="35"/>
      <c r="B92" s="36"/>
      <c r="C92" s="36" t="s">
        <v>117</v>
      </c>
      <c r="D92" s="37" t="s">
        <v>103</v>
      </c>
      <c r="E92" s="38">
        <v>1050</v>
      </c>
      <c r="F92" s="38">
        <v>640</v>
      </c>
      <c r="G92" s="109">
        <f t="shared" si="5"/>
        <v>0.6095238095238096</v>
      </c>
      <c r="H92" s="102">
        <f t="shared" si="6"/>
        <v>0.00902152140456529</v>
      </c>
    </row>
    <row r="93" spans="1:8" ht="12.75">
      <c r="A93" s="35"/>
      <c r="B93" s="36"/>
      <c r="C93" s="36" t="s">
        <v>94</v>
      </c>
      <c r="D93" s="37" t="s">
        <v>88</v>
      </c>
      <c r="E93" s="38">
        <v>6331</v>
      </c>
      <c r="F93" s="38">
        <v>1448.58</v>
      </c>
      <c r="G93" s="109">
        <f t="shared" si="5"/>
        <v>0.22880745537829725</v>
      </c>
      <c r="H93" s="102">
        <f t="shared" si="6"/>
        <v>0.020419367931601855</v>
      </c>
    </row>
    <row r="94" spans="1:8" ht="12.75">
      <c r="A94" s="35"/>
      <c r="B94" s="36"/>
      <c r="C94" s="36" t="s">
        <v>119</v>
      </c>
      <c r="D94" s="37" t="s">
        <v>106</v>
      </c>
      <c r="E94" s="38">
        <v>1400</v>
      </c>
      <c r="F94" s="38">
        <v>333.82</v>
      </c>
      <c r="G94" s="109">
        <f t="shared" si="5"/>
        <v>0.23844285714285715</v>
      </c>
      <c r="H94" s="102">
        <f t="shared" si="6"/>
        <v>0.004705569180112477</v>
      </c>
    </row>
    <row r="95" spans="1:8" ht="12.75">
      <c r="A95" s="35"/>
      <c r="B95" s="36"/>
      <c r="C95" s="36" t="s">
        <v>120</v>
      </c>
      <c r="D95" s="37" t="s">
        <v>107</v>
      </c>
      <c r="E95" s="38">
        <v>1310</v>
      </c>
      <c r="F95" s="38">
        <v>540.47</v>
      </c>
      <c r="G95" s="109">
        <f t="shared" si="5"/>
        <v>0.41257251908396947</v>
      </c>
      <c r="H95" s="102">
        <f t="shared" si="6"/>
        <v>0.007618533864883441</v>
      </c>
    </row>
    <row r="96" spans="1:8" ht="12.75">
      <c r="A96" s="35"/>
      <c r="B96" s="36"/>
      <c r="C96" s="36" t="s">
        <v>122</v>
      </c>
      <c r="D96" s="37" t="s">
        <v>109</v>
      </c>
      <c r="E96" s="38">
        <v>5676</v>
      </c>
      <c r="F96" s="38">
        <v>2673.73</v>
      </c>
      <c r="G96" s="109">
        <f t="shared" si="5"/>
        <v>0.47105884425651867</v>
      </c>
      <c r="H96" s="102">
        <f t="shared" si="6"/>
        <v>0.037689238164106804</v>
      </c>
    </row>
    <row r="97" spans="1:8" ht="12.75">
      <c r="A97" s="35"/>
      <c r="B97" s="36"/>
      <c r="C97" s="36" t="s">
        <v>95</v>
      </c>
      <c r="D97" s="37" t="s">
        <v>128</v>
      </c>
      <c r="E97" s="38">
        <v>6387</v>
      </c>
      <c r="F97" s="38">
        <v>2172</v>
      </c>
      <c r="G97" s="109">
        <f t="shared" si="5"/>
        <v>0.3400657585720996</v>
      </c>
      <c r="H97" s="102">
        <f t="shared" si="6"/>
        <v>0.030616788266743456</v>
      </c>
    </row>
    <row r="98" spans="1:8" ht="12.75">
      <c r="A98" s="35"/>
      <c r="B98" s="36"/>
      <c r="C98" s="36" t="s">
        <v>123</v>
      </c>
      <c r="D98" s="37" t="s">
        <v>110</v>
      </c>
      <c r="E98" s="38">
        <v>14304</v>
      </c>
      <c r="F98" s="38">
        <v>10750</v>
      </c>
      <c r="G98" s="109">
        <f t="shared" si="5"/>
        <v>0.7515380313199105</v>
      </c>
      <c r="H98" s="102">
        <f t="shared" si="6"/>
        <v>0.15153336734230763</v>
      </c>
    </row>
    <row r="99" spans="1:8" ht="12.75">
      <c r="A99" s="35"/>
      <c r="B99" s="36"/>
      <c r="C99" s="36" t="s">
        <v>132</v>
      </c>
      <c r="D99" s="37" t="s">
        <v>42</v>
      </c>
      <c r="E99" s="38">
        <v>3592</v>
      </c>
      <c r="F99" s="38">
        <v>1794</v>
      </c>
      <c r="G99" s="109">
        <f t="shared" si="5"/>
        <v>0.4994432071269488</v>
      </c>
      <c r="H99" s="102">
        <f t="shared" si="6"/>
        <v>0.02528845218717208</v>
      </c>
    </row>
    <row r="100" spans="1:8" ht="12.75">
      <c r="A100" s="35"/>
      <c r="B100" s="36"/>
      <c r="C100" s="36" t="s">
        <v>133</v>
      </c>
      <c r="D100" s="37" t="s">
        <v>176</v>
      </c>
      <c r="E100" s="38">
        <v>2907</v>
      </c>
      <c r="F100" s="38">
        <v>2532</v>
      </c>
      <c r="G100" s="109">
        <f t="shared" si="5"/>
        <v>0.8710010319917441</v>
      </c>
      <c r="H100" s="102">
        <f t="shared" si="6"/>
        <v>0.03569139405681143</v>
      </c>
    </row>
    <row r="101" spans="1:8" ht="12.75">
      <c r="A101" s="35"/>
      <c r="B101" s="36"/>
      <c r="C101" s="88" t="s">
        <v>310</v>
      </c>
      <c r="D101" s="39" t="s">
        <v>311</v>
      </c>
      <c r="E101" s="38">
        <v>504</v>
      </c>
      <c r="F101" s="38">
        <v>252</v>
      </c>
      <c r="G101" s="109">
        <f t="shared" si="5"/>
        <v>0.5</v>
      </c>
      <c r="H101" s="102">
        <f t="shared" si="6"/>
        <v>0.003552224053047583</v>
      </c>
    </row>
    <row r="102" spans="1:8" ht="12.75">
      <c r="A102" s="35"/>
      <c r="B102" s="36"/>
      <c r="C102" s="36" t="s">
        <v>124</v>
      </c>
      <c r="D102" s="37" t="s">
        <v>111</v>
      </c>
      <c r="E102" s="38">
        <v>2260</v>
      </c>
      <c r="F102" s="38">
        <v>988</v>
      </c>
      <c r="G102" s="109">
        <f t="shared" si="5"/>
        <v>0.43716814159292033</v>
      </c>
      <c r="H102" s="102">
        <f t="shared" si="6"/>
        <v>0.013926973668297666</v>
      </c>
    </row>
    <row r="103" spans="1:8" ht="12.75">
      <c r="A103" s="51"/>
      <c r="B103" s="52" t="s">
        <v>25</v>
      </c>
      <c r="C103" s="52"/>
      <c r="D103" s="53" t="s">
        <v>77</v>
      </c>
      <c r="E103" s="54">
        <f>SUM(E105:E110)</f>
        <v>54000</v>
      </c>
      <c r="F103" s="54">
        <f>SUM(F105:F110)</f>
        <v>38692.14</v>
      </c>
      <c r="G103" s="118">
        <f t="shared" si="5"/>
        <v>0.716521111111111</v>
      </c>
      <c r="H103" s="100">
        <f t="shared" si="6"/>
        <v>0.5454093268725576</v>
      </c>
    </row>
    <row r="104" spans="1:8" ht="12.75">
      <c r="A104" s="55"/>
      <c r="B104" s="56"/>
      <c r="C104" s="56"/>
      <c r="D104" s="57" t="s">
        <v>129</v>
      </c>
      <c r="E104" s="58"/>
      <c r="F104" s="58"/>
      <c r="G104" s="119"/>
      <c r="H104" s="101"/>
    </row>
    <row r="105" spans="1:8" ht="12.75">
      <c r="A105" s="35"/>
      <c r="B105" s="36"/>
      <c r="C105" s="36" t="s">
        <v>114</v>
      </c>
      <c r="D105" s="37" t="s">
        <v>130</v>
      </c>
      <c r="E105" s="38">
        <v>5000</v>
      </c>
      <c r="F105" s="38">
        <v>2500</v>
      </c>
      <c r="G105" s="109">
        <f t="shared" si="5"/>
        <v>0.5</v>
      </c>
      <c r="H105" s="102">
        <f aca="true" t="shared" si="7" ref="H105:H112">F105/$F$477*100</f>
        <v>0.03524031798658316</v>
      </c>
    </row>
    <row r="106" spans="1:8" ht="12.75">
      <c r="A106" s="35"/>
      <c r="B106" s="36"/>
      <c r="C106" s="36" t="s">
        <v>93</v>
      </c>
      <c r="D106" s="37" t="s">
        <v>127</v>
      </c>
      <c r="E106" s="38">
        <v>11000</v>
      </c>
      <c r="F106" s="38">
        <v>10755.37</v>
      </c>
      <c r="G106" s="109">
        <f t="shared" si="5"/>
        <v>0.9777609090909092</v>
      </c>
      <c r="H106" s="102">
        <f t="shared" si="7"/>
        <v>0.15160906354534281</v>
      </c>
    </row>
    <row r="107" spans="1:8" ht="12.75">
      <c r="A107" s="35"/>
      <c r="B107" s="36"/>
      <c r="C107" s="36" t="s">
        <v>115</v>
      </c>
      <c r="D107" s="37" t="s">
        <v>101</v>
      </c>
      <c r="E107" s="38">
        <v>6000</v>
      </c>
      <c r="F107" s="38">
        <v>2666.84</v>
      </c>
      <c r="G107" s="109">
        <f t="shared" si="5"/>
        <v>0.44447333333333333</v>
      </c>
      <c r="H107" s="102">
        <f t="shared" si="7"/>
        <v>0.03759211584773579</v>
      </c>
    </row>
    <row r="108" spans="1:8" ht="12.75">
      <c r="A108" s="35"/>
      <c r="B108" s="36"/>
      <c r="C108" s="36" t="s">
        <v>94</v>
      </c>
      <c r="D108" s="37" t="s">
        <v>104</v>
      </c>
      <c r="E108" s="38">
        <v>26000</v>
      </c>
      <c r="F108" s="38">
        <v>21620.85</v>
      </c>
      <c r="G108" s="109">
        <f t="shared" si="5"/>
        <v>0.8315711538461538</v>
      </c>
      <c r="H108" s="102">
        <f t="shared" si="7"/>
        <v>0.3047702516560866</v>
      </c>
    </row>
    <row r="109" spans="1:8" ht="12.75">
      <c r="A109" s="47"/>
      <c r="B109" s="48"/>
      <c r="C109" s="48" t="s">
        <v>95</v>
      </c>
      <c r="D109" s="49" t="s">
        <v>128</v>
      </c>
      <c r="E109" s="50">
        <v>3000</v>
      </c>
      <c r="F109" s="50">
        <v>998</v>
      </c>
      <c r="G109" s="109">
        <f t="shared" si="5"/>
        <v>0.33266666666666667</v>
      </c>
      <c r="H109" s="102">
        <f t="shared" si="7"/>
        <v>0.014067934940244</v>
      </c>
    </row>
    <row r="110" spans="1:8" ht="13.5" thickBot="1">
      <c r="A110" s="47"/>
      <c r="B110" s="48"/>
      <c r="C110" s="48" t="s">
        <v>134</v>
      </c>
      <c r="D110" s="49" t="s">
        <v>131</v>
      </c>
      <c r="E110" s="50">
        <v>3000</v>
      </c>
      <c r="F110" s="50">
        <v>151.08</v>
      </c>
      <c r="G110" s="116">
        <f t="shared" si="5"/>
        <v>0.05036</v>
      </c>
      <c r="H110" s="103">
        <f t="shared" si="7"/>
        <v>0.002129642896565194</v>
      </c>
    </row>
    <row r="111" spans="1:8" ht="13.5" thickBot="1">
      <c r="A111" s="150" t="s">
        <v>26</v>
      </c>
      <c r="B111" s="151"/>
      <c r="C111" s="151"/>
      <c r="D111" s="98" t="s">
        <v>27</v>
      </c>
      <c r="E111" s="108">
        <f>SUM(E112,E116,E118,)</f>
        <v>41030</v>
      </c>
      <c r="F111" s="108">
        <f>SUM(F112,F116,F118,)</f>
        <v>8662.7</v>
      </c>
      <c r="G111" s="122">
        <f>F111/E111</f>
        <v>0.2111308798440166</v>
      </c>
      <c r="H111" s="123">
        <f t="shared" si="7"/>
        <v>0.12211052104894962</v>
      </c>
    </row>
    <row r="112" spans="1:8" ht="12.75">
      <c r="A112" s="189"/>
      <c r="B112" s="190" t="s">
        <v>135</v>
      </c>
      <c r="C112" s="190"/>
      <c r="D112" s="191" t="s">
        <v>138</v>
      </c>
      <c r="E112" s="192">
        <f>SUM(E114:E115)</f>
        <v>28530</v>
      </c>
      <c r="F112" s="192">
        <f>SUM(F114:F115)</f>
        <v>5880</v>
      </c>
      <c r="G112" s="121">
        <f t="shared" si="5"/>
        <v>0.20609884332281808</v>
      </c>
      <c r="H112" s="107">
        <f t="shared" si="7"/>
        <v>0.08288522790444361</v>
      </c>
    </row>
    <row r="113" spans="1:8" ht="12.75">
      <c r="A113" s="60"/>
      <c r="B113" s="61"/>
      <c r="C113" s="61"/>
      <c r="D113" s="62" t="s">
        <v>137</v>
      </c>
      <c r="E113" s="63"/>
      <c r="F113" s="63"/>
      <c r="G113" s="119"/>
      <c r="H113" s="101"/>
    </row>
    <row r="114" spans="1:8" ht="12.75">
      <c r="A114" s="64"/>
      <c r="B114" s="65"/>
      <c r="C114" s="65" t="s">
        <v>114</v>
      </c>
      <c r="D114" s="66" t="s">
        <v>130</v>
      </c>
      <c r="E114" s="67">
        <v>15000</v>
      </c>
      <c r="F114" s="67">
        <v>5880</v>
      </c>
      <c r="G114" s="109">
        <f t="shared" si="5"/>
        <v>0.392</v>
      </c>
      <c r="H114" s="102">
        <f aca="true" t="shared" si="8" ref="H114:H122">F114/$F$477*100</f>
        <v>0.08288522790444361</v>
      </c>
    </row>
    <row r="115" spans="1:8" ht="12.75">
      <c r="A115" s="64"/>
      <c r="B115" s="65"/>
      <c r="C115" s="65" t="s">
        <v>94</v>
      </c>
      <c r="D115" s="66" t="s">
        <v>104</v>
      </c>
      <c r="E115" s="67">
        <v>13530</v>
      </c>
      <c r="F115" s="67">
        <v>0</v>
      </c>
      <c r="G115" s="109">
        <f t="shared" si="5"/>
        <v>0</v>
      </c>
      <c r="H115" s="102">
        <f t="shared" si="8"/>
        <v>0</v>
      </c>
    </row>
    <row r="116" spans="1:8" ht="12.75">
      <c r="A116" s="60"/>
      <c r="B116" s="61" t="s">
        <v>136</v>
      </c>
      <c r="C116" s="61"/>
      <c r="D116" s="62" t="s">
        <v>139</v>
      </c>
      <c r="E116" s="63">
        <f>SUM(E117)</f>
        <v>10000</v>
      </c>
      <c r="F116" s="63">
        <f>SUM(F117)</f>
        <v>2460</v>
      </c>
      <c r="G116" s="111">
        <f t="shared" si="5"/>
        <v>0.246</v>
      </c>
      <c r="H116" s="99">
        <f t="shared" si="8"/>
        <v>0.03467647289879784</v>
      </c>
    </row>
    <row r="117" spans="1:8" ht="12.75">
      <c r="A117" s="64"/>
      <c r="B117" s="65"/>
      <c r="C117" s="65" t="s">
        <v>94</v>
      </c>
      <c r="D117" s="66" t="s">
        <v>88</v>
      </c>
      <c r="E117" s="67">
        <v>10000</v>
      </c>
      <c r="F117" s="67">
        <v>2460</v>
      </c>
      <c r="G117" s="109">
        <f t="shared" si="5"/>
        <v>0.246</v>
      </c>
      <c r="H117" s="102">
        <f t="shared" si="8"/>
        <v>0.03467647289879784</v>
      </c>
    </row>
    <row r="118" spans="1:8" ht="12.75">
      <c r="A118" s="27"/>
      <c r="B118" s="28" t="s">
        <v>28</v>
      </c>
      <c r="C118" s="28"/>
      <c r="D118" s="29" t="s">
        <v>29</v>
      </c>
      <c r="E118" s="30">
        <f>SUM(E119:E120)</f>
        <v>2500</v>
      </c>
      <c r="F118" s="30">
        <f>SUM(F119:F120)</f>
        <v>322.7</v>
      </c>
      <c r="G118" s="111">
        <f t="shared" si="5"/>
        <v>0.12908</v>
      </c>
      <c r="H118" s="99">
        <f t="shared" si="8"/>
        <v>0.0045488202457081555</v>
      </c>
    </row>
    <row r="119" spans="1:8" ht="12.75">
      <c r="A119" s="68"/>
      <c r="B119" s="69"/>
      <c r="C119" s="69" t="s">
        <v>93</v>
      </c>
      <c r="D119" s="70" t="s">
        <v>100</v>
      </c>
      <c r="E119" s="71">
        <v>1500</v>
      </c>
      <c r="F119" s="71">
        <v>322.7</v>
      </c>
      <c r="G119" s="109">
        <f>F119/E119</f>
        <v>0.21513333333333332</v>
      </c>
      <c r="H119" s="102">
        <f t="shared" si="8"/>
        <v>0.0045488202457081555</v>
      </c>
    </row>
    <row r="120" spans="1:8" ht="13.5" thickBot="1">
      <c r="A120" s="47"/>
      <c r="B120" s="48"/>
      <c r="C120" s="48" t="s">
        <v>116</v>
      </c>
      <c r="D120" s="49" t="s">
        <v>102</v>
      </c>
      <c r="E120" s="50">
        <v>1000</v>
      </c>
      <c r="F120" s="50">
        <v>0</v>
      </c>
      <c r="G120" s="116">
        <f t="shared" si="5"/>
        <v>0</v>
      </c>
      <c r="H120" s="103">
        <f t="shared" si="8"/>
        <v>0</v>
      </c>
    </row>
    <row r="121" spans="1:8" ht="13.5" thickBot="1">
      <c r="A121" s="150" t="s">
        <v>288</v>
      </c>
      <c r="B121" s="151"/>
      <c r="C121" s="151"/>
      <c r="D121" s="98" t="s">
        <v>293</v>
      </c>
      <c r="E121" s="108">
        <f>SUM(E122)</f>
        <v>44397</v>
      </c>
      <c r="F121" s="108">
        <f>SUM(F122)</f>
        <v>1621.76</v>
      </c>
      <c r="G121" s="122">
        <f t="shared" si="5"/>
        <v>0.036528594274387906</v>
      </c>
      <c r="H121" s="123">
        <f t="shared" si="8"/>
        <v>0.022860535239168447</v>
      </c>
    </row>
    <row r="122" spans="1:8" ht="12.75">
      <c r="A122" s="155"/>
      <c r="B122" s="155" t="s">
        <v>291</v>
      </c>
      <c r="C122" s="156"/>
      <c r="D122" s="157" t="s">
        <v>15</v>
      </c>
      <c r="E122" s="158">
        <f>SUM(E123:E123)</f>
        <v>44397</v>
      </c>
      <c r="F122" s="158">
        <f>SUM(F123:F123)</f>
        <v>1621.76</v>
      </c>
      <c r="G122" s="159">
        <f t="shared" si="5"/>
        <v>0.036528594274387906</v>
      </c>
      <c r="H122" s="160">
        <f t="shared" si="8"/>
        <v>0.022860535239168447</v>
      </c>
    </row>
    <row r="123" spans="1:8" ht="13.5" thickBot="1">
      <c r="A123" s="41"/>
      <c r="B123" s="41"/>
      <c r="C123" s="147" t="s">
        <v>297</v>
      </c>
      <c r="D123" s="148" t="s">
        <v>79</v>
      </c>
      <c r="E123" s="43">
        <v>44397</v>
      </c>
      <c r="F123" s="43">
        <v>1621.76</v>
      </c>
      <c r="G123" s="152">
        <f t="shared" si="5"/>
        <v>0.036528594274387906</v>
      </c>
      <c r="H123" s="153">
        <f aca="true" t="shared" si="9" ref="H123:H174">F123/$F$477*100</f>
        <v>0.022860535239168447</v>
      </c>
    </row>
    <row r="124" spans="1:8" ht="13.5" thickBot="1">
      <c r="A124" s="150">
        <v>750</v>
      </c>
      <c r="B124" s="151"/>
      <c r="C124" s="151"/>
      <c r="D124" s="98" t="s">
        <v>30</v>
      </c>
      <c r="E124" s="108">
        <f>SUM(E125,E137,E141,E173,E175,)</f>
        <v>1932631</v>
      </c>
      <c r="F124" s="108">
        <f>SUM(F125,F137,F141,F173,F175,)</f>
        <v>859265.6499999999</v>
      </c>
      <c r="G124" s="122">
        <f t="shared" si="5"/>
        <v>0.4446092658143225</v>
      </c>
      <c r="H124" s="123">
        <f t="shared" si="9"/>
        <v>12.11231789637923</v>
      </c>
    </row>
    <row r="125" spans="1:8" ht="12.75">
      <c r="A125" s="55"/>
      <c r="B125" s="56">
        <v>75011</v>
      </c>
      <c r="C125" s="56"/>
      <c r="D125" s="57" t="s">
        <v>31</v>
      </c>
      <c r="E125" s="58">
        <f>SUM(E126:E136)</f>
        <v>125183</v>
      </c>
      <c r="F125" s="58">
        <f>SUM(F126:F136)</f>
        <v>60885.829999999994</v>
      </c>
      <c r="G125" s="119">
        <f t="shared" si="5"/>
        <v>0.4863745876037481</v>
      </c>
      <c r="H125" s="101">
        <f t="shared" si="9"/>
        <v>0.858254404030818</v>
      </c>
    </row>
    <row r="126" spans="1:8" ht="12.75">
      <c r="A126" s="124"/>
      <c r="B126" s="125"/>
      <c r="C126" s="125" t="s">
        <v>112</v>
      </c>
      <c r="D126" s="126" t="s">
        <v>96</v>
      </c>
      <c r="E126" s="127">
        <v>1000</v>
      </c>
      <c r="F126" s="127">
        <v>1000</v>
      </c>
      <c r="G126" s="128">
        <f t="shared" si="5"/>
        <v>1</v>
      </c>
      <c r="H126" s="129">
        <f t="shared" si="9"/>
        <v>0.014096127194633266</v>
      </c>
    </row>
    <row r="127" spans="1:8" ht="12.75">
      <c r="A127" s="35"/>
      <c r="B127" s="36"/>
      <c r="C127" s="36" t="s">
        <v>90</v>
      </c>
      <c r="D127" s="37" t="s">
        <v>84</v>
      </c>
      <c r="E127" s="38">
        <v>83900</v>
      </c>
      <c r="F127" s="38">
        <v>37948.8</v>
      </c>
      <c r="G127" s="109">
        <f t="shared" si="5"/>
        <v>0.45230989272943983</v>
      </c>
      <c r="H127" s="102">
        <f t="shared" si="9"/>
        <v>0.534931111683699</v>
      </c>
    </row>
    <row r="128" spans="1:8" ht="12.75">
      <c r="A128" s="47"/>
      <c r="B128" s="48"/>
      <c r="C128" s="48" t="s">
        <v>113</v>
      </c>
      <c r="D128" s="49" t="s">
        <v>98</v>
      </c>
      <c r="E128" s="50">
        <v>6500</v>
      </c>
      <c r="F128" s="50">
        <v>6208.13</v>
      </c>
      <c r="G128" s="109">
        <f t="shared" si="5"/>
        <v>0.9550969230769231</v>
      </c>
      <c r="H128" s="102">
        <f t="shared" si="9"/>
        <v>0.08751059012081862</v>
      </c>
    </row>
    <row r="129" spans="1:8" ht="12.75">
      <c r="A129" s="35"/>
      <c r="B129" s="36"/>
      <c r="C129" s="36" t="s">
        <v>91</v>
      </c>
      <c r="D129" s="37" t="s">
        <v>140</v>
      </c>
      <c r="E129" s="38">
        <v>14700</v>
      </c>
      <c r="F129" s="38">
        <v>7613.23</v>
      </c>
      <c r="G129" s="109">
        <f t="shared" si="5"/>
        <v>0.5179068027210884</v>
      </c>
      <c r="H129" s="102">
        <f t="shared" si="9"/>
        <v>0.10731705844199782</v>
      </c>
    </row>
    <row r="130" spans="1:8" ht="12.75">
      <c r="A130" s="72"/>
      <c r="B130" s="73"/>
      <c r="C130" s="73" t="s">
        <v>92</v>
      </c>
      <c r="D130" s="74" t="s">
        <v>86</v>
      </c>
      <c r="E130" s="75">
        <v>2100</v>
      </c>
      <c r="F130" s="75">
        <v>1081.84</v>
      </c>
      <c r="G130" s="109">
        <f t="shared" si="5"/>
        <v>0.5151619047619047</v>
      </c>
      <c r="H130" s="102">
        <f t="shared" si="9"/>
        <v>0.015249754244242051</v>
      </c>
    </row>
    <row r="131" spans="1:8" ht="12.75">
      <c r="A131" s="72"/>
      <c r="B131" s="73"/>
      <c r="C131" s="73" t="s">
        <v>93</v>
      </c>
      <c r="D131" s="74" t="s">
        <v>100</v>
      </c>
      <c r="E131" s="75">
        <v>4600</v>
      </c>
      <c r="F131" s="75">
        <v>861.88</v>
      </c>
      <c r="G131" s="109">
        <f t="shared" si="5"/>
        <v>0.18736521739130435</v>
      </c>
      <c r="H131" s="102">
        <f t="shared" si="9"/>
        <v>0.01214917010651052</v>
      </c>
    </row>
    <row r="132" spans="1:8" ht="12.75">
      <c r="A132" s="72"/>
      <c r="B132" s="73"/>
      <c r="C132" s="65" t="s">
        <v>117</v>
      </c>
      <c r="D132" s="66" t="s">
        <v>103</v>
      </c>
      <c r="E132" s="67">
        <v>300</v>
      </c>
      <c r="F132" s="75">
        <v>0</v>
      </c>
      <c r="G132" s="109">
        <f t="shared" si="5"/>
        <v>0</v>
      </c>
      <c r="H132" s="102">
        <f t="shared" si="9"/>
        <v>0</v>
      </c>
    </row>
    <row r="133" spans="1:8" ht="12.75">
      <c r="A133" s="72"/>
      <c r="B133" s="73"/>
      <c r="C133" s="73" t="s">
        <v>94</v>
      </c>
      <c r="D133" s="74" t="s">
        <v>88</v>
      </c>
      <c r="E133" s="75">
        <v>5600</v>
      </c>
      <c r="F133" s="75">
        <v>2278.53</v>
      </c>
      <c r="G133" s="109">
        <f t="shared" si="5"/>
        <v>0.4068803571428572</v>
      </c>
      <c r="H133" s="102">
        <f t="shared" si="9"/>
        <v>0.03211844869678774</v>
      </c>
    </row>
    <row r="134" spans="1:8" ht="12.75">
      <c r="A134" s="72"/>
      <c r="B134" s="73"/>
      <c r="C134" s="73" t="s">
        <v>122</v>
      </c>
      <c r="D134" s="74" t="s">
        <v>141</v>
      </c>
      <c r="E134" s="75">
        <v>2500</v>
      </c>
      <c r="F134" s="75">
        <v>1993.42</v>
      </c>
      <c r="G134" s="109">
        <f t="shared" si="5"/>
        <v>0.7973680000000001</v>
      </c>
      <c r="H134" s="102">
        <f t="shared" si="9"/>
        <v>0.02809950187232585</v>
      </c>
    </row>
    <row r="135" spans="1:8" ht="12.75">
      <c r="A135" s="72"/>
      <c r="B135" s="73"/>
      <c r="C135" s="73" t="s">
        <v>123</v>
      </c>
      <c r="D135" s="74" t="s">
        <v>110</v>
      </c>
      <c r="E135" s="75">
        <v>2383</v>
      </c>
      <c r="F135" s="75">
        <v>1900</v>
      </c>
      <c r="G135" s="109">
        <f t="shared" si="5"/>
        <v>0.7973143096936635</v>
      </c>
      <c r="H135" s="102">
        <f t="shared" si="9"/>
        <v>0.02678264166980321</v>
      </c>
    </row>
    <row r="136" spans="1:8" ht="12.75">
      <c r="A136" s="72"/>
      <c r="B136" s="73"/>
      <c r="C136" s="73" t="s">
        <v>124</v>
      </c>
      <c r="D136" s="74" t="s">
        <v>111</v>
      </c>
      <c r="E136" s="75">
        <v>1600</v>
      </c>
      <c r="F136" s="75">
        <v>0</v>
      </c>
      <c r="G136" s="109">
        <f t="shared" si="5"/>
        <v>0</v>
      </c>
      <c r="H136" s="102">
        <f t="shared" si="9"/>
        <v>0</v>
      </c>
    </row>
    <row r="137" spans="1:8" ht="12.75">
      <c r="A137" s="55"/>
      <c r="B137" s="56" t="s">
        <v>144</v>
      </c>
      <c r="C137" s="56"/>
      <c r="D137" s="57" t="s">
        <v>142</v>
      </c>
      <c r="E137" s="58">
        <f>SUM(E138:E140)</f>
        <v>80200</v>
      </c>
      <c r="F137" s="58">
        <f>SUM(F138:F140)</f>
        <v>37954.99</v>
      </c>
      <c r="G137" s="111">
        <f t="shared" si="5"/>
        <v>0.47325423940149625</v>
      </c>
      <c r="H137" s="99">
        <f t="shared" si="9"/>
        <v>0.5350183667110336</v>
      </c>
    </row>
    <row r="138" spans="1:8" ht="12.75">
      <c r="A138" s="72"/>
      <c r="B138" s="73"/>
      <c r="C138" s="73" t="s">
        <v>146</v>
      </c>
      <c r="D138" s="74" t="s">
        <v>143</v>
      </c>
      <c r="E138" s="75">
        <v>67600</v>
      </c>
      <c r="F138" s="75">
        <v>33641.01</v>
      </c>
      <c r="G138" s="109">
        <f t="shared" si="5"/>
        <v>0.49764807692307694</v>
      </c>
      <c r="H138" s="102">
        <f t="shared" si="9"/>
        <v>0.4742079559159297</v>
      </c>
    </row>
    <row r="139" spans="1:8" ht="12.75">
      <c r="A139" s="72"/>
      <c r="B139" s="73"/>
      <c r="C139" s="73" t="s">
        <v>93</v>
      </c>
      <c r="D139" s="74" t="s">
        <v>100</v>
      </c>
      <c r="E139" s="75">
        <v>8500</v>
      </c>
      <c r="F139" s="75">
        <v>609.77</v>
      </c>
      <c r="G139" s="109">
        <f t="shared" si="5"/>
        <v>0.07173764705882353</v>
      </c>
      <c r="H139" s="102">
        <f t="shared" si="9"/>
        <v>0.008595395479471527</v>
      </c>
    </row>
    <row r="140" spans="1:8" ht="12.75">
      <c r="A140" s="72"/>
      <c r="B140" s="73"/>
      <c r="C140" s="73" t="s">
        <v>94</v>
      </c>
      <c r="D140" s="74" t="s">
        <v>104</v>
      </c>
      <c r="E140" s="75">
        <v>4100</v>
      </c>
      <c r="F140" s="75">
        <v>3704.21</v>
      </c>
      <c r="G140" s="109">
        <f t="shared" si="5"/>
        <v>0.9034658536585366</v>
      </c>
      <c r="H140" s="102">
        <f t="shared" si="9"/>
        <v>0.052215015315632496</v>
      </c>
    </row>
    <row r="141" spans="1:8" ht="12.75">
      <c r="A141" s="27"/>
      <c r="B141" s="28">
        <v>75023</v>
      </c>
      <c r="C141" s="28"/>
      <c r="D141" s="29" t="s">
        <v>32</v>
      </c>
      <c r="E141" s="30">
        <f>SUM(E142:E172)</f>
        <v>1627558</v>
      </c>
      <c r="F141" s="30">
        <f>SUM(F142:F172)</f>
        <v>711845.87</v>
      </c>
      <c r="G141" s="111">
        <f t="shared" si="5"/>
        <v>0.4373705084549982</v>
      </c>
      <c r="H141" s="99">
        <f t="shared" si="9"/>
        <v>10.034269926494376</v>
      </c>
    </row>
    <row r="142" spans="1:8" ht="12.75">
      <c r="A142" s="35"/>
      <c r="B142" s="36"/>
      <c r="C142" s="36" t="s">
        <v>112</v>
      </c>
      <c r="D142" s="37" t="s">
        <v>96</v>
      </c>
      <c r="E142" s="38">
        <v>2500</v>
      </c>
      <c r="F142" s="38">
        <v>271.28</v>
      </c>
      <c r="G142" s="109">
        <f t="shared" si="5"/>
        <v>0.10851199999999998</v>
      </c>
      <c r="H142" s="102">
        <f t="shared" si="9"/>
        <v>0.0038239973853601123</v>
      </c>
    </row>
    <row r="143" spans="1:8" ht="12.75">
      <c r="A143" s="35"/>
      <c r="B143" s="36"/>
      <c r="C143" s="36" t="s">
        <v>90</v>
      </c>
      <c r="D143" s="37" t="s">
        <v>97</v>
      </c>
      <c r="E143" s="38">
        <v>961220</v>
      </c>
      <c r="F143" s="38">
        <v>383854.54</v>
      </c>
      <c r="G143" s="109">
        <f t="shared" si="5"/>
        <v>0.39934098333368007</v>
      </c>
      <c r="H143" s="102">
        <f t="shared" si="9"/>
        <v>5.410862420077443</v>
      </c>
    </row>
    <row r="144" spans="1:8" ht="12.75">
      <c r="A144" s="35"/>
      <c r="B144" s="36"/>
      <c r="C144" s="36" t="s">
        <v>113</v>
      </c>
      <c r="D144" s="37" t="s">
        <v>98</v>
      </c>
      <c r="E144" s="38">
        <v>63700</v>
      </c>
      <c r="F144" s="38">
        <v>61901</v>
      </c>
      <c r="G144" s="109">
        <f t="shared" si="5"/>
        <v>0.9717582417582418</v>
      </c>
      <c r="H144" s="102">
        <f t="shared" si="9"/>
        <v>0.8725643694749938</v>
      </c>
    </row>
    <row r="145" spans="1:8" ht="12.75">
      <c r="A145" s="35"/>
      <c r="B145" s="36"/>
      <c r="C145" s="36" t="s">
        <v>91</v>
      </c>
      <c r="D145" s="37" t="s">
        <v>85</v>
      </c>
      <c r="E145" s="38">
        <v>150200</v>
      </c>
      <c r="F145" s="38">
        <v>75145.94</v>
      </c>
      <c r="G145" s="109">
        <f t="shared" si="5"/>
        <v>0.5003058588548602</v>
      </c>
      <c r="H145" s="102">
        <f t="shared" si="9"/>
        <v>1.05926672840028</v>
      </c>
    </row>
    <row r="146" spans="1:8" ht="12.75">
      <c r="A146" s="35"/>
      <c r="B146" s="36"/>
      <c r="C146" s="88" t="s">
        <v>242</v>
      </c>
      <c r="D146" s="37" t="s">
        <v>85</v>
      </c>
      <c r="E146" s="38">
        <v>688</v>
      </c>
      <c r="F146" s="38">
        <v>513.05</v>
      </c>
      <c r="G146" s="109">
        <f t="shared" si="5"/>
        <v>0.7457122093023255</v>
      </c>
      <c r="H146" s="102">
        <f t="shared" si="9"/>
        <v>0.007232018057206597</v>
      </c>
    </row>
    <row r="147" spans="1:8" ht="12.75">
      <c r="A147" s="35"/>
      <c r="B147" s="36"/>
      <c r="C147" s="88" t="s">
        <v>289</v>
      </c>
      <c r="D147" s="37" t="s">
        <v>85</v>
      </c>
      <c r="E147" s="38">
        <v>121</v>
      </c>
      <c r="F147" s="38">
        <v>90.54</v>
      </c>
      <c r="G147" s="109">
        <f t="shared" si="5"/>
        <v>0.7482644628099174</v>
      </c>
      <c r="H147" s="102">
        <f t="shared" si="9"/>
        <v>0.0012762633562020962</v>
      </c>
    </row>
    <row r="148" spans="1:8" ht="12.75">
      <c r="A148" s="35"/>
      <c r="B148" s="36"/>
      <c r="C148" s="36" t="s">
        <v>92</v>
      </c>
      <c r="D148" s="37" t="s">
        <v>86</v>
      </c>
      <c r="E148" s="38">
        <v>21300</v>
      </c>
      <c r="F148" s="38">
        <v>6477.61</v>
      </c>
      <c r="G148" s="109">
        <f t="shared" si="5"/>
        <v>0.3041131455399061</v>
      </c>
      <c r="H148" s="102">
        <f t="shared" si="9"/>
        <v>0.0913092144772284</v>
      </c>
    </row>
    <row r="149" spans="1:8" ht="12.75">
      <c r="A149" s="35"/>
      <c r="B149" s="36"/>
      <c r="C149" s="36" t="s">
        <v>243</v>
      </c>
      <c r="D149" s="37" t="s">
        <v>86</v>
      </c>
      <c r="E149" s="38">
        <v>98</v>
      </c>
      <c r="F149" s="38">
        <v>72.93</v>
      </c>
      <c r="G149" s="109">
        <f t="shared" si="5"/>
        <v>0.7441836734693879</v>
      </c>
      <c r="H149" s="102">
        <f t="shared" si="9"/>
        <v>0.0010280305563046043</v>
      </c>
    </row>
    <row r="150" spans="1:8" ht="12.75">
      <c r="A150" s="35"/>
      <c r="B150" s="36"/>
      <c r="C150" s="36" t="s">
        <v>172</v>
      </c>
      <c r="D150" s="37" t="s">
        <v>290</v>
      </c>
      <c r="E150" s="38">
        <v>17</v>
      </c>
      <c r="F150" s="38">
        <v>12.86</v>
      </c>
      <c r="G150" s="109">
        <f t="shared" si="5"/>
        <v>0.7564705882352941</v>
      </c>
      <c r="H150" s="102">
        <f t="shared" si="9"/>
        <v>0.0001812761957229838</v>
      </c>
    </row>
    <row r="151" spans="1:8" ht="12.75">
      <c r="A151" s="35"/>
      <c r="B151" s="36"/>
      <c r="C151" s="36" t="s">
        <v>114</v>
      </c>
      <c r="D151" s="37" t="s">
        <v>130</v>
      </c>
      <c r="E151" s="38">
        <v>17000</v>
      </c>
      <c r="F151" s="38">
        <v>476.55</v>
      </c>
      <c r="G151" s="109">
        <f t="shared" si="5"/>
        <v>0.02803235294117647</v>
      </c>
      <c r="H151" s="102">
        <f t="shared" si="9"/>
        <v>0.006717509414602483</v>
      </c>
    </row>
    <row r="152" spans="1:8" ht="12.75">
      <c r="A152" s="35"/>
      <c r="B152" s="36"/>
      <c r="C152" s="36" t="s">
        <v>244</v>
      </c>
      <c r="D152" s="37" t="s">
        <v>130</v>
      </c>
      <c r="E152" s="38">
        <v>3975</v>
      </c>
      <c r="F152" s="38">
        <v>2976.7</v>
      </c>
      <c r="G152" s="109">
        <f t="shared" si="5"/>
        <v>0.7488553459119497</v>
      </c>
      <c r="H152" s="102">
        <f t="shared" si="9"/>
        <v>0.04195994182026484</v>
      </c>
    </row>
    <row r="153" spans="1:8" ht="12.75">
      <c r="A153" s="35"/>
      <c r="B153" s="36"/>
      <c r="C153" s="36" t="s">
        <v>173</v>
      </c>
      <c r="D153" s="37" t="s">
        <v>130</v>
      </c>
      <c r="E153" s="38">
        <v>701</v>
      </c>
      <c r="F153" s="38">
        <v>525.31</v>
      </c>
      <c r="G153" s="109">
        <f t="shared" si="5"/>
        <v>0.7493723252496433</v>
      </c>
      <c r="H153" s="102">
        <f t="shared" si="9"/>
        <v>0.007404836576612801</v>
      </c>
    </row>
    <row r="154" spans="1:8" ht="12.75">
      <c r="A154" s="35"/>
      <c r="B154" s="36"/>
      <c r="C154" s="36" t="s">
        <v>93</v>
      </c>
      <c r="D154" s="37" t="s">
        <v>127</v>
      </c>
      <c r="E154" s="38">
        <v>148605</v>
      </c>
      <c r="F154" s="38">
        <v>43563.96</v>
      </c>
      <c r="G154" s="109">
        <f aca="true" t="shared" si="10" ref="G154:G226">F154/E154</f>
        <v>0.29315272029877865</v>
      </c>
      <c r="H154" s="102">
        <f t="shared" si="9"/>
        <v>0.6140831212619159</v>
      </c>
    </row>
    <row r="155" spans="1:8" ht="12.75">
      <c r="A155" s="35"/>
      <c r="B155" s="36"/>
      <c r="C155" s="36" t="s">
        <v>245</v>
      </c>
      <c r="D155" s="37" t="s">
        <v>127</v>
      </c>
      <c r="E155" s="38">
        <v>1275</v>
      </c>
      <c r="F155" s="38">
        <v>1257.34</v>
      </c>
      <c r="G155" s="109">
        <f t="shared" si="10"/>
        <v>0.9861490196078431</v>
      </c>
      <c r="H155" s="102">
        <f t="shared" si="9"/>
        <v>0.01772362456690019</v>
      </c>
    </row>
    <row r="156" spans="1:8" ht="12.75">
      <c r="A156" s="35"/>
      <c r="B156" s="36"/>
      <c r="C156" s="36" t="s">
        <v>174</v>
      </c>
      <c r="D156" s="37" t="s">
        <v>127</v>
      </c>
      <c r="E156" s="38">
        <v>225</v>
      </c>
      <c r="F156" s="38">
        <v>221.88</v>
      </c>
      <c r="G156" s="109">
        <f t="shared" si="10"/>
        <v>0.9861333333333333</v>
      </c>
      <c r="H156" s="102">
        <f t="shared" si="9"/>
        <v>0.003127648701945229</v>
      </c>
    </row>
    <row r="157" spans="1:8" ht="12.75">
      <c r="A157" s="35"/>
      <c r="B157" s="36"/>
      <c r="C157" s="36" t="s">
        <v>115</v>
      </c>
      <c r="D157" s="37" t="s">
        <v>101</v>
      </c>
      <c r="E157" s="38">
        <v>17500</v>
      </c>
      <c r="F157" s="38">
        <v>8317.89</v>
      </c>
      <c r="G157" s="109">
        <f t="shared" si="10"/>
        <v>0.47530799999999995</v>
      </c>
      <c r="H157" s="102">
        <f t="shared" si="9"/>
        <v>0.1172500354309681</v>
      </c>
    </row>
    <row r="158" spans="1:8" ht="12.75">
      <c r="A158" s="35"/>
      <c r="B158" s="36"/>
      <c r="C158" s="36" t="s">
        <v>116</v>
      </c>
      <c r="D158" s="37" t="s">
        <v>102</v>
      </c>
      <c r="E158" s="38">
        <v>5000</v>
      </c>
      <c r="F158" s="38">
        <v>0</v>
      </c>
      <c r="G158" s="109">
        <f t="shared" si="10"/>
        <v>0</v>
      </c>
      <c r="H158" s="102">
        <f t="shared" si="9"/>
        <v>0</v>
      </c>
    </row>
    <row r="159" spans="1:8" ht="12.75">
      <c r="A159" s="35"/>
      <c r="B159" s="36"/>
      <c r="C159" s="36" t="s">
        <v>117</v>
      </c>
      <c r="D159" s="37" t="s">
        <v>103</v>
      </c>
      <c r="E159" s="38">
        <v>1000</v>
      </c>
      <c r="F159" s="38">
        <v>180</v>
      </c>
      <c r="G159" s="109">
        <f t="shared" si="10"/>
        <v>0.18</v>
      </c>
      <c r="H159" s="102">
        <f t="shared" si="9"/>
        <v>0.002537302895033988</v>
      </c>
    </row>
    <row r="160" spans="1:8" ht="12.75">
      <c r="A160" s="35"/>
      <c r="B160" s="36"/>
      <c r="C160" s="36" t="s">
        <v>94</v>
      </c>
      <c r="D160" s="37" t="s">
        <v>88</v>
      </c>
      <c r="E160" s="38">
        <v>122830</v>
      </c>
      <c r="F160" s="38">
        <v>65658.82</v>
      </c>
      <c r="G160" s="109">
        <f t="shared" si="10"/>
        <v>0.5345503541480096</v>
      </c>
      <c r="H160" s="102">
        <f t="shared" si="9"/>
        <v>0.9255350781695306</v>
      </c>
    </row>
    <row r="161" spans="1:8" ht="12.75">
      <c r="A161" s="35"/>
      <c r="B161" s="36"/>
      <c r="C161" s="36" t="s">
        <v>246</v>
      </c>
      <c r="D161" s="37" t="s">
        <v>88</v>
      </c>
      <c r="E161" s="38">
        <v>196</v>
      </c>
      <c r="F161" s="38">
        <v>41.65</v>
      </c>
      <c r="G161" s="109">
        <f t="shared" si="10"/>
        <v>0.2125</v>
      </c>
      <c r="H161" s="102">
        <f t="shared" si="9"/>
        <v>0.0005871036976564755</v>
      </c>
    </row>
    <row r="162" spans="1:8" ht="12.75">
      <c r="A162" s="35"/>
      <c r="B162" s="36"/>
      <c r="C162" s="36" t="s">
        <v>180</v>
      </c>
      <c r="D162" s="37" t="s">
        <v>88</v>
      </c>
      <c r="E162" s="38">
        <v>34</v>
      </c>
      <c r="F162" s="38">
        <v>7.35</v>
      </c>
      <c r="G162" s="109">
        <f t="shared" si="10"/>
        <v>0.21617647058823528</v>
      </c>
      <c r="H162" s="102">
        <f t="shared" si="9"/>
        <v>0.0001036065348805545</v>
      </c>
    </row>
    <row r="163" spans="1:8" ht="12.75">
      <c r="A163" s="35"/>
      <c r="B163" s="36"/>
      <c r="C163" s="36" t="s">
        <v>118</v>
      </c>
      <c r="D163" s="37" t="s">
        <v>145</v>
      </c>
      <c r="E163" s="38">
        <v>6800</v>
      </c>
      <c r="F163" s="38">
        <v>3099.6</v>
      </c>
      <c r="G163" s="109">
        <f t="shared" si="10"/>
        <v>0.4558235294117647</v>
      </c>
      <c r="H163" s="102">
        <f t="shared" si="9"/>
        <v>0.04369235585248527</v>
      </c>
    </row>
    <row r="164" spans="1:8" ht="12.75">
      <c r="A164" s="35"/>
      <c r="B164" s="36"/>
      <c r="C164" s="36" t="s">
        <v>119</v>
      </c>
      <c r="D164" s="37" t="s">
        <v>106</v>
      </c>
      <c r="E164" s="38">
        <v>3000</v>
      </c>
      <c r="F164" s="38">
        <v>1271.8</v>
      </c>
      <c r="G164" s="109">
        <f t="shared" si="10"/>
        <v>0.42393333333333333</v>
      </c>
      <c r="H164" s="102">
        <f t="shared" si="9"/>
        <v>0.01792745456613459</v>
      </c>
    </row>
    <row r="165" spans="1:8" ht="12.75">
      <c r="A165" s="35"/>
      <c r="B165" s="36"/>
      <c r="C165" s="36" t="s">
        <v>120</v>
      </c>
      <c r="D165" s="37" t="s">
        <v>107</v>
      </c>
      <c r="E165" s="38">
        <v>7500</v>
      </c>
      <c r="F165" s="38">
        <v>3247.77</v>
      </c>
      <c r="G165" s="109">
        <f t="shared" si="10"/>
        <v>0.433036</v>
      </c>
      <c r="H165" s="102">
        <f t="shared" si="9"/>
        <v>0.045780979018914085</v>
      </c>
    </row>
    <row r="166" spans="1:8" ht="12.75">
      <c r="A166" s="35"/>
      <c r="B166" s="36"/>
      <c r="C166" s="36" t="s">
        <v>122</v>
      </c>
      <c r="D166" s="37" t="s">
        <v>109</v>
      </c>
      <c r="E166" s="38">
        <v>27000</v>
      </c>
      <c r="F166" s="38">
        <v>12738.58</v>
      </c>
      <c r="G166" s="109">
        <f t="shared" si="10"/>
        <v>0.47179925925925925</v>
      </c>
      <c r="H166" s="102">
        <f t="shared" si="9"/>
        <v>0.17956464395901145</v>
      </c>
    </row>
    <row r="167" spans="1:8" ht="12.75">
      <c r="A167" s="35"/>
      <c r="B167" s="36"/>
      <c r="C167" s="36" t="s">
        <v>95</v>
      </c>
      <c r="D167" s="37" t="s">
        <v>147</v>
      </c>
      <c r="E167" s="38">
        <v>15000</v>
      </c>
      <c r="F167" s="38">
        <v>7423.9</v>
      </c>
      <c r="G167" s="109">
        <f t="shared" si="10"/>
        <v>0.4949266666666666</v>
      </c>
      <c r="H167" s="102">
        <f t="shared" si="9"/>
        <v>0.1046482386802379</v>
      </c>
    </row>
    <row r="168" spans="1:8" ht="12.75">
      <c r="A168" s="35"/>
      <c r="B168" s="36"/>
      <c r="C168" s="36" t="s">
        <v>123</v>
      </c>
      <c r="D168" s="37" t="s">
        <v>110</v>
      </c>
      <c r="E168" s="38">
        <v>19982</v>
      </c>
      <c r="F168" s="38">
        <v>16000</v>
      </c>
      <c r="G168" s="109">
        <f t="shared" si="10"/>
        <v>0.8007206485837254</v>
      </c>
      <c r="H168" s="102">
        <f t="shared" si="9"/>
        <v>0.22553803511413226</v>
      </c>
    </row>
    <row r="169" spans="1:8" ht="12.75">
      <c r="A169" s="35"/>
      <c r="B169" s="36"/>
      <c r="C169" s="36" t="s">
        <v>132</v>
      </c>
      <c r="D169" s="37" t="s">
        <v>42</v>
      </c>
      <c r="E169" s="38">
        <v>19921</v>
      </c>
      <c r="F169" s="38">
        <v>10674</v>
      </c>
      <c r="G169" s="109">
        <f t="shared" si="10"/>
        <v>0.5358164750765524</v>
      </c>
      <c r="H169" s="102">
        <f t="shared" si="9"/>
        <v>0.15046206167551548</v>
      </c>
    </row>
    <row r="170" spans="1:8" ht="12.75">
      <c r="A170" s="35"/>
      <c r="B170" s="36"/>
      <c r="C170" s="36" t="s">
        <v>310</v>
      </c>
      <c r="D170" s="37" t="s">
        <v>311</v>
      </c>
      <c r="E170" s="38">
        <v>170</v>
      </c>
      <c r="F170" s="38">
        <v>84</v>
      </c>
      <c r="G170" s="109">
        <f t="shared" si="10"/>
        <v>0.49411764705882355</v>
      </c>
      <c r="H170" s="102">
        <f t="shared" si="9"/>
        <v>0.0011840746843491943</v>
      </c>
    </row>
    <row r="171" spans="1:8" ht="12.75">
      <c r="A171" s="35"/>
      <c r="B171" s="36"/>
      <c r="C171" s="36" t="s">
        <v>134</v>
      </c>
      <c r="D171" s="37" t="s">
        <v>131</v>
      </c>
      <c r="E171" s="38">
        <v>3000</v>
      </c>
      <c r="F171" s="38">
        <v>780.02</v>
      </c>
      <c r="G171" s="109">
        <f t="shared" si="10"/>
        <v>0.26000666666666666</v>
      </c>
      <c r="H171" s="102">
        <f t="shared" si="9"/>
        <v>0.01099526113435784</v>
      </c>
    </row>
    <row r="172" spans="1:8" ht="12.75">
      <c r="A172" s="35"/>
      <c r="B172" s="36"/>
      <c r="C172" s="36" t="s">
        <v>124</v>
      </c>
      <c r="D172" s="37" t="s">
        <v>111</v>
      </c>
      <c r="E172" s="38">
        <v>7000</v>
      </c>
      <c r="F172" s="38">
        <v>4959</v>
      </c>
      <c r="G172" s="109">
        <f t="shared" si="10"/>
        <v>0.7084285714285714</v>
      </c>
      <c r="H172" s="102">
        <f t="shared" si="9"/>
        <v>0.06990269475818638</v>
      </c>
    </row>
    <row r="173" spans="1:8" ht="12.75">
      <c r="A173" s="27"/>
      <c r="B173" s="28" t="s">
        <v>298</v>
      </c>
      <c r="C173" s="28"/>
      <c r="D173" s="29" t="s">
        <v>299</v>
      </c>
      <c r="E173" s="30">
        <f>SUM(E174)</f>
        <v>1000</v>
      </c>
      <c r="F173" s="30">
        <f>SUM(F174)</f>
        <v>0</v>
      </c>
      <c r="G173" s="111">
        <f>F173/E173</f>
        <v>0</v>
      </c>
      <c r="H173" s="99">
        <f t="shared" si="9"/>
        <v>0</v>
      </c>
    </row>
    <row r="174" spans="1:8" ht="12.75">
      <c r="A174" s="35"/>
      <c r="B174" s="36"/>
      <c r="C174" s="36" t="s">
        <v>93</v>
      </c>
      <c r="D174" s="37" t="s">
        <v>127</v>
      </c>
      <c r="E174" s="38">
        <v>1000</v>
      </c>
      <c r="F174" s="38">
        <v>0</v>
      </c>
      <c r="G174" s="109">
        <f>F174/E174</f>
        <v>0</v>
      </c>
      <c r="H174" s="102">
        <f t="shared" si="9"/>
        <v>0</v>
      </c>
    </row>
    <row r="175" spans="1:8" ht="12.75">
      <c r="A175" s="27"/>
      <c r="B175" s="28" t="s">
        <v>149</v>
      </c>
      <c r="C175" s="28"/>
      <c r="D175" s="29" t="s">
        <v>15</v>
      </c>
      <c r="E175" s="30">
        <f>SUM(E176:E180)</f>
        <v>98690</v>
      </c>
      <c r="F175" s="30">
        <f>SUM(F176:F180)</f>
        <v>48578.96</v>
      </c>
      <c r="G175" s="111">
        <f t="shared" si="10"/>
        <v>0.4922379167088864</v>
      </c>
      <c r="H175" s="99">
        <f aca="true" t="shared" si="11" ref="H175:H181">F175/$F$477*100</f>
        <v>0.6847751991430017</v>
      </c>
    </row>
    <row r="176" spans="1:8" ht="12.75">
      <c r="A176" s="35"/>
      <c r="B176" s="36"/>
      <c r="C176" s="36" t="s">
        <v>150</v>
      </c>
      <c r="D176" s="37" t="s">
        <v>148</v>
      </c>
      <c r="E176" s="38">
        <v>8000</v>
      </c>
      <c r="F176" s="38">
        <v>5792.46</v>
      </c>
      <c r="G176" s="109">
        <f t="shared" si="10"/>
        <v>0.7240575</v>
      </c>
      <c r="H176" s="102">
        <f t="shared" si="11"/>
        <v>0.08165125292982542</v>
      </c>
    </row>
    <row r="177" spans="1:8" ht="12.75">
      <c r="A177" s="35"/>
      <c r="B177" s="36"/>
      <c r="C177" s="36" t="s">
        <v>146</v>
      </c>
      <c r="D177" s="37" t="s">
        <v>143</v>
      </c>
      <c r="E177" s="38">
        <v>48000</v>
      </c>
      <c r="F177" s="38">
        <v>23320</v>
      </c>
      <c r="G177" s="109">
        <f t="shared" si="10"/>
        <v>0.48583333333333334</v>
      </c>
      <c r="H177" s="102">
        <f t="shared" si="11"/>
        <v>0.3287216861788478</v>
      </c>
    </row>
    <row r="178" spans="1:8" ht="12.75">
      <c r="A178" s="35"/>
      <c r="B178" s="36"/>
      <c r="C178" s="36" t="s">
        <v>166</v>
      </c>
      <c r="D178" s="37" t="s">
        <v>157</v>
      </c>
      <c r="E178" s="38">
        <v>37000</v>
      </c>
      <c r="F178" s="38">
        <v>17569</v>
      </c>
      <c r="G178" s="109">
        <f t="shared" si="10"/>
        <v>0.47483783783783784</v>
      </c>
      <c r="H178" s="102">
        <f t="shared" si="11"/>
        <v>0.24765485868251189</v>
      </c>
    </row>
    <row r="179" spans="1:8" ht="12.75">
      <c r="A179" s="35"/>
      <c r="B179" s="36"/>
      <c r="C179" s="36" t="s">
        <v>93</v>
      </c>
      <c r="D179" s="37" t="s">
        <v>127</v>
      </c>
      <c r="E179" s="38">
        <v>2000</v>
      </c>
      <c r="F179" s="38">
        <v>360</v>
      </c>
      <c r="G179" s="109">
        <f t="shared" si="10"/>
        <v>0.18</v>
      </c>
      <c r="H179" s="102">
        <f t="shared" si="11"/>
        <v>0.005074605790067976</v>
      </c>
    </row>
    <row r="180" spans="1:8" ht="13.5" thickBot="1">
      <c r="A180" s="31"/>
      <c r="B180" s="32"/>
      <c r="C180" s="166" t="s">
        <v>94</v>
      </c>
      <c r="D180" s="167" t="s">
        <v>88</v>
      </c>
      <c r="E180" s="34">
        <v>3690</v>
      </c>
      <c r="F180" s="34">
        <v>1537.5</v>
      </c>
      <c r="G180" s="120">
        <f t="shared" si="10"/>
        <v>0.4166666666666667</v>
      </c>
      <c r="H180" s="105">
        <f t="shared" si="11"/>
        <v>0.02167279556174865</v>
      </c>
    </row>
    <row r="181" spans="1:8" ht="12.75">
      <c r="A181" s="44">
        <v>751</v>
      </c>
      <c r="B181" s="45"/>
      <c r="C181" s="45"/>
      <c r="D181" s="76" t="s">
        <v>33</v>
      </c>
      <c r="E181" s="77">
        <f>SUM(E183,E189,)</f>
        <v>41890</v>
      </c>
      <c r="F181" s="77">
        <f>SUM(F183,F189,)</f>
        <v>39012.439999999995</v>
      </c>
      <c r="G181" s="112">
        <f t="shared" si="10"/>
        <v>0.931306755788971</v>
      </c>
      <c r="H181" s="113">
        <f t="shared" si="11"/>
        <v>0.5499243164129985</v>
      </c>
    </row>
    <row r="182" spans="1:8" ht="13.5" thickBot="1">
      <c r="A182" s="139"/>
      <c r="B182" s="140"/>
      <c r="C182" s="140"/>
      <c r="D182" s="141" t="s">
        <v>34</v>
      </c>
      <c r="E182" s="142"/>
      <c r="F182" s="142"/>
      <c r="G182" s="135"/>
      <c r="H182" s="136"/>
    </row>
    <row r="183" spans="1:8" ht="12.75">
      <c r="A183" s="90"/>
      <c r="B183" s="91">
        <v>75101</v>
      </c>
      <c r="C183" s="91"/>
      <c r="D183" s="92" t="s">
        <v>35</v>
      </c>
      <c r="E183" s="93">
        <f>SUM(E185:E188)</f>
        <v>1397</v>
      </c>
      <c r="F183" s="93">
        <f>SUM(F185:F188)</f>
        <v>358.92</v>
      </c>
      <c r="G183" s="121">
        <f t="shared" si="10"/>
        <v>0.25692197566213315</v>
      </c>
      <c r="H183" s="107">
        <f>F183/$F$477*100</f>
        <v>0.005059381972697772</v>
      </c>
    </row>
    <row r="184" spans="1:8" ht="12.75">
      <c r="A184" s="55"/>
      <c r="B184" s="56"/>
      <c r="C184" s="56"/>
      <c r="D184" s="57" t="s">
        <v>36</v>
      </c>
      <c r="E184" s="79"/>
      <c r="F184" s="79"/>
      <c r="G184" s="119"/>
      <c r="H184" s="101"/>
    </row>
    <row r="185" spans="1:8" ht="12.75">
      <c r="A185" s="35"/>
      <c r="B185" s="36"/>
      <c r="C185" s="36" t="s">
        <v>91</v>
      </c>
      <c r="D185" s="37" t="s">
        <v>85</v>
      </c>
      <c r="E185" s="38">
        <v>105</v>
      </c>
      <c r="F185" s="38">
        <v>51.57</v>
      </c>
      <c r="G185" s="109">
        <f t="shared" si="10"/>
        <v>0.49114285714285716</v>
      </c>
      <c r="H185" s="134">
        <f>F185/$F$477*100</f>
        <v>0.0007269372794272376</v>
      </c>
    </row>
    <row r="186" spans="1:8" ht="12.75">
      <c r="A186" s="35"/>
      <c r="B186" s="36"/>
      <c r="C186" s="36" t="s">
        <v>92</v>
      </c>
      <c r="D186" s="37" t="s">
        <v>86</v>
      </c>
      <c r="E186" s="38">
        <v>15</v>
      </c>
      <c r="F186" s="38">
        <v>7.35</v>
      </c>
      <c r="G186" s="109">
        <f t="shared" si="10"/>
        <v>0.49</v>
      </c>
      <c r="H186" s="134">
        <f>F186/$F$477*100</f>
        <v>0.0001036065348805545</v>
      </c>
    </row>
    <row r="187" spans="1:8" ht="12.75">
      <c r="A187" s="35"/>
      <c r="B187" s="36"/>
      <c r="C187" s="36" t="s">
        <v>114</v>
      </c>
      <c r="D187" s="37" t="s">
        <v>99</v>
      </c>
      <c r="E187" s="38">
        <v>600</v>
      </c>
      <c r="F187" s="38">
        <v>300</v>
      </c>
      <c r="G187" s="109">
        <f t="shared" si="10"/>
        <v>0.5</v>
      </c>
      <c r="H187" s="134">
        <f>F187/$F$477*100</f>
        <v>0.0042288381583899795</v>
      </c>
    </row>
    <row r="188" spans="1:8" ht="12.75">
      <c r="A188" s="47"/>
      <c r="B188" s="48"/>
      <c r="C188" s="48" t="s">
        <v>93</v>
      </c>
      <c r="D188" s="49" t="s">
        <v>100</v>
      </c>
      <c r="E188" s="50">
        <v>677</v>
      </c>
      <c r="F188" s="50">
        <v>0</v>
      </c>
      <c r="G188" s="116">
        <f t="shared" si="10"/>
        <v>0</v>
      </c>
      <c r="H188" s="134">
        <f>F188/$F$477*100</f>
        <v>0</v>
      </c>
    </row>
    <row r="189" spans="1:8" ht="12.75">
      <c r="A189" s="203"/>
      <c r="B189" s="208" t="s">
        <v>320</v>
      </c>
      <c r="C189" s="204"/>
      <c r="D189" s="209" t="s">
        <v>321</v>
      </c>
      <c r="E189" s="205">
        <f>SUM(E190:E198)</f>
        <v>40493</v>
      </c>
      <c r="F189" s="205">
        <f>SUM(F190:F198)</f>
        <v>38653.52</v>
      </c>
      <c r="G189" s="173">
        <f t="shared" si="10"/>
        <v>0.954572889141333</v>
      </c>
      <c r="H189" s="218">
        <f aca="true" t="shared" si="12" ref="H189:H198">F189/$F$477*100</f>
        <v>0.5448649344403008</v>
      </c>
    </row>
    <row r="190" spans="1:8" ht="12.75">
      <c r="A190" s="35"/>
      <c r="B190" s="36"/>
      <c r="C190" s="88" t="s">
        <v>146</v>
      </c>
      <c r="D190" s="39" t="s">
        <v>143</v>
      </c>
      <c r="E190" s="38">
        <v>8420.95</v>
      </c>
      <c r="F190" s="38">
        <v>8420.95</v>
      </c>
      <c r="G190" s="116">
        <f t="shared" si="10"/>
        <v>1</v>
      </c>
      <c r="H190" s="134">
        <f t="shared" si="12"/>
        <v>0.11870278229964702</v>
      </c>
    </row>
    <row r="191" spans="1:8" ht="12.75">
      <c r="A191" s="35"/>
      <c r="B191" s="36"/>
      <c r="C191" s="88" t="s">
        <v>90</v>
      </c>
      <c r="D191" s="39" t="s">
        <v>97</v>
      </c>
      <c r="E191" s="38">
        <v>5179</v>
      </c>
      <c r="F191" s="38">
        <v>5179</v>
      </c>
      <c r="G191" s="116">
        <f t="shared" si="10"/>
        <v>1</v>
      </c>
      <c r="H191" s="134">
        <f t="shared" si="12"/>
        <v>0.07300384274100569</v>
      </c>
    </row>
    <row r="192" spans="1:8" ht="12.75">
      <c r="A192" s="35"/>
      <c r="B192" s="36"/>
      <c r="C192" s="88" t="s">
        <v>91</v>
      </c>
      <c r="D192" s="39" t="s">
        <v>85</v>
      </c>
      <c r="E192" s="38">
        <v>1153.31</v>
      </c>
      <c r="F192" s="38">
        <v>1153.31</v>
      </c>
      <c r="G192" s="116">
        <f t="shared" si="10"/>
        <v>1</v>
      </c>
      <c r="H192" s="134">
        <f t="shared" si="12"/>
        <v>0.01625720445484249</v>
      </c>
    </row>
    <row r="193" spans="1:8" ht="12.75">
      <c r="A193" s="35"/>
      <c r="B193" s="36"/>
      <c r="C193" s="88" t="s">
        <v>92</v>
      </c>
      <c r="D193" s="39" t="s">
        <v>322</v>
      </c>
      <c r="E193" s="38">
        <v>126.41</v>
      </c>
      <c r="F193" s="38">
        <v>126.41</v>
      </c>
      <c r="G193" s="116">
        <f t="shared" si="10"/>
        <v>1</v>
      </c>
      <c r="H193" s="134">
        <f t="shared" si="12"/>
        <v>0.0017818914386735912</v>
      </c>
    </row>
    <row r="194" spans="1:8" ht="12.75">
      <c r="A194" s="35"/>
      <c r="B194" s="36"/>
      <c r="C194" s="88" t="s">
        <v>114</v>
      </c>
      <c r="D194" s="39" t="s">
        <v>130</v>
      </c>
      <c r="E194" s="115">
        <v>2126</v>
      </c>
      <c r="F194" s="38">
        <v>2126</v>
      </c>
      <c r="G194" s="116">
        <f t="shared" si="10"/>
        <v>1</v>
      </c>
      <c r="H194" s="134">
        <f t="shared" si="12"/>
        <v>0.029968366415790322</v>
      </c>
    </row>
    <row r="195" spans="1:8" ht="12.75">
      <c r="A195" s="35"/>
      <c r="B195" s="36"/>
      <c r="C195" s="88" t="s">
        <v>93</v>
      </c>
      <c r="D195" s="39" t="s">
        <v>127</v>
      </c>
      <c r="E195" s="38">
        <v>22425.68</v>
      </c>
      <c r="F195" s="38">
        <v>20586.2</v>
      </c>
      <c r="G195" s="116">
        <f t="shared" si="10"/>
        <v>0.9179743936415752</v>
      </c>
      <c r="H195" s="134">
        <f t="shared" si="12"/>
        <v>0.29018569365415936</v>
      </c>
    </row>
    <row r="196" spans="1:8" ht="12.75">
      <c r="A196" s="35"/>
      <c r="B196" s="36"/>
      <c r="C196" s="88" t="s">
        <v>94</v>
      </c>
      <c r="D196" s="39" t="s">
        <v>104</v>
      </c>
      <c r="E196" s="38">
        <v>554.28</v>
      </c>
      <c r="F196" s="38">
        <v>554.28</v>
      </c>
      <c r="G196" s="116">
        <f t="shared" si="10"/>
        <v>1</v>
      </c>
      <c r="H196" s="134">
        <f t="shared" si="12"/>
        <v>0.007813201381441327</v>
      </c>
    </row>
    <row r="197" spans="1:8" ht="12.75">
      <c r="A197" s="35"/>
      <c r="B197" s="36"/>
      <c r="C197" s="88" t="s">
        <v>119</v>
      </c>
      <c r="D197" s="39" t="s">
        <v>106</v>
      </c>
      <c r="E197" s="38">
        <v>10</v>
      </c>
      <c r="F197" s="38">
        <v>10</v>
      </c>
      <c r="G197" s="116">
        <f t="shared" si="10"/>
        <v>1</v>
      </c>
      <c r="H197" s="134">
        <f t="shared" si="12"/>
        <v>0.00014096127194633266</v>
      </c>
    </row>
    <row r="198" spans="1:8" ht="13.5" thickBot="1">
      <c r="A198" s="40"/>
      <c r="B198" s="41"/>
      <c r="C198" s="147" t="s">
        <v>122</v>
      </c>
      <c r="D198" s="148" t="s">
        <v>109</v>
      </c>
      <c r="E198" s="43">
        <v>497.37</v>
      </c>
      <c r="F198" s="43">
        <v>497.37</v>
      </c>
      <c r="G198" s="116">
        <f t="shared" si="10"/>
        <v>1</v>
      </c>
      <c r="H198" s="134">
        <f t="shared" si="12"/>
        <v>0.007010990782794747</v>
      </c>
    </row>
    <row r="199" spans="1:8" ht="12.75">
      <c r="A199" s="44" t="s">
        <v>37</v>
      </c>
      <c r="B199" s="45"/>
      <c r="C199" s="45"/>
      <c r="D199" s="76" t="s">
        <v>38</v>
      </c>
      <c r="E199" s="77">
        <f>SUM(E201,E204,E206,)</f>
        <v>264895</v>
      </c>
      <c r="F199" s="77">
        <f>SUM(F201,F204,F206,)</f>
        <v>136512.74</v>
      </c>
      <c r="G199" s="112">
        <f t="shared" si="10"/>
        <v>0.515346609033768</v>
      </c>
      <c r="H199" s="138">
        <f>F199/$F$477*100</f>
        <v>1.9243009467279002</v>
      </c>
    </row>
    <row r="200" spans="1:8" ht="13.5" thickBot="1">
      <c r="A200" s="139"/>
      <c r="B200" s="140"/>
      <c r="C200" s="140"/>
      <c r="D200" s="141" t="s">
        <v>39</v>
      </c>
      <c r="E200" s="142"/>
      <c r="F200" s="142"/>
      <c r="G200" s="135"/>
      <c r="H200" s="136"/>
    </row>
    <row r="201" spans="1:8" ht="12.75">
      <c r="A201" s="60"/>
      <c r="B201" s="61" t="s">
        <v>152</v>
      </c>
      <c r="C201" s="61"/>
      <c r="D201" s="62" t="s">
        <v>151</v>
      </c>
      <c r="E201" s="137">
        <f>SUM(E202:E203)</f>
        <v>8000</v>
      </c>
      <c r="F201" s="137">
        <f>SUM(F202:F203)</f>
        <v>0</v>
      </c>
      <c r="G201" s="119">
        <v>0</v>
      </c>
      <c r="H201" s="101">
        <f aca="true" t="shared" si="13" ref="H201:H224">F201/$F$477*100</f>
        <v>0</v>
      </c>
    </row>
    <row r="202" spans="1:8" ht="12.75">
      <c r="A202" s="87"/>
      <c r="B202" s="88"/>
      <c r="C202" s="88" t="s">
        <v>153</v>
      </c>
      <c r="D202" s="39" t="s">
        <v>154</v>
      </c>
      <c r="E202" s="89">
        <v>4000</v>
      </c>
      <c r="F202" s="89">
        <v>0</v>
      </c>
      <c r="G202" s="109">
        <v>0</v>
      </c>
      <c r="H202" s="102">
        <f t="shared" si="13"/>
        <v>0</v>
      </c>
    </row>
    <row r="203" spans="1:8" ht="12.75">
      <c r="A203" s="87"/>
      <c r="B203" s="88"/>
      <c r="C203" s="88" t="s">
        <v>323</v>
      </c>
      <c r="D203" s="39" t="s">
        <v>324</v>
      </c>
      <c r="E203" s="89">
        <v>4000</v>
      </c>
      <c r="F203" s="89">
        <v>0</v>
      </c>
      <c r="G203" s="109">
        <v>0</v>
      </c>
      <c r="H203" s="102">
        <f t="shared" si="13"/>
        <v>0</v>
      </c>
    </row>
    <row r="204" spans="1:8" ht="12.75">
      <c r="A204" s="210"/>
      <c r="B204" s="208" t="s">
        <v>325</v>
      </c>
      <c r="C204" s="208"/>
      <c r="D204" s="209" t="s">
        <v>326</v>
      </c>
      <c r="E204" s="211">
        <f>SUM(E205)</f>
        <v>7500</v>
      </c>
      <c r="F204" s="211">
        <f>SUM(F205)</f>
        <v>0</v>
      </c>
      <c r="G204" s="206">
        <v>0</v>
      </c>
      <c r="H204" s="207">
        <v>0</v>
      </c>
    </row>
    <row r="205" spans="1:8" ht="12.75">
      <c r="A205" s="87"/>
      <c r="B205" s="88"/>
      <c r="C205" s="88" t="s">
        <v>323</v>
      </c>
      <c r="D205" s="39" t="s">
        <v>327</v>
      </c>
      <c r="E205" s="89">
        <v>7500</v>
      </c>
      <c r="F205" s="89">
        <v>0</v>
      </c>
      <c r="G205" s="109">
        <v>0</v>
      </c>
      <c r="H205" s="102">
        <v>0</v>
      </c>
    </row>
    <row r="206" spans="1:8" ht="12.75">
      <c r="A206" s="27"/>
      <c r="B206" s="28" t="s">
        <v>40</v>
      </c>
      <c r="C206" s="28"/>
      <c r="D206" s="29" t="s">
        <v>41</v>
      </c>
      <c r="E206" s="30">
        <f>SUM(E207:E226)</f>
        <v>249395</v>
      </c>
      <c r="F206" s="30">
        <f>SUM(F207:F226)</f>
        <v>136512.74</v>
      </c>
      <c r="G206" s="111">
        <f t="shared" si="10"/>
        <v>0.5473756089737164</v>
      </c>
      <c r="H206" s="99">
        <f t="shared" si="13"/>
        <v>1.9243009467279002</v>
      </c>
    </row>
    <row r="207" spans="1:8" ht="12.75">
      <c r="A207" s="35"/>
      <c r="B207" s="36"/>
      <c r="C207" s="36" t="s">
        <v>112</v>
      </c>
      <c r="D207" s="37" t="s">
        <v>155</v>
      </c>
      <c r="E207" s="38">
        <v>42700</v>
      </c>
      <c r="F207" s="38">
        <v>42691.3</v>
      </c>
      <c r="G207" s="109">
        <f t="shared" si="10"/>
        <v>0.9997962529274005</v>
      </c>
      <c r="H207" s="102">
        <f t="shared" si="13"/>
        <v>0.6017819949042472</v>
      </c>
    </row>
    <row r="208" spans="1:8" ht="12.75">
      <c r="A208" s="47"/>
      <c r="B208" s="48"/>
      <c r="C208" s="48" t="s">
        <v>146</v>
      </c>
      <c r="D208" s="49" t="s">
        <v>156</v>
      </c>
      <c r="E208" s="50">
        <v>2700</v>
      </c>
      <c r="F208" s="50">
        <v>1200</v>
      </c>
      <c r="G208" s="109">
        <f t="shared" si="10"/>
        <v>0.4444444444444444</v>
      </c>
      <c r="H208" s="102">
        <f t="shared" si="13"/>
        <v>0.016915352633559918</v>
      </c>
    </row>
    <row r="209" spans="1:8" ht="12.75">
      <c r="A209" s="47"/>
      <c r="B209" s="48"/>
      <c r="C209" s="48" t="s">
        <v>90</v>
      </c>
      <c r="D209" s="49" t="s">
        <v>97</v>
      </c>
      <c r="E209" s="50">
        <v>59600</v>
      </c>
      <c r="F209" s="50">
        <v>30618</v>
      </c>
      <c r="G209" s="109">
        <f t="shared" si="10"/>
        <v>0.5137248322147651</v>
      </c>
      <c r="H209" s="102">
        <f t="shared" si="13"/>
        <v>0.43159522244528137</v>
      </c>
    </row>
    <row r="210" spans="1:8" ht="12.75">
      <c r="A210" s="47"/>
      <c r="B210" s="48"/>
      <c r="C210" s="48" t="s">
        <v>113</v>
      </c>
      <c r="D210" s="49" t="s">
        <v>98</v>
      </c>
      <c r="E210" s="50">
        <v>4800</v>
      </c>
      <c r="F210" s="50">
        <v>4669.83</v>
      </c>
      <c r="G210" s="109">
        <f t="shared" si="10"/>
        <v>0.97288125</v>
      </c>
      <c r="H210" s="102">
        <f t="shared" si="13"/>
        <v>0.06582651765731426</v>
      </c>
    </row>
    <row r="211" spans="1:8" ht="12.75">
      <c r="A211" s="47"/>
      <c r="B211" s="48"/>
      <c r="C211" s="48" t="s">
        <v>91</v>
      </c>
      <c r="D211" s="49" t="s">
        <v>85</v>
      </c>
      <c r="E211" s="50">
        <v>11200</v>
      </c>
      <c r="F211" s="50">
        <v>5644.26</v>
      </c>
      <c r="G211" s="109">
        <f t="shared" si="10"/>
        <v>0.5039517857142858</v>
      </c>
      <c r="H211" s="102">
        <f t="shared" si="13"/>
        <v>0.07956220687958077</v>
      </c>
    </row>
    <row r="212" spans="1:8" ht="12.75">
      <c r="A212" s="47"/>
      <c r="B212" s="48"/>
      <c r="C212" s="48" t="s">
        <v>92</v>
      </c>
      <c r="D212" s="49" t="s">
        <v>86</v>
      </c>
      <c r="E212" s="50">
        <v>1600</v>
      </c>
      <c r="F212" s="50">
        <v>802.02</v>
      </c>
      <c r="G212" s="109">
        <f t="shared" si="10"/>
        <v>0.5012624999999999</v>
      </c>
      <c r="H212" s="102">
        <f t="shared" si="13"/>
        <v>0.011305375932639772</v>
      </c>
    </row>
    <row r="213" spans="1:8" ht="12.75">
      <c r="A213" s="47"/>
      <c r="B213" s="48"/>
      <c r="C213" s="48" t="s">
        <v>114</v>
      </c>
      <c r="D213" s="49" t="s">
        <v>99</v>
      </c>
      <c r="E213" s="50">
        <v>6600</v>
      </c>
      <c r="F213" s="50">
        <v>500</v>
      </c>
      <c r="G213" s="109">
        <f t="shared" si="10"/>
        <v>0.07575757575757576</v>
      </c>
      <c r="H213" s="102">
        <f t="shared" si="13"/>
        <v>0.007048063597316633</v>
      </c>
    </row>
    <row r="214" spans="1:8" ht="12.75">
      <c r="A214" s="47"/>
      <c r="B214" s="48"/>
      <c r="C214" s="48" t="s">
        <v>93</v>
      </c>
      <c r="D214" s="49" t="s">
        <v>127</v>
      </c>
      <c r="E214" s="50">
        <v>33000</v>
      </c>
      <c r="F214" s="50">
        <v>14374.99</v>
      </c>
      <c r="G214" s="109">
        <f t="shared" si="10"/>
        <v>0.4356057575757576</v>
      </c>
      <c r="H214" s="102">
        <f t="shared" si="13"/>
        <v>0.20263168746158128</v>
      </c>
    </row>
    <row r="215" spans="1:8" ht="12.75">
      <c r="A215" s="47"/>
      <c r="B215" s="48"/>
      <c r="C215" s="48" t="s">
        <v>115</v>
      </c>
      <c r="D215" s="49" t="s">
        <v>101</v>
      </c>
      <c r="E215" s="50">
        <v>10000</v>
      </c>
      <c r="F215" s="50">
        <v>839.87</v>
      </c>
      <c r="G215" s="109">
        <f t="shared" si="10"/>
        <v>0.083987</v>
      </c>
      <c r="H215" s="102">
        <f t="shared" si="13"/>
        <v>0.011838914346956643</v>
      </c>
    </row>
    <row r="216" spans="1:8" ht="12.75">
      <c r="A216" s="47"/>
      <c r="B216" s="48"/>
      <c r="C216" s="48" t="s">
        <v>116</v>
      </c>
      <c r="D216" s="49" t="s">
        <v>102</v>
      </c>
      <c r="E216" s="50">
        <v>17245</v>
      </c>
      <c r="F216" s="50">
        <v>7414.85</v>
      </c>
      <c r="G216" s="109">
        <f t="shared" si="10"/>
        <v>0.4299710060887214</v>
      </c>
      <c r="H216" s="102">
        <f t="shared" si="13"/>
        <v>0.10452066872912648</v>
      </c>
    </row>
    <row r="217" spans="1:8" ht="12.75">
      <c r="A217" s="47"/>
      <c r="B217" s="48"/>
      <c r="C217" s="48" t="s">
        <v>117</v>
      </c>
      <c r="D217" s="49" t="s">
        <v>103</v>
      </c>
      <c r="E217" s="50">
        <v>6500</v>
      </c>
      <c r="F217" s="50">
        <v>3945</v>
      </c>
      <c r="G217" s="109">
        <f t="shared" si="10"/>
        <v>0.6069230769230769</v>
      </c>
      <c r="H217" s="102">
        <f t="shared" si="13"/>
        <v>0.05560922178282823</v>
      </c>
    </row>
    <row r="218" spans="1:8" ht="12.75">
      <c r="A218" s="47"/>
      <c r="B218" s="48"/>
      <c r="C218" s="48" t="s">
        <v>94</v>
      </c>
      <c r="D218" s="49" t="s">
        <v>104</v>
      </c>
      <c r="E218" s="50">
        <v>11000</v>
      </c>
      <c r="F218" s="50">
        <v>7739.7</v>
      </c>
      <c r="G218" s="109">
        <f t="shared" si="10"/>
        <v>0.7036090909090909</v>
      </c>
      <c r="H218" s="102">
        <f t="shared" si="13"/>
        <v>0.10909979564830308</v>
      </c>
    </row>
    <row r="219" spans="1:8" ht="12.75">
      <c r="A219" s="47"/>
      <c r="B219" s="48"/>
      <c r="C219" s="48" t="s">
        <v>119</v>
      </c>
      <c r="D219" s="49" t="s">
        <v>106</v>
      </c>
      <c r="E219" s="50">
        <v>450</v>
      </c>
      <c r="F219" s="50">
        <v>350</v>
      </c>
      <c r="G219" s="109">
        <f t="shared" si="10"/>
        <v>0.7777777777777778</v>
      </c>
      <c r="H219" s="102">
        <f t="shared" si="13"/>
        <v>0.004933644518121643</v>
      </c>
    </row>
    <row r="220" spans="1:8" ht="12.75">
      <c r="A220" s="47"/>
      <c r="B220" s="48"/>
      <c r="C220" s="48" t="s">
        <v>122</v>
      </c>
      <c r="D220" s="49" t="s">
        <v>109</v>
      </c>
      <c r="E220" s="50">
        <v>1500</v>
      </c>
      <c r="F220" s="50">
        <v>0</v>
      </c>
      <c r="G220" s="109">
        <f t="shared" si="10"/>
        <v>0</v>
      </c>
      <c r="H220" s="102">
        <f t="shared" si="13"/>
        <v>0</v>
      </c>
    </row>
    <row r="221" spans="1:8" ht="12.75">
      <c r="A221" s="47"/>
      <c r="B221" s="48"/>
      <c r="C221" s="48" t="s">
        <v>95</v>
      </c>
      <c r="D221" s="49" t="s">
        <v>147</v>
      </c>
      <c r="E221" s="50">
        <v>30000</v>
      </c>
      <c r="F221" s="50">
        <v>13531.9</v>
      </c>
      <c r="G221" s="109">
        <f t="shared" si="10"/>
        <v>0.4510633333333333</v>
      </c>
      <c r="H221" s="102">
        <f t="shared" si="13"/>
        <v>0.19074738358505788</v>
      </c>
    </row>
    <row r="222" spans="1:8" ht="12.75">
      <c r="A222" s="47"/>
      <c r="B222" s="48"/>
      <c r="C222" s="48" t="s">
        <v>123</v>
      </c>
      <c r="D222" s="49" t="s">
        <v>110</v>
      </c>
      <c r="E222" s="50">
        <v>2200</v>
      </c>
      <c r="F222" s="50">
        <v>1700</v>
      </c>
      <c r="G222" s="109">
        <f t="shared" si="10"/>
        <v>0.7727272727272727</v>
      </c>
      <c r="H222" s="102">
        <f t="shared" si="13"/>
        <v>0.023963416230876555</v>
      </c>
    </row>
    <row r="223" spans="1:8" ht="12.75">
      <c r="A223" s="47"/>
      <c r="B223" s="48"/>
      <c r="C223" s="48" t="s">
        <v>124</v>
      </c>
      <c r="D223" s="49" t="s">
        <v>111</v>
      </c>
      <c r="E223" s="50">
        <v>300</v>
      </c>
      <c r="F223" s="50">
        <v>0</v>
      </c>
      <c r="G223" s="109">
        <f t="shared" si="10"/>
        <v>0</v>
      </c>
      <c r="H223" s="102">
        <f t="shared" si="13"/>
        <v>0</v>
      </c>
    </row>
    <row r="224" spans="1:8" ht="12.75">
      <c r="A224" s="47"/>
      <c r="B224" s="48"/>
      <c r="C224" s="48" t="s">
        <v>238</v>
      </c>
      <c r="D224" s="49" t="s">
        <v>237</v>
      </c>
      <c r="E224" s="50">
        <v>1000</v>
      </c>
      <c r="F224" s="50">
        <v>491.02</v>
      </c>
      <c r="G224" s="116">
        <f t="shared" si="10"/>
        <v>0.49101999999999996</v>
      </c>
      <c r="H224" s="103">
        <f t="shared" si="13"/>
        <v>0.006921480375108826</v>
      </c>
    </row>
    <row r="225" spans="1:8" ht="12.75">
      <c r="A225" s="31"/>
      <c r="B225" s="32"/>
      <c r="C225" s="32"/>
      <c r="D225" s="33" t="s">
        <v>236</v>
      </c>
      <c r="E225" s="34"/>
      <c r="F225" s="34"/>
      <c r="G225" s="120"/>
      <c r="H225" s="105"/>
    </row>
    <row r="226" spans="1:8" ht="13.5" thickBot="1">
      <c r="A226" s="40"/>
      <c r="B226" s="41"/>
      <c r="C226" s="41" t="s">
        <v>328</v>
      </c>
      <c r="D226" s="42" t="s">
        <v>307</v>
      </c>
      <c r="E226" s="43">
        <v>7000</v>
      </c>
      <c r="F226" s="43">
        <v>0</v>
      </c>
      <c r="G226" s="110">
        <f t="shared" si="10"/>
        <v>0</v>
      </c>
      <c r="H226" s="106">
        <f>F226/$F$477*100</f>
        <v>0</v>
      </c>
    </row>
    <row r="227" spans="1:8" ht="13.5" thickBot="1">
      <c r="A227" s="150" t="s">
        <v>167</v>
      </c>
      <c r="B227" s="151"/>
      <c r="C227" s="151"/>
      <c r="D227" s="98" t="s">
        <v>158</v>
      </c>
      <c r="E227" s="108">
        <f>SUM(E228)</f>
        <v>52600</v>
      </c>
      <c r="F227" s="108">
        <f>SUM(F228)</f>
        <v>26915.94</v>
      </c>
      <c r="G227" s="122">
        <f aca="true" t="shared" si="14" ref="G227:G271">F227/E227</f>
        <v>0.5117098859315589</v>
      </c>
      <c r="H227" s="123">
        <f>F227/$F$477*100</f>
        <v>0.3794105138031173</v>
      </c>
    </row>
    <row r="228" spans="1:8" ht="12.75">
      <c r="A228" s="90"/>
      <c r="B228" s="91" t="s">
        <v>165</v>
      </c>
      <c r="C228" s="91"/>
      <c r="D228" s="92" t="s">
        <v>160</v>
      </c>
      <c r="E228" s="93">
        <f>SUM(E230)</f>
        <v>52600</v>
      </c>
      <c r="F228" s="93">
        <f>SUM(F230)</f>
        <v>26915.94</v>
      </c>
      <c r="G228" s="121">
        <f t="shared" si="14"/>
        <v>0.5117098859315589</v>
      </c>
      <c r="H228" s="107">
        <f>F228/$F$477*100</f>
        <v>0.3794105138031173</v>
      </c>
    </row>
    <row r="229" spans="1:8" ht="12.75">
      <c r="A229" s="90"/>
      <c r="B229" s="91"/>
      <c r="C229" s="91"/>
      <c r="D229" s="92" t="s">
        <v>159</v>
      </c>
      <c r="E229" s="93"/>
      <c r="F229" s="93"/>
      <c r="G229" s="119"/>
      <c r="H229" s="101"/>
    </row>
    <row r="230" spans="1:8" ht="13.5" thickBot="1">
      <c r="A230" s="35"/>
      <c r="B230" s="36"/>
      <c r="C230" s="36" t="s">
        <v>265</v>
      </c>
      <c r="D230" s="37" t="s">
        <v>272</v>
      </c>
      <c r="E230" s="38">
        <v>52600</v>
      </c>
      <c r="F230" s="38">
        <v>26915.94</v>
      </c>
      <c r="G230" s="110">
        <f t="shared" si="14"/>
        <v>0.5117098859315589</v>
      </c>
      <c r="H230" s="106">
        <f aca="true" t="shared" si="15" ref="H230:H238">F230/$F$477*100</f>
        <v>0.3794105138031173</v>
      </c>
    </row>
    <row r="231" spans="1:8" ht="13.5" thickBot="1">
      <c r="A231" s="150" t="s">
        <v>43</v>
      </c>
      <c r="B231" s="151"/>
      <c r="C231" s="151"/>
      <c r="D231" s="98" t="s">
        <v>44</v>
      </c>
      <c r="E231" s="108">
        <f>SUM(E232,E234,)</f>
        <v>125000</v>
      </c>
      <c r="F231" s="108">
        <f>SUM(F232,F234,)</f>
        <v>7011</v>
      </c>
      <c r="G231" s="122">
        <f t="shared" si="14"/>
        <v>0.056088</v>
      </c>
      <c r="H231" s="123">
        <f t="shared" si="15"/>
        <v>0.09882794776157383</v>
      </c>
    </row>
    <row r="232" spans="1:8" ht="12.75">
      <c r="A232" s="55"/>
      <c r="B232" s="56" t="s">
        <v>164</v>
      </c>
      <c r="C232" s="56"/>
      <c r="D232" s="57" t="s">
        <v>161</v>
      </c>
      <c r="E232" s="58">
        <f>SUM(E233)</f>
        <v>100000</v>
      </c>
      <c r="F232" s="58">
        <f>SUM(F233)</f>
        <v>0</v>
      </c>
      <c r="G232" s="119">
        <f t="shared" si="14"/>
        <v>0</v>
      </c>
      <c r="H232" s="101">
        <f t="shared" si="15"/>
        <v>0</v>
      </c>
    </row>
    <row r="233" spans="1:8" ht="12.75">
      <c r="A233" s="35"/>
      <c r="B233" s="36"/>
      <c r="C233" s="36" t="s">
        <v>163</v>
      </c>
      <c r="D233" s="37" t="s">
        <v>162</v>
      </c>
      <c r="E233" s="38">
        <v>100000</v>
      </c>
      <c r="F233" s="38">
        <v>0</v>
      </c>
      <c r="G233" s="109">
        <f t="shared" si="14"/>
        <v>0</v>
      </c>
      <c r="H233" s="102">
        <f t="shared" si="15"/>
        <v>0</v>
      </c>
    </row>
    <row r="234" spans="1:8" ht="12.75">
      <c r="A234" s="203"/>
      <c r="B234" s="208" t="s">
        <v>329</v>
      </c>
      <c r="C234" s="204"/>
      <c r="D234" s="209" t="s">
        <v>330</v>
      </c>
      <c r="E234" s="205">
        <f>SUM(E235)</f>
        <v>25000</v>
      </c>
      <c r="F234" s="205">
        <f>SUM(F235)</f>
        <v>7011</v>
      </c>
      <c r="G234" s="206">
        <f t="shared" si="14"/>
        <v>0.28044</v>
      </c>
      <c r="H234" s="207">
        <f t="shared" si="15"/>
        <v>0.09882794776157383</v>
      </c>
    </row>
    <row r="235" spans="1:8" ht="13.5" thickBot="1">
      <c r="A235" s="40"/>
      <c r="B235" s="41"/>
      <c r="C235" s="147" t="s">
        <v>331</v>
      </c>
      <c r="D235" s="148" t="s">
        <v>332</v>
      </c>
      <c r="E235" s="43">
        <v>25000</v>
      </c>
      <c r="F235" s="43">
        <v>7011</v>
      </c>
      <c r="G235" s="109">
        <f t="shared" si="14"/>
        <v>0.28044</v>
      </c>
      <c r="H235" s="102">
        <f t="shared" si="15"/>
        <v>0.09882794776157383</v>
      </c>
    </row>
    <row r="236" spans="1:8" ht="13.5" thickBot="1">
      <c r="A236" s="150" t="s">
        <v>45</v>
      </c>
      <c r="B236" s="151"/>
      <c r="C236" s="151"/>
      <c r="D236" s="98" t="s">
        <v>46</v>
      </c>
      <c r="E236" s="108">
        <f>SUM(E237,E261,E277,E292,E294,E303,E307,)</f>
        <v>4975317</v>
      </c>
      <c r="F236" s="108">
        <f>SUM(F237,F261,F277,F292,F294,F303,F307)</f>
        <v>2558582.8</v>
      </c>
      <c r="G236" s="122">
        <f t="shared" si="14"/>
        <v>0.5142552323801679</v>
      </c>
      <c r="H236" s="123">
        <f t="shared" si="15"/>
        <v>36.06610858680093</v>
      </c>
    </row>
    <row r="237" spans="1:8" ht="12.75">
      <c r="A237" s="55"/>
      <c r="B237" s="56" t="s">
        <v>47</v>
      </c>
      <c r="C237" s="56"/>
      <c r="D237" s="57" t="s">
        <v>48</v>
      </c>
      <c r="E237" s="58">
        <f>SUM(E238:E260)</f>
        <v>2726390</v>
      </c>
      <c r="F237" s="58">
        <f>SUM(F238:F260)</f>
        <v>1293913.6699999997</v>
      </c>
      <c r="G237" s="119">
        <f t="shared" si="14"/>
        <v>0.47458862085028175</v>
      </c>
      <c r="H237" s="101">
        <f t="shared" si="15"/>
        <v>18.23917167119473</v>
      </c>
    </row>
    <row r="238" spans="1:8" ht="12.75">
      <c r="A238" s="47"/>
      <c r="B238" s="48"/>
      <c r="C238" s="48" t="s">
        <v>112</v>
      </c>
      <c r="D238" s="49" t="s">
        <v>239</v>
      </c>
      <c r="E238" s="50">
        <v>92636</v>
      </c>
      <c r="F238" s="50">
        <v>42145.45</v>
      </c>
      <c r="G238" s="116">
        <f t="shared" si="14"/>
        <v>0.45495757588842345</v>
      </c>
      <c r="H238" s="103">
        <f t="shared" si="15"/>
        <v>0.5940876238750565</v>
      </c>
    </row>
    <row r="239" spans="1:8" ht="12.75">
      <c r="A239" s="72"/>
      <c r="B239" s="73"/>
      <c r="C239" s="73"/>
      <c r="D239" s="74" t="s">
        <v>240</v>
      </c>
      <c r="E239" s="75"/>
      <c r="F239" s="75"/>
      <c r="G239" s="117"/>
      <c r="H239" s="104"/>
    </row>
    <row r="240" spans="1:8" ht="12.75">
      <c r="A240" s="35"/>
      <c r="B240" s="36"/>
      <c r="C240" s="36" t="s">
        <v>90</v>
      </c>
      <c r="D240" s="37" t="s">
        <v>84</v>
      </c>
      <c r="E240" s="38">
        <v>1598957</v>
      </c>
      <c r="F240" s="38">
        <v>747717.39</v>
      </c>
      <c r="G240" s="109">
        <f t="shared" si="14"/>
        <v>0.4676282038854078</v>
      </c>
      <c r="H240" s="102">
        <f aca="true" t="shared" si="16" ref="H240:H256">F240/$F$477*100</f>
        <v>10.539919435079208</v>
      </c>
    </row>
    <row r="241" spans="1:8" ht="12.75">
      <c r="A241" s="35"/>
      <c r="B241" s="36"/>
      <c r="C241" s="36" t="s">
        <v>113</v>
      </c>
      <c r="D241" s="37" t="s">
        <v>98</v>
      </c>
      <c r="E241" s="38">
        <v>124347</v>
      </c>
      <c r="F241" s="38">
        <v>115353.87</v>
      </c>
      <c r="G241" s="109">
        <f t="shared" si="14"/>
        <v>0.9276771454076093</v>
      </c>
      <c r="H241" s="102">
        <f t="shared" si="16"/>
        <v>1.6260428239131905</v>
      </c>
    </row>
    <row r="242" spans="1:8" ht="12.75">
      <c r="A242" s="35"/>
      <c r="B242" s="36"/>
      <c r="C242" s="36" t="s">
        <v>91</v>
      </c>
      <c r="D242" s="37" t="s">
        <v>168</v>
      </c>
      <c r="E242" s="38">
        <v>314360</v>
      </c>
      <c r="F242" s="38">
        <v>148991.61</v>
      </c>
      <c r="G242" s="109">
        <f t="shared" si="14"/>
        <v>0.4739521885736098</v>
      </c>
      <c r="H242" s="102">
        <f t="shared" si="16"/>
        <v>2.1002046854931935</v>
      </c>
    </row>
    <row r="243" spans="1:8" ht="12.75">
      <c r="A243" s="35"/>
      <c r="B243" s="36"/>
      <c r="C243" s="36" t="s">
        <v>92</v>
      </c>
      <c r="D243" s="37" t="s">
        <v>86</v>
      </c>
      <c r="E243" s="38">
        <v>45085</v>
      </c>
      <c r="F243" s="38">
        <v>18954.96</v>
      </c>
      <c r="G243" s="109">
        <f t="shared" si="14"/>
        <v>0.42042719307973825</v>
      </c>
      <c r="H243" s="102">
        <f t="shared" si="16"/>
        <v>0.2671915271291858</v>
      </c>
    </row>
    <row r="244" spans="1:8" ht="12.75">
      <c r="A244" s="35"/>
      <c r="B244" s="36"/>
      <c r="C244" s="36" t="s">
        <v>114</v>
      </c>
      <c r="D244" s="37" t="s">
        <v>130</v>
      </c>
      <c r="E244" s="38">
        <v>11740</v>
      </c>
      <c r="F244" s="38">
        <v>2280</v>
      </c>
      <c r="G244" s="109">
        <f t="shared" si="14"/>
        <v>0.19420783645655879</v>
      </c>
      <c r="H244" s="102">
        <f t="shared" si="16"/>
        <v>0.032139170003763845</v>
      </c>
    </row>
    <row r="245" spans="1:8" ht="12.75">
      <c r="A245" s="35"/>
      <c r="B245" s="36"/>
      <c r="C245" s="36" t="s">
        <v>93</v>
      </c>
      <c r="D245" s="37" t="s">
        <v>127</v>
      </c>
      <c r="E245" s="38">
        <v>265000</v>
      </c>
      <c r="F245" s="38">
        <v>116800.83</v>
      </c>
      <c r="G245" s="109">
        <f t="shared" si="14"/>
        <v>0.44075784905660376</v>
      </c>
      <c r="H245" s="102">
        <f t="shared" si="16"/>
        <v>1.6464393561187372</v>
      </c>
    </row>
    <row r="246" spans="1:8" ht="12.75">
      <c r="A246" s="35"/>
      <c r="B246" s="36"/>
      <c r="C246" s="36" t="s">
        <v>175</v>
      </c>
      <c r="D246" s="37" t="s">
        <v>169</v>
      </c>
      <c r="E246" s="38">
        <v>8500</v>
      </c>
      <c r="F246" s="38">
        <v>2292.51</v>
      </c>
      <c r="G246" s="109">
        <f t="shared" si="14"/>
        <v>0.2697070588235294</v>
      </c>
      <c r="H246" s="102">
        <f t="shared" si="16"/>
        <v>0.032315512554968714</v>
      </c>
    </row>
    <row r="247" spans="1:8" ht="12.75">
      <c r="A247" s="35"/>
      <c r="B247" s="36"/>
      <c r="C247" s="36" t="s">
        <v>115</v>
      </c>
      <c r="D247" s="37" t="s">
        <v>101</v>
      </c>
      <c r="E247" s="38">
        <v>26108</v>
      </c>
      <c r="F247" s="38">
        <v>13022.36</v>
      </c>
      <c r="G247" s="109">
        <f t="shared" si="14"/>
        <v>0.4987881109238548</v>
      </c>
      <c r="H247" s="102">
        <f t="shared" si="16"/>
        <v>0.18356484293430447</v>
      </c>
    </row>
    <row r="248" spans="1:8" ht="12.75">
      <c r="A248" s="35"/>
      <c r="B248" s="36"/>
      <c r="C248" s="36" t="s">
        <v>116</v>
      </c>
      <c r="D248" s="37" t="s">
        <v>102</v>
      </c>
      <c r="E248" s="38">
        <v>50900</v>
      </c>
      <c r="F248" s="38">
        <v>6408.25</v>
      </c>
      <c r="G248" s="109">
        <f t="shared" si="14"/>
        <v>0.12589882121807466</v>
      </c>
      <c r="H248" s="102">
        <f t="shared" si="16"/>
        <v>0.09033150709500863</v>
      </c>
    </row>
    <row r="249" spans="1:8" ht="12.75">
      <c r="A249" s="35"/>
      <c r="B249" s="36"/>
      <c r="C249" s="36" t="s">
        <v>117</v>
      </c>
      <c r="D249" s="37" t="s">
        <v>103</v>
      </c>
      <c r="E249" s="38">
        <v>1360</v>
      </c>
      <c r="F249" s="38">
        <v>168</v>
      </c>
      <c r="G249" s="109">
        <f t="shared" si="14"/>
        <v>0.12352941176470589</v>
      </c>
      <c r="H249" s="102">
        <f t="shared" si="16"/>
        <v>0.0023681493686983886</v>
      </c>
    </row>
    <row r="250" spans="1:8" ht="12.75">
      <c r="A250" s="35"/>
      <c r="B250" s="36"/>
      <c r="C250" s="36" t="s">
        <v>94</v>
      </c>
      <c r="D250" s="37" t="s">
        <v>104</v>
      </c>
      <c r="E250" s="38">
        <v>30889</v>
      </c>
      <c r="F250" s="38">
        <v>9081.88</v>
      </c>
      <c r="G250" s="109">
        <f t="shared" si="14"/>
        <v>0.29401664022791285</v>
      </c>
      <c r="H250" s="102">
        <f t="shared" si="16"/>
        <v>0.12801933564639598</v>
      </c>
    </row>
    <row r="251" spans="1:8" ht="12.75">
      <c r="A251" s="35"/>
      <c r="B251" s="36"/>
      <c r="C251" s="36" t="s">
        <v>118</v>
      </c>
      <c r="D251" s="37" t="s">
        <v>145</v>
      </c>
      <c r="E251" s="38">
        <v>1520</v>
      </c>
      <c r="F251" s="38">
        <v>650.88</v>
      </c>
      <c r="G251" s="109">
        <f t="shared" si="14"/>
        <v>0.4282105263157895</v>
      </c>
      <c r="H251" s="102">
        <f t="shared" si="16"/>
        <v>0.009174887268442901</v>
      </c>
    </row>
    <row r="252" spans="1:8" ht="12.75">
      <c r="A252" s="35"/>
      <c r="B252" s="36"/>
      <c r="C252" s="36" t="s">
        <v>119</v>
      </c>
      <c r="D252" s="37" t="s">
        <v>106</v>
      </c>
      <c r="E252" s="38">
        <v>4930</v>
      </c>
      <c r="F252" s="38">
        <v>1547.71</v>
      </c>
      <c r="G252" s="109">
        <f t="shared" si="14"/>
        <v>0.3139371196754564</v>
      </c>
      <c r="H252" s="102">
        <f t="shared" si="16"/>
        <v>0.021816717020405853</v>
      </c>
    </row>
    <row r="253" spans="1:8" ht="12.75">
      <c r="A253" s="35"/>
      <c r="B253" s="36"/>
      <c r="C253" s="36" t="s">
        <v>120</v>
      </c>
      <c r="D253" s="37" t="s">
        <v>107</v>
      </c>
      <c r="E253" s="38">
        <v>4740</v>
      </c>
      <c r="F253" s="38">
        <v>2214.05</v>
      </c>
      <c r="G253" s="109">
        <f t="shared" si="14"/>
        <v>0.4670991561181435</v>
      </c>
      <c r="H253" s="102">
        <f t="shared" si="16"/>
        <v>0.031209530415277787</v>
      </c>
    </row>
    <row r="254" spans="1:8" ht="12.75">
      <c r="A254" s="35"/>
      <c r="B254" s="36"/>
      <c r="C254" s="36" t="s">
        <v>122</v>
      </c>
      <c r="D254" s="37" t="s">
        <v>109</v>
      </c>
      <c r="E254" s="38">
        <v>8100</v>
      </c>
      <c r="F254" s="38">
        <v>2426.36</v>
      </c>
      <c r="G254" s="109">
        <f t="shared" si="14"/>
        <v>0.29955061728395066</v>
      </c>
      <c r="H254" s="102">
        <f t="shared" si="16"/>
        <v>0.034202279179970374</v>
      </c>
    </row>
    <row r="255" spans="1:8" ht="12.75">
      <c r="A255" s="35"/>
      <c r="B255" s="36"/>
      <c r="C255" s="36" t="s">
        <v>95</v>
      </c>
      <c r="D255" s="37" t="s">
        <v>147</v>
      </c>
      <c r="E255" s="38">
        <v>9500</v>
      </c>
      <c r="F255" s="38">
        <v>4681.68</v>
      </c>
      <c r="G255" s="109">
        <f t="shared" si="14"/>
        <v>0.4928084210526316</v>
      </c>
      <c r="H255" s="102">
        <f t="shared" si="16"/>
        <v>0.06599355676457068</v>
      </c>
    </row>
    <row r="256" spans="1:8" ht="12.75">
      <c r="A256" s="47"/>
      <c r="B256" s="48"/>
      <c r="C256" s="48" t="s">
        <v>123</v>
      </c>
      <c r="D256" s="49" t="s">
        <v>178</v>
      </c>
      <c r="E256" s="50">
        <v>82188</v>
      </c>
      <c r="F256" s="50">
        <v>56532.88</v>
      </c>
      <c r="G256" s="116">
        <f t="shared" si="14"/>
        <v>0.6878483476906604</v>
      </c>
      <c r="H256" s="103">
        <f t="shared" si="16"/>
        <v>0.7968946671589391</v>
      </c>
    </row>
    <row r="257" spans="1:8" ht="12.75">
      <c r="A257" s="72"/>
      <c r="B257" s="73"/>
      <c r="C257" s="73"/>
      <c r="D257" s="74" t="s">
        <v>177</v>
      </c>
      <c r="E257" s="75"/>
      <c r="F257" s="75"/>
      <c r="G257" s="117"/>
      <c r="H257" s="104"/>
    </row>
    <row r="258" spans="1:8" ht="12.75">
      <c r="A258" s="72"/>
      <c r="B258" s="73"/>
      <c r="C258" s="73" t="s">
        <v>310</v>
      </c>
      <c r="D258" s="74" t="s">
        <v>311</v>
      </c>
      <c r="E258" s="75">
        <v>2086</v>
      </c>
      <c r="F258" s="75">
        <v>1176</v>
      </c>
      <c r="G258" s="116">
        <f t="shared" si="14"/>
        <v>0.5637583892617449</v>
      </c>
      <c r="H258" s="104">
        <f>F258/$F$477*100</f>
        <v>0.01657704558088872</v>
      </c>
    </row>
    <row r="259" spans="1:8" ht="12.75">
      <c r="A259" s="35"/>
      <c r="B259" s="36"/>
      <c r="C259" s="36" t="s">
        <v>124</v>
      </c>
      <c r="D259" s="37" t="s">
        <v>111</v>
      </c>
      <c r="E259" s="38">
        <v>4300</v>
      </c>
      <c r="F259" s="38">
        <v>1467</v>
      </c>
      <c r="G259" s="109">
        <f t="shared" si="14"/>
        <v>0.3411627906976744</v>
      </c>
      <c r="H259" s="102">
        <f aca="true" t="shared" si="17" ref="H259:H275">F259/$F$477*100</f>
        <v>0.020679018594527</v>
      </c>
    </row>
    <row r="260" spans="1:8" ht="12.75">
      <c r="A260" s="35"/>
      <c r="B260" s="36"/>
      <c r="C260" s="36" t="s">
        <v>78</v>
      </c>
      <c r="D260" s="37" t="s">
        <v>79</v>
      </c>
      <c r="E260" s="38">
        <v>39144</v>
      </c>
      <c r="F260" s="38">
        <v>0</v>
      </c>
      <c r="G260" s="109">
        <f t="shared" si="14"/>
        <v>0</v>
      </c>
      <c r="H260" s="102">
        <f t="shared" si="17"/>
        <v>0</v>
      </c>
    </row>
    <row r="261" spans="1:8" ht="12.75">
      <c r="A261" s="27"/>
      <c r="B261" s="28" t="s">
        <v>182</v>
      </c>
      <c r="C261" s="28"/>
      <c r="D261" s="29" t="s">
        <v>179</v>
      </c>
      <c r="E261" s="30">
        <f>SUM(E262:E276)</f>
        <v>319725</v>
      </c>
      <c r="F261" s="30">
        <f>SUM(F262:F276)</f>
        <v>144046.44999999998</v>
      </c>
      <c r="G261" s="111">
        <f t="shared" si="14"/>
        <v>0.4505323324732191</v>
      </c>
      <c r="H261" s="99">
        <f t="shared" si="17"/>
        <v>2.030497081135381</v>
      </c>
    </row>
    <row r="262" spans="1:8" ht="12.75">
      <c r="A262" s="168"/>
      <c r="B262" s="169"/>
      <c r="C262" s="171" t="s">
        <v>313</v>
      </c>
      <c r="D262" s="172" t="s">
        <v>314</v>
      </c>
      <c r="E262" s="170">
        <v>14410</v>
      </c>
      <c r="F262" s="170">
        <v>5160.72</v>
      </c>
      <c r="G262" s="165">
        <f t="shared" si="14"/>
        <v>0.3581346287300486</v>
      </c>
      <c r="H262" s="102">
        <f t="shared" si="17"/>
        <v>0.0727461655358878</v>
      </c>
    </row>
    <row r="263" spans="1:8" ht="12.75">
      <c r="A263" s="35"/>
      <c r="B263" s="36"/>
      <c r="C263" s="36" t="s">
        <v>112</v>
      </c>
      <c r="D263" s="37" t="s">
        <v>96</v>
      </c>
      <c r="E263" s="38">
        <v>14921</v>
      </c>
      <c r="F263" s="38">
        <v>7664.4</v>
      </c>
      <c r="G263" s="109">
        <f t="shared" si="14"/>
        <v>0.5136653039340526</v>
      </c>
      <c r="H263" s="102">
        <f t="shared" si="17"/>
        <v>0.10803835727054721</v>
      </c>
    </row>
    <row r="264" spans="1:8" ht="12.75">
      <c r="A264" s="35"/>
      <c r="B264" s="36"/>
      <c r="C264" s="36" t="s">
        <v>90</v>
      </c>
      <c r="D264" s="37" t="s">
        <v>97</v>
      </c>
      <c r="E264" s="38">
        <v>196086</v>
      </c>
      <c r="F264" s="38">
        <v>84075.49</v>
      </c>
      <c r="G264" s="109">
        <f t="shared" si="14"/>
        <v>0.4287684485378865</v>
      </c>
      <c r="H264" s="102">
        <f t="shared" si="17"/>
        <v>1.1851388009911172</v>
      </c>
    </row>
    <row r="265" spans="1:8" ht="12.75">
      <c r="A265" s="35"/>
      <c r="B265" s="36"/>
      <c r="C265" s="36" t="s">
        <v>113</v>
      </c>
      <c r="D265" s="37" t="s">
        <v>98</v>
      </c>
      <c r="E265" s="38">
        <v>18160</v>
      </c>
      <c r="F265" s="38">
        <v>15249.34</v>
      </c>
      <c r="G265" s="109">
        <f t="shared" si="14"/>
        <v>0.8397213656387665</v>
      </c>
      <c r="H265" s="102">
        <f t="shared" si="17"/>
        <v>0.21495663627420886</v>
      </c>
    </row>
    <row r="266" spans="1:8" ht="12.75">
      <c r="A266" s="35"/>
      <c r="B266" s="36"/>
      <c r="C266" s="36" t="s">
        <v>91</v>
      </c>
      <c r="D266" s="37" t="s">
        <v>168</v>
      </c>
      <c r="E266" s="38">
        <v>42020</v>
      </c>
      <c r="F266" s="38">
        <v>17950.31</v>
      </c>
      <c r="G266" s="109">
        <f t="shared" si="14"/>
        <v>0.42718491194669206</v>
      </c>
      <c r="H266" s="102">
        <f t="shared" si="17"/>
        <v>0.2530298529430975</v>
      </c>
    </row>
    <row r="267" spans="1:8" ht="12.75">
      <c r="A267" s="35"/>
      <c r="B267" s="36"/>
      <c r="C267" s="36" t="s">
        <v>92</v>
      </c>
      <c r="D267" s="37" t="s">
        <v>86</v>
      </c>
      <c r="E267" s="38">
        <v>6035</v>
      </c>
      <c r="F267" s="38">
        <v>2547.1</v>
      </c>
      <c r="G267" s="109">
        <f t="shared" si="14"/>
        <v>0.4220546810273405</v>
      </c>
      <c r="H267" s="102">
        <f t="shared" si="17"/>
        <v>0.035904245577450394</v>
      </c>
    </row>
    <row r="268" spans="1:8" ht="12.75">
      <c r="A268" s="35"/>
      <c r="B268" s="36"/>
      <c r="C268" s="36" t="s">
        <v>93</v>
      </c>
      <c r="D268" s="37" t="s">
        <v>127</v>
      </c>
      <c r="E268" s="38">
        <v>4200</v>
      </c>
      <c r="F268" s="38">
        <v>259.38</v>
      </c>
      <c r="G268" s="109">
        <f t="shared" si="14"/>
        <v>0.06175714285714286</v>
      </c>
      <c r="H268" s="102">
        <f t="shared" si="17"/>
        <v>0.0036562534717439767</v>
      </c>
    </row>
    <row r="269" spans="1:8" ht="12.75">
      <c r="A269" s="35"/>
      <c r="B269" s="36"/>
      <c r="C269" s="36" t="s">
        <v>175</v>
      </c>
      <c r="D269" s="37" t="s">
        <v>169</v>
      </c>
      <c r="E269" s="38">
        <v>4500</v>
      </c>
      <c r="F269" s="38">
        <v>41.99</v>
      </c>
      <c r="G269" s="109">
        <f t="shared" si="14"/>
        <v>0.009331111111111111</v>
      </c>
      <c r="H269" s="102">
        <f t="shared" si="17"/>
        <v>0.0005918963809026509</v>
      </c>
    </row>
    <row r="270" spans="1:8" ht="12.75">
      <c r="A270" s="35"/>
      <c r="B270" s="36"/>
      <c r="C270" s="36" t="s">
        <v>115</v>
      </c>
      <c r="D270" s="37" t="s">
        <v>101</v>
      </c>
      <c r="E270" s="38">
        <v>4783</v>
      </c>
      <c r="F270" s="38">
        <v>2133.87</v>
      </c>
      <c r="G270" s="109">
        <f t="shared" si="14"/>
        <v>0.4461363161195902</v>
      </c>
      <c r="H270" s="102">
        <f t="shared" si="17"/>
        <v>0.03007930293681209</v>
      </c>
    </row>
    <row r="271" spans="1:8" ht="12.75">
      <c r="A271" s="35"/>
      <c r="B271" s="36"/>
      <c r="C271" s="36" t="s">
        <v>116</v>
      </c>
      <c r="D271" s="37" t="s">
        <v>102</v>
      </c>
      <c r="E271" s="38">
        <v>450</v>
      </c>
      <c r="F271" s="38">
        <v>0</v>
      </c>
      <c r="G271" s="109">
        <f t="shared" si="14"/>
        <v>0</v>
      </c>
      <c r="H271" s="102">
        <f t="shared" si="17"/>
        <v>0</v>
      </c>
    </row>
    <row r="272" spans="1:8" ht="12.75">
      <c r="A272" s="35"/>
      <c r="B272" s="36"/>
      <c r="C272" s="36" t="s">
        <v>117</v>
      </c>
      <c r="D272" s="37" t="s">
        <v>103</v>
      </c>
      <c r="E272" s="38">
        <v>270</v>
      </c>
      <c r="F272" s="38">
        <v>0</v>
      </c>
      <c r="G272" s="109">
        <f aca="true" t="shared" si="18" ref="G272:G307">F272/E272</f>
        <v>0</v>
      </c>
      <c r="H272" s="102">
        <f t="shared" si="17"/>
        <v>0</v>
      </c>
    </row>
    <row r="273" spans="1:8" ht="12.75">
      <c r="A273" s="35"/>
      <c r="B273" s="36"/>
      <c r="C273" s="36" t="s">
        <v>94</v>
      </c>
      <c r="D273" s="37" t="s">
        <v>104</v>
      </c>
      <c r="E273" s="38">
        <v>1150</v>
      </c>
      <c r="F273" s="38">
        <v>100.05</v>
      </c>
      <c r="G273" s="109">
        <f t="shared" si="18"/>
        <v>0.087</v>
      </c>
      <c r="H273" s="102">
        <f t="shared" si="17"/>
        <v>0.0014103175258230584</v>
      </c>
    </row>
    <row r="274" spans="1:8" ht="12.75">
      <c r="A274" s="35"/>
      <c r="B274" s="36"/>
      <c r="C274" s="36" t="s">
        <v>122</v>
      </c>
      <c r="D274" s="37" t="s">
        <v>109</v>
      </c>
      <c r="E274" s="38">
        <v>600</v>
      </c>
      <c r="F274" s="38">
        <v>84.01</v>
      </c>
      <c r="G274" s="109">
        <f t="shared" si="18"/>
        <v>0.14001666666666668</v>
      </c>
      <c r="H274" s="102">
        <f t="shared" si="17"/>
        <v>0.0011842156456211407</v>
      </c>
    </row>
    <row r="275" spans="1:8" ht="12.75">
      <c r="A275" s="47"/>
      <c r="B275" s="48"/>
      <c r="C275" s="48" t="s">
        <v>123</v>
      </c>
      <c r="D275" s="49" t="s">
        <v>178</v>
      </c>
      <c r="E275" s="50">
        <v>12140</v>
      </c>
      <c r="F275" s="50">
        <v>8779.79</v>
      </c>
      <c r="G275" s="116">
        <f t="shared" si="18"/>
        <v>0.7232116968698518</v>
      </c>
      <c r="H275" s="103">
        <f t="shared" si="17"/>
        <v>0.12376103658216922</v>
      </c>
    </row>
    <row r="276" spans="1:8" ht="12.75">
      <c r="A276" s="72"/>
      <c r="B276" s="73"/>
      <c r="C276" s="73"/>
      <c r="D276" s="74" t="s">
        <v>177</v>
      </c>
      <c r="E276" s="75"/>
      <c r="F276" s="75"/>
      <c r="G276" s="117"/>
      <c r="H276" s="104"/>
    </row>
    <row r="277" spans="1:8" ht="12.75">
      <c r="A277" s="27"/>
      <c r="B277" s="28" t="s">
        <v>49</v>
      </c>
      <c r="C277" s="28"/>
      <c r="D277" s="29" t="s">
        <v>50</v>
      </c>
      <c r="E277" s="30">
        <f>SUM(E278:E291)</f>
        <v>377128</v>
      </c>
      <c r="F277" s="30">
        <f>SUM(F278:F291)</f>
        <v>212141.05</v>
      </c>
      <c r="G277" s="111">
        <f t="shared" si="18"/>
        <v>0.5625173681084406</v>
      </c>
      <c r="H277" s="99">
        <f aca="true" t="shared" si="19" ref="H277:H290">F277/$F$477*100</f>
        <v>2.990367224003055</v>
      </c>
    </row>
    <row r="278" spans="1:8" ht="12.75">
      <c r="A278" s="68"/>
      <c r="B278" s="69"/>
      <c r="C278" s="69" t="s">
        <v>112</v>
      </c>
      <c r="D278" s="70" t="s">
        <v>96</v>
      </c>
      <c r="E278" s="71">
        <v>17178</v>
      </c>
      <c r="F278" s="71">
        <v>8908.8</v>
      </c>
      <c r="G278" s="109">
        <f t="shared" si="18"/>
        <v>0.5186168354872511</v>
      </c>
      <c r="H278" s="102">
        <f t="shared" si="19"/>
        <v>0.12557957795154884</v>
      </c>
    </row>
    <row r="279" spans="1:8" ht="12.75">
      <c r="A279" s="68"/>
      <c r="B279" s="69"/>
      <c r="C279" s="69" t="s">
        <v>90</v>
      </c>
      <c r="D279" s="70" t="s">
        <v>97</v>
      </c>
      <c r="E279" s="71">
        <v>250200</v>
      </c>
      <c r="F279" s="71">
        <v>135678.68</v>
      </c>
      <c r="G279" s="109">
        <f t="shared" si="18"/>
        <v>0.542280895283773</v>
      </c>
      <c r="H279" s="102">
        <f t="shared" si="19"/>
        <v>1.9125439308799446</v>
      </c>
    </row>
    <row r="280" spans="1:8" ht="12.75">
      <c r="A280" s="68"/>
      <c r="B280" s="69"/>
      <c r="C280" s="69" t="s">
        <v>113</v>
      </c>
      <c r="D280" s="70" t="s">
        <v>98</v>
      </c>
      <c r="E280" s="71">
        <v>23532</v>
      </c>
      <c r="F280" s="71">
        <v>22021.19</v>
      </c>
      <c r="G280" s="109">
        <f t="shared" si="18"/>
        <v>0.9357976372599014</v>
      </c>
      <c r="H280" s="102">
        <f t="shared" si="19"/>
        <v>0.3104134952171861</v>
      </c>
    </row>
    <row r="281" spans="1:8" ht="12.75">
      <c r="A281" s="68"/>
      <c r="B281" s="69"/>
      <c r="C281" s="69" t="s">
        <v>91</v>
      </c>
      <c r="D281" s="70" t="s">
        <v>85</v>
      </c>
      <c r="E281" s="71">
        <v>49990</v>
      </c>
      <c r="F281" s="71">
        <v>27529.44</v>
      </c>
      <c r="G281" s="109">
        <f t="shared" si="18"/>
        <v>0.5506989397879576</v>
      </c>
      <c r="H281" s="102">
        <f t="shared" si="19"/>
        <v>0.38805848783702485</v>
      </c>
    </row>
    <row r="282" spans="1:8" ht="12.75">
      <c r="A282" s="68"/>
      <c r="B282" s="69"/>
      <c r="C282" s="69" t="s">
        <v>92</v>
      </c>
      <c r="D282" s="70" t="s">
        <v>86</v>
      </c>
      <c r="E282" s="71">
        <v>7312</v>
      </c>
      <c r="F282" s="71">
        <v>3944.28</v>
      </c>
      <c r="G282" s="109">
        <f t="shared" si="18"/>
        <v>0.5394256017505471</v>
      </c>
      <c r="H282" s="102">
        <f t="shared" si="19"/>
        <v>0.055599072571248104</v>
      </c>
    </row>
    <row r="283" spans="1:8" ht="12.75">
      <c r="A283" s="68"/>
      <c r="B283" s="69"/>
      <c r="C283" s="69" t="s">
        <v>93</v>
      </c>
      <c r="D283" s="70" t="s">
        <v>127</v>
      </c>
      <c r="E283" s="71">
        <v>2300</v>
      </c>
      <c r="F283" s="71">
        <v>229.26</v>
      </c>
      <c r="G283" s="109">
        <f t="shared" si="18"/>
        <v>0.09967826086956522</v>
      </c>
      <c r="H283" s="102">
        <f t="shared" si="19"/>
        <v>0.0032316781206416225</v>
      </c>
    </row>
    <row r="284" spans="1:8" ht="12.75">
      <c r="A284" s="68"/>
      <c r="B284" s="69"/>
      <c r="C284" s="69" t="s">
        <v>175</v>
      </c>
      <c r="D284" s="70" t="s">
        <v>169</v>
      </c>
      <c r="E284" s="71">
        <v>3100</v>
      </c>
      <c r="F284" s="71">
        <v>0</v>
      </c>
      <c r="G284" s="109">
        <f t="shared" si="18"/>
        <v>0</v>
      </c>
      <c r="H284" s="102">
        <f t="shared" si="19"/>
        <v>0</v>
      </c>
    </row>
    <row r="285" spans="1:8" ht="12.75">
      <c r="A285" s="68"/>
      <c r="B285" s="69"/>
      <c r="C285" s="69" t="s">
        <v>115</v>
      </c>
      <c r="D285" s="70" t="s">
        <v>101</v>
      </c>
      <c r="E285" s="71">
        <v>4826</v>
      </c>
      <c r="F285" s="71">
        <v>2196.58</v>
      </c>
      <c r="G285" s="109">
        <f t="shared" si="18"/>
        <v>0.4551554082055532</v>
      </c>
      <c r="H285" s="102">
        <f t="shared" si="19"/>
        <v>0.030963271073187536</v>
      </c>
    </row>
    <row r="286" spans="1:8" ht="12.75">
      <c r="A286" s="68"/>
      <c r="B286" s="69"/>
      <c r="C286" s="69" t="s">
        <v>116</v>
      </c>
      <c r="D286" s="70" t="s">
        <v>102</v>
      </c>
      <c r="E286" s="71">
        <v>450</v>
      </c>
      <c r="F286" s="71">
        <v>0</v>
      </c>
      <c r="G286" s="109">
        <f t="shared" si="18"/>
        <v>0</v>
      </c>
      <c r="H286" s="102">
        <f t="shared" si="19"/>
        <v>0</v>
      </c>
    </row>
    <row r="287" spans="1:8" ht="12.75">
      <c r="A287" s="68"/>
      <c r="B287" s="69"/>
      <c r="C287" s="69" t="s">
        <v>117</v>
      </c>
      <c r="D287" s="70" t="s">
        <v>103</v>
      </c>
      <c r="E287" s="71">
        <v>400</v>
      </c>
      <c r="F287" s="71">
        <v>133</v>
      </c>
      <c r="G287" s="109">
        <f t="shared" si="18"/>
        <v>0.3325</v>
      </c>
      <c r="H287" s="102">
        <f t="shared" si="19"/>
        <v>0.0018747849168862243</v>
      </c>
    </row>
    <row r="288" spans="1:8" ht="12.75">
      <c r="A288" s="68"/>
      <c r="B288" s="69"/>
      <c r="C288" s="69" t="s">
        <v>94</v>
      </c>
      <c r="D288" s="70" t="s">
        <v>104</v>
      </c>
      <c r="E288" s="71">
        <v>1800</v>
      </c>
      <c r="F288" s="71">
        <v>100.05</v>
      </c>
      <c r="G288" s="109">
        <f t="shared" si="18"/>
        <v>0.05558333333333333</v>
      </c>
      <c r="H288" s="102">
        <f t="shared" si="19"/>
        <v>0.0014103175258230584</v>
      </c>
    </row>
    <row r="289" spans="1:8" ht="12.75">
      <c r="A289" s="68"/>
      <c r="B289" s="69"/>
      <c r="C289" s="69" t="s">
        <v>122</v>
      </c>
      <c r="D289" s="70" t="s">
        <v>109</v>
      </c>
      <c r="E289" s="71">
        <v>550</v>
      </c>
      <c r="F289" s="71">
        <v>84.01</v>
      </c>
      <c r="G289" s="109">
        <f t="shared" si="18"/>
        <v>0.15274545454545455</v>
      </c>
      <c r="H289" s="102">
        <f t="shared" si="19"/>
        <v>0.0011842156456211407</v>
      </c>
    </row>
    <row r="290" spans="1:8" ht="12.75">
      <c r="A290" s="68"/>
      <c r="B290" s="69"/>
      <c r="C290" s="69" t="s">
        <v>123</v>
      </c>
      <c r="D290" s="70" t="s">
        <v>178</v>
      </c>
      <c r="E290" s="71">
        <v>15490</v>
      </c>
      <c r="F290" s="71">
        <v>11315.76</v>
      </c>
      <c r="G290" s="116">
        <f t="shared" si="18"/>
        <v>0.7305203357004519</v>
      </c>
      <c r="H290" s="103">
        <f t="shared" si="19"/>
        <v>0.15950839226394334</v>
      </c>
    </row>
    <row r="291" spans="1:8" ht="12.75">
      <c r="A291" s="80"/>
      <c r="B291" s="81"/>
      <c r="C291" s="81"/>
      <c r="D291" s="82" t="s">
        <v>177</v>
      </c>
      <c r="E291" s="83"/>
      <c r="F291" s="83"/>
      <c r="G291" s="117"/>
      <c r="H291" s="104"/>
    </row>
    <row r="292" spans="1:8" ht="12.75">
      <c r="A292" s="51"/>
      <c r="B292" s="52" t="s">
        <v>184</v>
      </c>
      <c r="C292" s="52"/>
      <c r="D292" s="53" t="s">
        <v>183</v>
      </c>
      <c r="E292" s="54">
        <f>SUM(E293:E293)</f>
        <v>1002574</v>
      </c>
      <c r="F292" s="54">
        <f>SUM(F293:F293)</f>
        <v>616968</v>
      </c>
      <c r="G292" s="111">
        <f t="shared" si="18"/>
        <v>0.6153840015799332</v>
      </c>
      <c r="H292" s="99">
        <f aca="true" t="shared" si="20" ref="H292:H303">F292/$F$477*100</f>
        <v>8.696859403018497</v>
      </c>
    </row>
    <row r="293" spans="1:8" ht="12.75">
      <c r="A293" s="143"/>
      <c r="B293" s="144"/>
      <c r="C293" s="144" t="s">
        <v>232</v>
      </c>
      <c r="D293" s="145" t="s">
        <v>282</v>
      </c>
      <c r="E293" s="146">
        <v>1002574</v>
      </c>
      <c r="F293" s="146">
        <v>616968</v>
      </c>
      <c r="G293" s="128">
        <f t="shared" si="18"/>
        <v>0.6153840015799332</v>
      </c>
      <c r="H293" s="129">
        <f t="shared" si="20"/>
        <v>8.696859403018497</v>
      </c>
    </row>
    <row r="294" spans="1:8" ht="12.75">
      <c r="A294" s="51"/>
      <c r="B294" s="52" t="s">
        <v>186</v>
      </c>
      <c r="C294" s="52"/>
      <c r="D294" s="53" t="s">
        <v>185</v>
      </c>
      <c r="E294" s="54">
        <f>SUM(E295:E302)</f>
        <v>476962</v>
      </c>
      <c r="F294" s="54">
        <f>SUM(F295:F302)</f>
        <v>253195.06</v>
      </c>
      <c r="G294" s="111">
        <f t="shared" si="18"/>
        <v>0.5308495435695086</v>
      </c>
      <c r="H294" s="99">
        <f t="shared" si="20"/>
        <v>3.5690697708128014</v>
      </c>
    </row>
    <row r="295" spans="1:8" ht="12.75">
      <c r="A295" s="68"/>
      <c r="B295" s="69"/>
      <c r="C295" s="69" t="s">
        <v>90</v>
      </c>
      <c r="D295" s="70" t="s">
        <v>97</v>
      </c>
      <c r="E295" s="71">
        <v>126939</v>
      </c>
      <c r="F295" s="71">
        <v>62290.16</v>
      </c>
      <c r="G295" s="109">
        <f t="shared" si="18"/>
        <v>0.49070939585155077</v>
      </c>
      <c r="H295" s="102">
        <f t="shared" si="20"/>
        <v>0.8780500183340574</v>
      </c>
    </row>
    <row r="296" spans="1:8" ht="12.75">
      <c r="A296" s="68"/>
      <c r="B296" s="69"/>
      <c r="C296" s="69" t="s">
        <v>113</v>
      </c>
      <c r="D296" s="70" t="s">
        <v>98</v>
      </c>
      <c r="E296" s="71">
        <v>10444</v>
      </c>
      <c r="F296" s="71">
        <v>9664.28</v>
      </c>
      <c r="G296" s="109">
        <f t="shared" si="18"/>
        <v>0.925342780543853</v>
      </c>
      <c r="H296" s="102">
        <f t="shared" si="20"/>
        <v>0.1362289201245504</v>
      </c>
    </row>
    <row r="297" spans="1:8" ht="12.75">
      <c r="A297" s="68"/>
      <c r="B297" s="69"/>
      <c r="C297" s="69" t="s">
        <v>91</v>
      </c>
      <c r="D297" s="70" t="s">
        <v>85</v>
      </c>
      <c r="E297" s="71">
        <v>23600</v>
      </c>
      <c r="F297" s="71">
        <v>12236.16</v>
      </c>
      <c r="G297" s="109">
        <f t="shared" si="18"/>
        <v>0.5184813559322033</v>
      </c>
      <c r="H297" s="102">
        <f t="shared" si="20"/>
        <v>0.1724824677338838</v>
      </c>
    </row>
    <row r="298" spans="1:8" ht="12.75">
      <c r="A298" s="68"/>
      <c r="B298" s="69"/>
      <c r="C298" s="69" t="s">
        <v>92</v>
      </c>
      <c r="D298" s="70" t="s">
        <v>86</v>
      </c>
      <c r="E298" s="71">
        <v>3460</v>
      </c>
      <c r="F298" s="71">
        <v>1118.22</v>
      </c>
      <c r="G298" s="109">
        <f t="shared" si="18"/>
        <v>0.3231849710982659</v>
      </c>
      <c r="H298" s="102">
        <f t="shared" si="20"/>
        <v>0.01576257135158281</v>
      </c>
    </row>
    <row r="299" spans="1:8" ht="12.75">
      <c r="A299" s="68"/>
      <c r="B299" s="69"/>
      <c r="C299" s="69" t="s">
        <v>117</v>
      </c>
      <c r="D299" s="70" t="s">
        <v>103</v>
      </c>
      <c r="E299" s="71">
        <v>220</v>
      </c>
      <c r="F299" s="71">
        <v>0</v>
      </c>
      <c r="G299" s="109">
        <f t="shared" si="18"/>
        <v>0</v>
      </c>
      <c r="H299" s="102">
        <f t="shared" si="20"/>
        <v>0</v>
      </c>
    </row>
    <row r="300" spans="1:8" ht="12.75">
      <c r="A300" s="68"/>
      <c r="B300" s="69"/>
      <c r="C300" s="69" t="s">
        <v>94</v>
      </c>
      <c r="D300" s="70" t="s">
        <v>88</v>
      </c>
      <c r="E300" s="71">
        <v>306500</v>
      </c>
      <c r="F300" s="71">
        <v>163809.56</v>
      </c>
      <c r="G300" s="109">
        <f t="shared" si="18"/>
        <v>0.5344520717781402</v>
      </c>
      <c r="H300" s="102">
        <f t="shared" si="20"/>
        <v>2.3090803934569095</v>
      </c>
    </row>
    <row r="301" spans="1:8" ht="12.75">
      <c r="A301" s="68"/>
      <c r="B301" s="69"/>
      <c r="C301" s="69" t="s">
        <v>123</v>
      </c>
      <c r="D301" s="70" t="s">
        <v>110</v>
      </c>
      <c r="E301" s="71">
        <v>5649</v>
      </c>
      <c r="F301" s="71">
        <v>4076.68</v>
      </c>
      <c r="G301" s="109">
        <f t="shared" si="18"/>
        <v>0.7216640113294388</v>
      </c>
      <c r="H301" s="102">
        <f t="shared" si="20"/>
        <v>0.057465399811817544</v>
      </c>
    </row>
    <row r="302" spans="1:8" ht="12.75">
      <c r="A302" s="68"/>
      <c r="B302" s="69"/>
      <c r="C302" s="69" t="s">
        <v>124</v>
      </c>
      <c r="D302" s="70" t="s">
        <v>111</v>
      </c>
      <c r="E302" s="71">
        <v>150</v>
      </c>
      <c r="F302" s="71">
        <v>0</v>
      </c>
      <c r="G302" s="109">
        <f t="shared" si="18"/>
        <v>0</v>
      </c>
      <c r="H302" s="102">
        <f t="shared" si="20"/>
        <v>0</v>
      </c>
    </row>
    <row r="303" spans="1:8" ht="12.75">
      <c r="A303" s="51"/>
      <c r="B303" s="52" t="s">
        <v>190</v>
      </c>
      <c r="C303" s="52"/>
      <c r="D303" s="53" t="s">
        <v>187</v>
      </c>
      <c r="E303" s="54">
        <f>SUM(E305:E306)</f>
        <v>17269</v>
      </c>
      <c r="F303" s="54">
        <f>SUM(F305:F306)</f>
        <v>3827.78</v>
      </c>
      <c r="G303" s="118">
        <f t="shared" si="18"/>
        <v>0.22165614685274193</v>
      </c>
      <c r="H303" s="100">
        <f t="shared" si="20"/>
        <v>0.05395687375307332</v>
      </c>
    </row>
    <row r="304" spans="1:8" ht="12.75">
      <c r="A304" s="55"/>
      <c r="B304" s="56"/>
      <c r="C304" s="56"/>
      <c r="D304" s="57" t="s">
        <v>188</v>
      </c>
      <c r="E304" s="58"/>
      <c r="F304" s="58"/>
      <c r="G304" s="119"/>
      <c r="H304" s="101"/>
    </row>
    <row r="305" spans="1:8" ht="12.75">
      <c r="A305" s="68"/>
      <c r="B305" s="69"/>
      <c r="C305" s="69" t="s">
        <v>122</v>
      </c>
      <c r="D305" s="70" t="s">
        <v>141</v>
      </c>
      <c r="E305" s="71">
        <v>1667</v>
      </c>
      <c r="F305" s="71">
        <v>246.57</v>
      </c>
      <c r="G305" s="109">
        <f t="shared" si="18"/>
        <v>0.1479124175164967</v>
      </c>
      <c r="H305" s="102">
        <f aca="true" t="shared" si="21" ref="H305:H316">F305/$F$477*100</f>
        <v>0.0034756820823807245</v>
      </c>
    </row>
    <row r="306" spans="1:8" ht="12.75">
      <c r="A306" s="68"/>
      <c r="B306" s="69"/>
      <c r="C306" s="69" t="s">
        <v>124</v>
      </c>
      <c r="D306" s="70" t="s">
        <v>111</v>
      </c>
      <c r="E306" s="71">
        <v>15602</v>
      </c>
      <c r="F306" s="71">
        <v>3581.21</v>
      </c>
      <c r="G306" s="109">
        <f t="shared" si="18"/>
        <v>0.2295353159851301</v>
      </c>
      <c r="H306" s="102">
        <f t="shared" si="21"/>
        <v>0.05048119167069261</v>
      </c>
    </row>
    <row r="307" spans="1:8" ht="12.75">
      <c r="A307" s="51"/>
      <c r="B307" s="52" t="s">
        <v>189</v>
      </c>
      <c r="C307" s="52"/>
      <c r="D307" s="53" t="s">
        <v>15</v>
      </c>
      <c r="E307" s="54">
        <f>SUM(E308:E311)</f>
        <v>55269</v>
      </c>
      <c r="F307" s="54">
        <f>SUM(F308:F311)</f>
        <v>34490.79</v>
      </c>
      <c r="G307" s="111">
        <f t="shared" si="18"/>
        <v>0.6240530858166422</v>
      </c>
      <c r="H307" s="99">
        <f t="shared" si="21"/>
        <v>0.48618656288338513</v>
      </c>
    </row>
    <row r="308" spans="1:8" ht="12.75">
      <c r="A308" s="68"/>
      <c r="B308" s="69"/>
      <c r="C308" s="69" t="s">
        <v>114</v>
      </c>
      <c r="D308" s="70" t="s">
        <v>99</v>
      </c>
      <c r="E308" s="71">
        <v>2000</v>
      </c>
      <c r="F308" s="71">
        <v>0</v>
      </c>
      <c r="G308" s="109">
        <f aca="true" t="shared" si="22" ref="G308:G380">F308/E308</f>
        <v>0</v>
      </c>
      <c r="H308" s="102">
        <f t="shared" si="21"/>
        <v>0</v>
      </c>
    </row>
    <row r="309" spans="1:8" ht="12.75">
      <c r="A309" s="68"/>
      <c r="B309" s="69"/>
      <c r="C309" s="69" t="s">
        <v>93</v>
      </c>
      <c r="D309" s="70" t="s">
        <v>87</v>
      </c>
      <c r="E309" s="71">
        <v>2000</v>
      </c>
      <c r="F309" s="71">
        <v>313</v>
      </c>
      <c r="G309" s="109">
        <f t="shared" si="22"/>
        <v>0.1565</v>
      </c>
      <c r="H309" s="102">
        <f t="shared" si="21"/>
        <v>0.004412087811920213</v>
      </c>
    </row>
    <row r="310" spans="1:8" ht="12.75">
      <c r="A310" s="68"/>
      <c r="B310" s="69"/>
      <c r="C310" s="69" t="s">
        <v>94</v>
      </c>
      <c r="D310" s="70" t="s">
        <v>104</v>
      </c>
      <c r="E310" s="71">
        <v>1000</v>
      </c>
      <c r="F310" s="71">
        <v>0</v>
      </c>
      <c r="G310" s="109">
        <f t="shared" si="22"/>
        <v>0</v>
      </c>
      <c r="H310" s="102">
        <f t="shared" si="21"/>
        <v>0</v>
      </c>
    </row>
    <row r="311" spans="1:8" ht="13.5" thickBot="1">
      <c r="A311" s="68"/>
      <c r="B311" s="69"/>
      <c r="C311" s="69" t="s">
        <v>123</v>
      </c>
      <c r="D311" s="70" t="s">
        <v>110</v>
      </c>
      <c r="E311" s="71">
        <v>50269</v>
      </c>
      <c r="F311" s="71">
        <v>34177.79</v>
      </c>
      <c r="G311" s="116">
        <f t="shared" si="22"/>
        <v>0.6798979490341961</v>
      </c>
      <c r="H311" s="103">
        <f t="shared" si="21"/>
        <v>0.48177447507146487</v>
      </c>
    </row>
    <row r="312" spans="1:8" ht="13.5" thickBot="1">
      <c r="A312" s="193" t="s">
        <v>192</v>
      </c>
      <c r="B312" s="194"/>
      <c r="C312" s="194"/>
      <c r="D312" s="195" t="s">
        <v>191</v>
      </c>
      <c r="E312" s="196">
        <f>SUM(E313,E317,E324)</f>
        <v>82000</v>
      </c>
      <c r="F312" s="196">
        <f>SUM(F313,F317,F324)</f>
        <v>31653.649999999998</v>
      </c>
      <c r="G312" s="122">
        <f t="shared" si="22"/>
        <v>0.3860201219512195</v>
      </c>
      <c r="H312" s="123">
        <f t="shared" si="21"/>
        <v>0.4461938765744033</v>
      </c>
    </row>
    <row r="313" spans="1:8" ht="12.75">
      <c r="A313" s="90"/>
      <c r="B313" s="91" t="s">
        <v>195</v>
      </c>
      <c r="C313" s="91"/>
      <c r="D313" s="92" t="s">
        <v>193</v>
      </c>
      <c r="E313" s="96">
        <f>SUM(E314:E316)</f>
        <v>5000</v>
      </c>
      <c r="F313" s="96">
        <f>SUM(F314:F316)</f>
        <v>1150</v>
      </c>
      <c r="G313" s="119">
        <f t="shared" si="22"/>
        <v>0.23</v>
      </c>
      <c r="H313" s="101">
        <f t="shared" si="21"/>
        <v>0.016210546273828258</v>
      </c>
    </row>
    <row r="314" spans="1:8" ht="12.75">
      <c r="A314" s="68"/>
      <c r="B314" s="69"/>
      <c r="C314" s="69" t="s">
        <v>93</v>
      </c>
      <c r="D314" s="70" t="s">
        <v>87</v>
      </c>
      <c r="E314" s="71">
        <v>2000</v>
      </c>
      <c r="F314" s="71">
        <v>0</v>
      </c>
      <c r="G314" s="109">
        <f t="shared" si="22"/>
        <v>0</v>
      </c>
      <c r="H314" s="102">
        <f t="shared" si="21"/>
        <v>0</v>
      </c>
    </row>
    <row r="315" spans="1:8" ht="12.75">
      <c r="A315" s="68"/>
      <c r="B315" s="69"/>
      <c r="C315" s="69" t="s">
        <v>94</v>
      </c>
      <c r="D315" s="70" t="s">
        <v>104</v>
      </c>
      <c r="E315" s="71">
        <v>2500</v>
      </c>
      <c r="F315" s="71">
        <v>1150</v>
      </c>
      <c r="G315" s="109">
        <f t="shared" si="22"/>
        <v>0.46</v>
      </c>
      <c r="H315" s="102">
        <f t="shared" si="21"/>
        <v>0.016210546273828258</v>
      </c>
    </row>
    <row r="316" spans="1:8" ht="12.75">
      <c r="A316" s="68"/>
      <c r="B316" s="69"/>
      <c r="C316" s="212" t="s">
        <v>122</v>
      </c>
      <c r="D316" s="213" t="s">
        <v>109</v>
      </c>
      <c r="E316" s="71">
        <v>500</v>
      </c>
      <c r="F316" s="71">
        <v>0</v>
      </c>
      <c r="G316" s="109">
        <f t="shared" si="22"/>
        <v>0</v>
      </c>
      <c r="H316" s="102">
        <f t="shared" si="21"/>
        <v>0</v>
      </c>
    </row>
    <row r="317" spans="1:8" ht="12.75">
      <c r="A317" s="51"/>
      <c r="B317" s="52" t="s">
        <v>196</v>
      </c>
      <c r="C317" s="52"/>
      <c r="D317" s="53" t="s">
        <v>194</v>
      </c>
      <c r="E317" s="54">
        <f>SUM(E318:E323)</f>
        <v>76000</v>
      </c>
      <c r="F317" s="54">
        <f>SUM(F318:F323)</f>
        <v>30503.649999999998</v>
      </c>
      <c r="G317" s="111">
        <f t="shared" si="22"/>
        <v>0.40136381578947367</v>
      </c>
      <c r="H317" s="99">
        <f>F317/$F$477*100</f>
        <v>0.429983330300575</v>
      </c>
    </row>
    <row r="318" spans="1:8" ht="12.75">
      <c r="A318" s="68"/>
      <c r="B318" s="69"/>
      <c r="C318" s="69" t="s">
        <v>114</v>
      </c>
      <c r="D318" s="70" t="s">
        <v>130</v>
      </c>
      <c r="E318" s="71">
        <v>30000</v>
      </c>
      <c r="F318" s="71">
        <v>12418</v>
      </c>
      <c r="G318" s="109">
        <f t="shared" si="22"/>
        <v>0.4139333333333333</v>
      </c>
      <c r="H318" s="102">
        <f>F318/$F$477*100</f>
        <v>0.17504570750295592</v>
      </c>
    </row>
    <row r="319" spans="1:8" ht="12.75">
      <c r="A319" s="68"/>
      <c r="B319" s="69"/>
      <c r="C319" s="69" t="s">
        <v>93</v>
      </c>
      <c r="D319" s="70" t="s">
        <v>127</v>
      </c>
      <c r="E319" s="71">
        <v>23800</v>
      </c>
      <c r="F319" s="71">
        <v>11127.31</v>
      </c>
      <c r="G319" s="109">
        <f t="shared" si="22"/>
        <v>0.46753403361344537</v>
      </c>
      <c r="H319" s="102">
        <f>F319/$F$477*100</f>
        <v>0.1568519770941147</v>
      </c>
    </row>
    <row r="320" spans="1:8" ht="12.75">
      <c r="A320" s="68"/>
      <c r="B320" s="69"/>
      <c r="C320" s="69" t="s">
        <v>94</v>
      </c>
      <c r="D320" s="70" t="s">
        <v>88</v>
      </c>
      <c r="E320" s="71">
        <v>19600</v>
      </c>
      <c r="F320" s="71">
        <v>6237.97</v>
      </c>
      <c r="G320" s="109">
        <f t="shared" si="22"/>
        <v>0.31826377551020407</v>
      </c>
      <c r="H320" s="102">
        <f>F320/$F$477*100</f>
        <v>0.08793121855630648</v>
      </c>
    </row>
    <row r="321" spans="1:8" ht="12.75">
      <c r="A321" s="68"/>
      <c r="B321" s="69"/>
      <c r="C321" s="212" t="s">
        <v>122</v>
      </c>
      <c r="D321" s="213" t="s">
        <v>109</v>
      </c>
      <c r="E321" s="71">
        <v>600</v>
      </c>
      <c r="F321" s="71">
        <v>140.37</v>
      </c>
      <c r="G321" s="109">
        <f t="shared" si="22"/>
        <v>0.23395000000000002</v>
      </c>
      <c r="H321" s="102">
        <f>F321/$F$477*100</f>
        <v>0.0019786733743106717</v>
      </c>
    </row>
    <row r="322" spans="1:8" ht="12.75">
      <c r="A322" s="68"/>
      <c r="B322" s="69"/>
      <c r="C322" s="69" t="s">
        <v>95</v>
      </c>
      <c r="D322" s="70" t="s">
        <v>128</v>
      </c>
      <c r="E322" s="71">
        <v>1000</v>
      </c>
      <c r="F322" s="71">
        <v>80</v>
      </c>
      <c r="G322" s="109">
        <f t="shared" si="22"/>
        <v>0.08</v>
      </c>
      <c r="H322" s="102">
        <f>F322/$F$477*100</f>
        <v>0.0011276901755706613</v>
      </c>
    </row>
    <row r="323" spans="1:8" ht="12.75">
      <c r="A323" s="68"/>
      <c r="B323" s="69"/>
      <c r="C323" s="212" t="s">
        <v>124</v>
      </c>
      <c r="D323" s="213" t="s">
        <v>333</v>
      </c>
      <c r="E323" s="71">
        <v>1000</v>
      </c>
      <c r="F323" s="71">
        <v>500</v>
      </c>
      <c r="G323" s="109">
        <f t="shared" si="22"/>
        <v>0.5</v>
      </c>
      <c r="H323" s="102">
        <f>F323/$F$477*100</f>
        <v>0.007048063597316633</v>
      </c>
    </row>
    <row r="324" spans="1:8" ht="12.75">
      <c r="A324" s="51"/>
      <c r="B324" s="52" t="s">
        <v>198</v>
      </c>
      <c r="C324" s="52"/>
      <c r="D324" s="53" t="s">
        <v>197</v>
      </c>
      <c r="E324" s="54">
        <f>SUM(E325)</f>
        <v>1000</v>
      </c>
      <c r="F324" s="54">
        <f>SUM(F325)</f>
        <v>0</v>
      </c>
      <c r="G324" s="111">
        <f t="shared" si="22"/>
        <v>0</v>
      </c>
      <c r="H324" s="99">
        <f aca="true" t="shared" si="23" ref="H324:H337">F324/$F$477*100</f>
        <v>0</v>
      </c>
    </row>
    <row r="325" spans="1:8" ht="13.5" thickBot="1">
      <c r="A325" s="68"/>
      <c r="B325" s="69"/>
      <c r="C325" s="69" t="s">
        <v>94</v>
      </c>
      <c r="D325" s="70" t="s">
        <v>104</v>
      </c>
      <c r="E325" s="71">
        <v>1000</v>
      </c>
      <c r="F325" s="71">
        <v>0</v>
      </c>
      <c r="G325" s="110">
        <f t="shared" si="22"/>
        <v>0</v>
      </c>
      <c r="H325" s="106">
        <f t="shared" si="23"/>
        <v>0</v>
      </c>
    </row>
    <row r="326" spans="1:8" ht="13.5" thickBot="1">
      <c r="A326" s="150" t="s">
        <v>51</v>
      </c>
      <c r="B326" s="151"/>
      <c r="C326" s="151"/>
      <c r="D326" s="98" t="s">
        <v>52</v>
      </c>
      <c r="E326" s="108">
        <f>SUM(E327,E329,E331,E335,E352,E356,E361,E364,E366,E382,E385,E388,)</f>
        <v>2458737.7800000003</v>
      </c>
      <c r="F326" s="108">
        <f>SUM(F327,F329,F331,F335,F352,F356,F361,F364,F366,F382,F385,F388,)</f>
        <v>1270426.9300000002</v>
      </c>
      <c r="G326" s="122">
        <f t="shared" si="22"/>
        <v>0.5166988282906687</v>
      </c>
      <c r="H326" s="123">
        <f t="shared" si="23"/>
        <v>17.908099596767453</v>
      </c>
    </row>
    <row r="327" spans="1:8" ht="12.75">
      <c r="A327" s="55"/>
      <c r="B327" s="56" t="s">
        <v>199</v>
      </c>
      <c r="C327" s="56"/>
      <c r="D327" s="57" t="s">
        <v>201</v>
      </c>
      <c r="E327" s="58">
        <f>SUM(E328)</f>
        <v>135000</v>
      </c>
      <c r="F327" s="58">
        <f>SUM(F328)</f>
        <v>64899.12</v>
      </c>
      <c r="G327" s="119">
        <f t="shared" si="22"/>
        <v>0.48073422222222223</v>
      </c>
      <c r="H327" s="101">
        <f t="shared" si="23"/>
        <v>0.9148262503397677</v>
      </c>
    </row>
    <row r="328" spans="1:8" ht="12.75">
      <c r="A328" s="35"/>
      <c r="B328" s="36"/>
      <c r="C328" s="36" t="s">
        <v>235</v>
      </c>
      <c r="D328" s="37" t="s">
        <v>88</v>
      </c>
      <c r="E328" s="38">
        <v>135000</v>
      </c>
      <c r="F328" s="38">
        <v>64899.12</v>
      </c>
      <c r="G328" s="109">
        <f t="shared" si="22"/>
        <v>0.48073422222222223</v>
      </c>
      <c r="H328" s="102">
        <f t="shared" si="23"/>
        <v>0.9148262503397677</v>
      </c>
    </row>
    <row r="329" spans="1:8" ht="12.75">
      <c r="A329" s="51"/>
      <c r="B329" s="52" t="s">
        <v>200</v>
      </c>
      <c r="C329" s="52"/>
      <c r="D329" s="53" t="s">
        <v>202</v>
      </c>
      <c r="E329" s="78">
        <f>SUM(E330)</f>
        <v>25000</v>
      </c>
      <c r="F329" s="78">
        <f>SUM(F330)</f>
        <v>1400</v>
      </c>
      <c r="G329" s="111">
        <f t="shared" si="22"/>
        <v>0.056</v>
      </c>
      <c r="H329" s="99">
        <f t="shared" si="23"/>
        <v>0.01973457807248657</v>
      </c>
    </row>
    <row r="330" spans="1:8" ht="12.75">
      <c r="A330" s="47"/>
      <c r="B330" s="48"/>
      <c r="C330" s="48" t="s">
        <v>235</v>
      </c>
      <c r="D330" s="49" t="s">
        <v>88</v>
      </c>
      <c r="E330" s="94">
        <v>25000</v>
      </c>
      <c r="F330" s="94">
        <v>1400</v>
      </c>
      <c r="G330" s="109">
        <f t="shared" si="22"/>
        <v>0.056</v>
      </c>
      <c r="H330" s="102">
        <f t="shared" si="23"/>
        <v>0.01973457807248657</v>
      </c>
    </row>
    <row r="331" spans="1:8" ht="12.75">
      <c r="A331" s="51"/>
      <c r="B331" s="52" t="s">
        <v>300</v>
      </c>
      <c r="C331" s="59"/>
      <c r="D331" s="53" t="s">
        <v>301</v>
      </c>
      <c r="E331" s="78">
        <f>SUM(E332:E334)</f>
        <v>27039</v>
      </c>
      <c r="F331" s="78">
        <f>SUM(F332:F334)</f>
        <v>12157.09</v>
      </c>
      <c r="G331" s="111">
        <f>F331/E331</f>
        <v>0.44961315137394137</v>
      </c>
      <c r="H331" s="99">
        <f t="shared" si="23"/>
        <v>0.17136788695660413</v>
      </c>
    </row>
    <row r="332" spans="1:8" ht="12.75">
      <c r="A332" s="47"/>
      <c r="B332" s="48"/>
      <c r="C332" s="149" t="s">
        <v>91</v>
      </c>
      <c r="D332" s="49" t="s">
        <v>85</v>
      </c>
      <c r="E332" s="94">
        <v>4010</v>
      </c>
      <c r="F332" s="94">
        <v>1841.97</v>
      </c>
      <c r="G332" s="109">
        <f>F332/E332</f>
        <v>0.45934413965087284</v>
      </c>
      <c r="H332" s="102">
        <f t="shared" si="23"/>
        <v>0.02596464340869864</v>
      </c>
    </row>
    <row r="333" spans="1:8" ht="12.75">
      <c r="A333" s="47"/>
      <c r="B333" s="48"/>
      <c r="C333" s="149" t="s">
        <v>92</v>
      </c>
      <c r="D333" s="49" t="s">
        <v>86</v>
      </c>
      <c r="E333" s="94">
        <v>480</v>
      </c>
      <c r="F333" s="94">
        <v>176.62</v>
      </c>
      <c r="G333" s="109">
        <f>F333/E333</f>
        <v>0.36795833333333333</v>
      </c>
      <c r="H333" s="102">
        <f t="shared" si="23"/>
        <v>0.0024896579851161273</v>
      </c>
    </row>
    <row r="334" spans="1:8" ht="12.75">
      <c r="A334" s="47"/>
      <c r="B334" s="48"/>
      <c r="C334" s="149" t="s">
        <v>114</v>
      </c>
      <c r="D334" s="49" t="s">
        <v>99</v>
      </c>
      <c r="E334" s="94">
        <v>22549</v>
      </c>
      <c r="F334" s="94">
        <v>10138.5</v>
      </c>
      <c r="G334" s="109">
        <f>F334/E334</f>
        <v>0.4496208257572398</v>
      </c>
      <c r="H334" s="102">
        <f t="shared" si="23"/>
        <v>0.14291358556278935</v>
      </c>
    </row>
    <row r="335" spans="1:8" ht="12.75">
      <c r="A335" s="27"/>
      <c r="B335" s="28" t="s">
        <v>53</v>
      </c>
      <c r="C335" s="28"/>
      <c r="D335" s="29" t="s">
        <v>54</v>
      </c>
      <c r="E335" s="30">
        <f>SUM(E336:E351)</f>
        <v>1634350</v>
      </c>
      <c r="F335" s="30">
        <f>SUM(F336:F351)</f>
        <v>817644.0099999999</v>
      </c>
      <c r="G335" s="111">
        <f t="shared" si="22"/>
        <v>0.500286970355187</v>
      </c>
      <c r="H335" s="99">
        <f t="shared" si="23"/>
        <v>11.525613964889994</v>
      </c>
    </row>
    <row r="336" spans="1:8" ht="12.75">
      <c r="A336" s="124"/>
      <c r="B336" s="125"/>
      <c r="C336" s="125" t="s">
        <v>283</v>
      </c>
      <c r="D336" s="126" t="s">
        <v>284</v>
      </c>
      <c r="E336" s="127">
        <v>15000</v>
      </c>
      <c r="F336" s="127">
        <v>6433.7</v>
      </c>
      <c r="G336" s="128">
        <f t="shared" si="22"/>
        <v>0.4289133333333333</v>
      </c>
      <c r="H336" s="129">
        <f t="shared" si="23"/>
        <v>0.09069025353211205</v>
      </c>
    </row>
    <row r="337" spans="1:8" ht="12.75">
      <c r="A337" s="124"/>
      <c r="B337" s="125"/>
      <c r="C337" s="215" t="s">
        <v>112</v>
      </c>
      <c r="D337" s="216" t="s">
        <v>96</v>
      </c>
      <c r="E337" s="127">
        <v>200</v>
      </c>
      <c r="F337" s="127">
        <v>200</v>
      </c>
      <c r="G337" s="128">
        <f t="shared" si="22"/>
        <v>1</v>
      </c>
      <c r="H337" s="129">
        <f t="shared" si="23"/>
        <v>0.002819225438926653</v>
      </c>
    </row>
    <row r="338" spans="1:8" ht="12.75">
      <c r="A338" s="35"/>
      <c r="B338" s="36"/>
      <c r="C338" s="36" t="s">
        <v>234</v>
      </c>
      <c r="D338" s="37" t="s">
        <v>203</v>
      </c>
      <c r="E338" s="95">
        <v>1490710</v>
      </c>
      <c r="F338" s="95">
        <v>750684.06</v>
      </c>
      <c r="G338" s="109">
        <f t="shared" si="22"/>
        <v>0.5035748468850414</v>
      </c>
      <c r="H338" s="102">
        <f aca="true" t="shared" si="24" ref="H338:H344">F338/$F$477*100</f>
        <v>10.581737992743712</v>
      </c>
    </row>
    <row r="339" spans="1:8" ht="12.75">
      <c r="A339" s="35"/>
      <c r="B339" s="36"/>
      <c r="C339" s="36" t="s">
        <v>90</v>
      </c>
      <c r="D339" s="37" t="s">
        <v>97</v>
      </c>
      <c r="E339" s="95">
        <v>76500</v>
      </c>
      <c r="F339" s="95">
        <v>34259.01</v>
      </c>
      <c r="G339" s="109">
        <f t="shared" si="22"/>
        <v>0.4478301960784314</v>
      </c>
      <c r="H339" s="102">
        <f t="shared" si="24"/>
        <v>0.48291936252221307</v>
      </c>
    </row>
    <row r="340" spans="1:8" ht="12.75">
      <c r="A340" s="35"/>
      <c r="B340" s="36"/>
      <c r="C340" s="36" t="s">
        <v>113</v>
      </c>
      <c r="D340" s="37" t="s">
        <v>98</v>
      </c>
      <c r="E340" s="95">
        <v>5900</v>
      </c>
      <c r="F340" s="95">
        <v>5640.86</v>
      </c>
      <c r="G340" s="109">
        <f t="shared" si="22"/>
        <v>0.9560779661016948</v>
      </c>
      <c r="H340" s="102">
        <f t="shared" si="24"/>
        <v>0.07951428004711901</v>
      </c>
    </row>
    <row r="341" spans="1:8" ht="12.75">
      <c r="A341" s="35"/>
      <c r="B341" s="36"/>
      <c r="C341" s="36" t="s">
        <v>91</v>
      </c>
      <c r="D341" s="37" t="s">
        <v>85</v>
      </c>
      <c r="E341" s="95">
        <v>13400</v>
      </c>
      <c r="F341" s="95">
        <v>6923.29</v>
      </c>
      <c r="G341" s="109">
        <f t="shared" si="22"/>
        <v>0.516663432835821</v>
      </c>
      <c r="H341" s="102">
        <f t="shared" si="24"/>
        <v>0.09759157644533255</v>
      </c>
    </row>
    <row r="342" spans="1:8" ht="12.75">
      <c r="A342" s="35"/>
      <c r="B342" s="36"/>
      <c r="C342" s="36" t="s">
        <v>92</v>
      </c>
      <c r="D342" s="37" t="s">
        <v>86</v>
      </c>
      <c r="E342" s="95">
        <v>1900</v>
      </c>
      <c r="F342" s="95">
        <v>484.24</v>
      </c>
      <c r="G342" s="109">
        <f t="shared" si="22"/>
        <v>0.25486315789473685</v>
      </c>
      <c r="H342" s="102">
        <f t="shared" si="24"/>
        <v>0.006825908632729213</v>
      </c>
    </row>
    <row r="343" spans="1:8" ht="12.75">
      <c r="A343" s="35"/>
      <c r="B343" s="36"/>
      <c r="C343" s="36" t="s">
        <v>93</v>
      </c>
      <c r="D343" s="37" t="s">
        <v>127</v>
      </c>
      <c r="E343" s="95">
        <v>3550</v>
      </c>
      <c r="F343" s="95">
        <v>5.7</v>
      </c>
      <c r="G343" s="109">
        <f t="shared" si="22"/>
        <v>0.0016056338028169015</v>
      </c>
      <c r="H343" s="102">
        <f t="shared" si="24"/>
        <v>8.034792500940961E-05</v>
      </c>
    </row>
    <row r="344" spans="1:8" ht="12.75">
      <c r="A344" s="35"/>
      <c r="B344" s="36"/>
      <c r="C344" s="88" t="s">
        <v>117</v>
      </c>
      <c r="D344" s="39" t="s">
        <v>103</v>
      </c>
      <c r="E344" s="95">
        <v>100</v>
      </c>
      <c r="F344" s="95">
        <v>30</v>
      </c>
      <c r="G344" s="109">
        <f t="shared" si="22"/>
        <v>0.3</v>
      </c>
      <c r="H344" s="102">
        <f t="shared" si="24"/>
        <v>0.00042288381583899796</v>
      </c>
    </row>
    <row r="345" spans="1:8" ht="12.75">
      <c r="A345" s="35"/>
      <c r="B345" s="36"/>
      <c r="C345" s="36" t="s">
        <v>94</v>
      </c>
      <c r="D345" s="37" t="s">
        <v>104</v>
      </c>
      <c r="E345" s="95">
        <v>9660</v>
      </c>
      <c r="F345" s="95">
        <v>4414.88</v>
      </c>
      <c r="G345" s="109">
        <f t="shared" si="22"/>
        <v>0.45702691511387167</v>
      </c>
      <c r="H345" s="102">
        <f aca="true" t="shared" si="25" ref="H345:H352">F345/$F$477*100</f>
        <v>0.062232710029042515</v>
      </c>
    </row>
    <row r="346" spans="1:8" ht="12.75">
      <c r="A346" s="35"/>
      <c r="B346" s="36"/>
      <c r="C346" s="36" t="s">
        <v>120</v>
      </c>
      <c r="D346" s="37" t="s">
        <v>107</v>
      </c>
      <c r="E346" s="95">
        <v>2200</v>
      </c>
      <c r="F346" s="95">
        <v>481.89</v>
      </c>
      <c r="G346" s="109">
        <f t="shared" si="22"/>
        <v>0.2190409090909091</v>
      </c>
      <c r="H346" s="102">
        <f t="shared" si="25"/>
        <v>0.006792782733821824</v>
      </c>
    </row>
    <row r="347" spans="1:8" ht="12.75">
      <c r="A347" s="35"/>
      <c r="B347" s="36"/>
      <c r="C347" s="36" t="s">
        <v>122</v>
      </c>
      <c r="D347" s="37" t="s">
        <v>109</v>
      </c>
      <c r="E347" s="95">
        <v>1000</v>
      </c>
      <c r="F347" s="95">
        <v>295.74</v>
      </c>
      <c r="G347" s="109">
        <f t="shared" si="22"/>
        <v>0.29574</v>
      </c>
      <c r="H347" s="102">
        <f t="shared" si="25"/>
        <v>0.004168788656540842</v>
      </c>
    </row>
    <row r="348" spans="1:8" ht="12.75">
      <c r="A348" s="35"/>
      <c r="B348" s="36"/>
      <c r="C348" s="36" t="s">
        <v>123</v>
      </c>
      <c r="D348" s="37" t="s">
        <v>110</v>
      </c>
      <c r="E348" s="95">
        <v>2430</v>
      </c>
      <c r="F348" s="95">
        <v>1900</v>
      </c>
      <c r="G348" s="109">
        <f t="shared" si="22"/>
        <v>0.7818930041152263</v>
      </c>
      <c r="H348" s="102">
        <f t="shared" si="25"/>
        <v>0.02678264166980321</v>
      </c>
    </row>
    <row r="349" spans="1:8" ht="12.75">
      <c r="A349" s="35"/>
      <c r="B349" s="36"/>
      <c r="C349" s="36" t="s">
        <v>285</v>
      </c>
      <c r="D349" s="37" t="s">
        <v>286</v>
      </c>
      <c r="E349" s="95">
        <v>8000</v>
      </c>
      <c r="F349" s="95">
        <v>4624.35</v>
      </c>
      <c r="G349" s="109">
        <f t="shared" si="22"/>
        <v>0.5780437500000001</v>
      </c>
      <c r="H349" s="102">
        <f t="shared" si="25"/>
        <v>0.06518542579250235</v>
      </c>
    </row>
    <row r="350" spans="1:8" ht="12.75">
      <c r="A350" s="35"/>
      <c r="B350" s="36"/>
      <c r="C350" s="36" t="s">
        <v>134</v>
      </c>
      <c r="D350" s="37" t="s">
        <v>131</v>
      </c>
      <c r="E350" s="95">
        <v>1700</v>
      </c>
      <c r="F350" s="95">
        <v>25.19</v>
      </c>
      <c r="G350" s="109">
        <f t="shared" si="22"/>
        <v>0.014817647058823531</v>
      </c>
      <c r="H350" s="102">
        <f t="shared" si="25"/>
        <v>0.000355081444032812</v>
      </c>
    </row>
    <row r="351" spans="1:8" ht="12.75">
      <c r="A351" s="35"/>
      <c r="B351" s="36"/>
      <c r="C351" s="36" t="s">
        <v>124</v>
      </c>
      <c r="D351" s="37" t="s">
        <v>111</v>
      </c>
      <c r="E351" s="95">
        <v>2100</v>
      </c>
      <c r="F351" s="95">
        <v>1241.1</v>
      </c>
      <c r="G351" s="109">
        <f t="shared" si="22"/>
        <v>0.591</v>
      </c>
      <c r="H351" s="102">
        <f t="shared" si="25"/>
        <v>0.017494703461259344</v>
      </c>
    </row>
    <row r="352" spans="1:8" ht="12.75">
      <c r="A352" s="51"/>
      <c r="B352" s="52" t="s">
        <v>55</v>
      </c>
      <c r="C352" s="52"/>
      <c r="D352" s="53" t="s">
        <v>204</v>
      </c>
      <c r="E352" s="54">
        <f>SUM(E355)</f>
        <v>13000</v>
      </c>
      <c r="F352" s="54">
        <f>SUM(F355)</f>
        <v>9839.64</v>
      </c>
      <c r="G352" s="118">
        <f t="shared" si="22"/>
        <v>0.7568953846153845</v>
      </c>
      <c r="H352" s="100">
        <f t="shared" si="25"/>
        <v>0.13870081698940126</v>
      </c>
    </row>
    <row r="353" spans="1:8" ht="12.75">
      <c r="A353" s="90"/>
      <c r="B353" s="91"/>
      <c r="C353" s="91"/>
      <c r="D353" s="92" t="s">
        <v>205</v>
      </c>
      <c r="E353" s="96"/>
      <c r="F353" s="96"/>
      <c r="G353" s="121"/>
      <c r="H353" s="107"/>
    </row>
    <row r="354" spans="1:8" ht="12.75">
      <c r="A354" s="55"/>
      <c r="B354" s="56"/>
      <c r="C354" s="56"/>
      <c r="D354" s="57" t="s">
        <v>206</v>
      </c>
      <c r="E354" s="58"/>
      <c r="F354" s="58"/>
      <c r="G354" s="119"/>
      <c r="H354" s="101"/>
    </row>
    <row r="355" spans="1:8" ht="12.75">
      <c r="A355" s="35"/>
      <c r="B355" s="36"/>
      <c r="C355" s="36" t="s">
        <v>249</v>
      </c>
      <c r="D355" s="37" t="s">
        <v>207</v>
      </c>
      <c r="E355" s="38">
        <v>13000</v>
      </c>
      <c r="F355" s="38">
        <v>9839.64</v>
      </c>
      <c r="G355" s="109">
        <f t="shared" si="22"/>
        <v>0.7568953846153845</v>
      </c>
      <c r="H355" s="102">
        <f>F355/$F$477*100</f>
        <v>0.13870081698940126</v>
      </c>
    </row>
    <row r="356" spans="1:8" ht="12.75">
      <c r="A356" s="51"/>
      <c r="B356" s="52" t="s">
        <v>57</v>
      </c>
      <c r="C356" s="52"/>
      <c r="D356" s="53" t="s">
        <v>208</v>
      </c>
      <c r="E356" s="54">
        <f>SUM(E359:E360)</f>
        <v>116338</v>
      </c>
      <c r="F356" s="54">
        <f>SUM(F359:F360)</f>
        <v>75448.75</v>
      </c>
      <c r="G356" s="118">
        <f t="shared" si="22"/>
        <v>0.6485305747047396</v>
      </c>
      <c r="H356" s="100">
        <f>F356/$F$477*100</f>
        <v>1.0635351766760865</v>
      </c>
    </row>
    <row r="357" spans="1:8" ht="12.75">
      <c r="A357" s="90"/>
      <c r="B357" s="91"/>
      <c r="C357" s="91"/>
      <c r="D357" s="92" t="s">
        <v>209</v>
      </c>
      <c r="E357" s="96"/>
      <c r="F357" s="96"/>
      <c r="G357" s="121"/>
      <c r="H357" s="107"/>
    </row>
    <row r="358" spans="1:8" ht="12.75">
      <c r="A358" s="55"/>
      <c r="B358" s="56"/>
      <c r="C358" s="56"/>
      <c r="D358" s="57" t="s">
        <v>56</v>
      </c>
      <c r="E358" s="58"/>
      <c r="F358" s="58"/>
      <c r="G358" s="119"/>
      <c r="H358" s="101"/>
    </row>
    <row r="359" spans="1:8" ht="12.75">
      <c r="A359" s="35"/>
      <c r="B359" s="36"/>
      <c r="C359" s="36" t="s">
        <v>234</v>
      </c>
      <c r="D359" s="37" t="s">
        <v>212</v>
      </c>
      <c r="E359" s="38">
        <v>98139</v>
      </c>
      <c r="F359" s="38">
        <v>64202.75</v>
      </c>
      <c r="G359" s="109">
        <f t="shared" si="22"/>
        <v>0.6542022029977889</v>
      </c>
      <c r="H359" s="102">
        <f>F359/$F$477*100</f>
        <v>0.905010130245241</v>
      </c>
    </row>
    <row r="360" spans="1:8" ht="12.75">
      <c r="A360" s="35"/>
      <c r="B360" s="36"/>
      <c r="C360" s="36" t="s">
        <v>233</v>
      </c>
      <c r="D360" s="37" t="s">
        <v>212</v>
      </c>
      <c r="E360" s="38">
        <v>18199</v>
      </c>
      <c r="F360" s="38">
        <v>11246</v>
      </c>
      <c r="G360" s="109">
        <f t="shared" si="22"/>
        <v>0.6179460409912633</v>
      </c>
      <c r="H360" s="102">
        <f>F360/$F$477*100</f>
        <v>0.15852504643084572</v>
      </c>
    </row>
    <row r="361" spans="1:8" ht="12.75">
      <c r="A361" s="27"/>
      <c r="B361" s="28" t="s">
        <v>210</v>
      </c>
      <c r="C361" s="28"/>
      <c r="D361" s="29" t="s">
        <v>211</v>
      </c>
      <c r="E361" s="30">
        <f>SUM(E362:E363)</f>
        <v>15810.78</v>
      </c>
      <c r="F361" s="30">
        <f>SUM(F362:F363)</f>
        <v>4090.12</v>
      </c>
      <c r="G361" s="111">
        <f t="shared" si="22"/>
        <v>0.25869185454481053</v>
      </c>
      <c r="H361" s="99">
        <f>F361/$F$477*100</f>
        <v>0.057654851761313415</v>
      </c>
    </row>
    <row r="362" spans="1:8" ht="12.75">
      <c r="A362" s="35"/>
      <c r="B362" s="36"/>
      <c r="C362" s="36" t="s">
        <v>234</v>
      </c>
      <c r="D362" s="37" t="s">
        <v>212</v>
      </c>
      <c r="E362" s="38">
        <v>15794.68</v>
      </c>
      <c r="F362" s="38">
        <v>4086.97</v>
      </c>
      <c r="G362" s="109">
        <f t="shared" si="22"/>
        <v>0.25875611281773353</v>
      </c>
      <c r="H362" s="102">
        <f>F362/$F$477*100</f>
        <v>0.05761044896065032</v>
      </c>
    </row>
    <row r="363" spans="1:8" ht="12.75">
      <c r="A363" s="47"/>
      <c r="B363" s="48"/>
      <c r="C363" s="149" t="s">
        <v>93</v>
      </c>
      <c r="D363" s="214" t="s">
        <v>127</v>
      </c>
      <c r="E363" s="50">
        <v>16.1</v>
      </c>
      <c r="F363" s="50">
        <v>3.15</v>
      </c>
      <c r="G363" s="109">
        <f t="shared" si="22"/>
        <v>0.19565217391304346</v>
      </c>
      <c r="H363" s="102">
        <f>F363/$F$477*100</f>
        <v>4.4402800663094784E-05</v>
      </c>
    </row>
    <row r="364" spans="1:18" ht="12.75">
      <c r="A364" s="51"/>
      <c r="B364" s="52" t="s">
        <v>250</v>
      </c>
      <c r="C364" s="52"/>
      <c r="D364" s="53" t="s">
        <v>251</v>
      </c>
      <c r="E364" s="54">
        <f>SUM(E365:E365)</f>
        <v>104292</v>
      </c>
      <c r="F364" s="54">
        <f>SUM(F365:F365)</f>
        <v>95813.7</v>
      </c>
      <c r="G364" s="111">
        <f t="shared" si="22"/>
        <v>0.9187061327810379</v>
      </c>
      <c r="H364" s="99">
        <f aca="true" t="shared" si="26" ref="H364:H383">F364/$F$477*100</f>
        <v>1.3506021021884334</v>
      </c>
      <c r="R364">
        <v>0</v>
      </c>
    </row>
    <row r="365" spans="1:8" ht="12.75">
      <c r="A365" s="47"/>
      <c r="B365" s="48"/>
      <c r="C365" s="48" t="s">
        <v>234</v>
      </c>
      <c r="D365" s="49" t="s">
        <v>212</v>
      </c>
      <c r="E365" s="50">
        <v>104292</v>
      </c>
      <c r="F365" s="50">
        <v>95813.7</v>
      </c>
      <c r="G365" s="109">
        <f t="shared" si="22"/>
        <v>0.9187061327810379</v>
      </c>
      <c r="H365" s="102">
        <f t="shared" si="26"/>
        <v>1.3506021021884334</v>
      </c>
    </row>
    <row r="366" spans="1:8" ht="12.75">
      <c r="A366" s="51"/>
      <c r="B366" s="52" t="s">
        <v>58</v>
      </c>
      <c r="C366" s="52"/>
      <c r="D366" s="53" t="s">
        <v>59</v>
      </c>
      <c r="E366" s="54">
        <f>SUM(E367:E381)</f>
        <v>216040</v>
      </c>
      <c r="F366" s="54">
        <f>SUM(F367:F381)</f>
        <v>103347.81999999999</v>
      </c>
      <c r="G366" s="111">
        <f t="shared" si="22"/>
        <v>0.47837354193667836</v>
      </c>
      <c r="H366" s="99">
        <f t="shared" si="26"/>
        <v>1.4568040160080638</v>
      </c>
    </row>
    <row r="367" spans="1:8" ht="12.75">
      <c r="A367" s="68"/>
      <c r="B367" s="69"/>
      <c r="C367" s="69" t="s">
        <v>112</v>
      </c>
      <c r="D367" s="70" t="s">
        <v>96</v>
      </c>
      <c r="E367" s="71">
        <v>1000</v>
      </c>
      <c r="F367" s="71">
        <v>200</v>
      </c>
      <c r="G367" s="109">
        <f t="shared" si="22"/>
        <v>0.2</v>
      </c>
      <c r="H367" s="102">
        <f t="shared" si="26"/>
        <v>0.002819225438926653</v>
      </c>
    </row>
    <row r="368" spans="1:8" ht="12.75">
      <c r="A368" s="47"/>
      <c r="B368" s="48"/>
      <c r="C368" s="48" t="s">
        <v>90</v>
      </c>
      <c r="D368" s="49" t="s">
        <v>97</v>
      </c>
      <c r="E368" s="50">
        <v>134700</v>
      </c>
      <c r="F368" s="50">
        <v>64503.11</v>
      </c>
      <c r="G368" s="109">
        <f t="shared" si="22"/>
        <v>0.4788649591685227</v>
      </c>
      <c r="H368" s="102">
        <f t="shared" si="26"/>
        <v>0.9092440430094211</v>
      </c>
    </row>
    <row r="369" spans="1:8" ht="12.75">
      <c r="A369" s="47"/>
      <c r="B369" s="48"/>
      <c r="C369" s="48" t="s">
        <v>113</v>
      </c>
      <c r="D369" s="49" t="s">
        <v>98</v>
      </c>
      <c r="E369" s="50">
        <v>12600</v>
      </c>
      <c r="F369" s="50">
        <v>12324.42</v>
      </c>
      <c r="G369" s="109">
        <f t="shared" si="22"/>
        <v>0.9781285714285715</v>
      </c>
      <c r="H369" s="102">
        <f t="shared" si="26"/>
        <v>0.1737265919200821</v>
      </c>
    </row>
    <row r="370" spans="1:8" ht="12.75">
      <c r="A370" s="47"/>
      <c r="B370" s="48"/>
      <c r="C370" s="48" t="s">
        <v>91</v>
      </c>
      <c r="D370" s="49" t="s">
        <v>85</v>
      </c>
      <c r="E370" s="50">
        <v>25500</v>
      </c>
      <c r="F370" s="50">
        <v>12806.4</v>
      </c>
      <c r="G370" s="109">
        <f t="shared" si="22"/>
        <v>0.5022117647058824</v>
      </c>
      <c r="H370" s="102">
        <f t="shared" si="26"/>
        <v>0.18052064330535147</v>
      </c>
    </row>
    <row r="371" spans="1:8" ht="12.75">
      <c r="A371" s="47"/>
      <c r="B371" s="48"/>
      <c r="C371" s="48" t="s">
        <v>92</v>
      </c>
      <c r="D371" s="49" t="s">
        <v>86</v>
      </c>
      <c r="E371" s="50">
        <v>3600</v>
      </c>
      <c r="F371" s="50">
        <v>1250.59</v>
      </c>
      <c r="G371" s="109">
        <f t="shared" si="22"/>
        <v>0.34738611111111106</v>
      </c>
      <c r="H371" s="102">
        <f t="shared" si="26"/>
        <v>0.017628475708336415</v>
      </c>
    </row>
    <row r="372" spans="1:8" ht="12.75">
      <c r="A372" s="47"/>
      <c r="B372" s="48"/>
      <c r="C372" s="48" t="s">
        <v>114</v>
      </c>
      <c r="D372" s="49" t="s">
        <v>99</v>
      </c>
      <c r="E372" s="50">
        <v>3000</v>
      </c>
      <c r="F372" s="50">
        <v>0</v>
      </c>
      <c r="G372" s="109">
        <f t="shared" si="22"/>
        <v>0</v>
      </c>
      <c r="H372" s="102">
        <f t="shared" si="26"/>
        <v>0</v>
      </c>
    </row>
    <row r="373" spans="1:8" ht="12.75">
      <c r="A373" s="47"/>
      <c r="B373" s="48"/>
      <c r="C373" s="48" t="s">
        <v>93</v>
      </c>
      <c r="D373" s="49" t="s">
        <v>127</v>
      </c>
      <c r="E373" s="50">
        <v>8050</v>
      </c>
      <c r="F373" s="50">
        <v>2678.62</v>
      </c>
      <c r="G373" s="109">
        <f t="shared" si="22"/>
        <v>0.3327478260869565</v>
      </c>
      <c r="H373" s="102">
        <f t="shared" si="26"/>
        <v>0.03775816822608856</v>
      </c>
    </row>
    <row r="374" spans="1:8" ht="12.75">
      <c r="A374" s="47"/>
      <c r="B374" s="48"/>
      <c r="C374" s="48" t="s">
        <v>117</v>
      </c>
      <c r="D374" s="49" t="s">
        <v>103</v>
      </c>
      <c r="E374" s="50">
        <v>200</v>
      </c>
      <c r="F374" s="50">
        <v>40</v>
      </c>
      <c r="G374" s="109">
        <f t="shared" si="22"/>
        <v>0.2</v>
      </c>
      <c r="H374" s="102">
        <f t="shared" si="26"/>
        <v>0.0005638450877853306</v>
      </c>
    </row>
    <row r="375" spans="1:8" ht="12.75">
      <c r="A375" s="47"/>
      <c r="B375" s="48"/>
      <c r="C375" s="48" t="s">
        <v>94</v>
      </c>
      <c r="D375" s="49" t="s">
        <v>88</v>
      </c>
      <c r="E375" s="50">
        <v>12750</v>
      </c>
      <c r="F375" s="50">
        <v>3003.2</v>
      </c>
      <c r="G375" s="109">
        <f t="shared" si="22"/>
        <v>0.23554509803921567</v>
      </c>
      <c r="H375" s="102">
        <f t="shared" si="26"/>
        <v>0.04233348919092263</v>
      </c>
    </row>
    <row r="376" spans="1:8" ht="12.75">
      <c r="A376" s="47"/>
      <c r="B376" s="48"/>
      <c r="C376" s="48" t="s">
        <v>119</v>
      </c>
      <c r="D376" s="49" t="s">
        <v>106</v>
      </c>
      <c r="E376" s="50">
        <v>1000</v>
      </c>
      <c r="F376" s="50">
        <v>406.46</v>
      </c>
      <c r="G376" s="109">
        <f t="shared" si="22"/>
        <v>0.40646</v>
      </c>
      <c r="H376" s="102">
        <f t="shared" si="26"/>
        <v>0.005729511859530637</v>
      </c>
    </row>
    <row r="377" spans="1:8" ht="12.75">
      <c r="A377" s="47"/>
      <c r="B377" s="48"/>
      <c r="C377" s="48" t="s">
        <v>120</v>
      </c>
      <c r="D377" s="49" t="s">
        <v>107</v>
      </c>
      <c r="E377" s="50">
        <v>2500</v>
      </c>
      <c r="F377" s="50">
        <v>405.11</v>
      </c>
      <c r="G377" s="109">
        <f t="shared" si="22"/>
        <v>0.162044</v>
      </c>
      <c r="H377" s="102">
        <f t="shared" si="26"/>
        <v>0.0057104820878178825</v>
      </c>
    </row>
    <row r="378" spans="1:8" ht="12.75">
      <c r="A378" s="47"/>
      <c r="B378" s="48"/>
      <c r="C378" s="48" t="s">
        <v>122</v>
      </c>
      <c r="D378" s="49" t="s">
        <v>109</v>
      </c>
      <c r="E378" s="50">
        <v>4960</v>
      </c>
      <c r="F378" s="50">
        <v>2165.91</v>
      </c>
      <c r="G378" s="109">
        <f t="shared" si="22"/>
        <v>0.43667540322580645</v>
      </c>
      <c r="H378" s="102">
        <f t="shared" si="26"/>
        <v>0.030530942852128137</v>
      </c>
    </row>
    <row r="379" spans="1:8" ht="12.75">
      <c r="A379" s="47"/>
      <c r="B379" s="48"/>
      <c r="C379" s="48" t="s">
        <v>95</v>
      </c>
      <c r="D379" s="49" t="s">
        <v>128</v>
      </c>
      <c r="E379" s="50">
        <v>350</v>
      </c>
      <c r="F379" s="50">
        <v>84</v>
      </c>
      <c r="G379" s="109">
        <f t="shared" si="22"/>
        <v>0.24</v>
      </c>
      <c r="H379" s="102">
        <f t="shared" si="26"/>
        <v>0.0011840746843491943</v>
      </c>
    </row>
    <row r="380" spans="1:8" ht="12.75">
      <c r="A380" s="47"/>
      <c r="B380" s="48"/>
      <c r="C380" s="48" t="s">
        <v>123</v>
      </c>
      <c r="D380" s="49" t="s">
        <v>110</v>
      </c>
      <c r="E380" s="50">
        <v>3830</v>
      </c>
      <c r="F380" s="50">
        <v>3000</v>
      </c>
      <c r="G380" s="109">
        <f t="shared" si="22"/>
        <v>0.783289817232376</v>
      </c>
      <c r="H380" s="102">
        <f t="shared" si="26"/>
        <v>0.0422883815838998</v>
      </c>
    </row>
    <row r="381" spans="1:8" ht="12.75">
      <c r="A381" s="47"/>
      <c r="B381" s="48"/>
      <c r="C381" s="48" t="s">
        <v>124</v>
      </c>
      <c r="D381" s="49" t="s">
        <v>213</v>
      </c>
      <c r="E381" s="50">
        <v>2000</v>
      </c>
      <c r="F381" s="50">
        <v>480</v>
      </c>
      <c r="G381" s="109">
        <f aca="true" t="shared" si="27" ref="G381:G442">F381/E381</f>
        <v>0.24</v>
      </c>
      <c r="H381" s="102">
        <f t="shared" si="26"/>
        <v>0.006766141053423967</v>
      </c>
    </row>
    <row r="382" spans="1:8" ht="12.75">
      <c r="A382" s="51"/>
      <c r="B382" s="52" t="s">
        <v>215</v>
      </c>
      <c r="C382" s="52"/>
      <c r="D382" s="53" t="s">
        <v>214</v>
      </c>
      <c r="E382" s="54">
        <f>SUM(E383:E384)</f>
        <v>1500</v>
      </c>
      <c r="F382" s="54">
        <f>SUM(F383:F384)</f>
        <v>1500</v>
      </c>
      <c r="G382" s="111">
        <f t="shared" si="27"/>
        <v>1</v>
      </c>
      <c r="H382" s="99">
        <f t="shared" si="26"/>
        <v>0.0211441907919499</v>
      </c>
    </row>
    <row r="383" spans="1:8" ht="12.75">
      <c r="A383" s="47"/>
      <c r="B383" s="48"/>
      <c r="C383" s="48" t="s">
        <v>232</v>
      </c>
      <c r="D383" s="49" t="s">
        <v>252</v>
      </c>
      <c r="E383" s="50">
        <v>1500</v>
      </c>
      <c r="F383" s="50">
        <v>1500</v>
      </c>
      <c r="G383" s="116">
        <f t="shared" si="27"/>
        <v>1</v>
      </c>
      <c r="H383" s="103">
        <f t="shared" si="26"/>
        <v>0.0211441907919499</v>
      </c>
    </row>
    <row r="384" spans="1:8" ht="12.75">
      <c r="A384" s="72"/>
      <c r="B384" s="73"/>
      <c r="C384" s="73"/>
      <c r="D384" s="74" t="s">
        <v>253</v>
      </c>
      <c r="E384" s="75"/>
      <c r="F384" s="75"/>
      <c r="G384" s="117"/>
      <c r="H384" s="104"/>
    </row>
    <row r="385" spans="1:8" ht="12.75">
      <c r="A385" s="51"/>
      <c r="B385" s="52" t="s">
        <v>60</v>
      </c>
      <c r="C385" s="52"/>
      <c r="D385" s="53" t="s">
        <v>61</v>
      </c>
      <c r="E385" s="54">
        <f>SUM(E386:E387)</f>
        <v>50000</v>
      </c>
      <c r="F385" s="54">
        <f>SUM(F386:F387)</f>
        <v>24703.57</v>
      </c>
      <c r="G385" s="111">
        <f t="shared" si="27"/>
        <v>0.4940714</v>
      </c>
      <c r="H385" s="99">
        <f aca="true" t="shared" si="28" ref="H385:H393">F385/$F$477*100</f>
        <v>0.3482246648815265</v>
      </c>
    </row>
    <row r="386" spans="1:8" ht="12.75">
      <c r="A386" s="47"/>
      <c r="B386" s="48"/>
      <c r="C386" s="48" t="s">
        <v>91</v>
      </c>
      <c r="D386" s="49" t="s">
        <v>168</v>
      </c>
      <c r="E386" s="50">
        <v>7433</v>
      </c>
      <c r="F386" s="50">
        <v>3672.07</v>
      </c>
      <c r="G386" s="109">
        <f t="shared" si="27"/>
        <v>0.4940226019103996</v>
      </c>
      <c r="H386" s="102">
        <f t="shared" si="28"/>
        <v>0.05176196578759698</v>
      </c>
    </row>
    <row r="387" spans="1:8" ht="12.75">
      <c r="A387" s="47"/>
      <c r="B387" s="48"/>
      <c r="C387" s="48" t="s">
        <v>114</v>
      </c>
      <c r="D387" s="49" t="s">
        <v>99</v>
      </c>
      <c r="E387" s="50">
        <v>42567</v>
      </c>
      <c r="F387" s="50">
        <v>21031.5</v>
      </c>
      <c r="G387" s="109">
        <f t="shared" si="27"/>
        <v>0.4940799210656142</v>
      </c>
      <c r="H387" s="102">
        <f t="shared" si="28"/>
        <v>0.2964626990939296</v>
      </c>
    </row>
    <row r="388" spans="1:8" ht="12.75">
      <c r="A388" s="51"/>
      <c r="B388" s="52" t="s">
        <v>62</v>
      </c>
      <c r="C388" s="52"/>
      <c r="D388" s="53" t="s">
        <v>15</v>
      </c>
      <c r="E388" s="54">
        <f>SUM(E389:E392)</f>
        <v>120368</v>
      </c>
      <c r="F388" s="54">
        <f>SUM(F389:F392)</f>
        <v>59583.11</v>
      </c>
      <c r="G388" s="111">
        <f t="shared" si="27"/>
        <v>0.4950078924631131</v>
      </c>
      <c r="H388" s="99">
        <f t="shared" si="28"/>
        <v>0.8398910972118253</v>
      </c>
    </row>
    <row r="389" spans="1:8" ht="12.75">
      <c r="A389" s="68"/>
      <c r="B389" s="69"/>
      <c r="C389" s="69" t="s">
        <v>262</v>
      </c>
      <c r="D389" s="70" t="s">
        <v>273</v>
      </c>
      <c r="E389" s="71">
        <v>4500</v>
      </c>
      <c r="F389" s="71">
        <v>4500</v>
      </c>
      <c r="G389" s="109">
        <f t="shared" si="27"/>
        <v>1</v>
      </c>
      <c r="H389" s="102">
        <f t="shared" si="28"/>
        <v>0.06343257237584969</v>
      </c>
    </row>
    <row r="390" spans="1:8" ht="12.75">
      <c r="A390" s="47"/>
      <c r="B390" s="48"/>
      <c r="C390" s="48" t="s">
        <v>234</v>
      </c>
      <c r="D390" s="49" t="s">
        <v>216</v>
      </c>
      <c r="E390" s="50">
        <v>106091</v>
      </c>
      <c r="F390" s="50">
        <v>52844.49</v>
      </c>
      <c r="G390" s="109">
        <f t="shared" si="27"/>
        <v>0.49810530582236</v>
      </c>
      <c r="H390" s="102">
        <f t="shared" si="28"/>
        <v>0.7449026525755257</v>
      </c>
    </row>
    <row r="391" spans="1:8" ht="12.75">
      <c r="A391" s="47"/>
      <c r="B391" s="48"/>
      <c r="C391" s="48" t="s">
        <v>93</v>
      </c>
      <c r="D391" s="49" t="s">
        <v>127</v>
      </c>
      <c r="E391" s="50">
        <v>777</v>
      </c>
      <c r="F391" s="50">
        <v>228</v>
      </c>
      <c r="G391" s="116">
        <f t="shared" si="27"/>
        <v>0.29343629343629346</v>
      </c>
      <c r="H391" s="103">
        <f t="shared" si="28"/>
        <v>0.0032139170003763844</v>
      </c>
    </row>
    <row r="392" spans="1:8" ht="13.5" thickBot="1">
      <c r="A392" s="47"/>
      <c r="B392" s="48"/>
      <c r="C392" s="48" t="s">
        <v>94</v>
      </c>
      <c r="D392" s="49" t="s">
        <v>88</v>
      </c>
      <c r="E392" s="50">
        <v>9000</v>
      </c>
      <c r="F392" s="50">
        <v>2010.62</v>
      </c>
      <c r="G392" s="116">
        <f t="shared" si="27"/>
        <v>0.2234022222222222</v>
      </c>
      <c r="H392" s="103">
        <f t="shared" si="28"/>
        <v>0.028341955260073538</v>
      </c>
    </row>
    <row r="393" spans="1:8" ht="12.75">
      <c r="A393" s="44" t="s">
        <v>63</v>
      </c>
      <c r="B393" s="45"/>
      <c r="C393" s="45"/>
      <c r="D393" s="76" t="s">
        <v>64</v>
      </c>
      <c r="E393" s="77">
        <f>SUM(E395)</f>
        <v>676273.6000000001</v>
      </c>
      <c r="F393" s="77">
        <f>SUM(F395)</f>
        <v>74319.52999999998</v>
      </c>
      <c r="G393" s="112">
        <f t="shared" si="27"/>
        <v>0.10989565465811467</v>
      </c>
      <c r="H393" s="113">
        <f t="shared" si="28"/>
        <v>1.0476175479253627</v>
      </c>
    </row>
    <row r="394" spans="1:8" ht="13.5" thickBot="1">
      <c r="A394" s="139"/>
      <c r="B394" s="140"/>
      <c r="C394" s="140"/>
      <c r="D394" s="141" t="s">
        <v>65</v>
      </c>
      <c r="E394" s="142"/>
      <c r="F394" s="142"/>
      <c r="G394" s="197"/>
      <c r="H394" s="198"/>
    </row>
    <row r="395" spans="1:8" ht="12.75">
      <c r="A395" s="55"/>
      <c r="B395" s="56" t="s">
        <v>66</v>
      </c>
      <c r="C395" s="56"/>
      <c r="D395" s="57" t="s">
        <v>15</v>
      </c>
      <c r="E395" s="58">
        <f>SUM(E396:E419)</f>
        <v>676273.6000000001</v>
      </c>
      <c r="F395" s="58">
        <f>SUM(F396:F419)</f>
        <v>74319.52999999998</v>
      </c>
      <c r="G395" s="119">
        <f t="shared" si="27"/>
        <v>0.10989565465811467</v>
      </c>
      <c r="H395" s="101">
        <f aca="true" t="shared" si="29" ref="H395:H420">F395/$F$477*100</f>
        <v>1.0476175479253627</v>
      </c>
    </row>
    <row r="396" spans="1:8" ht="12.75">
      <c r="A396" s="47"/>
      <c r="B396" s="48"/>
      <c r="C396" s="48" t="s">
        <v>241</v>
      </c>
      <c r="D396" s="49" t="s">
        <v>84</v>
      </c>
      <c r="E396" s="50">
        <v>49104</v>
      </c>
      <c r="F396" s="50">
        <v>23040.47</v>
      </c>
      <c r="G396" s="109">
        <f t="shared" si="27"/>
        <v>0.46921778266536335</v>
      </c>
      <c r="H396" s="102">
        <f t="shared" si="29"/>
        <v>0.32478139574413195</v>
      </c>
    </row>
    <row r="397" spans="1:8" ht="12.75">
      <c r="A397" s="47"/>
      <c r="B397" s="48"/>
      <c r="C397" s="48" t="s">
        <v>170</v>
      </c>
      <c r="D397" s="49" t="s">
        <v>84</v>
      </c>
      <c r="E397" s="50">
        <v>2600</v>
      </c>
      <c r="F397" s="50">
        <v>1219.84</v>
      </c>
      <c r="G397" s="109">
        <f t="shared" si="27"/>
        <v>0.4691692307692307</v>
      </c>
      <c r="H397" s="102">
        <f t="shared" si="29"/>
        <v>0.017195019797101443</v>
      </c>
    </row>
    <row r="398" spans="1:8" ht="12.75">
      <c r="A398" s="47"/>
      <c r="B398" s="48"/>
      <c r="C398" s="48" t="s">
        <v>302</v>
      </c>
      <c r="D398" s="49" t="s">
        <v>98</v>
      </c>
      <c r="E398" s="50">
        <v>2660</v>
      </c>
      <c r="F398" s="50">
        <v>2000.26</v>
      </c>
      <c r="G398" s="109">
        <f t="shared" si="27"/>
        <v>0.7519774436090225</v>
      </c>
      <c r="H398" s="102">
        <f t="shared" si="29"/>
        <v>0.028195919382337137</v>
      </c>
    </row>
    <row r="399" spans="1:8" ht="12.75">
      <c r="A399" s="47"/>
      <c r="B399" s="48"/>
      <c r="C399" s="48" t="s">
        <v>303</v>
      </c>
      <c r="D399" s="49" t="s">
        <v>98</v>
      </c>
      <c r="E399" s="50">
        <v>141</v>
      </c>
      <c r="F399" s="50">
        <v>105.9</v>
      </c>
      <c r="G399" s="109">
        <f t="shared" si="27"/>
        <v>0.7510638297872341</v>
      </c>
      <c r="H399" s="102">
        <f t="shared" si="29"/>
        <v>0.001492779869911663</v>
      </c>
    </row>
    <row r="400" spans="1:8" ht="12.75">
      <c r="A400" s="47"/>
      <c r="B400" s="48"/>
      <c r="C400" s="48" t="s">
        <v>242</v>
      </c>
      <c r="D400" s="49" t="s">
        <v>219</v>
      </c>
      <c r="E400" s="50">
        <v>9014</v>
      </c>
      <c r="F400" s="50">
        <v>3971.48</v>
      </c>
      <c r="G400" s="109">
        <f t="shared" si="27"/>
        <v>0.4405901930330597</v>
      </c>
      <c r="H400" s="102">
        <f t="shared" si="29"/>
        <v>0.05598248723094213</v>
      </c>
    </row>
    <row r="401" spans="1:8" ht="12.75">
      <c r="A401" s="47"/>
      <c r="B401" s="48"/>
      <c r="C401" s="48" t="s">
        <v>171</v>
      </c>
      <c r="D401" s="49" t="s">
        <v>219</v>
      </c>
      <c r="E401" s="50">
        <v>477</v>
      </c>
      <c r="F401" s="50">
        <v>210.24</v>
      </c>
      <c r="G401" s="109">
        <f t="shared" si="27"/>
        <v>0.4407547169811321</v>
      </c>
      <c r="H401" s="102">
        <f t="shared" si="29"/>
        <v>0.002963569781399698</v>
      </c>
    </row>
    <row r="402" spans="1:8" ht="12.75">
      <c r="A402" s="47"/>
      <c r="B402" s="48"/>
      <c r="C402" s="48" t="s">
        <v>243</v>
      </c>
      <c r="D402" s="49" t="s">
        <v>86</v>
      </c>
      <c r="E402" s="50">
        <v>1125</v>
      </c>
      <c r="F402" s="50">
        <v>571.6</v>
      </c>
      <c r="G402" s="109">
        <f t="shared" si="27"/>
        <v>0.5080888888888889</v>
      </c>
      <c r="H402" s="102">
        <f t="shared" si="29"/>
        <v>0.008057346304452376</v>
      </c>
    </row>
    <row r="403" spans="1:8" ht="12.75">
      <c r="A403" s="47"/>
      <c r="B403" s="48"/>
      <c r="C403" s="48" t="s">
        <v>172</v>
      </c>
      <c r="D403" s="49" t="s">
        <v>86</v>
      </c>
      <c r="E403" s="50">
        <v>60</v>
      </c>
      <c r="F403" s="50">
        <v>30.23</v>
      </c>
      <c r="G403" s="109">
        <f t="shared" si="27"/>
        <v>0.5038333333333334</v>
      </c>
      <c r="H403" s="102">
        <f t="shared" si="29"/>
        <v>0.0004261259250937636</v>
      </c>
    </row>
    <row r="404" spans="1:8" ht="12.75">
      <c r="A404" s="47"/>
      <c r="B404" s="48"/>
      <c r="C404" s="48" t="s">
        <v>245</v>
      </c>
      <c r="D404" s="49" t="s">
        <v>127</v>
      </c>
      <c r="E404" s="50">
        <v>84962.68</v>
      </c>
      <c r="F404" s="50">
        <v>646</v>
      </c>
      <c r="G404" s="109">
        <f t="shared" si="27"/>
        <v>0.007603338312774504</v>
      </c>
      <c r="H404" s="102">
        <f t="shared" si="29"/>
        <v>0.009106098167733091</v>
      </c>
    </row>
    <row r="405" spans="1:8" ht="12.75">
      <c r="A405" s="47"/>
      <c r="B405" s="48"/>
      <c r="C405" s="48" t="s">
        <v>174</v>
      </c>
      <c r="D405" s="49" t="s">
        <v>127</v>
      </c>
      <c r="E405" s="50">
        <v>14758.12</v>
      </c>
      <c r="F405" s="50">
        <v>34.2</v>
      </c>
      <c r="G405" s="109">
        <f t="shared" si="27"/>
        <v>0.0023173683368884384</v>
      </c>
      <c r="H405" s="102">
        <f t="shared" si="29"/>
        <v>0.00048208755005645776</v>
      </c>
    </row>
    <row r="406" spans="1:8" ht="12.75">
      <c r="A406" s="47"/>
      <c r="B406" s="48"/>
      <c r="C406" s="149" t="s">
        <v>334</v>
      </c>
      <c r="D406" s="214" t="s">
        <v>335</v>
      </c>
      <c r="E406" s="50">
        <v>57112.18</v>
      </c>
      <c r="F406" s="50">
        <v>0</v>
      </c>
      <c r="G406" s="109">
        <f t="shared" si="27"/>
        <v>0</v>
      </c>
      <c r="H406" s="102">
        <f t="shared" si="29"/>
        <v>0</v>
      </c>
    </row>
    <row r="407" spans="1:8" ht="12.75">
      <c r="A407" s="47"/>
      <c r="B407" s="48"/>
      <c r="C407" s="149" t="s">
        <v>336</v>
      </c>
      <c r="D407" s="214" t="s">
        <v>335</v>
      </c>
      <c r="E407" s="50">
        <v>10078.62</v>
      </c>
      <c r="F407" s="50">
        <v>0</v>
      </c>
      <c r="G407" s="109">
        <f t="shared" si="27"/>
        <v>0</v>
      </c>
      <c r="H407" s="102">
        <f t="shared" si="29"/>
        <v>0</v>
      </c>
    </row>
    <row r="408" spans="1:8" ht="12.75">
      <c r="A408" s="47"/>
      <c r="B408" s="48"/>
      <c r="C408" s="48" t="s">
        <v>246</v>
      </c>
      <c r="D408" s="49" t="s">
        <v>104</v>
      </c>
      <c r="E408" s="50">
        <v>80650</v>
      </c>
      <c r="F408" s="50">
        <v>38407.95</v>
      </c>
      <c r="G408" s="109">
        <f t="shared" si="27"/>
        <v>0.47623000619962796</v>
      </c>
      <c r="H408" s="102">
        <f t="shared" si="29"/>
        <v>0.5414033484851147</v>
      </c>
    </row>
    <row r="409" spans="1:8" ht="12.75">
      <c r="A409" s="47"/>
      <c r="B409" s="48"/>
      <c r="C409" s="48" t="s">
        <v>180</v>
      </c>
      <c r="D409" s="49" t="s">
        <v>104</v>
      </c>
      <c r="E409" s="50">
        <v>4269</v>
      </c>
      <c r="F409" s="50">
        <v>2033.33</v>
      </c>
      <c r="G409" s="109">
        <f t="shared" si="27"/>
        <v>0.47630124150855</v>
      </c>
      <c r="H409" s="102">
        <f t="shared" si="29"/>
        <v>0.028662078308663658</v>
      </c>
    </row>
    <row r="410" spans="1:8" ht="12.75">
      <c r="A410" s="47"/>
      <c r="B410" s="48"/>
      <c r="C410" s="48" t="s">
        <v>258</v>
      </c>
      <c r="D410" s="49" t="s">
        <v>109</v>
      </c>
      <c r="E410" s="50">
        <v>1747</v>
      </c>
      <c r="F410" s="50">
        <v>827.09</v>
      </c>
      <c r="G410" s="109">
        <f t="shared" si="27"/>
        <v>0.47343445907269605</v>
      </c>
      <c r="H410" s="102">
        <f t="shared" si="29"/>
        <v>0.011658765841409229</v>
      </c>
    </row>
    <row r="411" spans="1:8" ht="12.75">
      <c r="A411" s="47"/>
      <c r="B411" s="48"/>
      <c r="C411" s="48" t="s">
        <v>259</v>
      </c>
      <c r="D411" s="49" t="s">
        <v>109</v>
      </c>
      <c r="E411" s="50">
        <v>93</v>
      </c>
      <c r="F411" s="50">
        <v>43.81</v>
      </c>
      <c r="G411" s="109">
        <f t="shared" si="27"/>
        <v>0.47107526881720435</v>
      </c>
      <c r="H411" s="102">
        <f t="shared" si="29"/>
        <v>0.0006175513323968834</v>
      </c>
    </row>
    <row r="412" spans="1:8" ht="12.75">
      <c r="A412" s="47"/>
      <c r="B412" s="48"/>
      <c r="C412" s="149" t="s">
        <v>247</v>
      </c>
      <c r="D412" s="49" t="s">
        <v>292</v>
      </c>
      <c r="E412" s="50">
        <v>80</v>
      </c>
      <c r="F412" s="50">
        <v>79.02</v>
      </c>
      <c r="G412" s="109">
        <f t="shared" si="27"/>
        <v>0.9877499999999999</v>
      </c>
      <c r="H412" s="102">
        <f t="shared" si="29"/>
        <v>0.0011138759709199207</v>
      </c>
    </row>
    <row r="413" spans="1:8" ht="12.75">
      <c r="A413" s="47"/>
      <c r="B413" s="48"/>
      <c r="C413" s="149" t="s">
        <v>248</v>
      </c>
      <c r="D413" s="49" t="s">
        <v>89</v>
      </c>
      <c r="E413" s="50">
        <v>5</v>
      </c>
      <c r="F413" s="50">
        <v>4.18</v>
      </c>
      <c r="G413" s="109">
        <f t="shared" si="27"/>
        <v>0.836</v>
      </c>
      <c r="H413" s="102">
        <f t="shared" si="29"/>
        <v>5.8921811673567056E-05</v>
      </c>
    </row>
    <row r="414" spans="1:8" ht="12.75">
      <c r="A414" s="47"/>
      <c r="B414" s="48"/>
      <c r="C414" s="48" t="s">
        <v>254</v>
      </c>
      <c r="D414" s="49" t="s">
        <v>110</v>
      </c>
      <c r="E414" s="50">
        <v>1045</v>
      </c>
      <c r="F414" s="50">
        <v>1038.93</v>
      </c>
      <c r="G414" s="109">
        <f t="shared" si="27"/>
        <v>0.9941913875598086</v>
      </c>
      <c r="H414" s="102">
        <f t="shared" si="29"/>
        <v>0.01464488942632034</v>
      </c>
    </row>
    <row r="415" spans="1:8" ht="12.75">
      <c r="A415" s="35"/>
      <c r="B415" s="36"/>
      <c r="C415" s="36" t="s">
        <v>231</v>
      </c>
      <c r="D415" s="37" t="s">
        <v>110</v>
      </c>
      <c r="E415" s="38">
        <v>55</v>
      </c>
      <c r="F415" s="38">
        <v>55</v>
      </c>
      <c r="G415" s="109">
        <f t="shared" si="27"/>
        <v>1</v>
      </c>
      <c r="H415" s="102">
        <f t="shared" si="29"/>
        <v>0.0007752869957048297</v>
      </c>
    </row>
    <row r="416" spans="1:8" ht="12.75">
      <c r="A416" s="35"/>
      <c r="B416" s="36"/>
      <c r="C416" s="88" t="s">
        <v>296</v>
      </c>
      <c r="D416" s="39" t="s">
        <v>79</v>
      </c>
      <c r="E416" s="38">
        <v>283217.45</v>
      </c>
      <c r="F416" s="38">
        <v>0</v>
      </c>
      <c r="G416" s="109">
        <f t="shared" si="27"/>
        <v>0</v>
      </c>
      <c r="H416" s="102">
        <f t="shared" si="29"/>
        <v>0</v>
      </c>
    </row>
    <row r="417" spans="1:8" ht="12.75">
      <c r="A417" s="35"/>
      <c r="B417" s="36"/>
      <c r="C417" s="88" t="s">
        <v>297</v>
      </c>
      <c r="D417" s="39" t="s">
        <v>79</v>
      </c>
      <c r="E417" s="38">
        <v>49979.55</v>
      </c>
      <c r="F417" s="38">
        <v>0</v>
      </c>
      <c r="G417" s="109">
        <f t="shared" si="27"/>
        <v>0</v>
      </c>
      <c r="H417" s="102">
        <f t="shared" si="29"/>
        <v>0</v>
      </c>
    </row>
    <row r="418" spans="1:8" ht="12.75">
      <c r="A418" s="35"/>
      <c r="B418" s="36"/>
      <c r="C418" s="88" t="s">
        <v>337</v>
      </c>
      <c r="D418" s="39" t="s">
        <v>271</v>
      </c>
      <c r="E418" s="38">
        <v>19584</v>
      </c>
      <c r="F418" s="38">
        <v>0</v>
      </c>
      <c r="G418" s="109">
        <f t="shared" si="27"/>
        <v>0</v>
      </c>
      <c r="H418" s="102">
        <f t="shared" si="29"/>
        <v>0</v>
      </c>
    </row>
    <row r="419" spans="1:8" ht="13.5" thickBot="1">
      <c r="A419" s="40"/>
      <c r="B419" s="41"/>
      <c r="C419" s="147" t="s">
        <v>338</v>
      </c>
      <c r="D419" s="148" t="s">
        <v>271</v>
      </c>
      <c r="E419" s="43">
        <v>3456</v>
      </c>
      <c r="F419" s="43">
        <v>0</v>
      </c>
      <c r="G419" s="110">
        <f t="shared" si="27"/>
        <v>0</v>
      </c>
      <c r="H419" s="106">
        <f t="shared" si="29"/>
        <v>0</v>
      </c>
    </row>
    <row r="420" spans="1:8" ht="12.75">
      <c r="A420" s="44" t="s">
        <v>67</v>
      </c>
      <c r="B420" s="45"/>
      <c r="C420" s="45"/>
      <c r="D420" s="76" t="s">
        <v>68</v>
      </c>
      <c r="E420" s="46">
        <f>SUM(E422)</f>
        <v>115157</v>
      </c>
      <c r="F420" s="46">
        <f>SUM(F422)</f>
        <v>100123.12000000001</v>
      </c>
      <c r="G420" s="112">
        <f t="shared" si="27"/>
        <v>0.869448839410544</v>
      </c>
      <c r="H420" s="113">
        <f t="shared" si="29"/>
        <v>1.41134823464353</v>
      </c>
    </row>
    <row r="421" spans="1:8" ht="13.5" thickBot="1">
      <c r="A421" s="139"/>
      <c r="B421" s="140"/>
      <c r="C421" s="140"/>
      <c r="D421" s="141" t="s">
        <v>69</v>
      </c>
      <c r="E421" s="183"/>
      <c r="F421" s="183"/>
      <c r="G421" s="135"/>
      <c r="H421" s="136"/>
    </row>
    <row r="422" spans="1:8" ht="12.75">
      <c r="A422" s="55"/>
      <c r="B422" s="56" t="s">
        <v>70</v>
      </c>
      <c r="C422" s="56"/>
      <c r="D422" s="57" t="s">
        <v>71</v>
      </c>
      <c r="E422" s="58">
        <f>SUM(E423:E426)</f>
        <v>115157</v>
      </c>
      <c r="F422" s="58">
        <f>SUM(F423:F426)</f>
        <v>100123.12000000001</v>
      </c>
      <c r="G422" s="119">
        <f t="shared" si="27"/>
        <v>0.869448839410544</v>
      </c>
      <c r="H422" s="101">
        <f>F422/$F$477*100</f>
        <v>1.41134823464353</v>
      </c>
    </row>
    <row r="423" spans="1:8" ht="12.75">
      <c r="A423" s="124"/>
      <c r="B423" s="125"/>
      <c r="C423" s="125" t="s">
        <v>283</v>
      </c>
      <c r="D423" s="126" t="s">
        <v>284</v>
      </c>
      <c r="E423" s="127">
        <v>800</v>
      </c>
      <c r="F423" s="127">
        <v>169.6</v>
      </c>
      <c r="G423" s="128">
        <f t="shared" si="27"/>
        <v>0.212</v>
      </c>
      <c r="H423" s="129">
        <f>F423/$F$477*100</f>
        <v>0.0023907031722098016</v>
      </c>
    </row>
    <row r="424" spans="1:8" ht="12.75">
      <c r="A424" s="35"/>
      <c r="B424" s="36"/>
      <c r="C424" s="36" t="s">
        <v>217</v>
      </c>
      <c r="D424" s="37" t="s">
        <v>218</v>
      </c>
      <c r="E424" s="38">
        <v>110457</v>
      </c>
      <c r="F424" s="38">
        <v>98886.57</v>
      </c>
      <c r="G424" s="109">
        <f t="shared" si="27"/>
        <v>0.8952494635921672</v>
      </c>
      <c r="H424" s="102">
        <f>F424/$F$477*100</f>
        <v>1.3939176685610062</v>
      </c>
    </row>
    <row r="425" spans="1:8" ht="12.75">
      <c r="A425" s="35"/>
      <c r="B425" s="36"/>
      <c r="C425" s="36" t="s">
        <v>266</v>
      </c>
      <c r="D425" s="37" t="s">
        <v>280</v>
      </c>
      <c r="E425" s="38">
        <v>3100</v>
      </c>
      <c r="F425" s="38">
        <v>1060</v>
      </c>
      <c r="G425" s="109">
        <f t="shared" si="27"/>
        <v>0.3419354838709677</v>
      </c>
      <c r="H425" s="102">
        <f>F425/$F$477*100</f>
        <v>0.014941894826311263</v>
      </c>
    </row>
    <row r="426" spans="1:8" ht="13.5" thickBot="1">
      <c r="A426" s="40"/>
      <c r="B426" s="41"/>
      <c r="C426" s="147" t="s">
        <v>285</v>
      </c>
      <c r="D426" s="148" t="s">
        <v>286</v>
      </c>
      <c r="E426" s="43">
        <v>800</v>
      </c>
      <c r="F426" s="43">
        <v>6.95</v>
      </c>
      <c r="G426" s="109">
        <f t="shared" si="27"/>
        <v>0.0086875</v>
      </c>
      <c r="H426" s="102">
        <f>F426/$F$477*100</f>
        <v>9.796808400270119E-05</v>
      </c>
    </row>
    <row r="427" spans="1:8" ht="12.75">
      <c r="A427" s="44" t="s">
        <v>72</v>
      </c>
      <c r="B427" s="45"/>
      <c r="C427" s="45"/>
      <c r="D427" s="76" t="s">
        <v>73</v>
      </c>
      <c r="E427" s="77">
        <f>SUM(E429,E445,E448,)</f>
        <v>694694</v>
      </c>
      <c r="F427" s="77">
        <f>SUM(F429,F445,F448,)</f>
        <v>308557.99000000005</v>
      </c>
      <c r="G427" s="112">
        <f t="shared" si="27"/>
        <v>0.4441638908641791</v>
      </c>
      <c r="H427" s="113">
        <f>F427/$F$477*100</f>
        <v>4.3494726739603795</v>
      </c>
    </row>
    <row r="428" spans="1:8" ht="13.5" thickBot="1">
      <c r="A428" s="139"/>
      <c r="B428" s="140"/>
      <c r="C428" s="140"/>
      <c r="D428" s="141" t="s">
        <v>74</v>
      </c>
      <c r="E428" s="142"/>
      <c r="F428" s="142"/>
      <c r="G428" s="135"/>
      <c r="H428" s="136"/>
    </row>
    <row r="429" spans="1:8" ht="12.75">
      <c r="A429" s="60"/>
      <c r="B429" s="61" t="s">
        <v>267</v>
      </c>
      <c r="C429" s="61"/>
      <c r="D429" s="62" t="s">
        <v>274</v>
      </c>
      <c r="E429" s="137">
        <f>SUM(E430:E442)</f>
        <v>381709</v>
      </c>
      <c r="F429" s="137">
        <f>SUM(F430:F442)</f>
        <v>161268.33000000002</v>
      </c>
      <c r="G429" s="119">
        <f t="shared" si="27"/>
        <v>0.4224902478065752</v>
      </c>
      <c r="H429" s="101">
        <f aca="true" t="shared" si="30" ref="H429:H442">F429/$F$477*100</f>
        <v>2.273258892146092</v>
      </c>
    </row>
    <row r="430" spans="1:8" ht="12.75">
      <c r="A430" s="87"/>
      <c r="B430" s="88"/>
      <c r="C430" s="88" t="s">
        <v>112</v>
      </c>
      <c r="D430" s="39" t="s">
        <v>96</v>
      </c>
      <c r="E430" s="89">
        <v>140</v>
      </c>
      <c r="F430" s="89">
        <v>61.04</v>
      </c>
      <c r="G430" s="109">
        <f t="shared" si="27"/>
        <v>0.436</v>
      </c>
      <c r="H430" s="102">
        <f t="shared" si="30"/>
        <v>0.0008604276039604146</v>
      </c>
    </row>
    <row r="431" spans="1:8" ht="12.75">
      <c r="A431" s="87"/>
      <c r="B431" s="88"/>
      <c r="C431" s="88" t="s">
        <v>90</v>
      </c>
      <c r="D431" s="39" t="s">
        <v>84</v>
      </c>
      <c r="E431" s="89">
        <v>24918</v>
      </c>
      <c r="F431" s="89">
        <v>12096</v>
      </c>
      <c r="G431" s="109">
        <f t="shared" si="27"/>
        <v>0.4854322176739706</v>
      </c>
      <c r="H431" s="102">
        <f t="shared" si="30"/>
        <v>0.17050675454628397</v>
      </c>
    </row>
    <row r="432" spans="1:8" ht="12.75">
      <c r="A432" s="87"/>
      <c r="B432" s="88"/>
      <c r="C432" s="88" t="s">
        <v>113</v>
      </c>
      <c r="D432" s="39" t="s">
        <v>98</v>
      </c>
      <c r="E432" s="89">
        <v>1860</v>
      </c>
      <c r="F432" s="89">
        <v>1768.2</v>
      </c>
      <c r="G432" s="109">
        <f t="shared" si="27"/>
        <v>0.9506451612903226</v>
      </c>
      <c r="H432" s="102">
        <f t="shared" si="30"/>
        <v>0.024924772105550542</v>
      </c>
    </row>
    <row r="433" spans="1:8" ht="12.75">
      <c r="A433" s="87"/>
      <c r="B433" s="88"/>
      <c r="C433" s="88" t="s">
        <v>91</v>
      </c>
      <c r="D433" s="39" t="s">
        <v>85</v>
      </c>
      <c r="E433" s="89">
        <v>4839</v>
      </c>
      <c r="F433" s="89">
        <v>2505.25</v>
      </c>
      <c r="G433" s="109">
        <f t="shared" si="27"/>
        <v>0.5177206034304609</v>
      </c>
      <c r="H433" s="102">
        <f t="shared" si="30"/>
        <v>0.03531432265435499</v>
      </c>
    </row>
    <row r="434" spans="1:8" ht="12.75">
      <c r="A434" s="87"/>
      <c r="B434" s="88"/>
      <c r="C434" s="88" t="s">
        <v>92</v>
      </c>
      <c r="D434" s="39" t="s">
        <v>86</v>
      </c>
      <c r="E434" s="89">
        <v>657</v>
      </c>
      <c r="F434" s="89">
        <v>339.66</v>
      </c>
      <c r="G434" s="109">
        <f t="shared" si="27"/>
        <v>0.516986301369863</v>
      </c>
      <c r="H434" s="102">
        <f t="shared" si="30"/>
        <v>0.004787890562929136</v>
      </c>
    </row>
    <row r="435" spans="1:8" ht="12.75">
      <c r="A435" s="87"/>
      <c r="B435" s="88"/>
      <c r="C435" s="88" t="s">
        <v>93</v>
      </c>
      <c r="D435" s="39" t="s">
        <v>127</v>
      </c>
      <c r="E435" s="89">
        <v>1650</v>
      </c>
      <c r="F435" s="89">
        <v>83.4</v>
      </c>
      <c r="G435" s="109">
        <f t="shared" si="27"/>
        <v>0.050545454545454546</v>
      </c>
      <c r="H435" s="102">
        <f t="shared" si="30"/>
        <v>0.0011756170080324145</v>
      </c>
    </row>
    <row r="436" spans="1:8" ht="12.75">
      <c r="A436" s="87"/>
      <c r="B436" s="88"/>
      <c r="C436" s="88" t="s">
        <v>115</v>
      </c>
      <c r="D436" s="39" t="s">
        <v>101</v>
      </c>
      <c r="E436" s="89">
        <v>3940</v>
      </c>
      <c r="F436" s="89">
        <v>881.3</v>
      </c>
      <c r="G436" s="109">
        <f t="shared" si="27"/>
        <v>0.22368020304568526</v>
      </c>
      <c r="H436" s="102">
        <f t="shared" si="30"/>
        <v>0.012422916896630297</v>
      </c>
    </row>
    <row r="437" spans="1:8" ht="12.75">
      <c r="A437" s="87"/>
      <c r="B437" s="88"/>
      <c r="C437" s="88" t="s">
        <v>116</v>
      </c>
      <c r="D437" s="39" t="s">
        <v>102</v>
      </c>
      <c r="E437" s="89">
        <v>500</v>
      </c>
      <c r="F437" s="89">
        <v>0</v>
      </c>
      <c r="G437" s="109">
        <f t="shared" si="27"/>
        <v>0</v>
      </c>
      <c r="H437" s="102">
        <f t="shared" si="30"/>
        <v>0</v>
      </c>
    </row>
    <row r="438" spans="1:8" ht="12.75">
      <c r="A438" s="87"/>
      <c r="B438" s="88"/>
      <c r="C438" s="88" t="s">
        <v>117</v>
      </c>
      <c r="D438" s="39" t="s">
        <v>103</v>
      </c>
      <c r="E438" s="89">
        <v>100</v>
      </c>
      <c r="F438" s="89">
        <v>0</v>
      </c>
      <c r="G438" s="109">
        <f t="shared" si="27"/>
        <v>0</v>
      </c>
      <c r="H438" s="102">
        <f t="shared" si="30"/>
        <v>0</v>
      </c>
    </row>
    <row r="439" spans="1:8" ht="12.75">
      <c r="A439" s="87"/>
      <c r="B439" s="88"/>
      <c r="C439" s="88" t="s">
        <v>94</v>
      </c>
      <c r="D439" s="39" t="s">
        <v>104</v>
      </c>
      <c r="E439" s="89">
        <v>313615</v>
      </c>
      <c r="F439" s="89">
        <v>130134.88</v>
      </c>
      <c r="G439" s="109">
        <f t="shared" si="27"/>
        <v>0.41495107058016995</v>
      </c>
      <c r="H439" s="102">
        <f t="shared" si="30"/>
        <v>1.834397820938337</v>
      </c>
    </row>
    <row r="440" spans="1:8" ht="12.75">
      <c r="A440" s="87"/>
      <c r="B440" s="88"/>
      <c r="C440" s="88" t="s">
        <v>95</v>
      </c>
      <c r="D440" s="39" t="s">
        <v>89</v>
      </c>
      <c r="E440" s="89">
        <v>7040</v>
      </c>
      <c r="F440" s="89">
        <v>2672.6</v>
      </c>
      <c r="G440" s="109">
        <f t="shared" si="27"/>
        <v>0.3796306818181818</v>
      </c>
      <c r="H440" s="102">
        <f t="shared" si="30"/>
        <v>0.03767330954037687</v>
      </c>
    </row>
    <row r="441" spans="1:8" ht="12.75">
      <c r="A441" s="87"/>
      <c r="B441" s="88"/>
      <c r="C441" s="88" t="s">
        <v>123</v>
      </c>
      <c r="D441" s="39" t="s">
        <v>110</v>
      </c>
      <c r="E441" s="89">
        <v>1100</v>
      </c>
      <c r="F441" s="89">
        <v>850</v>
      </c>
      <c r="G441" s="109">
        <f t="shared" si="27"/>
        <v>0.7727272727272727</v>
      </c>
      <c r="H441" s="102">
        <f t="shared" si="30"/>
        <v>0.011981708115438278</v>
      </c>
    </row>
    <row r="442" spans="1:8" ht="12.75">
      <c r="A442" s="87"/>
      <c r="B442" s="88"/>
      <c r="C442" s="88" t="s">
        <v>132</v>
      </c>
      <c r="D442" s="39" t="s">
        <v>42</v>
      </c>
      <c r="E442" s="89">
        <v>21350</v>
      </c>
      <c r="F442" s="89">
        <v>9876</v>
      </c>
      <c r="G442" s="109">
        <f t="shared" si="27"/>
        <v>0.462576112412178</v>
      </c>
      <c r="H442" s="102">
        <f t="shared" si="30"/>
        <v>0.13921335217419814</v>
      </c>
    </row>
    <row r="443" spans="1:8" ht="12.75" hidden="1">
      <c r="A443" s="27"/>
      <c r="B443" s="28" t="s">
        <v>268</v>
      </c>
      <c r="C443" s="28"/>
      <c r="D443" s="29" t="s">
        <v>275</v>
      </c>
      <c r="E443" s="30">
        <f>SUM(E444)</f>
        <v>0</v>
      </c>
      <c r="F443" s="30">
        <f>SUM(F444)</f>
        <v>0</v>
      </c>
      <c r="G443" s="111"/>
      <c r="H443" s="99"/>
    </row>
    <row r="444" spans="1:8" ht="12.75" hidden="1">
      <c r="A444" s="35"/>
      <c r="B444" s="36"/>
      <c r="C444" s="36" t="s">
        <v>121</v>
      </c>
      <c r="D444" s="37" t="s">
        <v>108</v>
      </c>
      <c r="E444" s="38">
        <v>0</v>
      </c>
      <c r="F444" s="38">
        <v>0</v>
      </c>
      <c r="G444" s="109"/>
      <c r="H444" s="102"/>
    </row>
    <row r="445" spans="1:8" ht="12.75">
      <c r="A445" s="27"/>
      <c r="B445" s="28" t="s">
        <v>221</v>
      </c>
      <c r="C445" s="28"/>
      <c r="D445" s="29" t="s">
        <v>255</v>
      </c>
      <c r="E445" s="30">
        <f>SUM(E446:E447)</f>
        <v>239985</v>
      </c>
      <c r="F445" s="30">
        <f>SUM(F446:F447)</f>
        <v>117709.95999999999</v>
      </c>
      <c r="G445" s="111">
        <f aca="true" t="shared" si="31" ref="G445:G477">F445/E445</f>
        <v>0.4904888222180553</v>
      </c>
      <c r="H445" s="99">
        <f aca="true" t="shared" si="32" ref="H445:H451">F445/$F$477*100</f>
        <v>1.6592545682351938</v>
      </c>
    </row>
    <row r="446" spans="1:8" ht="12.75">
      <c r="A446" s="35"/>
      <c r="B446" s="36"/>
      <c r="C446" s="36" t="s">
        <v>115</v>
      </c>
      <c r="D446" s="37" t="s">
        <v>220</v>
      </c>
      <c r="E446" s="38">
        <v>150000</v>
      </c>
      <c r="F446" s="38">
        <v>77562.76</v>
      </c>
      <c r="G446" s="109">
        <f t="shared" si="31"/>
        <v>0.5170850666666666</v>
      </c>
      <c r="H446" s="102">
        <f t="shared" si="32"/>
        <v>1.0933345305268132</v>
      </c>
    </row>
    <row r="447" spans="1:8" ht="12.75">
      <c r="A447" s="47"/>
      <c r="B447" s="48"/>
      <c r="C447" s="48" t="s">
        <v>116</v>
      </c>
      <c r="D447" s="49" t="s">
        <v>102</v>
      </c>
      <c r="E447" s="50">
        <v>89985</v>
      </c>
      <c r="F447" s="50">
        <v>40147.2</v>
      </c>
      <c r="G447" s="116">
        <f t="shared" si="31"/>
        <v>0.4461543590598433</v>
      </c>
      <c r="H447" s="103">
        <f t="shared" si="32"/>
        <v>0.5659200377083806</v>
      </c>
    </row>
    <row r="448" spans="1:8" ht="12.75">
      <c r="A448" s="27"/>
      <c r="B448" s="28" t="s">
        <v>287</v>
      </c>
      <c r="C448" s="28"/>
      <c r="D448" s="29" t="s">
        <v>15</v>
      </c>
      <c r="E448" s="30">
        <f>SUM(E449:E452)</f>
        <v>73000</v>
      </c>
      <c r="F448" s="30">
        <f>SUM(F449:F452)</f>
        <v>29579.699999999997</v>
      </c>
      <c r="G448" s="118">
        <f t="shared" si="31"/>
        <v>0.40520136986301364</v>
      </c>
      <c r="H448" s="100">
        <f t="shared" si="32"/>
        <v>0.41695921357909355</v>
      </c>
    </row>
    <row r="449" spans="1:8" ht="12.75">
      <c r="A449" s="124"/>
      <c r="B449" s="125"/>
      <c r="C449" s="125" t="s">
        <v>93</v>
      </c>
      <c r="D449" s="126" t="s">
        <v>127</v>
      </c>
      <c r="E449" s="127">
        <v>2000</v>
      </c>
      <c r="F449" s="127">
        <v>876.42</v>
      </c>
      <c r="G449" s="154">
        <f>F449/E449</f>
        <v>0.43821</v>
      </c>
      <c r="H449" s="134">
        <f t="shared" si="32"/>
        <v>0.012354127795920487</v>
      </c>
    </row>
    <row r="450" spans="1:8" ht="12.75">
      <c r="A450" s="35"/>
      <c r="B450" s="36"/>
      <c r="C450" s="36" t="s">
        <v>94</v>
      </c>
      <c r="D450" s="37" t="s">
        <v>104</v>
      </c>
      <c r="E450" s="38">
        <v>40000</v>
      </c>
      <c r="F450" s="38">
        <v>20585.28</v>
      </c>
      <c r="G450" s="109">
        <f t="shared" si="31"/>
        <v>0.514632</v>
      </c>
      <c r="H450" s="102">
        <f t="shared" si="32"/>
        <v>0.29017272521714027</v>
      </c>
    </row>
    <row r="451" spans="1:8" ht="12.75">
      <c r="A451" s="35"/>
      <c r="B451" s="36"/>
      <c r="C451" s="88" t="s">
        <v>78</v>
      </c>
      <c r="D451" s="39" t="s">
        <v>79</v>
      </c>
      <c r="E451" s="38">
        <v>21000</v>
      </c>
      <c r="F451" s="38">
        <v>0</v>
      </c>
      <c r="G451" s="109">
        <f t="shared" si="31"/>
        <v>0</v>
      </c>
      <c r="H451" s="102">
        <f t="shared" si="32"/>
        <v>0</v>
      </c>
    </row>
    <row r="452" spans="1:8" ht="13.5" thickBot="1">
      <c r="A452" s="40"/>
      <c r="B452" s="41"/>
      <c r="C452" s="41" t="s">
        <v>181</v>
      </c>
      <c r="D452" s="42" t="s">
        <v>312</v>
      </c>
      <c r="E452" s="43">
        <v>10000</v>
      </c>
      <c r="F452" s="43">
        <v>8118</v>
      </c>
      <c r="G452" s="110">
        <f t="shared" si="31"/>
        <v>0.8118</v>
      </c>
      <c r="H452" s="106">
        <f>F452/$F$477*100</f>
        <v>0.11443236056603286</v>
      </c>
    </row>
    <row r="453" spans="1:8" ht="12.75">
      <c r="A453" s="44" t="s">
        <v>224</v>
      </c>
      <c r="B453" s="45"/>
      <c r="C453" s="45"/>
      <c r="D453" s="76" t="s">
        <v>222</v>
      </c>
      <c r="E453" s="46">
        <f>SUM(E455,E461,)</f>
        <v>556053</v>
      </c>
      <c r="F453" s="46">
        <f>SUM(F455,F461,)</f>
        <v>334630.75</v>
      </c>
      <c r="G453" s="112">
        <f t="shared" si="31"/>
        <v>0.6017965014126351</v>
      </c>
      <c r="H453" s="113">
        <f>F453/$F$477*100</f>
        <v>4.716997615235527</v>
      </c>
    </row>
    <row r="454" spans="1:8" ht="13.5" thickBot="1">
      <c r="A454" s="139"/>
      <c r="B454" s="140"/>
      <c r="C454" s="140"/>
      <c r="D454" s="141" t="s">
        <v>223</v>
      </c>
      <c r="E454" s="183"/>
      <c r="F454" s="183"/>
      <c r="G454" s="135"/>
      <c r="H454" s="136"/>
    </row>
    <row r="455" spans="1:8" ht="12.75">
      <c r="A455" s="90"/>
      <c r="B455" s="91" t="s">
        <v>225</v>
      </c>
      <c r="C455" s="91"/>
      <c r="D455" s="92" t="s">
        <v>226</v>
      </c>
      <c r="E455" s="96">
        <f>SUM(E456:E460)</f>
        <v>471963</v>
      </c>
      <c r="F455" s="96">
        <f>SUM(F456:F460)</f>
        <v>293630.75</v>
      </c>
      <c r="G455" s="119">
        <f t="shared" si="31"/>
        <v>0.6221478166720696</v>
      </c>
      <c r="H455" s="101">
        <f aca="true" t="shared" si="33" ref="H455:H474">F455/$F$477*100</f>
        <v>4.139056400255562</v>
      </c>
    </row>
    <row r="456" spans="1:8" ht="12.75">
      <c r="A456" s="35"/>
      <c r="B456" s="36"/>
      <c r="C456" s="36" t="s">
        <v>229</v>
      </c>
      <c r="D456" s="37" t="s">
        <v>227</v>
      </c>
      <c r="E456" s="38">
        <v>402322</v>
      </c>
      <c r="F456" s="38">
        <v>245500</v>
      </c>
      <c r="G456" s="109">
        <f t="shared" si="31"/>
        <v>0.610207744045814</v>
      </c>
      <c r="H456" s="102">
        <f t="shared" si="33"/>
        <v>3.4605992262824667</v>
      </c>
    </row>
    <row r="457" spans="1:8" ht="12.75">
      <c r="A457" s="35"/>
      <c r="B457" s="36"/>
      <c r="C457" s="36" t="s">
        <v>93</v>
      </c>
      <c r="D457" s="37" t="s">
        <v>87</v>
      </c>
      <c r="E457" s="38">
        <v>5000</v>
      </c>
      <c r="F457" s="38">
        <v>3449.73</v>
      </c>
      <c r="G457" s="109">
        <f t="shared" si="31"/>
        <v>0.689946</v>
      </c>
      <c r="H457" s="102">
        <f t="shared" si="33"/>
        <v>0.04862783286714222</v>
      </c>
    </row>
    <row r="458" spans="1:8" ht="12.75">
      <c r="A458" s="35"/>
      <c r="B458" s="36"/>
      <c r="C458" s="36" t="s">
        <v>115</v>
      </c>
      <c r="D458" s="37" t="s">
        <v>101</v>
      </c>
      <c r="E458" s="38">
        <v>8500</v>
      </c>
      <c r="F458" s="38">
        <v>6305.31</v>
      </c>
      <c r="G458" s="109">
        <f t="shared" si="31"/>
        <v>0.7418011764705883</v>
      </c>
      <c r="H458" s="102">
        <f t="shared" si="33"/>
        <v>0.0888804517615931</v>
      </c>
    </row>
    <row r="459" spans="1:8" ht="12.75">
      <c r="A459" s="35"/>
      <c r="B459" s="36"/>
      <c r="C459" s="36" t="s">
        <v>116</v>
      </c>
      <c r="D459" s="37" t="s">
        <v>102</v>
      </c>
      <c r="E459" s="38">
        <v>48141</v>
      </c>
      <c r="F459" s="38">
        <v>31365.2</v>
      </c>
      <c r="G459" s="109">
        <f t="shared" si="31"/>
        <v>0.6515278037431711</v>
      </c>
      <c r="H459" s="102">
        <f t="shared" si="33"/>
        <v>0.4421278486851113</v>
      </c>
    </row>
    <row r="460" spans="1:8" ht="12.75">
      <c r="A460" s="35"/>
      <c r="B460" s="36"/>
      <c r="C460" s="36" t="s">
        <v>94</v>
      </c>
      <c r="D460" s="37" t="s">
        <v>276</v>
      </c>
      <c r="E460" s="38">
        <v>8000</v>
      </c>
      <c r="F460" s="38">
        <v>7010.51</v>
      </c>
      <c r="G460" s="109">
        <f t="shared" si="31"/>
        <v>0.87631375</v>
      </c>
      <c r="H460" s="102">
        <f t="shared" si="33"/>
        <v>0.09882104065924847</v>
      </c>
    </row>
    <row r="461" spans="1:8" ht="12.75">
      <c r="A461" s="27"/>
      <c r="B461" s="28" t="s">
        <v>230</v>
      </c>
      <c r="C461" s="28"/>
      <c r="D461" s="29" t="s">
        <v>228</v>
      </c>
      <c r="E461" s="30">
        <f>SUM(E462)</f>
        <v>84090</v>
      </c>
      <c r="F461" s="30">
        <f>SUM(F462)</f>
        <v>41000</v>
      </c>
      <c r="G461" s="111">
        <f t="shared" si="31"/>
        <v>0.48757283862528245</v>
      </c>
      <c r="H461" s="99">
        <f t="shared" si="33"/>
        <v>0.5779412149799639</v>
      </c>
    </row>
    <row r="462" spans="1:8" ht="13.5" thickBot="1">
      <c r="A462" s="35"/>
      <c r="B462" s="36"/>
      <c r="C462" s="36" t="s">
        <v>229</v>
      </c>
      <c r="D462" s="37" t="s">
        <v>227</v>
      </c>
      <c r="E462" s="38">
        <v>84090</v>
      </c>
      <c r="F462" s="38">
        <v>41000</v>
      </c>
      <c r="G462" s="109">
        <f t="shared" si="31"/>
        <v>0.48757283862528245</v>
      </c>
      <c r="H462" s="102">
        <f t="shared" si="33"/>
        <v>0.5779412149799639</v>
      </c>
    </row>
    <row r="463" spans="1:8" ht="13.5" thickBot="1">
      <c r="A463" s="199" t="s">
        <v>260</v>
      </c>
      <c r="B463" s="200"/>
      <c r="C463" s="200"/>
      <c r="D463" s="188" t="s">
        <v>277</v>
      </c>
      <c r="E463" s="201">
        <f>SUM(E464,E471,E473)</f>
        <v>96270</v>
      </c>
      <c r="F463" s="201">
        <f>SUM(F464,F471,F473)</f>
        <v>48757.520000000004</v>
      </c>
      <c r="G463" s="122">
        <f t="shared" si="31"/>
        <v>0.5064663965929158</v>
      </c>
      <c r="H463" s="123">
        <f t="shared" si="33"/>
        <v>0.6872922036148754</v>
      </c>
    </row>
    <row r="464" spans="1:8" ht="12.75">
      <c r="A464" s="60"/>
      <c r="B464" s="61" t="s">
        <v>269</v>
      </c>
      <c r="C464" s="61"/>
      <c r="D464" s="62" t="s">
        <v>278</v>
      </c>
      <c r="E464" s="63">
        <f>SUM(E465:E470)</f>
        <v>27270</v>
      </c>
      <c r="F464" s="63">
        <f>SUM(F465:F470)</f>
        <v>6357.52</v>
      </c>
      <c r="G464" s="119">
        <f t="shared" si="31"/>
        <v>0.23313237990465716</v>
      </c>
      <c r="H464" s="101">
        <f t="shared" si="33"/>
        <v>0.08961641056242489</v>
      </c>
    </row>
    <row r="465" spans="1:8" ht="12.75">
      <c r="A465" s="130"/>
      <c r="B465" s="131"/>
      <c r="C465" s="131" t="s">
        <v>91</v>
      </c>
      <c r="D465" s="132" t="s">
        <v>168</v>
      </c>
      <c r="E465" s="133">
        <v>1540</v>
      </c>
      <c r="F465" s="133">
        <v>342</v>
      </c>
      <c r="G465" s="165">
        <f t="shared" si="31"/>
        <v>0.22207792207792207</v>
      </c>
      <c r="H465" s="102">
        <f t="shared" si="33"/>
        <v>0.004820875500564577</v>
      </c>
    </row>
    <row r="466" spans="1:8" ht="12.75">
      <c r="A466" s="130"/>
      <c r="B466" s="131"/>
      <c r="C466" s="131" t="s">
        <v>92</v>
      </c>
      <c r="D466" s="132" t="s">
        <v>86</v>
      </c>
      <c r="E466" s="133">
        <v>230</v>
      </c>
      <c r="F466" s="133">
        <v>49</v>
      </c>
      <c r="G466" s="165">
        <f t="shared" si="31"/>
        <v>0.21304347826086956</v>
      </c>
      <c r="H466" s="102">
        <f t="shared" si="33"/>
        <v>0.0006907102325370301</v>
      </c>
    </row>
    <row r="467" spans="1:8" ht="12.75">
      <c r="A467" s="130"/>
      <c r="B467" s="131"/>
      <c r="C467" s="131" t="s">
        <v>114</v>
      </c>
      <c r="D467" s="132" t="s">
        <v>99</v>
      </c>
      <c r="E467" s="133">
        <v>9000</v>
      </c>
      <c r="F467" s="133">
        <v>4000</v>
      </c>
      <c r="G467" s="128">
        <f t="shared" si="31"/>
        <v>0.4444444444444444</v>
      </c>
      <c r="H467" s="129">
        <f t="shared" si="33"/>
        <v>0.056384508778533064</v>
      </c>
    </row>
    <row r="468" spans="1:8" ht="12.75">
      <c r="A468" s="130"/>
      <c r="B468" s="131"/>
      <c r="C468" s="131" t="s">
        <v>93</v>
      </c>
      <c r="D468" s="132" t="s">
        <v>127</v>
      </c>
      <c r="E468" s="133">
        <v>1500</v>
      </c>
      <c r="F468" s="133">
        <v>84.42</v>
      </c>
      <c r="G468" s="128">
        <f t="shared" si="31"/>
        <v>0.056280000000000004</v>
      </c>
      <c r="H468" s="129">
        <f t="shared" si="33"/>
        <v>0.0011899950577709405</v>
      </c>
    </row>
    <row r="469" spans="1:8" ht="12.75">
      <c r="A469" s="64"/>
      <c r="B469" s="65"/>
      <c r="C469" s="65" t="s">
        <v>115</v>
      </c>
      <c r="D469" s="66" t="s">
        <v>101</v>
      </c>
      <c r="E469" s="67">
        <v>7000</v>
      </c>
      <c r="F469" s="67">
        <v>1569.83</v>
      </c>
      <c r="G469" s="109">
        <f t="shared" si="31"/>
        <v>0.22426142857142856</v>
      </c>
      <c r="H469" s="102">
        <f t="shared" si="33"/>
        <v>0.02212852335395114</v>
      </c>
    </row>
    <row r="470" spans="1:8" ht="12.75">
      <c r="A470" s="64"/>
      <c r="B470" s="65"/>
      <c r="C470" s="65" t="s">
        <v>94</v>
      </c>
      <c r="D470" s="66" t="s">
        <v>104</v>
      </c>
      <c r="E470" s="67">
        <v>8000</v>
      </c>
      <c r="F470" s="67">
        <v>312.27</v>
      </c>
      <c r="G470" s="109">
        <f t="shared" si="31"/>
        <v>0.03903375</v>
      </c>
      <c r="H470" s="102">
        <f t="shared" si="33"/>
        <v>0.00440179763906813</v>
      </c>
    </row>
    <row r="471" spans="1:8" ht="12.75">
      <c r="A471" s="27"/>
      <c r="B471" s="28" t="s">
        <v>261</v>
      </c>
      <c r="C471" s="28"/>
      <c r="D471" s="29" t="s">
        <v>281</v>
      </c>
      <c r="E471" s="30">
        <f>SUM(E472)</f>
        <v>50000</v>
      </c>
      <c r="F471" s="30">
        <f>SUM(F472)</f>
        <v>27400</v>
      </c>
      <c r="G471" s="111">
        <f t="shared" si="31"/>
        <v>0.548</v>
      </c>
      <c r="H471" s="99">
        <f t="shared" si="33"/>
        <v>0.3862338851329515</v>
      </c>
    </row>
    <row r="472" spans="1:8" ht="12.75">
      <c r="A472" s="35"/>
      <c r="B472" s="36"/>
      <c r="C472" s="36" t="s">
        <v>262</v>
      </c>
      <c r="D472" s="37" t="s">
        <v>279</v>
      </c>
      <c r="E472" s="38">
        <v>50000</v>
      </c>
      <c r="F472" s="38">
        <v>27400</v>
      </c>
      <c r="G472" s="109">
        <f t="shared" si="31"/>
        <v>0.548</v>
      </c>
      <c r="H472" s="102">
        <f t="shared" si="33"/>
        <v>0.3862338851329515</v>
      </c>
    </row>
    <row r="473" spans="1:8" ht="12.75">
      <c r="A473" s="27"/>
      <c r="B473" s="28" t="s">
        <v>263</v>
      </c>
      <c r="C473" s="28"/>
      <c r="D473" s="29" t="s">
        <v>15</v>
      </c>
      <c r="E473" s="30">
        <f>SUM(E474:E476)</f>
        <v>19000</v>
      </c>
      <c r="F473" s="30">
        <f>SUM(F474:F476)</f>
        <v>15000</v>
      </c>
      <c r="G473" s="111">
        <f t="shared" si="31"/>
        <v>0.7894736842105263</v>
      </c>
      <c r="H473" s="99">
        <f t="shared" si="33"/>
        <v>0.21144190791949902</v>
      </c>
    </row>
    <row r="474" spans="1:8" ht="12.75">
      <c r="A474" s="168"/>
      <c r="B474" s="169"/>
      <c r="C474" s="171" t="s">
        <v>339</v>
      </c>
      <c r="D474" s="172" t="s">
        <v>314</v>
      </c>
      <c r="E474" s="170">
        <v>15000</v>
      </c>
      <c r="F474" s="170">
        <v>15000</v>
      </c>
      <c r="G474" s="165">
        <f t="shared" si="31"/>
        <v>1</v>
      </c>
      <c r="H474" s="102">
        <f t="shared" si="33"/>
        <v>0.21144190791949902</v>
      </c>
    </row>
    <row r="475" spans="1:8" ht="12.75">
      <c r="A475" s="35"/>
      <c r="B475" s="36"/>
      <c r="C475" s="36" t="s">
        <v>93</v>
      </c>
      <c r="D475" s="37" t="s">
        <v>127</v>
      </c>
      <c r="E475" s="38">
        <v>2000</v>
      </c>
      <c r="F475" s="38">
        <v>0</v>
      </c>
      <c r="G475" s="109">
        <f t="shared" si="31"/>
        <v>0</v>
      </c>
      <c r="H475" s="102">
        <f>F475/$F$477*100</f>
        <v>0</v>
      </c>
    </row>
    <row r="476" spans="1:8" ht="13.5" thickBot="1">
      <c r="A476" s="31"/>
      <c r="B476" s="32"/>
      <c r="C476" s="166" t="s">
        <v>94</v>
      </c>
      <c r="D476" s="167" t="s">
        <v>104</v>
      </c>
      <c r="E476" s="34">
        <v>2000</v>
      </c>
      <c r="F476" s="34">
        <v>0</v>
      </c>
      <c r="G476" s="120">
        <f t="shared" si="31"/>
        <v>0</v>
      </c>
      <c r="H476" s="105">
        <f>F476/$F$477*100</f>
        <v>0</v>
      </c>
    </row>
    <row r="477" spans="1:8" ht="13.5" thickBot="1">
      <c r="A477" s="97"/>
      <c r="B477" s="98"/>
      <c r="C477" s="98"/>
      <c r="D477" s="98" t="s">
        <v>256</v>
      </c>
      <c r="E477" s="108">
        <f>SUM(E463,E453,E427,E420,E393,E326,E312,E236,E231,E227,E199,E181,E124,E121,E111,E81,E72,E49,E12,)</f>
        <v>15525684.38</v>
      </c>
      <c r="F477" s="108">
        <f>SUM(F463,F453,F427,F420,F393,F326,F312,F236,F231,F227,F199,F181,F124,F121,F111,F81,F72,F49,F12,)</f>
        <v>7094147.11</v>
      </c>
      <c r="G477" s="122">
        <f t="shared" si="31"/>
        <v>0.4569297517820596</v>
      </c>
      <c r="H477" s="123">
        <f>F477/$F$477*100</f>
        <v>100</v>
      </c>
    </row>
  </sheetData>
  <sheetProtection/>
  <mergeCells count="2">
    <mergeCell ref="A5:H5"/>
    <mergeCell ref="A6:H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 User</dc:creator>
  <cp:keywords/>
  <dc:description/>
  <cp:lastModifiedBy>Jolanta</cp:lastModifiedBy>
  <cp:lastPrinted>2014-08-01T12:12:42Z</cp:lastPrinted>
  <dcterms:created xsi:type="dcterms:W3CDTF">2009-08-18T14:40:51Z</dcterms:created>
  <dcterms:modified xsi:type="dcterms:W3CDTF">2014-08-01T12:25:25Z</dcterms:modified>
  <cp:category/>
  <cp:version/>
  <cp:contentType/>
  <cp:contentStatus/>
</cp:coreProperties>
</file>