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480" windowHeight="9780" activeTab="1"/>
  </bookViews>
  <sheets>
    <sheet name="zał.1" sheetId="1" r:id="rId1"/>
    <sheet name="zał.2" sheetId="2" r:id="rId2"/>
  </sheets>
  <definedNames>
    <definedName name="_xlnm.Print_Area" localSheetId="1">zał.2!$A$1:$AD$28</definedName>
  </definedNames>
  <calcPr calcId="125725"/>
</workbook>
</file>

<file path=xl/calcChain.xml><?xml version="1.0" encoding="utf-8"?>
<calcChain xmlns="http://schemas.openxmlformats.org/spreadsheetml/2006/main">
  <c r="A7" i="1"/>
  <c r="A8"/>
  <c r="A9"/>
  <c r="A10"/>
  <c r="A12"/>
  <c r="A13"/>
  <c r="A14"/>
  <c r="A15"/>
  <c r="A16"/>
  <c r="A18"/>
  <c r="A19"/>
  <c r="A21"/>
  <c r="A22"/>
  <c r="A26"/>
  <c r="A29"/>
  <c r="A30"/>
  <c r="A31"/>
  <c r="A32"/>
  <c r="A33"/>
  <c r="A34"/>
  <c r="A35"/>
  <c r="A36"/>
  <c r="A38"/>
  <c r="A39"/>
  <c r="A43"/>
  <c r="A47"/>
  <c r="A48"/>
  <c r="A50"/>
  <c r="A51"/>
  <c r="A52"/>
  <c r="A53"/>
  <c r="A54"/>
  <c r="A55"/>
  <c r="A56"/>
  <c r="A57"/>
  <c r="A58"/>
  <c r="A60"/>
  <c r="A62"/>
  <c r="A63"/>
  <c r="A64"/>
  <c r="A65"/>
  <c r="A66"/>
  <c r="A67"/>
  <c r="A68"/>
  <c r="A69"/>
  <c r="A71"/>
  <c r="A72"/>
  <c r="A74"/>
  <c r="A75"/>
  <c r="A77"/>
  <c r="A78"/>
  <c r="A79"/>
  <c r="A80"/>
  <c r="A81"/>
  <c r="A82"/>
  <c r="A83"/>
  <c r="A84"/>
  <c r="A85"/>
  <c r="A86"/>
  <c r="A87"/>
  <c r="A88"/>
  <c r="A89"/>
  <c r="A90"/>
  <c r="A92"/>
  <c r="A93"/>
  <c r="A94"/>
  <c r="A95"/>
  <c r="A96"/>
  <c r="A97"/>
  <c r="A98"/>
  <c r="A100"/>
  <c r="A101"/>
  <c r="A102"/>
  <c r="A103"/>
  <c r="A104"/>
  <c r="A105"/>
  <c r="A106"/>
  <c r="A108"/>
  <c r="A109"/>
  <c r="A110"/>
</calcChain>
</file>

<file path=xl/sharedStrings.xml><?xml version="1.0" encoding="utf-8"?>
<sst xmlns="http://schemas.openxmlformats.org/spreadsheetml/2006/main" count="185" uniqueCount="157">
  <si>
    <t>L.p.</t>
  </si>
  <si>
    <t>Wyszczególnienie</t>
  </si>
  <si>
    <t>Wykonanie 2011</t>
  </si>
  <si>
    <t>Wykonanie 2012</t>
  </si>
  <si>
    <t>Plan 3 kw. 2013</t>
  </si>
  <si>
    <t>Wykonanie 2013</t>
  </si>
  <si>
    <t>Prognoza 2014</t>
  </si>
  <si>
    <t>Prognoza 2015</t>
  </si>
  <si>
    <t>Prognoza 2016</t>
  </si>
  <si>
    <t>Prognoza 2017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</si>
  <si>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</si>
  <si>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</si>
  <si>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</si>
  <si>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</si>
  <si>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</si>
  <si>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</si>
  <si>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</si>
  <si>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</si>
  <si>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</si>
  <si>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</si>
  <si>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</si>
  <si>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</si>
  <si>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</si>
  <si>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</si>
  <si>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</si>
  <si>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</si>
  <si>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limitu spłaty zobowiązań, o którym mowa w art. 243 ustawy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</si>
  <si>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</si>
  <si>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długu, w tym:</t>
  </si>
  <si>
    <t>2.1.3.1</t>
  </si>
  <si>
    <t xml:space="preserve">   odsetki i dyskonto określone w art. 243 ust. 1 ustawy, w tym:</t>
  </si>
  <si>
    <t>2.1.3.1.1</t>
  </si>
  <si>
    <t xml:space="preserve">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</si>
  <si>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</si>
  <si>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 xml:space="preserve">    odsetki i dyskonto podlegające wyłączeniu z limitu spłaty zobowiązań, o którym mowa w art. 243 ustawy, z tytułu zobowiązań  zaciągniętych na wkład krajowy</t>
  </si>
  <si>
    <t xml:space="preserve"> Wydatki majątkowe</t>
  </si>
  <si>
    <t>Wynik budżetu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</si>
  <si>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</si>
  <si>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</si>
  <si>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</si>
  <si>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</si>
  <si>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</si>
  <si>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</si>
  <si>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</si>
  <si>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</si>
  <si>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</si>
  <si>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ustawowych wyłączeń z limitu spłaty zobowiązań, o którym mowa w art. 243 ustawy, z tego:</t>
  </si>
  <si>
    <t>5.1.1.1</t>
  </si>
  <si>
    <t xml:space="preserve">   kwota przypadających na dany rok kwot ustawowych wyłączeń określonych w art. 243 ust. 3 ustawy</t>
  </si>
  <si>
    <t>5.1.1.2</t>
  </si>
  <si>
    <t xml:space="preserve">   kwota przypadających na dany rok kwot ustawowych wyłączeń określonych w art. 243 ust. 3a ustawy</t>
  </si>
  <si>
    <t>5.1.1.3</t>
  </si>
  <si>
    <t xml:space="preserve">   kwota przypadających na dany rok kwot ustawowych wyłączeń innych niż określone w art. 243 ustawy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</si>
  <si>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</si>
  <si>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</si>
  <si>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</si>
  <si>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</si>
  <si>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 xml:space="preserve"> Różnica między dochodami bieżącymi a  wydatkami bieżącymi</t>
  </si>
  <si>
    <t xml:space="preserve"> Różnica między dochodami bieżącymi, skorygowanymi o środki a wydatkami bieżącymi, pomniejszonymi  o wydatki</t>
  </si>
  <si>
    <t>Wskaźnik spłaty zobowiązań</t>
  </si>
  <si>
    <t xml:space="preserve">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</si>
  <si>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</si>
  <si>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</si>
  <si>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</si>
  <si>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 xml:space="preserve"> Wskaźnik dochodów bieżących powiększonych o dochody ze sprzedaży majątku oraz pomniejszonych o wydatki bieżące, do dochodów budżetu, ustalony dla danego roku (wskaźnik jednoroczny)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</si>
  <si>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</si>
  <si>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</si>
  <si>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</si>
  <si>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</si>
  <si>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</si>
  <si>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</si>
  <si>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</si>
  <si>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</si>
  <si>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</si>
  <si>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 xml:space="preserve"> Wydatki objęte limitem, o którym mowa w art. 226 ust. 3 pkt 4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</si>
  <si>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</si>
  <si>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</si>
  <si>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</si>
  <si>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</si>
  <si>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</si>
  <si>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</si>
  <si>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</si>
  <si>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</si>
  <si>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</si>
  <si>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</si>
  <si>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</si>
  <si>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</si>
  <si>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</si>
  <si>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</si>
  <si>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</si>
  <si>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</si>
  <si>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</si>
  <si>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</si>
  <si>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</si>
  <si>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</si>
  <si>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 Wydatki na wkład krajowy w związku z umową na realizację programu, projektu lub zadania finansowanego z udziałem środków, o których mowa w art. 5 ust. 1 pkt 2 ustawy bez względu na stopień finansowania tymi środkami </t>
  </si>
  <si>
    <t xml:space="preserve">  w tym w związku z już zawartą umową na realizację programu, projektu lub zadania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</si>
  <si>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</si>
  <si>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 xml:space="preserve"> 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</si>
  <si>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</si>
  <si>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</si>
  <si>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</si>
  <si>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</si>
  <si>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</si>
  <si>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</si>
  <si>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</si>
  <si>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</si>
  <si>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</si>
  <si>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</si>
  <si>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</si>
  <si>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</si>
  <si>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</si>
  <si>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</si>
  <si>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do państwowego długu publicznego</t>
  </si>
  <si>
    <t xml:space="preserve">  wypłaty z tytułu wymagalnych poręczeń i gwarancji</t>
  </si>
  <si>
    <t xml:space="preserve"> Wynik operacji niekasowych wpływających na kwotę długu ( m.in. umorzenia, różnice kursowe)</t>
  </si>
  <si>
    <t>Dane dotyczące emitowanych obligacji przychodowych</t>
  </si>
  <si>
    <t xml:space="preserve"> Środki z przedsięwzięcia gromadzone na rachunku bankowym,  w tym:</t>
  </si>
  <si>
    <t xml:space="preserve">  środki na zaspokojenie roszczeń obligatariuszy</t>
  </si>
  <si>
    <t xml:space="preserve"> Wydatki bieżące z tytułu świadczenia emitenta należnego obligatariuszom,  nieuwzględniane  w limicie spłaty zobowiązań, o którym mowa w art. 243 ustawy</t>
  </si>
  <si>
    <t>Wieloletnia Prognoza Finansowa</t>
  </si>
  <si>
    <t>TAK</t>
  </si>
  <si>
    <t>Wykaz przedsięwzięć do WPF</t>
  </si>
  <si>
    <t>Nazwa i cel</t>
  </si>
  <si>
    <t>Jednostka odpowiedzialna lub koordynująca</t>
  </si>
  <si>
    <t>Okres realizacji</t>
  </si>
  <si>
    <t>Łączne nakłady finansowe</t>
  </si>
  <si>
    <t>Limit 2014</t>
  </si>
  <si>
    <t>Limit 2015</t>
  </si>
  <si>
    <t>Limit 2016</t>
  </si>
  <si>
    <t>Limit 2017</t>
  </si>
  <si>
    <t>Limit zobowiązań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</si>
  <si>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</si>
  <si>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</si>
  <si>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</si>
  <si>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</si>
  <si>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</si>
  <si>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</si>
  <si>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</si>
  <si>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</si>
  <si>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</si>
  <si>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</si>
  <si>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1.1.2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</si>
  <si>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</si>
  <si>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</si>
  <si>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</si>
  <si>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</si>
  <si>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</si>
  <si>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</si>
  <si>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1.3.1</t>
  </si>
  <si>
    <t>1.3.2</t>
  </si>
  <si>
    <t>1.3.2.1</t>
  </si>
  <si>
    <t>GMINA 
SZULBORZE WIELKIE</t>
  </si>
  <si>
    <t xml:space="preserve">Przewodnicząca Rady Gminy
  mgr Aneta Niemira
</t>
  </si>
  <si>
    <t>Przebudowa drogi gminnej w miejscowościach Janczewo Wielkie - Słup-Kolonia - poprawa infrastruktury drogowej</t>
  </si>
  <si>
    <t>Załącznik Nr 1 do uchwały Nr 118/XXVIII/2014
Rady Gminy Szulborze Wielkie
z dnia 28 marca 2014 roku</t>
  </si>
  <si>
    <t>Załącznik Nr 2 do uchwały Nr 118/XXVIII/2014
Rady Gminy Szulborze Wielkie
z dnia 28 marca 2014 roku</t>
  </si>
</sst>
</file>

<file path=xl/styles.xml><?xml version="1.0" encoding="utf-8"?>
<styleSheet xmlns="http://schemas.openxmlformats.org/spreadsheetml/2006/main">
  <fonts count="30">
    <font>
      <sz val="11"/>
      <color theme="1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7" applyNumberFormat="0" applyAlignment="0" applyProtection="0"/>
    <xf numFmtId="0" fontId="13" fillId="29" borderId="8" applyNumberFormat="0" applyAlignment="0" applyProtection="0"/>
    <xf numFmtId="0" fontId="14" fillId="30" borderId="0" applyNumberFormat="0" applyBorder="0" applyAlignment="0" applyProtection="0"/>
    <xf numFmtId="0" fontId="15" fillId="0" borderId="9" applyNumberFormat="0" applyFill="0" applyAlignment="0" applyProtection="0"/>
    <xf numFmtId="0" fontId="16" fillId="31" borderId="10" applyNumberFormat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</xf>
    <xf numFmtId="0" fontId="21" fillId="29" borderId="7" applyNumberFormat="0" applyAlignment="0" applyProtection="0"/>
    <xf numFmtId="9" fontId="10" fillId="0" borderId="0" applyFon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3" borderId="15" applyNumberFormat="0" applyFont="0" applyAlignment="0" applyProtection="0"/>
    <xf numFmtId="0" fontId="26" fillId="34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27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horizontal="left" wrapText="1"/>
    </xf>
    <xf numFmtId="0" fontId="27" fillId="0" borderId="1" xfId="0" applyFont="1" applyBorder="1" applyAlignment="1">
      <alignment wrapText="1"/>
    </xf>
    <xf numFmtId="4" fontId="27" fillId="0" borderId="1" xfId="0" applyNumberFormat="1" applyFont="1" applyBorder="1"/>
    <xf numFmtId="10" fontId="27" fillId="0" borderId="1" xfId="37" applyNumberFormat="1" applyFont="1" applyBorder="1"/>
    <xf numFmtId="10" fontId="27" fillId="0" borderId="1" xfId="0" applyNumberFormat="1" applyFont="1" applyBorder="1"/>
    <xf numFmtId="0" fontId="2" fillId="0" borderId="0" xfId="35" applyNumberFormat="1" applyFont="1" applyFill="1" applyBorder="1" applyAlignment="1" applyProtection="1">
      <protection locked="0"/>
    </xf>
    <xf numFmtId="1" fontId="2" fillId="2" borderId="0" xfId="35" applyNumberFormat="1" applyFont="1" applyFill="1" applyAlignment="1" applyProtection="1">
      <alignment horizontal="center" vertical="center" wrapText="1" shrinkToFit="1"/>
      <protection locked="0"/>
    </xf>
    <xf numFmtId="0" fontId="2" fillId="0" borderId="0" xfId="35" applyNumberFormat="1" applyFont="1" applyFill="1" applyBorder="1" applyAlignment="1" applyProtection="1">
      <alignment horizontal="left"/>
      <protection locked="0"/>
    </xf>
    <xf numFmtId="0" fontId="4" fillId="3" borderId="2" xfId="35" applyFont="1" applyFill="1" applyBorder="1" applyAlignment="1" applyProtection="1">
      <alignment horizontal="center" vertical="center" wrapText="1" shrinkToFit="1"/>
      <protection locked="0"/>
    </xf>
    <xf numFmtId="4" fontId="2" fillId="0" borderId="0" xfId="35" applyNumberFormat="1" applyFont="1" applyFill="1" applyBorder="1" applyAlignment="1" applyProtection="1">
      <alignment horizontal="left"/>
      <protection locked="0"/>
    </xf>
    <xf numFmtId="0" fontId="9" fillId="0" borderId="3" xfId="35" applyFont="1" applyFill="1" applyBorder="1" applyAlignment="1" applyProtection="1">
      <alignment horizontal="center" vertical="center" wrapText="1" shrinkToFit="1"/>
      <protection locked="0"/>
    </xf>
    <xf numFmtId="0" fontId="9" fillId="0" borderId="3" xfId="35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6" fillId="3" borderId="4" xfId="35" applyFont="1" applyFill="1" applyBorder="1" applyAlignment="1" applyProtection="1">
      <alignment horizontal="center" vertical="center" wrapText="1" shrinkToFit="1"/>
      <protection locked="0"/>
    </xf>
    <xf numFmtId="0" fontId="2" fillId="0" borderId="0" xfId="35" applyNumberFormat="1" applyFont="1" applyFill="1" applyBorder="1" applyAlignment="1" applyProtection="1">
      <alignment horizontal="center" wrapText="1"/>
      <protection locked="0"/>
    </xf>
    <xf numFmtId="0" fontId="2" fillId="0" borderId="0" xfId="35" applyNumberFormat="1" applyFont="1" applyFill="1" applyBorder="1" applyAlignment="1" applyProtection="1">
      <alignment horizontal="center"/>
      <protection locked="0"/>
    </xf>
    <xf numFmtId="4" fontId="8" fillId="0" borderId="3" xfId="35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3" xfId="35" applyFont="1" applyFill="1" applyBorder="1" applyAlignment="1" applyProtection="1">
      <alignment horizontal="center" vertical="center" wrapText="1" shrinkToFit="1"/>
      <protection locked="0"/>
    </xf>
    <xf numFmtId="4" fontId="9" fillId="0" borderId="3" xfId="35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3" xfId="35" applyFont="1" applyFill="1" applyBorder="1" applyAlignment="1" applyProtection="1">
      <alignment horizontal="center" vertical="center" wrapText="1" shrinkToFit="1"/>
      <protection locked="0"/>
    </xf>
    <xf numFmtId="0" fontId="8" fillId="0" borderId="3" xfId="35" applyFont="1" applyFill="1" applyBorder="1" applyAlignment="1" applyProtection="1">
      <alignment horizontal="left" vertical="center" wrapText="1" shrinkToFit="1"/>
      <protection locked="0"/>
    </xf>
    <xf numFmtId="0" fontId="2" fillId="0" borderId="0" xfId="35" applyNumberFormat="1" applyFont="1" applyFill="1" applyBorder="1" applyAlignment="1" applyProtection="1">
      <alignment horizontal="left"/>
      <protection locked="0"/>
    </xf>
    <xf numFmtId="4" fontId="2" fillId="0" borderId="0" xfId="35" applyNumberFormat="1" applyFont="1" applyFill="1" applyBorder="1" applyAlignment="1" applyProtection="1">
      <alignment horizontal="left"/>
      <protection locked="0"/>
    </xf>
    <xf numFmtId="4" fontId="8" fillId="0" borderId="5" xfId="35" applyNumberFormat="1" applyFont="1" applyFill="1" applyBorder="1" applyAlignment="1" applyProtection="1">
      <alignment horizontal="right" vertical="center" wrapText="1" shrinkToFit="1"/>
      <protection locked="0"/>
    </xf>
    <xf numFmtId="4" fontId="8" fillId="0" borderId="4" xfId="35" applyNumberFormat="1" applyFont="1" applyFill="1" applyBorder="1" applyAlignment="1" applyProtection="1">
      <alignment horizontal="right" vertical="center" wrapText="1" shrinkToFit="1"/>
      <protection locked="0"/>
    </xf>
    <xf numFmtId="4" fontId="8" fillId="0" borderId="6" xfId="35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5" xfId="35" applyFont="1" applyFill="1" applyBorder="1" applyAlignment="1" applyProtection="1">
      <alignment horizontal="center" vertical="center" wrapText="1" shrinkToFit="1"/>
      <protection locked="0"/>
    </xf>
    <xf numFmtId="0" fontId="8" fillId="0" borderId="6" xfId="35" applyFont="1" applyFill="1" applyBorder="1" applyAlignment="1" applyProtection="1">
      <alignment horizontal="center" vertical="center" wrapText="1" shrinkToFit="1"/>
      <protection locked="0"/>
    </xf>
    <xf numFmtId="0" fontId="8" fillId="0" borderId="5" xfId="35" applyFont="1" applyFill="1" applyBorder="1" applyAlignment="1" applyProtection="1">
      <alignment horizontal="left" vertical="center" wrapText="1" shrinkToFit="1"/>
      <protection locked="0"/>
    </xf>
    <xf numFmtId="0" fontId="8" fillId="0" borderId="4" xfId="35" applyFont="1" applyFill="1" applyBorder="1" applyAlignment="1" applyProtection="1">
      <alignment horizontal="left" vertical="center" wrapText="1" shrinkToFit="1"/>
      <protection locked="0"/>
    </xf>
    <xf numFmtId="0" fontId="8" fillId="0" borderId="6" xfId="35" applyFont="1" applyFill="1" applyBorder="1" applyAlignment="1" applyProtection="1">
      <alignment horizontal="left" vertical="center" wrapText="1" shrinkToFit="1"/>
      <protection locked="0"/>
    </xf>
    <xf numFmtId="4" fontId="8" fillId="3" borderId="3" xfId="35" applyNumberFormat="1" applyFont="1" applyFill="1" applyBorder="1" applyAlignment="1" applyProtection="1">
      <alignment horizontal="right" vertical="center" wrapText="1" shrinkToFit="1"/>
      <protection locked="0"/>
    </xf>
    <xf numFmtId="0" fontId="8" fillId="3" borderId="3" xfId="35" applyFont="1" applyFill="1" applyBorder="1" applyAlignment="1" applyProtection="1">
      <alignment horizontal="center" vertical="center" wrapText="1" shrinkToFit="1"/>
      <protection locked="0"/>
    </xf>
    <xf numFmtId="0" fontId="8" fillId="3" borderId="3" xfId="35" applyFont="1" applyFill="1" applyBorder="1" applyAlignment="1" applyProtection="1">
      <alignment horizontal="left" vertical="center" wrapText="1" shrinkToFit="1"/>
      <protection locked="0"/>
    </xf>
    <xf numFmtId="0" fontId="4" fillId="3" borderId="2" xfId="35" applyFont="1" applyFill="1" applyBorder="1" applyAlignment="1" applyProtection="1">
      <alignment horizontal="center" vertical="center" wrapText="1" shrinkToFit="1"/>
      <protection locked="0"/>
    </xf>
    <xf numFmtId="0" fontId="6" fillId="3" borderId="0" xfId="35" applyFont="1" applyFill="1" applyAlignment="1" applyProtection="1">
      <alignment horizontal="center" vertical="center" wrapText="1" shrinkToFit="1"/>
      <protection locked="0"/>
    </xf>
    <xf numFmtId="0" fontId="5" fillId="3" borderId="0" xfId="35" applyFont="1" applyFill="1" applyAlignment="1" applyProtection="1">
      <alignment horizontal="center" vertical="center" wrapText="1" shrinkToFit="1"/>
      <protection locked="0"/>
    </xf>
    <xf numFmtId="0" fontId="7" fillId="3" borderId="0" xfId="35" applyFont="1" applyFill="1" applyAlignment="1" applyProtection="1">
      <alignment horizontal="center" vertical="center" wrapText="1" shrinkToFit="1"/>
      <protection locked="0"/>
    </xf>
    <xf numFmtId="0" fontId="3" fillId="3" borderId="0" xfId="35" applyFont="1" applyFill="1" applyAlignment="1" applyProtection="1">
      <alignment horizontal="right" vertical="center" wrapText="1" shrinkToFit="1"/>
      <protection locked="0"/>
    </xf>
    <xf numFmtId="0" fontId="3" fillId="3" borderId="0" xfId="35" applyFont="1" applyFill="1" applyAlignment="1" applyProtection="1">
      <alignment horizontal="center" vertical="center" wrapText="1" shrinkToFit="1"/>
      <protection locked="0"/>
    </xf>
    <xf numFmtId="0" fontId="4" fillId="3" borderId="0" xfId="35" applyFont="1" applyFill="1" applyAlignment="1" applyProtection="1">
      <alignment horizontal="right" vertical="top" wrapText="1" shrinkToFit="1"/>
      <protection locked="0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Obliczenia" xfId="36" builtinId="22" customBuiltin="1"/>
    <cellStyle name="Procentowy" xfId="37" builtinId="5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3"/>
  <sheetViews>
    <sheetView zoomScaleNormal="100" workbookViewId="0">
      <selection activeCell="A3" sqref="A3:J3"/>
    </sheetView>
  </sheetViews>
  <sheetFormatPr defaultRowHeight="14.25"/>
  <cols>
    <col min="1" max="1" width="7.25" bestFit="1" customWidth="1"/>
    <col min="2" max="2" width="42.875" style="1" customWidth="1"/>
    <col min="3" max="10" width="10.25" bestFit="1" customWidth="1"/>
  </cols>
  <sheetData>
    <row r="1" spans="1:10" ht="47.25" customHeight="1">
      <c r="G1" s="15" t="s">
        <v>155</v>
      </c>
      <c r="H1" s="16"/>
      <c r="I1" s="16"/>
      <c r="J1" s="16"/>
    </row>
    <row r="3" spans="1:10" ht="25.5" customHeight="1">
      <c r="A3" s="17" t="s">
        <v>120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ht="25.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>
      <c r="A6" s="2">
        <v>1</v>
      </c>
      <c r="B6" s="3" t="s">
        <v>10</v>
      </c>
      <c r="C6" s="5">
        <v>6676479.21</v>
      </c>
      <c r="D6" s="5">
        <v>5381435.1699999999</v>
      </c>
      <c r="E6" s="5">
        <v>6094679.2599999998</v>
      </c>
      <c r="F6" s="5">
        <v>6195074.7699999996</v>
      </c>
      <c r="G6" s="5">
        <v>5302413.4000000004</v>
      </c>
      <c r="H6" s="5">
        <v>5100000</v>
      </c>
      <c r="I6" s="5">
        <v>5200000</v>
      </c>
      <c r="J6" s="5">
        <v>5350000</v>
      </c>
    </row>
    <row r="7" spans="1:10">
      <c r="A7" s="2" t="str">
        <f>"1.1"</f>
        <v>1.1</v>
      </c>
      <c r="B7" s="3" t="s">
        <v>11</v>
      </c>
      <c r="C7" s="5">
        <v>5159317.21</v>
      </c>
      <c r="D7" s="5">
        <v>5211933.17</v>
      </c>
      <c r="E7" s="5">
        <v>5665829.2599999998</v>
      </c>
      <c r="F7" s="5">
        <v>5879760.7699999996</v>
      </c>
      <c r="G7" s="5">
        <v>4820539.4000000004</v>
      </c>
      <c r="H7" s="5">
        <v>5100000</v>
      </c>
      <c r="I7" s="5">
        <v>5200000</v>
      </c>
      <c r="J7" s="5">
        <v>5350000</v>
      </c>
    </row>
    <row r="8" spans="1:10" ht="25.5">
      <c r="A8" s="2" t="str">
        <f>"1.1.1"</f>
        <v>1.1.1</v>
      </c>
      <c r="B8" s="3" t="s">
        <v>12</v>
      </c>
      <c r="C8" s="5">
        <v>0</v>
      </c>
      <c r="D8" s="5">
        <v>0</v>
      </c>
      <c r="E8" s="5">
        <v>434606</v>
      </c>
      <c r="F8" s="5">
        <v>418755</v>
      </c>
      <c r="G8" s="5">
        <v>453252</v>
      </c>
      <c r="H8" s="5">
        <v>463000</v>
      </c>
      <c r="I8" s="5">
        <v>473000</v>
      </c>
      <c r="J8" s="5">
        <v>485000</v>
      </c>
    </row>
    <row r="9" spans="1:10" ht="25.5">
      <c r="A9" s="2" t="str">
        <f>"1.1.2"</f>
        <v>1.1.2</v>
      </c>
      <c r="B9" s="3" t="s">
        <v>13</v>
      </c>
      <c r="C9" s="5">
        <v>0</v>
      </c>
      <c r="D9" s="5">
        <v>0</v>
      </c>
      <c r="E9" s="5">
        <v>1394</v>
      </c>
      <c r="F9" s="5">
        <v>1994.43</v>
      </c>
      <c r="G9" s="5">
        <v>2248</v>
      </c>
      <c r="H9" s="5">
        <v>2300</v>
      </c>
      <c r="I9" s="5">
        <v>2400</v>
      </c>
      <c r="J9" s="5">
        <v>2500</v>
      </c>
    </row>
    <row r="10" spans="1:10">
      <c r="A10" s="2" t="str">
        <f>"1.1.3"</f>
        <v>1.1.3</v>
      </c>
      <c r="B10" s="3" t="s">
        <v>14</v>
      </c>
      <c r="C10" s="5">
        <v>0</v>
      </c>
      <c r="D10" s="5">
        <v>0</v>
      </c>
      <c r="E10" s="5">
        <v>604410</v>
      </c>
      <c r="F10" s="5">
        <v>617995.76</v>
      </c>
      <c r="G10" s="5">
        <v>620239</v>
      </c>
      <c r="H10" s="5">
        <v>690000</v>
      </c>
      <c r="I10" s="5">
        <v>705000</v>
      </c>
      <c r="J10" s="5">
        <v>720000</v>
      </c>
    </row>
    <row r="11" spans="1:10">
      <c r="A11" s="2" t="s">
        <v>15</v>
      </c>
      <c r="B11" s="3" t="s">
        <v>16</v>
      </c>
      <c r="C11" s="5">
        <v>0</v>
      </c>
      <c r="D11" s="5">
        <v>0</v>
      </c>
      <c r="E11" s="5">
        <v>169000</v>
      </c>
      <c r="F11" s="5">
        <v>180625.06</v>
      </c>
      <c r="G11" s="5">
        <v>123000</v>
      </c>
      <c r="H11" s="5">
        <v>184000</v>
      </c>
      <c r="I11" s="5">
        <v>188000</v>
      </c>
      <c r="J11" s="5">
        <v>192000</v>
      </c>
    </row>
    <row r="12" spans="1:10">
      <c r="A12" s="2" t="str">
        <f>"1.1.4"</f>
        <v>1.1.4</v>
      </c>
      <c r="B12" s="3" t="s">
        <v>17</v>
      </c>
      <c r="C12" s="5">
        <v>0</v>
      </c>
      <c r="D12" s="5">
        <v>0</v>
      </c>
      <c r="E12" s="5">
        <v>2550106</v>
      </c>
      <c r="F12" s="5">
        <v>2550106</v>
      </c>
      <c r="G12" s="5">
        <v>2353715</v>
      </c>
      <c r="H12" s="5">
        <v>2400000</v>
      </c>
      <c r="I12" s="5">
        <v>2460000</v>
      </c>
      <c r="J12" s="5">
        <v>2500000</v>
      </c>
    </row>
    <row r="13" spans="1:10" ht="25.5">
      <c r="A13" s="2" t="str">
        <f>"1.1.5"</f>
        <v>1.1.5</v>
      </c>
      <c r="B13" s="3" t="s">
        <v>18</v>
      </c>
      <c r="C13" s="5">
        <v>0</v>
      </c>
      <c r="D13" s="5">
        <v>0</v>
      </c>
      <c r="E13" s="5">
        <v>1550025.26</v>
      </c>
      <c r="F13" s="5">
        <v>1381577.16</v>
      </c>
      <c r="G13" s="5">
        <v>1164048.3999999999</v>
      </c>
      <c r="H13" s="5">
        <v>1230000</v>
      </c>
      <c r="I13" s="5">
        <v>1260000</v>
      </c>
      <c r="J13" s="5">
        <v>1285000</v>
      </c>
    </row>
    <row r="14" spans="1:10">
      <c r="A14" s="2" t="str">
        <f>"1.2"</f>
        <v>1.2</v>
      </c>
      <c r="B14" s="3" t="s">
        <v>19</v>
      </c>
      <c r="C14" s="5">
        <v>1517162</v>
      </c>
      <c r="D14" s="5">
        <v>169502</v>
      </c>
      <c r="E14" s="5">
        <v>428850</v>
      </c>
      <c r="F14" s="5">
        <v>315314</v>
      </c>
      <c r="G14" s="5">
        <v>481874</v>
      </c>
      <c r="H14" s="5">
        <v>0</v>
      </c>
      <c r="I14" s="5">
        <v>0</v>
      </c>
      <c r="J14" s="5">
        <v>0</v>
      </c>
    </row>
    <row r="15" spans="1:10">
      <c r="A15" s="2" t="str">
        <f>"1.2.1"</f>
        <v>1.2.1</v>
      </c>
      <c r="B15" s="3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25.5">
      <c r="A16" s="2" t="str">
        <f>"1.2.2"</f>
        <v>1.2.2</v>
      </c>
      <c r="B16" s="3" t="s">
        <v>21</v>
      </c>
      <c r="C16" s="5">
        <v>0</v>
      </c>
      <c r="D16" s="5">
        <v>169502</v>
      </c>
      <c r="E16" s="5">
        <v>428850</v>
      </c>
      <c r="F16" s="5">
        <v>315314</v>
      </c>
      <c r="G16" s="5">
        <v>481874</v>
      </c>
      <c r="H16" s="5">
        <v>0</v>
      </c>
      <c r="I16" s="5">
        <v>0</v>
      </c>
      <c r="J16" s="5">
        <v>0</v>
      </c>
    </row>
    <row r="17" spans="1:10">
      <c r="A17" s="2">
        <v>2</v>
      </c>
      <c r="B17" s="3" t="s">
        <v>22</v>
      </c>
      <c r="C17" s="5">
        <v>6182267.21</v>
      </c>
      <c r="D17" s="5">
        <v>5596120.0800000001</v>
      </c>
      <c r="E17" s="5">
        <v>6020929.2599999998</v>
      </c>
      <c r="F17" s="5">
        <v>5633804.9500000002</v>
      </c>
      <c r="G17" s="5">
        <v>5790413.4000000004</v>
      </c>
      <c r="H17" s="5">
        <v>5100000</v>
      </c>
      <c r="I17" s="5">
        <v>5200000</v>
      </c>
      <c r="J17" s="5">
        <v>5350000</v>
      </c>
    </row>
    <row r="18" spans="1:10">
      <c r="A18" s="2" t="str">
        <f>"2.1"</f>
        <v>2.1</v>
      </c>
      <c r="B18" s="3" t="s">
        <v>23</v>
      </c>
      <c r="C18" s="5">
        <v>4345522.62</v>
      </c>
      <c r="D18" s="5">
        <v>4535072.8099999996</v>
      </c>
      <c r="E18" s="5">
        <v>4808779.26</v>
      </c>
      <c r="F18" s="5">
        <v>4546583.0599999996</v>
      </c>
      <c r="G18" s="5">
        <v>4361952.4000000004</v>
      </c>
      <c r="H18" s="5">
        <v>4550000</v>
      </c>
      <c r="I18" s="5">
        <v>4650000</v>
      </c>
      <c r="J18" s="5">
        <v>4750000</v>
      </c>
    </row>
    <row r="19" spans="1:10">
      <c r="A19" s="2" t="str">
        <f>"2.1.1"</f>
        <v>2.1.1</v>
      </c>
      <c r="B19" s="3" t="s">
        <v>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8.25">
      <c r="A20" s="2" t="s">
        <v>25</v>
      </c>
      <c r="B20" s="3" t="s">
        <v>26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63.75">
      <c r="A21" s="2" t="str">
        <f>"2.1.2"</f>
        <v>2.1.2</v>
      </c>
      <c r="B21" s="3" t="s">
        <v>27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>
      <c r="A22" s="2" t="str">
        <f>"2.1.3"</f>
        <v>2.1.3</v>
      </c>
      <c r="B22" s="3" t="s">
        <v>28</v>
      </c>
      <c r="C22" s="5">
        <v>24348.95</v>
      </c>
      <c r="D22" s="5">
        <v>15604.89</v>
      </c>
      <c r="E22" s="5">
        <v>11000</v>
      </c>
      <c r="F22" s="5">
        <v>10618.49</v>
      </c>
      <c r="G22" s="5">
        <v>2000</v>
      </c>
      <c r="H22" s="5">
        <v>0</v>
      </c>
      <c r="I22" s="5">
        <v>0</v>
      </c>
      <c r="J22" s="5">
        <v>0</v>
      </c>
    </row>
    <row r="23" spans="1:10" ht="25.5">
      <c r="A23" s="2" t="s">
        <v>29</v>
      </c>
      <c r="B23" s="3" t="s">
        <v>30</v>
      </c>
      <c r="C23" s="5">
        <v>24348.95</v>
      </c>
      <c r="D23" s="5">
        <v>15604.89</v>
      </c>
      <c r="E23" s="5">
        <v>11000</v>
      </c>
      <c r="F23" s="5">
        <v>10618.49</v>
      </c>
      <c r="G23" s="5">
        <v>2000</v>
      </c>
      <c r="H23" s="5">
        <v>0</v>
      </c>
      <c r="I23" s="5">
        <v>0</v>
      </c>
      <c r="J23" s="5">
        <v>0</v>
      </c>
    </row>
    <row r="24" spans="1:10" ht="76.5">
      <c r="A24" s="2" t="s">
        <v>31</v>
      </c>
      <c r="B24" s="3" t="s">
        <v>32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8.25">
      <c r="A25" s="2" t="s">
        <v>33</v>
      </c>
      <c r="B25" s="3" t="s">
        <v>34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>
      <c r="A26" s="2" t="str">
        <f>"2.2"</f>
        <v>2.2</v>
      </c>
      <c r="B26" s="3" t="s">
        <v>35</v>
      </c>
      <c r="C26" s="5">
        <v>1836744.59</v>
      </c>
      <c r="D26" s="5">
        <v>1061047.27</v>
      </c>
      <c r="E26" s="5">
        <v>1212150</v>
      </c>
      <c r="F26" s="5">
        <v>1087221.8899999999</v>
      </c>
      <c r="G26" s="5">
        <v>1428461</v>
      </c>
      <c r="H26" s="5">
        <v>550000</v>
      </c>
      <c r="I26" s="5">
        <v>550000</v>
      </c>
      <c r="J26" s="5">
        <v>600000</v>
      </c>
    </row>
    <row r="27" spans="1:10">
      <c r="A27" s="2">
        <v>3</v>
      </c>
      <c r="B27" s="3" t="s">
        <v>36</v>
      </c>
      <c r="C27" s="5">
        <v>494212</v>
      </c>
      <c r="D27" s="5">
        <v>-214684.91</v>
      </c>
      <c r="E27" s="5">
        <v>73750</v>
      </c>
      <c r="F27" s="5">
        <v>561269.81999999995</v>
      </c>
      <c r="G27" s="5">
        <v>-488000</v>
      </c>
      <c r="H27" s="5">
        <v>0</v>
      </c>
      <c r="I27" s="5">
        <v>0</v>
      </c>
      <c r="J27" s="5">
        <v>0</v>
      </c>
    </row>
    <row r="28" spans="1:10">
      <c r="A28" s="2">
        <v>4</v>
      </c>
      <c r="B28" s="3" t="s">
        <v>37</v>
      </c>
      <c r="C28" s="5">
        <v>18719.23</v>
      </c>
      <c r="D28" s="5">
        <v>369181.23</v>
      </c>
      <c r="E28" s="5">
        <v>20000</v>
      </c>
      <c r="F28" s="5">
        <v>20746.32</v>
      </c>
      <c r="G28" s="5">
        <v>488000</v>
      </c>
      <c r="H28" s="5">
        <v>0</v>
      </c>
      <c r="I28" s="5">
        <v>0</v>
      </c>
      <c r="J28" s="5">
        <v>0</v>
      </c>
    </row>
    <row r="29" spans="1:10">
      <c r="A29" s="2" t="str">
        <f>"4.1"</f>
        <v>4.1</v>
      </c>
      <c r="B29" s="3" t="s">
        <v>38</v>
      </c>
      <c r="C29" s="5">
        <v>0</v>
      </c>
      <c r="D29" s="5">
        <v>0</v>
      </c>
      <c r="E29" s="5">
        <v>0</v>
      </c>
      <c r="F29" s="5">
        <v>0</v>
      </c>
      <c r="G29" s="5">
        <v>206750</v>
      </c>
      <c r="H29" s="5">
        <v>0</v>
      </c>
      <c r="I29" s="5">
        <v>0</v>
      </c>
      <c r="J29" s="5">
        <v>0</v>
      </c>
    </row>
    <row r="30" spans="1:10">
      <c r="A30" s="2" t="str">
        <f>"4.1.1"</f>
        <v>4.1.1</v>
      </c>
      <c r="B30" s="3" t="s">
        <v>39</v>
      </c>
      <c r="C30" s="5">
        <v>0</v>
      </c>
      <c r="D30" s="5">
        <v>0</v>
      </c>
      <c r="E30" s="5">
        <v>0</v>
      </c>
      <c r="F30" s="5">
        <v>0</v>
      </c>
      <c r="G30" s="5">
        <v>206750</v>
      </c>
      <c r="H30" s="5">
        <v>0</v>
      </c>
      <c r="I30" s="5">
        <v>0</v>
      </c>
      <c r="J30" s="5">
        <v>0</v>
      </c>
    </row>
    <row r="31" spans="1:10" ht="25.5">
      <c r="A31" s="2" t="str">
        <f>"4.2"</f>
        <v>4.2</v>
      </c>
      <c r="B31" s="3" t="s">
        <v>40</v>
      </c>
      <c r="C31" s="5">
        <v>18719.23</v>
      </c>
      <c r="D31" s="5">
        <v>369181.23</v>
      </c>
      <c r="E31" s="5">
        <v>20000</v>
      </c>
      <c r="F31" s="5">
        <v>20746.32</v>
      </c>
      <c r="G31" s="5">
        <v>281250</v>
      </c>
      <c r="H31" s="5">
        <v>0</v>
      </c>
      <c r="I31" s="5">
        <v>0</v>
      </c>
      <c r="J31" s="5">
        <v>0</v>
      </c>
    </row>
    <row r="32" spans="1:10">
      <c r="A32" s="2" t="str">
        <f>"4.2.1"</f>
        <v>4.2.1</v>
      </c>
      <c r="B32" s="3" t="s">
        <v>41</v>
      </c>
      <c r="C32" s="5">
        <v>0</v>
      </c>
      <c r="D32" s="5">
        <v>214684.91</v>
      </c>
      <c r="E32" s="5">
        <v>0</v>
      </c>
      <c r="F32" s="5">
        <v>0</v>
      </c>
      <c r="G32" s="5">
        <v>281250</v>
      </c>
      <c r="H32" s="5">
        <v>0</v>
      </c>
      <c r="I32" s="5">
        <v>0</v>
      </c>
      <c r="J32" s="5">
        <v>0</v>
      </c>
    </row>
    <row r="33" spans="1:10">
      <c r="A33" s="2" t="str">
        <f>"4.3"</f>
        <v>4.3</v>
      </c>
      <c r="B33" s="3" t="s">
        <v>42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>
      <c r="A34" s="2" t="str">
        <f>"4.3.1"</f>
        <v>4.3.1</v>
      </c>
      <c r="B34" s="3" t="s">
        <v>41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>
      <c r="A35" s="2" t="str">
        <f>"4.4"</f>
        <v>4.4</v>
      </c>
      <c r="B35" s="3" t="s">
        <v>43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>
      <c r="A36" s="2" t="str">
        <f>"4.4.1"</f>
        <v>4.4.1</v>
      </c>
      <c r="B36" s="3" t="s">
        <v>41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>
      <c r="A37" s="2">
        <v>5</v>
      </c>
      <c r="B37" s="3" t="s">
        <v>44</v>
      </c>
      <c r="C37" s="5">
        <v>143750</v>
      </c>
      <c r="D37" s="5">
        <v>133750</v>
      </c>
      <c r="E37" s="5">
        <v>93750</v>
      </c>
      <c r="F37" s="5">
        <v>93750</v>
      </c>
      <c r="G37" s="5">
        <v>0</v>
      </c>
      <c r="H37" s="5">
        <v>0</v>
      </c>
      <c r="I37" s="5">
        <v>0</v>
      </c>
      <c r="J37" s="5">
        <v>0</v>
      </c>
    </row>
    <row r="38" spans="1:10" ht="25.5">
      <c r="A38" s="2" t="str">
        <f>"5.1"</f>
        <v>5.1</v>
      </c>
      <c r="B38" s="3" t="s">
        <v>45</v>
      </c>
      <c r="C38" s="5">
        <v>143750</v>
      </c>
      <c r="D38" s="5">
        <v>133750</v>
      </c>
      <c r="E38" s="5">
        <v>93750</v>
      </c>
      <c r="F38" s="5">
        <v>93750</v>
      </c>
      <c r="G38" s="5">
        <v>0</v>
      </c>
      <c r="H38" s="5">
        <v>0</v>
      </c>
      <c r="I38" s="5">
        <v>0</v>
      </c>
      <c r="J38" s="5">
        <v>0</v>
      </c>
    </row>
    <row r="39" spans="1:10" ht="38.25">
      <c r="A39" s="2" t="str">
        <f>"5.1.1"</f>
        <v>5.1.1</v>
      </c>
      <c r="B39" s="3" t="s">
        <v>46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25.5">
      <c r="A40" s="2" t="s">
        <v>47</v>
      </c>
      <c r="B40" s="3" t="s">
        <v>48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25.5">
      <c r="A41" s="2" t="s">
        <v>49</v>
      </c>
      <c r="B41" s="3" t="s">
        <v>50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25.5">
      <c r="A42" s="2" t="s">
        <v>51</v>
      </c>
      <c r="B42" s="3" t="s">
        <v>52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>
      <c r="A43" s="2" t="str">
        <f>"5.2"</f>
        <v>5.2</v>
      </c>
      <c r="B43" s="3" t="s">
        <v>53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>
      <c r="A44" s="2">
        <v>6</v>
      </c>
      <c r="B44" s="3" t="s">
        <v>54</v>
      </c>
      <c r="C44" s="5">
        <v>568750</v>
      </c>
      <c r="D44" s="5">
        <v>375000</v>
      </c>
      <c r="E44" s="5">
        <v>281250</v>
      </c>
      <c r="F44" s="5">
        <v>281250</v>
      </c>
      <c r="G44" s="5">
        <v>0</v>
      </c>
      <c r="H44" s="5">
        <v>0</v>
      </c>
      <c r="I44" s="5">
        <v>0</v>
      </c>
      <c r="J44" s="5">
        <v>0</v>
      </c>
    </row>
    <row r="45" spans="1:10" ht="51">
      <c r="A45" s="2">
        <v>7</v>
      </c>
      <c r="B45" s="3" t="s">
        <v>55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25.5">
      <c r="A46" s="2">
        <v>8</v>
      </c>
      <c r="B46" s="3" t="s">
        <v>56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25.5">
      <c r="A47" s="2" t="str">
        <f>"8.1"</f>
        <v>8.1</v>
      </c>
      <c r="B47" s="3" t="s">
        <v>57</v>
      </c>
      <c r="C47" s="5">
        <v>813794.59</v>
      </c>
      <c r="D47" s="5">
        <v>676860.36</v>
      </c>
      <c r="E47" s="5">
        <v>857050</v>
      </c>
      <c r="F47" s="5">
        <v>1333177.71</v>
      </c>
      <c r="G47" s="5">
        <v>458587</v>
      </c>
      <c r="H47" s="5">
        <v>550000</v>
      </c>
      <c r="I47" s="5">
        <v>550000</v>
      </c>
      <c r="J47" s="5">
        <v>600000</v>
      </c>
    </row>
    <row r="48" spans="1:10" ht="38.25">
      <c r="A48" s="2" t="str">
        <f>"8.2"</f>
        <v>8.2</v>
      </c>
      <c r="B48" s="3" t="s">
        <v>58</v>
      </c>
      <c r="C48" s="5">
        <v>832513.82</v>
      </c>
      <c r="D48" s="5">
        <v>1046041.59</v>
      </c>
      <c r="E48" s="5">
        <v>877050</v>
      </c>
      <c r="F48" s="5">
        <v>1353924.03</v>
      </c>
      <c r="G48" s="5">
        <v>946587</v>
      </c>
      <c r="H48" s="5">
        <v>550000</v>
      </c>
      <c r="I48" s="5">
        <v>550000</v>
      </c>
      <c r="J48" s="5">
        <v>600000</v>
      </c>
    </row>
    <row r="49" spans="1:10">
      <c r="A49" s="2">
        <v>9</v>
      </c>
      <c r="B49" s="3" t="s">
        <v>59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76.5">
      <c r="A50" s="2" t="str">
        <f>"9.1"</f>
        <v>9.1</v>
      </c>
      <c r="B50" s="3" t="s">
        <v>60</v>
      </c>
      <c r="C50" s="6">
        <v>2.52E-2</v>
      </c>
      <c r="D50" s="6">
        <v>2.7799999999999998E-2</v>
      </c>
      <c r="E50" s="6">
        <v>1.72E-2</v>
      </c>
      <c r="F50" s="6">
        <v>1.6799999999999999E-2</v>
      </c>
      <c r="G50" s="6">
        <v>4.0000000000000002E-4</v>
      </c>
      <c r="H50" s="6">
        <v>0</v>
      </c>
      <c r="I50" s="6">
        <v>0</v>
      </c>
      <c r="J50" s="6">
        <v>0</v>
      </c>
    </row>
    <row r="51" spans="1:10" ht="76.5">
      <c r="A51" s="2" t="str">
        <f>"9.2"</f>
        <v>9.2</v>
      </c>
      <c r="B51" s="3" t="s">
        <v>61</v>
      </c>
      <c r="C51" s="6">
        <v>2.52E-2</v>
      </c>
      <c r="D51" s="6">
        <v>2.7799999999999998E-2</v>
      </c>
      <c r="E51" s="6">
        <v>1.72E-2</v>
      </c>
      <c r="F51" s="6">
        <v>1.6799999999999999E-2</v>
      </c>
      <c r="G51" s="6">
        <v>4.0000000000000002E-4</v>
      </c>
      <c r="H51" s="6">
        <v>0</v>
      </c>
      <c r="I51" s="6">
        <v>0</v>
      </c>
      <c r="J51" s="6">
        <v>0</v>
      </c>
    </row>
    <row r="52" spans="1:10" ht="51">
      <c r="A52" s="2" t="str">
        <f>"9.3"</f>
        <v>9.3</v>
      </c>
      <c r="B52" s="3" t="s">
        <v>62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76.5">
      <c r="A53" s="2" t="str">
        <f>"9.4"</f>
        <v>9.4</v>
      </c>
      <c r="B53" s="3" t="s">
        <v>63</v>
      </c>
      <c r="C53" s="7">
        <v>2.52E-2</v>
      </c>
      <c r="D53" s="7">
        <v>2.7799999999999998E-2</v>
      </c>
      <c r="E53" s="7">
        <v>1.72E-2</v>
      </c>
      <c r="F53" s="7">
        <v>1.6799999999999999E-2</v>
      </c>
      <c r="G53" s="7">
        <v>4.0000000000000002E-4</v>
      </c>
      <c r="H53" s="7">
        <v>0</v>
      </c>
      <c r="I53" s="7">
        <v>0</v>
      </c>
      <c r="J53" s="7">
        <v>0</v>
      </c>
    </row>
    <row r="54" spans="1:10" ht="51">
      <c r="A54" s="2" t="str">
        <f>"9.5"</f>
        <v>9.5</v>
      </c>
      <c r="B54" s="3" t="s">
        <v>64</v>
      </c>
      <c r="C54" s="7">
        <v>0.12189999999999999</v>
      </c>
      <c r="D54" s="7">
        <v>0.1258</v>
      </c>
      <c r="E54" s="7">
        <v>0.1406</v>
      </c>
      <c r="F54" s="7">
        <v>0.2152</v>
      </c>
      <c r="G54" s="7">
        <v>8.6499999999999994E-2</v>
      </c>
      <c r="H54" s="7">
        <v>0.10780000000000001</v>
      </c>
      <c r="I54" s="7">
        <v>0.10580000000000001</v>
      </c>
      <c r="J54" s="7">
        <v>0.11210000000000001</v>
      </c>
    </row>
    <row r="55" spans="1:10" ht="76.5">
      <c r="A55" s="2" t="str">
        <f>"9.6"</f>
        <v>9.6</v>
      </c>
      <c r="B55" s="3" t="s">
        <v>65</v>
      </c>
      <c r="C55" s="7">
        <v>0</v>
      </c>
      <c r="D55" s="7">
        <v>0</v>
      </c>
      <c r="E55" s="7">
        <v>0</v>
      </c>
      <c r="F55" s="7">
        <v>0</v>
      </c>
      <c r="G55" s="7">
        <v>0.12939999999999999</v>
      </c>
      <c r="H55" s="7">
        <v>0.1176</v>
      </c>
      <c r="I55" s="7">
        <v>0.1116</v>
      </c>
      <c r="J55" s="7">
        <v>0.1</v>
      </c>
    </row>
    <row r="56" spans="1:10" ht="65.25" customHeight="1">
      <c r="A56" s="2" t="str">
        <f>"9.6.1"</f>
        <v>9.6.1</v>
      </c>
      <c r="B56" s="3" t="s">
        <v>66</v>
      </c>
      <c r="C56" s="7">
        <v>0</v>
      </c>
      <c r="D56" s="7">
        <v>0</v>
      </c>
      <c r="E56" s="7">
        <v>0</v>
      </c>
      <c r="F56" s="7">
        <v>0</v>
      </c>
      <c r="G56" s="7">
        <v>0.15429999999999999</v>
      </c>
      <c r="H56" s="7">
        <v>0.14249999999999999</v>
      </c>
      <c r="I56" s="7">
        <v>0.13650000000000001</v>
      </c>
      <c r="J56" s="7">
        <v>0.1</v>
      </c>
    </row>
    <row r="57" spans="1:10" ht="76.5">
      <c r="A57" s="2" t="str">
        <f>"9.7"</f>
        <v>9.7</v>
      </c>
      <c r="B57" s="3" t="s">
        <v>67</v>
      </c>
      <c r="C57" s="5" t="s">
        <v>121</v>
      </c>
      <c r="D57" s="5" t="s">
        <v>121</v>
      </c>
      <c r="E57" s="5" t="s">
        <v>121</v>
      </c>
      <c r="F57" s="5" t="s">
        <v>121</v>
      </c>
      <c r="G57" s="5" t="s">
        <v>121</v>
      </c>
      <c r="H57" s="5" t="s">
        <v>121</v>
      </c>
      <c r="I57" s="5" t="s">
        <v>121</v>
      </c>
      <c r="J57" s="5" t="s">
        <v>121</v>
      </c>
    </row>
    <row r="58" spans="1:10" ht="76.5">
      <c r="A58" s="2" t="str">
        <f>"9.7.1"</f>
        <v>9.7.1</v>
      </c>
      <c r="B58" s="3" t="s">
        <v>68</v>
      </c>
      <c r="C58" s="5" t="s">
        <v>121</v>
      </c>
      <c r="D58" s="5" t="s">
        <v>121</v>
      </c>
      <c r="E58" s="5" t="s">
        <v>121</v>
      </c>
      <c r="F58" s="5" t="s">
        <v>121</v>
      </c>
      <c r="G58" s="5" t="s">
        <v>121</v>
      </c>
      <c r="H58" s="5" t="s">
        <v>121</v>
      </c>
      <c r="I58" s="5" t="s">
        <v>121</v>
      </c>
      <c r="J58" s="5" t="s">
        <v>121</v>
      </c>
    </row>
    <row r="59" spans="1:10" ht="25.5">
      <c r="A59" s="2">
        <v>10</v>
      </c>
      <c r="B59" s="3" t="s">
        <v>69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</row>
    <row r="60" spans="1:10" ht="25.5">
      <c r="A60" s="2" t="str">
        <f>"10.1"</f>
        <v>10.1</v>
      </c>
      <c r="B60" s="3" t="s">
        <v>70</v>
      </c>
      <c r="C60" s="5">
        <v>0</v>
      </c>
      <c r="D60" s="5">
        <v>0</v>
      </c>
      <c r="E60" s="5">
        <v>73750</v>
      </c>
      <c r="F60" s="5">
        <v>73750</v>
      </c>
      <c r="G60" s="5">
        <v>0</v>
      </c>
      <c r="H60" s="5">
        <v>0</v>
      </c>
      <c r="I60" s="5">
        <v>0</v>
      </c>
      <c r="J60" s="5">
        <v>0</v>
      </c>
    </row>
    <row r="61" spans="1:10" ht="25.5">
      <c r="A61" s="2">
        <v>11</v>
      </c>
      <c r="B61" s="3" t="s">
        <v>71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</row>
    <row r="62" spans="1:10" ht="25.5">
      <c r="A62" s="2" t="str">
        <f>"11.1"</f>
        <v>11.1</v>
      </c>
      <c r="B62" s="3" t="s">
        <v>72</v>
      </c>
      <c r="C62" s="5">
        <v>2118691.98</v>
      </c>
      <c r="D62" s="5">
        <v>2183853.56</v>
      </c>
      <c r="E62" s="5">
        <v>2307119</v>
      </c>
      <c r="F62" s="5">
        <v>2306833.9700000002</v>
      </c>
      <c r="G62" s="5">
        <v>2261781</v>
      </c>
      <c r="H62" s="5">
        <v>2325192</v>
      </c>
      <c r="I62" s="5">
        <v>2383321</v>
      </c>
      <c r="J62" s="5">
        <v>2442905</v>
      </c>
    </row>
    <row r="63" spans="1:10" ht="25.5">
      <c r="A63" s="2" t="str">
        <f>"11.2"</f>
        <v>11.2</v>
      </c>
      <c r="B63" s="3" t="s">
        <v>73</v>
      </c>
      <c r="C63" s="5">
        <v>876308.28</v>
      </c>
      <c r="D63" s="5">
        <v>854270.94</v>
      </c>
      <c r="E63" s="5">
        <v>974800</v>
      </c>
      <c r="F63" s="5">
        <v>950995.36</v>
      </c>
      <c r="G63" s="5">
        <v>893900</v>
      </c>
      <c r="H63" s="5">
        <v>916000</v>
      </c>
      <c r="I63" s="5">
        <v>940000</v>
      </c>
      <c r="J63" s="5">
        <v>962000</v>
      </c>
    </row>
    <row r="64" spans="1:10" ht="25.5">
      <c r="A64" s="2" t="str">
        <f>"11.3"</f>
        <v>11.3</v>
      </c>
      <c r="B64" s="3" t="s">
        <v>74</v>
      </c>
      <c r="C64" s="5">
        <v>0</v>
      </c>
      <c r="D64" s="5">
        <v>414394</v>
      </c>
      <c r="E64" s="5">
        <v>8300</v>
      </c>
      <c r="F64" s="5">
        <v>8300</v>
      </c>
      <c r="G64" s="5">
        <v>545000</v>
      </c>
      <c r="H64" s="5">
        <v>215000</v>
      </c>
      <c r="I64" s="5">
        <v>0</v>
      </c>
      <c r="J64" s="5">
        <v>0</v>
      </c>
    </row>
    <row r="65" spans="1:10">
      <c r="A65" s="2" t="str">
        <f>"11.3.1"</f>
        <v>11.3.1</v>
      </c>
      <c r="B65" s="3" t="s">
        <v>75</v>
      </c>
      <c r="C65" s="5">
        <v>0</v>
      </c>
      <c r="D65" s="5">
        <v>18394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</row>
    <row r="66" spans="1:10">
      <c r="A66" s="2" t="str">
        <f>"11.3.2"</f>
        <v>11.3.2</v>
      </c>
      <c r="B66" s="3" t="s">
        <v>76</v>
      </c>
      <c r="C66" s="5">
        <v>0</v>
      </c>
      <c r="D66" s="5">
        <v>396000</v>
      </c>
      <c r="E66" s="5">
        <v>8300</v>
      </c>
      <c r="F66" s="5">
        <v>8300</v>
      </c>
      <c r="G66" s="5">
        <v>545000</v>
      </c>
      <c r="H66" s="5">
        <v>215000</v>
      </c>
      <c r="I66" s="5">
        <v>0</v>
      </c>
      <c r="J66" s="5">
        <v>0</v>
      </c>
    </row>
    <row r="67" spans="1:10">
      <c r="A67" s="2" t="str">
        <f>"11.4"</f>
        <v>11.4</v>
      </c>
      <c r="B67" s="3" t="s">
        <v>77</v>
      </c>
      <c r="C67" s="5">
        <v>0</v>
      </c>
      <c r="D67" s="5">
        <v>0</v>
      </c>
      <c r="E67" s="5">
        <v>775000</v>
      </c>
      <c r="F67" s="5">
        <v>684181.08</v>
      </c>
      <c r="G67" s="5">
        <v>608361</v>
      </c>
      <c r="H67" s="5">
        <v>340000</v>
      </c>
      <c r="I67" s="5">
        <v>200000</v>
      </c>
      <c r="J67" s="5">
        <v>200000</v>
      </c>
    </row>
    <row r="68" spans="1:10">
      <c r="A68" s="2" t="str">
        <f>"11.5"</f>
        <v>11.5</v>
      </c>
      <c r="B68" s="3" t="s">
        <v>78</v>
      </c>
      <c r="C68" s="5">
        <v>0</v>
      </c>
      <c r="D68" s="5">
        <v>0</v>
      </c>
      <c r="E68" s="5">
        <v>168850</v>
      </c>
      <c r="F68" s="5">
        <v>139535</v>
      </c>
      <c r="G68" s="5">
        <v>803800</v>
      </c>
      <c r="H68" s="5">
        <v>100000</v>
      </c>
      <c r="I68" s="5">
        <v>200000</v>
      </c>
      <c r="J68" s="5">
        <v>200000</v>
      </c>
    </row>
    <row r="69" spans="1:10">
      <c r="A69" s="2" t="str">
        <f>"11.6"</f>
        <v>11.6</v>
      </c>
      <c r="B69" s="3" t="s">
        <v>79</v>
      </c>
      <c r="C69" s="5">
        <v>0</v>
      </c>
      <c r="D69" s="5">
        <v>0</v>
      </c>
      <c r="E69" s="5">
        <v>268300</v>
      </c>
      <c r="F69" s="5">
        <v>263505.81</v>
      </c>
      <c r="G69" s="5">
        <v>16300</v>
      </c>
      <c r="H69" s="5">
        <v>110000</v>
      </c>
      <c r="I69" s="5">
        <v>150000</v>
      </c>
      <c r="J69" s="5">
        <v>200000</v>
      </c>
    </row>
    <row r="70" spans="1:10" ht="38.25">
      <c r="A70" s="2">
        <v>12</v>
      </c>
      <c r="B70" s="3" t="s">
        <v>80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0" ht="38.25">
      <c r="A71" s="2" t="str">
        <f>"12.1"</f>
        <v>12.1</v>
      </c>
      <c r="B71" s="3" t="s">
        <v>81</v>
      </c>
      <c r="C71" s="5">
        <v>0</v>
      </c>
      <c r="D71" s="5">
        <v>18394</v>
      </c>
      <c r="E71" s="5">
        <v>137030</v>
      </c>
      <c r="F71" s="5">
        <v>139030</v>
      </c>
      <c r="G71" s="5">
        <v>206182.39999999999</v>
      </c>
      <c r="H71" s="5">
        <v>0</v>
      </c>
      <c r="I71" s="5">
        <v>0</v>
      </c>
      <c r="J71" s="5">
        <v>0</v>
      </c>
    </row>
    <row r="72" spans="1:10">
      <c r="A72" s="2" t="str">
        <f>"12.1.1"</f>
        <v>12.1.1</v>
      </c>
      <c r="B72" s="3" t="s">
        <v>82</v>
      </c>
      <c r="C72" s="5">
        <v>153679.15</v>
      </c>
      <c r="D72" s="5">
        <v>15634.9</v>
      </c>
      <c r="E72" s="5">
        <v>127185.5</v>
      </c>
      <c r="F72" s="5">
        <v>127185.5</v>
      </c>
      <c r="G72" s="5">
        <v>145165.04</v>
      </c>
      <c r="H72" s="5">
        <v>0</v>
      </c>
      <c r="I72" s="5">
        <v>0</v>
      </c>
      <c r="J72" s="5">
        <v>0</v>
      </c>
    </row>
    <row r="73" spans="1:10" ht="38.25">
      <c r="A73" s="2" t="s">
        <v>83</v>
      </c>
      <c r="B73" s="3" t="s">
        <v>84</v>
      </c>
      <c r="C73" s="5">
        <v>0</v>
      </c>
      <c r="D73" s="5">
        <v>16634.900000000001</v>
      </c>
      <c r="E73" s="5">
        <v>127185.5</v>
      </c>
      <c r="F73" s="5">
        <v>127185.5</v>
      </c>
      <c r="G73" s="5">
        <v>145165.04</v>
      </c>
      <c r="H73" s="5">
        <v>0</v>
      </c>
      <c r="I73" s="5">
        <v>0</v>
      </c>
      <c r="J73" s="5">
        <v>0</v>
      </c>
    </row>
    <row r="74" spans="1:10" ht="38.25">
      <c r="A74" s="2" t="str">
        <f>"12.2"</f>
        <v>12.2</v>
      </c>
      <c r="B74" s="3" t="s">
        <v>85</v>
      </c>
      <c r="C74" s="5">
        <v>0</v>
      </c>
      <c r="D74" s="5">
        <v>123002</v>
      </c>
      <c r="E74" s="5">
        <v>305000</v>
      </c>
      <c r="F74" s="5">
        <v>191464</v>
      </c>
      <c r="G74" s="5">
        <v>481874</v>
      </c>
      <c r="H74" s="5">
        <v>0</v>
      </c>
      <c r="I74" s="5">
        <v>0</v>
      </c>
      <c r="J74" s="5">
        <v>0</v>
      </c>
    </row>
    <row r="75" spans="1:10">
      <c r="A75" s="2" t="str">
        <f>"12.2.1"</f>
        <v>12.2.1</v>
      </c>
      <c r="B75" s="3" t="s">
        <v>86</v>
      </c>
      <c r="C75" s="5">
        <v>1459162</v>
      </c>
      <c r="D75" s="5">
        <v>123002</v>
      </c>
      <c r="E75" s="5">
        <v>305000</v>
      </c>
      <c r="F75" s="5">
        <v>191464</v>
      </c>
      <c r="G75" s="5">
        <v>481874</v>
      </c>
      <c r="H75" s="5">
        <v>0</v>
      </c>
      <c r="I75" s="5">
        <v>0</v>
      </c>
      <c r="J75" s="5">
        <v>0</v>
      </c>
    </row>
    <row r="76" spans="1:10" ht="38.25">
      <c r="A76" s="2" t="s">
        <v>87</v>
      </c>
      <c r="B76" s="3" t="s">
        <v>88</v>
      </c>
      <c r="C76" s="5">
        <v>0</v>
      </c>
      <c r="D76" s="5">
        <v>123002</v>
      </c>
      <c r="E76" s="5">
        <v>305000</v>
      </c>
      <c r="F76" s="5">
        <v>191464</v>
      </c>
      <c r="G76" s="5">
        <v>481874</v>
      </c>
      <c r="H76" s="5">
        <v>0</v>
      </c>
      <c r="I76" s="5">
        <v>0</v>
      </c>
      <c r="J76" s="5">
        <v>0</v>
      </c>
    </row>
    <row r="77" spans="1:10" ht="38.25">
      <c r="A77" s="2" t="str">
        <f>"12.3"</f>
        <v>12.3</v>
      </c>
      <c r="B77" s="3" t="s">
        <v>89</v>
      </c>
      <c r="C77" s="5">
        <v>0</v>
      </c>
      <c r="D77" s="5">
        <v>18394</v>
      </c>
      <c r="E77" s="5">
        <v>149630</v>
      </c>
      <c r="F77" s="5">
        <v>176630</v>
      </c>
      <c r="G77" s="5">
        <v>175782.39999999999</v>
      </c>
      <c r="H77" s="5">
        <v>0</v>
      </c>
      <c r="I77" s="5">
        <v>0</v>
      </c>
      <c r="J77" s="5">
        <v>0</v>
      </c>
    </row>
    <row r="78" spans="1:10" ht="25.5">
      <c r="A78" s="2" t="str">
        <f>"12.3.1"</f>
        <v>12.3.1</v>
      </c>
      <c r="B78" s="3" t="s">
        <v>90</v>
      </c>
      <c r="C78" s="5">
        <v>180799</v>
      </c>
      <c r="D78" s="5">
        <v>15634.9</v>
      </c>
      <c r="E78" s="5">
        <v>127185.5</v>
      </c>
      <c r="F78" s="5">
        <v>127185.5</v>
      </c>
      <c r="G78" s="5">
        <v>145165.04</v>
      </c>
      <c r="H78" s="5">
        <v>0</v>
      </c>
      <c r="I78" s="5">
        <v>0</v>
      </c>
      <c r="J78" s="5">
        <v>0</v>
      </c>
    </row>
    <row r="79" spans="1:10" ht="51">
      <c r="A79" s="2" t="str">
        <f>"12.3.2"</f>
        <v>12.3.2</v>
      </c>
      <c r="B79" s="3" t="s">
        <v>91</v>
      </c>
      <c r="C79" s="5">
        <v>0</v>
      </c>
      <c r="D79" s="5">
        <v>18394</v>
      </c>
      <c r="E79" s="5">
        <v>149630</v>
      </c>
      <c r="F79" s="5">
        <v>176630</v>
      </c>
      <c r="G79" s="5">
        <v>170782.4</v>
      </c>
      <c r="H79" s="5">
        <v>0</v>
      </c>
      <c r="I79" s="5">
        <v>0</v>
      </c>
      <c r="J79" s="5">
        <v>0</v>
      </c>
    </row>
    <row r="80" spans="1:10" ht="38.25">
      <c r="A80" s="2" t="str">
        <f>"12.4"</f>
        <v>12.4</v>
      </c>
      <c r="B80" s="3" t="s">
        <v>92</v>
      </c>
      <c r="C80" s="5">
        <v>0</v>
      </c>
      <c r="D80" s="5">
        <v>233241.42</v>
      </c>
      <c r="E80" s="5">
        <v>498300</v>
      </c>
      <c r="F80" s="5">
        <v>403421.96</v>
      </c>
      <c r="G80" s="5">
        <v>668461</v>
      </c>
      <c r="H80" s="5">
        <v>0</v>
      </c>
      <c r="I80" s="5">
        <v>0</v>
      </c>
      <c r="J80" s="5">
        <v>0</v>
      </c>
    </row>
    <row r="81" spans="1:10" ht="25.5">
      <c r="A81" s="2" t="str">
        <f>"12.4.1"</f>
        <v>12.4.1</v>
      </c>
      <c r="B81" s="3" t="s">
        <v>93</v>
      </c>
      <c r="C81" s="5">
        <v>1670983.7</v>
      </c>
      <c r="D81" s="5">
        <v>123002</v>
      </c>
      <c r="E81" s="5">
        <v>305000</v>
      </c>
      <c r="F81" s="5">
        <v>231171.79</v>
      </c>
      <c r="G81" s="5">
        <v>437546.21</v>
      </c>
      <c r="H81" s="5">
        <v>0</v>
      </c>
      <c r="I81" s="5">
        <v>0</v>
      </c>
      <c r="J81" s="5">
        <v>0</v>
      </c>
    </row>
    <row r="82" spans="1:10" ht="51">
      <c r="A82" s="2" t="str">
        <f>"12.4.2"</f>
        <v>12.4.2</v>
      </c>
      <c r="B82" s="3" t="s">
        <v>94</v>
      </c>
      <c r="C82" s="5">
        <v>0</v>
      </c>
      <c r="D82" s="5">
        <v>233241.42</v>
      </c>
      <c r="E82" s="5">
        <v>498300</v>
      </c>
      <c r="F82" s="5">
        <v>403421.96</v>
      </c>
      <c r="G82" s="5">
        <v>645461</v>
      </c>
      <c r="H82" s="5">
        <v>0</v>
      </c>
      <c r="I82" s="5">
        <v>0</v>
      </c>
      <c r="J82" s="5">
        <v>0</v>
      </c>
    </row>
    <row r="83" spans="1:10" ht="63.75">
      <c r="A83" s="2" t="str">
        <f>"12.5"</f>
        <v>12.5</v>
      </c>
      <c r="B83" s="3" t="s">
        <v>95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</row>
    <row r="84" spans="1:10" ht="25.5">
      <c r="A84" s="2" t="str">
        <f>"12.5.1"</f>
        <v>12.5.1</v>
      </c>
      <c r="B84" s="3" t="s">
        <v>96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</row>
    <row r="85" spans="1:10" ht="51">
      <c r="A85" s="2" t="str">
        <f>"12.6"</f>
        <v>12.6</v>
      </c>
      <c r="B85" s="3" t="s">
        <v>97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</row>
    <row r="86" spans="1:10" ht="25.5">
      <c r="A86" s="2" t="str">
        <f>"12.6.1"</f>
        <v>12.6.1</v>
      </c>
      <c r="B86" s="3" t="s">
        <v>96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</row>
    <row r="87" spans="1:10" ht="76.5">
      <c r="A87" s="2" t="str">
        <f>"12.7"</f>
        <v>12.7</v>
      </c>
      <c r="B87" s="3" t="s">
        <v>98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</row>
    <row r="88" spans="1:10" ht="25.5">
      <c r="A88" s="2" t="str">
        <f>"12.7.1"</f>
        <v>12.7.1</v>
      </c>
      <c r="B88" s="3" t="s">
        <v>96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</row>
    <row r="89" spans="1:10" ht="69" customHeight="1">
      <c r="A89" s="2" t="str">
        <f>"12.8"</f>
        <v>12.8</v>
      </c>
      <c r="B89" s="3" t="s">
        <v>99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</row>
    <row r="90" spans="1:10" ht="25.5">
      <c r="A90" s="2" t="str">
        <f>"12.8.1"</f>
        <v>12.8.1</v>
      </c>
      <c r="B90" s="3" t="s">
        <v>96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</row>
    <row r="91" spans="1:10" ht="38.25">
      <c r="A91" s="2">
        <v>13</v>
      </c>
      <c r="B91" s="3" t="s">
        <v>100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</row>
    <row r="92" spans="1:10" ht="51">
      <c r="A92" s="2" t="str">
        <f>"13.1"</f>
        <v>13.1</v>
      </c>
      <c r="B92" s="3" t="s">
        <v>101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</row>
    <row r="93" spans="1:10" ht="51">
      <c r="A93" s="2" t="str">
        <f>"13.2"</f>
        <v>13.2</v>
      </c>
      <c r="B93" s="3" t="s">
        <v>102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</row>
    <row r="94" spans="1:10" ht="30" customHeight="1">
      <c r="A94" s="2" t="str">
        <f>"13.3"</f>
        <v>13.3</v>
      </c>
      <c r="B94" s="3" t="s">
        <v>103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</row>
    <row r="95" spans="1:10" ht="51">
      <c r="A95" s="2" t="str">
        <f>"13.4"</f>
        <v>13.4</v>
      </c>
      <c r="B95" s="3" t="s">
        <v>104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</row>
    <row r="96" spans="1:10" ht="51">
      <c r="A96" s="2" t="str">
        <f>"13.5"</f>
        <v>13.5</v>
      </c>
      <c r="B96" s="3" t="s">
        <v>105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</row>
    <row r="97" spans="1:10" ht="51">
      <c r="A97" s="2" t="str">
        <f>"13.6"</f>
        <v>13.6</v>
      </c>
      <c r="B97" s="3" t="s">
        <v>106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</row>
    <row r="98" spans="1:10" ht="38.25">
      <c r="A98" s="2" t="str">
        <f>"13.7"</f>
        <v>13.7</v>
      </c>
      <c r="B98" s="3" t="s">
        <v>107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</row>
    <row r="99" spans="1:10">
      <c r="A99" s="2">
        <v>14</v>
      </c>
      <c r="B99" s="3" t="s">
        <v>108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</row>
    <row r="100" spans="1:10" ht="38.25">
      <c r="A100" s="2" t="str">
        <f>"14.1"</f>
        <v>14.1</v>
      </c>
      <c r="B100" s="3" t="s">
        <v>109</v>
      </c>
      <c r="C100" s="5">
        <v>0</v>
      </c>
      <c r="D100" s="5">
        <v>133750</v>
      </c>
      <c r="E100" s="5">
        <v>93750</v>
      </c>
      <c r="F100" s="5">
        <v>93750</v>
      </c>
      <c r="G100" s="5">
        <v>0</v>
      </c>
      <c r="H100" s="5">
        <v>0</v>
      </c>
      <c r="I100" s="5">
        <v>0</v>
      </c>
      <c r="J100" s="5">
        <v>0</v>
      </c>
    </row>
    <row r="101" spans="1:10" ht="25.5">
      <c r="A101" s="2" t="str">
        <f>"14.2"</f>
        <v>14.2</v>
      </c>
      <c r="B101" s="3" t="s">
        <v>110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</row>
    <row r="102" spans="1:10">
      <c r="A102" s="2" t="str">
        <f>"14.3"</f>
        <v>14.3</v>
      </c>
      <c r="B102" s="3" t="s">
        <v>111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</row>
    <row r="103" spans="1:10" ht="25.5">
      <c r="A103" s="2" t="str">
        <f>"14.3.1"</f>
        <v>14.3.1</v>
      </c>
      <c r="B103" s="3" t="s">
        <v>112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</row>
    <row r="104" spans="1:10" ht="25.5">
      <c r="A104" s="2" t="str">
        <f>"14.3.2"</f>
        <v>14.3.2</v>
      </c>
      <c r="B104" s="3" t="s">
        <v>113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</row>
    <row r="105" spans="1:10">
      <c r="A105" s="2" t="str">
        <f>"14.3.3"</f>
        <v>14.3.3</v>
      </c>
      <c r="B105" s="3" t="s">
        <v>114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</row>
    <row r="106" spans="1:10" ht="25.5">
      <c r="A106" s="2" t="str">
        <f>"14.4"</f>
        <v>14.4</v>
      </c>
      <c r="B106" s="3" t="s">
        <v>115</v>
      </c>
      <c r="C106" s="5">
        <v>0</v>
      </c>
      <c r="D106" s="5">
        <v>-60000</v>
      </c>
      <c r="E106" s="5">
        <v>0</v>
      </c>
      <c r="F106" s="5">
        <v>0</v>
      </c>
      <c r="G106" s="5">
        <v>-281250</v>
      </c>
      <c r="H106" s="5">
        <v>0</v>
      </c>
      <c r="I106" s="5">
        <v>0</v>
      </c>
      <c r="J106" s="5">
        <v>0</v>
      </c>
    </row>
    <row r="107" spans="1:10">
      <c r="A107" s="2">
        <v>15</v>
      </c>
      <c r="B107" s="3" t="s">
        <v>116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</row>
    <row r="108" spans="1:10" ht="25.5">
      <c r="A108" s="2" t="str">
        <f>"15.1"</f>
        <v>15.1</v>
      </c>
      <c r="B108" s="3" t="s">
        <v>117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</row>
    <row r="109" spans="1:10">
      <c r="A109" s="2" t="str">
        <f>"15.1.1"</f>
        <v>15.1.1</v>
      </c>
      <c r="B109" s="3" t="s">
        <v>118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</row>
    <row r="110" spans="1:10" ht="38.25">
      <c r="A110" s="2" t="str">
        <f>"15.2"</f>
        <v>15.2</v>
      </c>
      <c r="B110" s="3" t="s">
        <v>119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</row>
    <row r="113" spans="8:10" ht="57" customHeight="1">
      <c r="H113" s="15" t="s">
        <v>153</v>
      </c>
      <c r="I113" s="15"/>
      <c r="J113" s="15"/>
    </row>
  </sheetData>
  <mergeCells count="3">
    <mergeCell ref="G1:J1"/>
    <mergeCell ref="A3:J3"/>
    <mergeCell ref="H113:J113"/>
  </mergeCells>
  <pageMargins left="0.11811023622047245" right="0.11811023622047245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8"/>
  <sheetViews>
    <sheetView showGridLines="0" tabSelected="1" zoomScaleNormal="100" workbookViewId="0">
      <selection activeCell="A9" sqref="A9:Z9"/>
    </sheetView>
  </sheetViews>
  <sheetFormatPr defaultRowHeight="12.75"/>
  <cols>
    <col min="1" max="1" width="7.125" style="10" customWidth="1"/>
    <col min="2" max="2" width="0.375" style="10" customWidth="1"/>
    <col min="3" max="3" width="6.25" style="10" customWidth="1"/>
    <col min="4" max="4" width="29.25" style="10" customWidth="1"/>
    <col min="5" max="5" width="15.375" style="10" customWidth="1"/>
    <col min="6" max="7" width="4.75" style="10" customWidth="1"/>
    <col min="8" max="8" width="2.875" style="10" customWidth="1"/>
    <col min="9" max="9" width="9.625" style="10" customWidth="1"/>
    <col min="10" max="10" width="0.375" style="10" customWidth="1"/>
    <col min="11" max="11" width="2.25" style="10" customWidth="1"/>
    <col min="12" max="12" width="0.875" style="10" customWidth="1"/>
    <col min="13" max="13" width="6.625" style="10" customWidth="1"/>
    <col min="14" max="14" width="0.875" style="10" customWidth="1"/>
    <col min="15" max="15" width="1.875" style="10" customWidth="1"/>
    <col min="16" max="16" width="0.875" style="10" customWidth="1"/>
    <col min="17" max="17" width="0.375" style="10" customWidth="1"/>
    <col min="18" max="18" width="7.125" style="10" customWidth="1"/>
    <col min="19" max="19" width="0.875" style="10" customWidth="1"/>
    <col min="20" max="20" width="2.875" style="10" customWidth="1"/>
    <col min="21" max="21" width="7.625" style="10" customWidth="1"/>
    <col min="22" max="22" width="0.875" style="10" customWidth="1"/>
    <col min="23" max="23" width="2.875" style="10" customWidth="1"/>
    <col min="24" max="24" width="4.375" style="10" customWidth="1"/>
    <col min="25" max="25" width="3.375" style="10" customWidth="1"/>
    <col min="26" max="26" width="0.875" style="10" customWidth="1"/>
    <col min="27" max="27" width="4.375" style="10" customWidth="1"/>
    <col min="28" max="28" width="0.875" style="10" customWidth="1"/>
    <col min="29" max="29" width="6.25" style="10" customWidth="1"/>
    <col min="30" max="30" width="0.375" style="10" customWidth="1"/>
    <col min="31" max="16384" width="9" style="10"/>
  </cols>
  <sheetData>
    <row r="1" spans="1:31" ht="5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0" t="s">
        <v>156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8"/>
      <c r="AE1" s="9"/>
    </row>
    <row r="2" spans="1:31" ht="8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44"/>
      <c r="Z2" s="44"/>
      <c r="AA2" s="44"/>
      <c r="AC2" s="45"/>
      <c r="AD2" s="45"/>
    </row>
    <row r="3" spans="1:31" ht="12.75" hidden="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9"/>
    </row>
    <row r="4" spans="1:31" ht="31.5" customHeight="1">
      <c r="B4" s="42" t="s">
        <v>122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1"/>
      <c r="AB4" s="41"/>
      <c r="AC4" s="41"/>
      <c r="AE4" s="9"/>
    </row>
    <row r="5" spans="1:31" ht="7.5" customHeight="1">
      <c r="A5" s="27"/>
      <c r="B5" s="27"/>
      <c r="C5" s="43"/>
      <c r="D5" s="43"/>
      <c r="E5" s="43"/>
      <c r="F5" s="43"/>
      <c r="G5" s="43"/>
      <c r="H5" s="43"/>
      <c r="I5" s="43"/>
      <c r="J5" s="43"/>
      <c r="L5" s="41"/>
      <c r="M5" s="41"/>
      <c r="N5" s="27"/>
      <c r="O5" s="27"/>
      <c r="P5" s="27"/>
      <c r="Q5" s="41"/>
      <c r="R5" s="41"/>
      <c r="S5" s="27"/>
      <c r="T5" s="27"/>
      <c r="U5" s="41"/>
      <c r="V5" s="27"/>
      <c r="W5" s="27"/>
      <c r="X5" s="41"/>
      <c r="Y5" s="41"/>
      <c r="AA5" s="41"/>
      <c r="AB5" s="41"/>
      <c r="AC5" s="41"/>
      <c r="AE5" s="9"/>
    </row>
    <row r="6" spans="1:31" ht="21.75" hidden="1" customHeight="1">
      <c r="A6" s="27"/>
      <c r="B6" s="27"/>
      <c r="C6" s="43"/>
      <c r="D6" s="43"/>
      <c r="E6" s="43"/>
      <c r="F6" s="43"/>
      <c r="G6" s="43"/>
      <c r="H6" s="43"/>
      <c r="I6" s="43"/>
      <c r="J6" s="43"/>
      <c r="K6" s="27"/>
      <c r="L6" s="27"/>
      <c r="M6" s="41"/>
      <c r="N6" s="41"/>
      <c r="O6" s="41"/>
      <c r="Q6" s="41"/>
      <c r="R6" s="41"/>
      <c r="S6" s="27"/>
      <c r="T6" s="27"/>
      <c r="U6" s="41"/>
      <c r="V6" s="27"/>
      <c r="W6" s="27"/>
      <c r="X6" s="41"/>
      <c r="Y6" s="41"/>
      <c r="AA6" s="41"/>
      <c r="AB6" s="41"/>
      <c r="AC6" s="41"/>
      <c r="AE6" s="9"/>
    </row>
    <row r="7" spans="1:31" ht="6" hidden="1" customHeight="1">
      <c r="A7" s="27"/>
      <c r="B7" s="27"/>
      <c r="C7" s="43"/>
      <c r="D7" s="43"/>
      <c r="E7" s="43"/>
      <c r="F7" s="43"/>
      <c r="G7" s="43"/>
      <c r="H7" s="43"/>
      <c r="I7" s="43"/>
      <c r="J7" s="43"/>
      <c r="K7" s="27"/>
      <c r="L7" s="27"/>
      <c r="M7" s="41"/>
      <c r="N7" s="41"/>
      <c r="O7" s="41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41"/>
      <c r="AB7" s="41"/>
      <c r="AC7" s="41"/>
      <c r="AE7" s="9"/>
    </row>
    <row r="8" spans="1:31" ht="2.6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41"/>
      <c r="N8" s="41"/>
      <c r="O8" s="41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41"/>
      <c r="AB8" s="41"/>
      <c r="AC8" s="41"/>
      <c r="AE8" s="9"/>
    </row>
    <row r="9" spans="1:31" ht="2.6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41"/>
      <c r="AB9" s="41"/>
      <c r="AC9" s="41"/>
      <c r="AE9" s="9"/>
    </row>
    <row r="10" spans="1:31" ht="25.5" customHeight="1">
      <c r="B10" s="40" t="s">
        <v>0</v>
      </c>
      <c r="C10" s="40"/>
      <c r="D10" s="40" t="s">
        <v>123</v>
      </c>
      <c r="E10" s="40" t="s">
        <v>124</v>
      </c>
      <c r="F10" s="40" t="s">
        <v>125</v>
      </c>
      <c r="G10" s="40"/>
      <c r="H10" s="40" t="s">
        <v>126</v>
      </c>
      <c r="I10" s="40"/>
      <c r="J10" s="40" t="s">
        <v>127</v>
      </c>
      <c r="K10" s="40"/>
      <c r="L10" s="40"/>
      <c r="M10" s="40"/>
      <c r="N10" s="40"/>
      <c r="O10" s="40" t="s">
        <v>128</v>
      </c>
      <c r="P10" s="40"/>
      <c r="Q10" s="40"/>
      <c r="R10" s="40"/>
      <c r="S10" s="40"/>
      <c r="T10" s="40" t="s">
        <v>129</v>
      </c>
      <c r="U10" s="40"/>
      <c r="V10" s="40"/>
      <c r="W10" s="40" t="s">
        <v>130</v>
      </c>
      <c r="X10" s="40"/>
      <c r="Y10" s="40"/>
      <c r="Z10" s="40"/>
      <c r="AA10" s="40" t="s">
        <v>131</v>
      </c>
      <c r="AB10" s="40"/>
      <c r="AC10" s="40"/>
      <c r="AE10" s="9"/>
    </row>
    <row r="11" spans="1:31" ht="18.75" customHeight="1">
      <c r="B11" s="40"/>
      <c r="C11" s="40"/>
      <c r="D11" s="40"/>
      <c r="E11" s="40"/>
      <c r="F11" s="11" t="s">
        <v>132</v>
      </c>
      <c r="G11" s="11" t="s">
        <v>133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E11" s="9"/>
    </row>
    <row r="12" spans="1:31" ht="25.5" customHeight="1">
      <c r="B12" s="38">
        <v>1</v>
      </c>
      <c r="C12" s="38"/>
      <c r="D12" s="39" t="s">
        <v>134</v>
      </c>
      <c r="E12" s="39"/>
      <c r="F12" s="39"/>
      <c r="G12" s="39"/>
      <c r="H12" s="37">
        <v>760000</v>
      </c>
      <c r="I12" s="37"/>
      <c r="J12" s="37">
        <v>545000</v>
      </c>
      <c r="K12" s="37"/>
      <c r="L12" s="37"/>
      <c r="M12" s="37"/>
      <c r="N12" s="37"/>
      <c r="O12" s="37">
        <v>215000</v>
      </c>
      <c r="P12" s="37"/>
      <c r="Q12" s="37"/>
      <c r="R12" s="37"/>
      <c r="S12" s="37"/>
      <c r="T12" s="37">
        <v>0</v>
      </c>
      <c r="U12" s="37"/>
      <c r="V12" s="37"/>
      <c r="W12" s="37">
        <v>0</v>
      </c>
      <c r="X12" s="37"/>
      <c r="Y12" s="37"/>
      <c r="Z12" s="37"/>
      <c r="AA12" s="37">
        <v>760000</v>
      </c>
      <c r="AB12" s="37"/>
      <c r="AC12" s="37"/>
      <c r="AD12" s="12"/>
      <c r="AE12" s="9"/>
    </row>
    <row r="13" spans="1:31" ht="25.5" customHeight="1">
      <c r="B13" s="38" t="s">
        <v>135</v>
      </c>
      <c r="C13" s="38"/>
      <c r="D13" s="39" t="s">
        <v>136</v>
      </c>
      <c r="E13" s="39"/>
      <c r="F13" s="39"/>
      <c r="G13" s="39"/>
      <c r="H13" s="37">
        <v>0</v>
      </c>
      <c r="I13" s="37"/>
      <c r="J13" s="37">
        <v>0</v>
      </c>
      <c r="K13" s="37"/>
      <c r="L13" s="37"/>
      <c r="M13" s="37"/>
      <c r="N13" s="37"/>
      <c r="O13" s="37">
        <v>0</v>
      </c>
      <c r="P13" s="37"/>
      <c r="Q13" s="37"/>
      <c r="R13" s="37"/>
      <c r="S13" s="37"/>
      <c r="T13" s="37">
        <v>0</v>
      </c>
      <c r="U13" s="37"/>
      <c r="V13" s="37"/>
      <c r="W13" s="37">
        <v>0</v>
      </c>
      <c r="X13" s="37"/>
      <c r="Y13" s="37"/>
      <c r="Z13" s="37"/>
      <c r="AA13" s="37">
        <v>0</v>
      </c>
      <c r="AB13" s="37"/>
      <c r="AC13" s="37"/>
      <c r="AD13" s="12"/>
      <c r="AE13" s="9"/>
    </row>
    <row r="14" spans="1:31" ht="25.5" customHeight="1">
      <c r="B14" s="38" t="s">
        <v>137</v>
      </c>
      <c r="C14" s="38"/>
      <c r="D14" s="39" t="s">
        <v>138</v>
      </c>
      <c r="E14" s="39"/>
      <c r="F14" s="39"/>
      <c r="G14" s="39"/>
      <c r="H14" s="37">
        <v>760000</v>
      </c>
      <c r="I14" s="37"/>
      <c r="J14" s="37">
        <v>545000</v>
      </c>
      <c r="K14" s="37"/>
      <c r="L14" s="37"/>
      <c r="M14" s="37"/>
      <c r="N14" s="37"/>
      <c r="O14" s="37">
        <v>215000</v>
      </c>
      <c r="P14" s="37"/>
      <c r="Q14" s="37"/>
      <c r="R14" s="37"/>
      <c r="S14" s="37"/>
      <c r="T14" s="37">
        <v>0</v>
      </c>
      <c r="U14" s="37"/>
      <c r="V14" s="37"/>
      <c r="W14" s="37">
        <v>0</v>
      </c>
      <c r="X14" s="37"/>
      <c r="Y14" s="37"/>
      <c r="Z14" s="37"/>
      <c r="AA14" s="37">
        <v>760000</v>
      </c>
      <c r="AB14" s="37"/>
      <c r="AC14" s="37"/>
      <c r="AD14" s="12"/>
      <c r="AE14" s="9"/>
    </row>
    <row r="15" spans="1:31" ht="56.25" customHeight="1">
      <c r="B15" s="32" t="s">
        <v>139</v>
      </c>
      <c r="C15" s="33"/>
      <c r="D15" s="34" t="s">
        <v>140</v>
      </c>
      <c r="E15" s="35"/>
      <c r="F15" s="35"/>
      <c r="G15" s="36"/>
      <c r="H15" s="29">
        <v>0</v>
      </c>
      <c r="I15" s="31"/>
      <c r="J15" s="29">
        <v>0</v>
      </c>
      <c r="K15" s="30"/>
      <c r="L15" s="30"/>
      <c r="M15" s="30"/>
      <c r="N15" s="31"/>
      <c r="O15" s="29">
        <v>0</v>
      </c>
      <c r="P15" s="30"/>
      <c r="Q15" s="30"/>
      <c r="R15" s="30"/>
      <c r="S15" s="31"/>
      <c r="T15" s="29">
        <v>0</v>
      </c>
      <c r="U15" s="30"/>
      <c r="V15" s="31"/>
      <c r="W15" s="29">
        <v>0</v>
      </c>
      <c r="X15" s="30"/>
      <c r="Y15" s="30"/>
      <c r="Z15" s="31"/>
      <c r="AA15" s="29">
        <v>0</v>
      </c>
      <c r="AB15" s="30"/>
      <c r="AC15" s="31"/>
      <c r="AD15" s="12"/>
      <c r="AE15" s="9"/>
    </row>
    <row r="16" spans="1:31" ht="25.5" customHeight="1">
      <c r="B16" s="25" t="s">
        <v>141</v>
      </c>
      <c r="C16" s="25"/>
      <c r="D16" s="26" t="s">
        <v>136</v>
      </c>
      <c r="E16" s="26"/>
      <c r="F16" s="26"/>
      <c r="G16" s="26"/>
      <c r="H16" s="22">
        <v>0</v>
      </c>
      <c r="I16" s="22"/>
      <c r="J16" s="22">
        <v>0</v>
      </c>
      <c r="K16" s="22"/>
      <c r="L16" s="22"/>
      <c r="M16" s="22"/>
      <c r="N16" s="22"/>
      <c r="O16" s="22">
        <v>0</v>
      </c>
      <c r="P16" s="22"/>
      <c r="Q16" s="22"/>
      <c r="R16" s="22"/>
      <c r="S16" s="22"/>
      <c r="T16" s="22">
        <v>0</v>
      </c>
      <c r="U16" s="22"/>
      <c r="V16" s="22"/>
      <c r="W16" s="22">
        <v>0</v>
      </c>
      <c r="X16" s="22"/>
      <c r="Y16" s="22"/>
      <c r="Z16" s="22"/>
      <c r="AA16" s="22">
        <v>0</v>
      </c>
      <c r="AB16" s="22"/>
      <c r="AC16" s="22"/>
      <c r="AD16" s="12"/>
      <c r="AE16" s="9"/>
    </row>
    <row r="17" spans="1:31" ht="25.5" customHeight="1">
      <c r="B17" s="25" t="s">
        <v>142</v>
      </c>
      <c r="C17" s="25"/>
      <c r="D17" s="26" t="s">
        <v>138</v>
      </c>
      <c r="E17" s="26"/>
      <c r="F17" s="26"/>
      <c r="G17" s="26"/>
      <c r="H17" s="22">
        <v>0</v>
      </c>
      <c r="I17" s="22"/>
      <c r="J17" s="22">
        <v>0</v>
      </c>
      <c r="K17" s="22"/>
      <c r="L17" s="22"/>
      <c r="M17" s="22"/>
      <c r="N17" s="22"/>
      <c r="O17" s="22">
        <v>0</v>
      </c>
      <c r="P17" s="22"/>
      <c r="Q17" s="22"/>
      <c r="R17" s="22"/>
      <c r="S17" s="22"/>
      <c r="T17" s="22">
        <v>0</v>
      </c>
      <c r="U17" s="22"/>
      <c r="V17" s="22"/>
      <c r="W17" s="22">
        <v>0</v>
      </c>
      <c r="X17" s="22"/>
      <c r="Y17" s="22"/>
      <c r="Z17" s="22"/>
      <c r="AA17" s="22">
        <v>0</v>
      </c>
      <c r="AB17" s="22"/>
      <c r="AC17" s="22"/>
      <c r="AD17" s="12"/>
      <c r="AE17" s="9"/>
    </row>
    <row r="18" spans="1:31" ht="25.5" customHeight="1">
      <c r="B18" s="25" t="s">
        <v>143</v>
      </c>
      <c r="C18" s="25"/>
      <c r="D18" s="26" t="s">
        <v>144</v>
      </c>
      <c r="E18" s="26"/>
      <c r="F18" s="26"/>
      <c r="G18" s="26"/>
      <c r="H18" s="22">
        <v>0</v>
      </c>
      <c r="I18" s="22"/>
      <c r="J18" s="22">
        <v>0</v>
      </c>
      <c r="K18" s="22"/>
      <c r="L18" s="22"/>
      <c r="M18" s="22"/>
      <c r="N18" s="22"/>
      <c r="O18" s="22">
        <v>0</v>
      </c>
      <c r="P18" s="22"/>
      <c r="Q18" s="22"/>
      <c r="R18" s="22"/>
      <c r="S18" s="22"/>
      <c r="T18" s="22">
        <v>0</v>
      </c>
      <c r="U18" s="22"/>
      <c r="V18" s="22"/>
      <c r="W18" s="22">
        <v>0</v>
      </c>
      <c r="X18" s="22"/>
      <c r="Y18" s="22"/>
      <c r="Z18" s="22"/>
      <c r="AA18" s="22">
        <v>0</v>
      </c>
      <c r="AB18" s="22"/>
      <c r="AC18" s="22"/>
      <c r="AD18" s="12"/>
      <c r="AE18" s="9"/>
    </row>
    <row r="19" spans="1:31" ht="2.65" customHeight="1">
      <c r="A19" s="27"/>
      <c r="B19" s="27"/>
      <c r="C19" s="27"/>
      <c r="D19" s="26"/>
      <c r="E19" s="26"/>
      <c r="F19" s="26"/>
      <c r="G19" s="26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9"/>
    </row>
    <row r="20" spans="1:31" ht="25.5" customHeight="1">
      <c r="B20" s="25" t="s">
        <v>145</v>
      </c>
      <c r="C20" s="25"/>
      <c r="D20" s="26" t="s">
        <v>136</v>
      </c>
      <c r="E20" s="26"/>
      <c r="F20" s="26"/>
      <c r="G20" s="26"/>
      <c r="H20" s="22">
        <v>0</v>
      </c>
      <c r="I20" s="22"/>
      <c r="J20" s="22">
        <v>0</v>
      </c>
      <c r="K20" s="22"/>
      <c r="L20" s="22"/>
      <c r="M20" s="22"/>
      <c r="N20" s="22"/>
      <c r="O20" s="22">
        <v>0</v>
      </c>
      <c r="P20" s="22"/>
      <c r="Q20" s="22"/>
      <c r="R20" s="22"/>
      <c r="S20" s="22"/>
      <c r="T20" s="22">
        <v>0</v>
      </c>
      <c r="U20" s="22"/>
      <c r="V20" s="22"/>
      <c r="W20" s="22">
        <v>0</v>
      </c>
      <c r="X20" s="22"/>
      <c r="Y20" s="22"/>
      <c r="Z20" s="22"/>
      <c r="AA20" s="22">
        <v>0</v>
      </c>
      <c r="AB20" s="22"/>
      <c r="AC20" s="22"/>
      <c r="AD20" s="12"/>
      <c r="AE20" s="9"/>
    </row>
    <row r="21" spans="1:31" ht="25.5" customHeight="1">
      <c r="B21" s="25" t="s">
        <v>146</v>
      </c>
      <c r="C21" s="25"/>
      <c r="D21" s="26" t="s">
        <v>138</v>
      </c>
      <c r="E21" s="26"/>
      <c r="F21" s="26"/>
      <c r="G21" s="26"/>
      <c r="H21" s="22">
        <v>0</v>
      </c>
      <c r="I21" s="22"/>
      <c r="J21" s="22">
        <v>0</v>
      </c>
      <c r="K21" s="22"/>
      <c r="L21" s="22"/>
      <c r="M21" s="22"/>
      <c r="N21" s="22"/>
      <c r="O21" s="22">
        <v>0</v>
      </c>
      <c r="P21" s="22"/>
      <c r="Q21" s="22"/>
      <c r="R21" s="22"/>
      <c r="S21" s="22"/>
      <c r="T21" s="22">
        <v>0</v>
      </c>
      <c r="U21" s="22"/>
      <c r="V21" s="22"/>
      <c r="W21" s="22">
        <v>0</v>
      </c>
      <c r="X21" s="22"/>
      <c r="Y21" s="22"/>
      <c r="Z21" s="22"/>
      <c r="AA21" s="22">
        <v>0</v>
      </c>
      <c r="AB21" s="22"/>
      <c r="AC21" s="22"/>
      <c r="AD21" s="12"/>
      <c r="AE21" s="9"/>
    </row>
    <row r="22" spans="1:31" ht="25.5" customHeight="1">
      <c r="B22" s="25" t="s">
        <v>147</v>
      </c>
      <c r="C22" s="25"/>
      <c r="D22" s="26" t="s">
        <v>148</v>
      </c>
      <c r="E22" s="26"/>
      <c r="F22" s="26"/>
      <c r="G22" s="26"/>
      <c r="H22" s="22">
        <v>760000</v>
      </c>
      <c r="I22" s="22"/>
      <c r="J22" s="22">
        <v>545000</v>
      </c>
      <c r="K22" s="22"/>
      <c r="L22" s="22"/>
      <c r="M22" s="22"/>
      <c r="N22" s="22"/>
      <c r="O22" s="22">
        <v>215000</v>
      </c>
      <c r="P22" s="22"/>
      <c r="Q22" s="22"/>
      <c r="R22" s="22"/>
      <c r="S22" s="22"/>
      <c r="T22" s="22">
        <v>0</v>
      </c>
      <c r="U22" s="22"/>
      <c r="V22" s="22"/>
      <c r="W22" s="22">
        <v>0</v>
      </c>
      <c r="X22" s="22"/>
      <c r="Y22" s="22"/>
      <c r="Z22" s="22"/>
      <c r="AA22" s="22">
        <v>760000</v>
      </c>
      <c r="AB22" s="22"/>
      <c r="AC22" s="22"/>
      <c r="AD22" s="12"/>
      <c r="AE22" s="9"/>
    </row>
    <row r="23" spans="1:31" ht="2.65" customHeight="1">
      <c r="A23" s="27"/>
      <c r="B23" s="27"/>
      <c r="C23" s="27"/>
      <c r="D23" s="26"/>
      <c r="E23" s="26"/>
      <c r="F23" s="26"/>
      <c r="G23" s="26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9"/>
    </row>
    <row r="24" spans="1:31" ht="25.5" customHeight="1">
      <c r="B24" s="25" t="s">
        <v>149</v>
      </c>
      <c r="C24" s="25"/>
      <c r="D24" s="26" t="s">
        <v>136</v>
      </c>
      <c r="E24" s="26"/>
      <c r="F24" s="26"/>
      <c r="G24" s="26"/>
      <c r="H24" s="22">
        <v>0</v>
      </c>
      <c r="I24" s="22"/>
      <c r="J24" s="22">
        <v>0</v>
      </c>
      <c r="K24" s="22"/>
      <c r="L24" s="22"/>
      <c r="M24" s="22"/>
      <c r="N24" s="22"/>
      <c r="O24" s="22">
        <v>0</v>
      </c>
      <c r="P24" s="22"/>
      <c r="Q24" s="22"/>
      <c r="R24" s="22"/>
      <c r="S24" s="22"/>
      <c r="T24" s="22">
        <v>0</v>
      </c>
      <c r="U24" s="22"/>
      <c r="V24" s="22"/>
      <c r="W24" s="22">
        <v>0</v>
      </c>
      <c r="X24" s="22"/>
      <c r="Y24" s="22"/>
      <c r="Z24" s="22"/>
      <c r="AA24" s="22">
        <v>0</v>
      </c>
      <c r="AB24" s="22"/>
      <c r="AC24" s="22"/>
      <c r="AD24" s="12"/>
      <c r="AE24" s="9"/>
    </row>
    <row r="25" spans="1:31" ht="25.5" customHeight="1">
      <c r="B25" s="25" t="s">
        <v>150</v>
      </c>
      <c r="C25" s="25"/>
      <c r="D25" s="26" t="s">
        <v>138</v>
      </c>
      <c r="E25" s="26"/>
      <c r="F25" s="26"/>
      <c r="G25" s="26"/>
      <c r="H25" s="22">
        <v>760000</v>
      </c>
      <c r="I25" s="22"/>
      <c r="J25" s="22">
        <v>545000</v>
      </c>
      <c r="K25" s="22"/>
      <c r="L25" s="22"/>
      <c r="M25" s="22"/>
      <c r="N25" s="22"/>
      <c r="O25" s="22">
        <v>215000</v>
      </c>
      <c r="P25" s="22"/>
      <c r="Q25" s="22"/>
      <c r="R25" s="22"/>
      <c r="S25" s="22"/>
      <c r="T25" s="22">
        <v>0</v>
      </c>
      <c r="U25" s="22"/>
      <c r="V25" s="22"/>
      <c r="W25" s="22">
        <v>0</v>
      </c>
      <c r="X25" s="22"/>
      <c r="Y25" s="22"/>
      <c r="Z25" s="22"/>
      <c r="AA25" s="22">
        <v>760000</v>
      </c>
      <c r="AB25" s="22"/>
      <c r="AC25" s="22"/>
      <c r="AD25" s="12"/>
      <c r="AE25" s="9"/>
    </row>
    <row r="26" spans="1:31" ht="59.25" customHeight="1">
      <c r="B26" s="23" t="s">
        <v>151</v>
      </c>
      <c r="C26" s="23"/>
      <c r="D26" s="14" t="s">
        <v>154</v>
      </c>
      <c r="E26" s="13" t="s">
        <v>152</v>
      </c>
      <c r="F26" s="13">
        <v>2014</v>
      </c>
      <c r="G26" s="13">
        <v>2015</v>
      </c>
      <c r="H26" s="24">
        <v>760000</v>
      </c>
      <c r="I26" s="24"/>
      <c r="J26" s="24">
        <v>545000</v>
      </c>
      <c r="K26" s="24"/>
      <c r="L26" s="24"/>
      <c r="M26" s="24"/>
      <c r="N26" s="24"/>
      <c r="O26" s="24">
        <v>215000</v>
      </c>
      <c r="P26" s="24"/>
      <c r="Q26" s="24"/>
      <c r="R26" s="24"/>
      <c r="S26" s="24"/>
      <c r="T26" s="24">
        <v>0</v>
      </c>
      <c r="U26" s="24"/>
      <c r="V26" s="24"/>
      <c r="W26" s="24">
        <v>0</v>
      </c>
      <c r="X26" s="24"/>
      <c r="Y26" s="24"/>
      <c r="Z26" s="24"/>
      <c r="AA26" s="24">
        <v>760000</v>
      </c>
      <c r="AB26" s="24"/>
      <c r="AC26" s="24"/>
      <c r="AD26" s="12"/>
      <c r="AE26" s="9"/>
    </row>
    <row r="27" spans="1:31" ht="12.7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E27" s="9"/>
    </row>
    <row r="28" spans="1:31" ht="55.5" customHeight="1">
      <c r="R28" s="20" t="s">
        <v>153</v>
      </c>
      <c r="S28" s="21"/>
      <c r="T28" s="21"/>
      <c r="U28" s="21"/>
      <c r="V28" s="21"/>
      <c r="W28" s="21"/>
      <c r="X28" s="21"/>
      <c r="Y28" s="21"/>
    </row>
  </sheetData>
  <mergeCells count="147">
    <mergeCell ref="O1:AC1"/>
    <mergeCell ref="A2:X2"/>
    <mergeCell ref="Y2:AA2"/>
    <mergeCell ref="AC2:AD2"/>
    <mergeCell ref="A3:Q3"/>
    <mergeCell ref="R3:AD3"/>
    <mergeCell ref="B4:Z4"/>
    <mergeCell ref="AA4:AC9"/>
    <mergeCell ref="A5:B5"/>
    <mergeCell ref="C5:J7"/>
    <mergeCell ref="L5:M5"/>
    <mergeCell ref="N5:P5"/>
    <mergeCell ref="Q5:R6"/>
    <mergeCell ref="S5:T5"/>
    <mergeCell ref="U5:U6"/>
    <mergeCell ref="V5:W5"/>
    <mergeCell ref="X5:Y6"/>
    <mergeCell ref="A6:B6"/>
    <mergeCell ref="K6:L6"/>
    <mergeCell ref="M6:O8"/>
    <mergeCell ref="S6:T6"/>
    <mergeCell ref="V6:W6"/>
    <mergeCell ref="A7:B7"/>
    <mergeCell ref="K7:L7"/>
    <mergeCell ref="P7:Z7"/>
    <mergeCell ref="A8:L8"/>
    <mergeCell ref="P8:Z8"/>
    <mergeCell ref="A9:Z9"/>
    <mergeCell ref="B10:C11"/>
    <mergeCell ref="D10:D11"/>
    <mergeCell ref="E10:E11"/>
    <mergeCell ref="F10:G10"/>
    <mergeCell ref="H10:I11"/>
    <mergeCell ref="J10:N11"/>
    <mergeCell ref="O10:S11"/>
    <mergeCell ref="T10:V11"/>
    <mergeCell ref="W10:Z11"/>
    <mergeCell ref="AA10:AC11"/>
    <mergeCell ref="B12:C12"/>
    <mergeCell ref="D12:G12"/>
    <mergeCell ref="H12:I12"/>
    <mergeCell ref="J12:N12"/>
    <mergeCell ref="O12:S12"/>
    <mergeCell ref="T12:V12"/>
    <mergeCell ref="W12:Z12"/>
    <mergeCell ref="AA12:AC12"/>
    <mergeCell ref="W13:Z13"/>
    <mergeCell ref="AA13:AC13"/>
    <mergeCell ref="B14:C14"/>
    <mergeCell ref="D14:G14"/>
    <mergeCell ref="H14:I14"/>
    <mergeCell ref="J14:N14"/>
    <mergeCell ref="O14:S14"/>
    <mergeCell ref="T14:V14"/>
    <mergeCell ref="W14:Z14"/>
    <mergeCell ref="AA14:AC14"/>
    <mergeCell ref="B13:C13"/>
    <mergeCell ref="D13:G13"/>
    <mergeCell ref="H13:I13"/>
    <mergeCell ref="J13:N13"/>
    <mergeCell ref="O13:S13"/>
    <mergeCell ref="T13:V13"/>
    <mergeCell ref="W15:Z15"/>
    <mergeCell ref="AA15:AC15"/>
    <mergeCell ref="B16:C16"/>
    <mergeCell ref="D16:G16"/>
    <mergeCell ref="H16:I16"/>
    <mergeCell ref="J16:N16"/>
    <mergeCell ref="O16:S16"/>
    <mergeCell ref="T16:V16"/>
    <mergeCell ref="W16:Z16"/>
    <mergeCell ref="AA16:AC16"/>
    <mergeCell ref="B15:C15"/>
    <mergeCell ref="D15:G15"/>
    <mergeCell ref="H15:I15"/>
    <mergeCell ref="J15:N15"/>
    <mergeCell ref="O15:S15"/>
    <mergeCell ref="T15:V15"/>
    <mergeCell ref="W17:Z17"/>
    <mergeCell ref="AA17:AC17"/>
    <mergeCell ref="B18:C18"/>
    <mergeCell ref="D18:G19"/>
    <mergeCell ref="H18:I18"/>
    <mergeCell ref="J18:N18"/>
    <mergeCell ref="O18:S18"/>
    <mergeCell ref="T18:V18"/>
    <mergeCell ref="W18:Z18"/>
    <mergeCell ref="AA18:AC18"/>
    <mergeCell ref="B17:C17"/>
    <mergeCell ref="D17:G17"/>
    <mergeCell ref="H17:I17"/>
    <mergeCell ref="J17:N17"/>
    <mergeCell ref="O17:S17"/>
    <mergeCell ref="T17:V17"/>
    <mergeCell ref="A19:C19"/>
    <mergeCell ref="H19:AD19"/>
    <mergeCell ref="B20:C20"/>
    <mergeCell ref="D20:G20"/>
    <mergeCell ref="H20:I20"/>
    <mergeCell ref="J20:N20"/>
    <mergeCell ref="O20:S20"/>
    <mergeCell ref="T20:V20"/>
    <mergeCell ref="W20:Z20"/>
    <mergeCell ref="AA20:AC20"/>
    <mergeCell ref="W21:Z21"/>
    <mergeCell ref="AA21:AC21"/>
    <mergeCell ref="B22:C22"/>
    <mergeCell ref="D22:G23"/>
    <mergeCell ref="H22:I22"/>
    <mergeCell ref="J22:N22"/>
    <mergeCell ref="O22:S22"/>
    <mergeCell ref="T22:V22"/>
    <mergeCell ref="W22:Z22"/>
    <mergeCell ref="AA22:AC22"/>
    <mergeCell ref="B21:C21"/>
    <mergeCell ref="D21:G21"/>
    <mergeCell ref="H21:I21"/>
    <mergeCell ref="J21:N21"/>
    <mergeCell ref="O21:S21"/>
    <mergeCell ref="T21:V21"/>
    <mergeCell ref="A23:C23"/>
    <mergeCell ref="H23:AD23"/>
    <mergeCell ref="B24:C24"/>
    <mergeCell ref="D24:G24"/>
    <mergeCell ref="H24:I24"/>
    <mergeCell ref="J24:N24"/>
    <mergeCell ref="O24:S24"/>
    <mergeCell ref="T24:V24"/>
    <mergeCell ref="W24:Z24"/>
    <mergeCell ref="AA24:AC24"/>
    <mergeCell ref="B27:AC27"/>
    <mergeCell ref="R28:Y28"/>
    <mergeCell ref="W25:Z25"/>
    <mergeCell ref="AA25:AC25"/>
    <mergeCell ref="B26:C26"/>
    <mergeCell ref="H26:I26"/>
    <mergeCell ref="J26:N26"/>
    <mergeCell ref="O26:S26"/>
    <mergeCell ref="T26:V26"/>
    <mergeCell ref="W26:Z26"/>
    <mergeCell ref="AA26:AC26"/>
    <mergeCell ref="B25:C25"/>
    <mergeCell ref="D25:G25"/>
    <mergeCell ref="H25:I25"/>
    <mergeCell ref="J25:N25"/>
    <mergeCell ref="O25:S25"/>
    <mergeCell ref="T25:V25"/>
  </mergeCells>
  <pageMargins left="0.19685039370078741" right="0.19685039370078741" top="0.39370078740157483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zał.1</vt:lpstr>
      <vt:lpstr>zał.2</vt:lpstr>
      <vt:lpstr>zał.2!Obszar_wydruku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A1</cp:lastModifiedBy>
  <cp:lastPrinted>2014-04-03T08:04:48Z</cp:lastPrinted>
  <dcterms:created xsi:type="dcterms:W3CDTF">2014-03-24T13:35:19Z</dcterms:created>
  <dcterms:modified xsi:type="dcterms:W3CDTF">2014-04-03T08:05:10Z</dcterms:modified>
</cp:coreProperties>
</file>