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activeTab="5"/>
  </bookViews>
  <sheets>
    <sheet name="Dochody" sheetId="1" r:id="rId1"/>
    <sheet name="Dochody_dział _rozdział" sheetId="2" r:id="rId2"/>
    <sheet name="Dochody _Rb_50" sheetId="3" r:id="rId3"/>
    <sheet name="Wydatki" sheetId="4" r:id="rId4"/>
    <sheet name="Wytaki_dział_ rozdział" sheetId="5" r:id="rId5"/>
    <sheet name="Wydatki Rb_50" sheetId="6" r:id="rId6"/>
  </sheets>
  <definedNames>
    <definedName name="_xlnm.Print_Area" localSheetId="0">Dochody!$A$1:$H$238</definedName>
    <definedName name="_xlnm.Print_Area" localSheetId="2">'Dochody _Rb_50'!$A$1:$H$48</definedName>
    <definedName name="_xlnm.Print_Area" localSheetId="3">Wydatki!$A$1:$H$554</definedName>
    <definedName name="_xlnm.Print_Titles" localSheetId="0">Dochody!$3:$6</definedName>
    <definedName name="_xlnm.Print_Titles" localSheetId="2">'Dochody _Rb_50'!$2:$5</definedName>
    <definedName name="_xlnm.Print_Titles" localSheetId="1">'Dochody_dział _rozdział'!$3:$5</definedName>
    <definedName name="_xlnm.Print_Titles" localSheetId="3">Wydatki!$3:$6</definedName>
    <definedName name="_xlnm.Print_Titles" localSheetId="5">'Wydatki Rb_50'!$4:$7</definedName>
    <definedName name="_xlnm.Print_Titles" localSheetId="4">'Wytaki_dział_ rozdział'!$3:$5</definedName>
  </definedNames>
  <calcPr calcId="125725"/>
</workbook>
</file>

<file path=xl/calcChain.xml><?xml version="1.0" encoding="utf-8"?>
<calcChain xmlns="http://schemas.openxmlformats.org/spreadsheetml/2006/main">
  <c r="G72" i="6"/>
  <c r="F72"/>
  <c r="G70"/>
  <c r="H70" s="1"/>
  <c r="F70"/>
  <c r="H69"/>
  <c r="F71"/>
  <c r="H54"/>
  <c r="H53"/>
  <c r="H44"/>
  <c r="G45"/>
  <c r="F45"/>
  <c r="H23"/>
  <c r="H22"/>
  <c r="F212" i="4"/>
  <c r="G508"/>
  <c r="G502"/>
  <c r="F502"/>
  <c r="H497"/>
  <c r="F485"/>
  <c r="G485"/>
  <c r="H484"/>
  <c r="H483"/>
  <c r="H477"/>
  <c r="H480"/>
  <c r="H479"/>
  <c r="H478"/>
  <c r="G472"/>
  <c r="F472"/>
  <c r="H470"/>
  <c r="H468"/>
  <c r="H454"/>
  <c r="H440"/>
  <c r="H436"/>
  <c r="H433"/>
  <c r="H431"/>
  <c r="H429"/>
  <c r="H427"/>
  <c r="H425"/>
  <c r="H423"/>
  <c r="H421"/>
  <c r="H317"/>
  <c r="H316"/>
  <c r="H219"/>
  <c r="G216"/>
  <c r="F216"/>
  <c r="G212"/>
  <c r="H215"/>
  <c r="H211"/>
  <c r="G180"/>
  <c r="F180"/>
  <c r="H169"/>
  <c r="H162"/>
  <c r="G143"/>
  <c r="H112"/>
  <c r="H111"/>
  <c r="H110"/>
  <c r="G117"/>
  <c r="F117"/>
  <c r="H107"/>
  <c r="H106"/>
  <c r="H105"/>
  <c r="H104"/>
  <c r="H103"/>
  <c r="H102"/>
  <c r="H101"/>
  <c r="H100"/>
  <c r="H99"/>
  <c r="H98"/>
  <c r="H97"/>
  <c r="H96"/>
  <c r="H95"/>
  <c r="H94"/>
  <c r="H93"/>
  <c r="G108"/>
  <c r="F108"/>
  <c r="H83"/>
  <c r="H82"/>
  <c r="G61"/>
  <c r="F61"/>
  <c r="H53"/>
  <c r="G49"/>
  <c r="F49"/>
  <c r="H48"/>
  <c r="H47"/>
  <c r="H46"/>
  <c r="G228" i="1"/>
  <c r="G173"/>
  <c r="G153"/>
  <c r="F153"/>
  <c r="F162"/>
  <c r="G131"/>
  <c r="G135" s="1"/>
  <c r="F131"/>
  <c r="F135" s="1"/>
  <c r="H130"/>
  <c r="H131"/>
  <c r="H129"/>
  <c r="G52"/>
  <c r="G233"/>
  <c r="H233" s="1"/>
  <c r="H218"/>
  <c r="G221"/>
  <c r="H213"/>
  <c r="G214"/>
  <c r="F214"/>
  <c r="F215" s="1"/>
  <c r="G197"/>
  <c r="F197"/>
  <c r="H195"/>
  <c r="G165"/>
  <c r="F165"/>
  <c r="H164"/>
  <c r="H161"/>
  <c r="G162"/>
  <c r="H152"/>
  <c r="G148"/>
  <c r="H148" s="1"/>
  <c r="F148"/>
  <c r="H146"/>
  <c r="H65"/>
  <c r="G44"/>
  <c r="F44"/>
  <c r="G38"/>
  <c r="G39" s="1"/>
  <c r="G31"/>
  <c r="F31"/>
  <c r="H30"/>
  <c r="G28"/>
  <c r="F28"/>
  <c r="H27"/>
  <c r="G66" i="6"/>
  <c r="H66" s="1"/>
  <c r="F66"/>
  <c r="H65"/>
  <c r="F34"/>
  <c r="F35" s="1"/>
  <c r="H11"/>
  <c r="G43" i="3"/>
  <c r="H43" s="1"/>
  <c r="F43"/>
  <c r="H42"/>
  <c r="G373" i="4"/>
  <c r="G221"/>
  <c r="F221"/>
  <c r="G150"/>
  <c r="F150"/>
  <c r="G393"/>
  <c r="F393"/>
  <c r="H392"/>
  <c r="H391"/>
  <c r="H390"/>
  <c r="G542"/>
  <c r="H528"/>
  <c r="G522"/>
  <c r="H521"/>
  <c r="F522"/>
  <c r="F508"/>
  <c r="H507"/>
  <c r="H505"/>
  <c r="H504"/>
  <c r="H481"/>
  <c r="G451"/>
  <c r="F451"/>
  <c r="H450"/>
  <c r="H441"/>
  <c r="H9"/>
  <c r="H10"/>
  <c r="H11"/>
  <c r="F12"/>
  <c r="G12"/>
  <c r="H14"/>
  <c r="F15"/>
  <c r="G15"/>
  <c r="H17"/>
  <c r="H18"/>
  <c r="H21"/>
  <c r="H22" s="1"/>
  <c r="F22"/>
  <c r="G22"/>
  <c r="H26"/>
  <c r="F27"/>
  <c r="F28" s="1"/>
  <c r="G27"/>
  <c r="G28" s="1"/>
  <c r="H31"/>
  <c r="F32"/>
  <c r="G32"/>
  <c r="H34"/>
  <c r="H35"/>
  <c r="H37"/>
  <c r="H38"/>
  <c r="H39"/>
  <c r="H40"/>
  <c r="H41"/>
  <c r="H42"/>
  <c r="H43"/>
  <c r="F44"/>
  <c r="G44"/>
  <c r="H54"/>
  <c r="H55"/>
  <c r="H56"/>
  <c r="H57"/>
  <c r="H58"/>
  <c r="H59"/>
  <c r="H60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4"/>
  <c r="H85"/>
  <c r="H86"/>
  <c r="H87"/>
  <c r="F88"/>
  <c r="G88"/>
  <c r="H92"/>
  <c r="H113"/>
  <c r="H114"/>
  <c r="H115"/>
  <c r="H116"/>
  <c r="H119"/>
  <c r="F120"/>
  <c r="G120"/>
  <c r="H124"/>
  <c r="H125"/>
  <c r="H126"/>
  <c r="H127"/>
  <c r="F128"/>
  <c r="G128"/>
  <c r="H130"/>
  <c r="F131"/>
  <c r="G131"/>
  <c r="H135"/>
  <c r="H136"/>
  <c r="H137"/>
  <c r="H138"/>
  <c r="H139"/>
  <c r="H140"/>
  <c r="H141"/>
  <c r="H142"/>
  <c r="F143"/>
  <c r="H145"/>
  <c r="H146"/>
  <c r="H147"/>
  <c r="H148"/>
  <c r="H149"/>
  <c r="H152"/>
  <c r="H153"/>
  <c r="H154"/>
  <c r="H155"/>
  <c r="H156"/>
  <c r="H157"/>
  <c r="H158"/>
  <c r="H159"/>
  <c r="H160"/>
  <c r="H161"/>
  <c r="H163"/>
  <c r="H164"/>
  <c r="H165"/>
  <c r="H166"/>
  <c r="H167"/>
  <c r="H168"/>
  <c r="H170"/>
  <c r="H171"/>
  <c r="H172"/>
  <c r="H173"/>
  <c r="F174"/>
  <c r="G174"/>
  <c r="H177"/>
  <c r="H178"/>
  <c r="H179"/>
  <c r="H182"/>
  <c r="F183"/>
  <c r="G183"/>
  <c r="H187"/>
  <c r="H188"/>
  <c r="H189"/>
  <c r="H190"/>
  <c r="F191"/>
  <c r="F192" s="1"/>
  <c r="G191"/>
  <c r="H195"/>
  <c r="F196"/>
  <c r="F197" s="1"/>
  <c r="G196"/>
  <c r="G197" s="1"/>
  <c r="H200"/>
  <c r="H201"/>
  <c r="H202"/>
  <c r="H203"/>
  <c r="H204"/>
  <c r="H205"/>
  <c r="H206"/>
  <c r="H207"/>
  <c r="H208"/>
  <c r="H209"/>
  <c r="H210"/>
  <c r="H214"/>
  <c r="H218"/>
  <c r="H220"/>
  <c r="H225"/>
  <c r="H226"/>
  <c r="F227"/>
  <c r="F228" s="1"/>
  <c r="G227"/>
  <c r="G228" s="1"/>
  <c r="H231"/>
  <c r="F232"/>
  <c r="F233" s="1"/>
  <c r="G232"/>
  <c r="G233" s="1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F260"/>
  <c r="G260"/>
  <c r="H262"/>
  <c r="H263"/>
  <c r="H264"/>
  <c r="H265"/>
  <c r="H266"/>
  <c r="H267"/>
  <c r="F268"/>
  <c r="G268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F287"/>
  <c r="G287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F310"/>
  <c r="G310"/>
  <c r="H312"/>
  <c r="H313"/>
  <c r="H314"/>
  <c r="H315"/>
  <c r="H318"/>
  <c r="H319"/>
  <c r="H320"/>
  <c r="F321"/>
  <c r="G321"/>
  <c r="H323"/>
  <c r="H324"/>
  <c r="F325"/>
  <c r="G325"/>
  <c r="H327"/>
  <c r="H328"/>
  <c r="H329"/>
  <c r="H330"/>
  <c r="H331"/>
  <c r="H332"/>
  <c r="H333"/>
  <c r="H334"/>
  <c r="H335"/>
  <c r="F336"/>
  <c r="G336"/>
  <c r="H338"/>
  <c r="H339"/>
  <c r="H340"/>
  <c r="H341"/>
  <c r="H342"/>
  <c r="H343"/>
  <c r="H344"/>
  <c r="H345"/>
  <c r="H346"/>
  <c r="H347"/>
  <c r="H348"/>
  <c r="H349"/>
  <c r="H350"/>
  <c r="H351"/>
  <c r="F352"/>
  <c r="G352"/>
  <c r="H356"/>
  <c r="H357"/>
  <c r="F358"/>
  <c r="G358"/>
  <c r="H360"/>
  <c r="H361"/>
  <c r="H362"/>
  <c r="H363"/>
  <c r="H364"/>
  <c r="H365"/>
  <c r="H366"/>
  <c r="H367"/>
  <c r="H368"/>
  <c r="H369"/>
  <c r="H370"/>
  <c r="H371"/>
  <c r="H372"/>
  <c r="F373"/>
  <c r="H377"/>
  <c r="F378"/>
  <c r="G378"/>
  <c r="H380"/>
  <c r="F381"/>
  <c r="G381"/>
  <c r="H383"/>
  <c r="H384"/>
  <c r="H385"/>
  <c r="H386"/>
  <c r="H387"/>
  <c r="F388"/>
  <c r="G388"/>
  <c r="H395"/>
  <c r="H396"/>
  <c r="H397"/>
  <c r="H398"/>
  <c r="H399"/>
  <c r="H400"/>
  <c r="H401"/>
  <c r="H402"/>
  <c r="H403"/>
  <c r="F404"/>
  <c r="G404"/>
  <c r="H406"/>
  <c r="F407"/>
  <c r="G407"/>
  <c r="H409"/>
  <c r="H410"/>
  <c r="F411"/>
  <c r="G411"/>
  <c r="H413"/>
  <c r="F414"/>
  <c r="G414"/>
  <c r="H416"/>
  <c r="F417"/>
  <c r="G417"/>
  <c r="H419"/>
  <c r="H420"/>
  <c r="H422"/>
  <c r="H424"/>
  <c r="H426"/>
  <c r="H428"/>
  <c r="H430"/>
  <c r="H432"/>
  <c r="H434"/>
  <c r="H435"/>
  <c r="H437"/>
  <c r="H438"/>
  <c r="H439"/>
  <c r="H442"/>
  <c r="H443"/>
  <c r="F444"/>
  <c r="G444"/>
  <c r="H446"/>
  <c r="H447"/>
  <c r="F448"/>
  <c r="G448"/>
  <c r="H453"/>
  <c r="H455"/>
  <c r="F456"/>
  <c r="G456"/>
  <c r="H460"/>
  <c r="H461"/>
  <c r="H462"/>
  <c r="H463"/>
  <c r="H464"/>
  <c r="H465"/>
  <c r="F466"/>
  <c r="G466"/>
  <c r="H469"/>
  <c r="H471"/>
  <c r="H476"/>
  <c r="H482"/>
  <c r="H487"/>
  <c r="H488"/>
  <c r="H489"/>
  <c r="H490"/>
  <c r="F491"/>
  <c r="G491"/>
  <c r="H493"/>
  <c r="H494"/>
  <c r="F495"/>
  <c r="G495"/>
  <c r="H498"/>
  <c r="H499"/>
  <c r="H500"/>
  <c r="H501"/>
  <c r="H506"/>
  <c r="H512"/>
  <c r="H513"/>
  <c r="H514"/>
  <c r="H515"/>
  <c r="H516"/>
  <c r="H517"/>
  <c r="H518"/>
  <c r="H519"/>
  <c r="H520"/>
  <c r="H524"/>
  <c r="F525"/>
  <c r="G525"/>
  <c r="H527"/>
  <c r="H529"/>
  <c r="H530"/>
  <c r="F531"/>
  <c r="G531"/>
  <c r="H533"/>
  <c r="H534"/>
  <c r="H535"/>
  <c r="H536"/>
  <c r="H537"/>
  <c r="H538"/>
  <c r="H539"/>
  <c r="H540"/>
  <c r="H541"/>
  <c r="F542"/>
  <c r="H546"/>
  <c r="H547"/>
  <c r="H548"/>
  <c r="H549"/>
  <c r="H550"/>
  <c r="H551"/>
  <c r="F552"/>
  <c r="F553" s="1"/>
  <c r="G552"/>
  <c r="G553" s="1"/>
  <c r="F38" i="1"/>
  <c r="F39" s="1"/>
  <c r="G227"/>
  <c r="F227"/>
  <c r="H226"/>
  <c r="F221"/>
  <c r="G203"/>
  <c r="F203"/>
  <c r="H202"/>
  <c r="H199"/>
  <c r="G177"/>
  <c r="F177"/>
  <c r="H176"/>
  <c r="G134"/>
  <c r="F134"/>
  <c r="H133"/>
  <c r="H36"/>
  <c r="H68" i="6"/>
  <c r="H62"/>
  <c r="H59"/>
  <c r="H56"/>
  <c r="H55"/>
  <c r="H52"/>
  <c r="H51"/>
  <c r="H50"/>
  <c r="H49"/>
  <c r="H43"/>
  <c r="H38"/>
  <c r="H33"/>
  <c r="H32"/>
  <c r="H31"/>
  <c r="H30"/>
  <c r="H25"/>
  <c r="H24"/>
  <c r="H21"/>
  <c r="H20"/>
  <c r="H19"/>
  <c r="H14"/>
  <c r="H12"/>
  <c r="H10"/>
  <c r="G34"/>
  <c r="G46"/>
  <c r="F46"/>
  <c r="H45" i="3"/>
  <c r="H39"/>
  <c r="H36"/>
  <c r="H33"/>
  <c r="H28"/>
  <c r="H23"/>
  <c r="H18"/>
  <c r="H13"/>
  <c r="H8"/>
  <c r="H235" i="1"/>
  <c r="H231"/>
  <c r="H223"/>
  <c r="H220"/>
  <c r="H219"/>
  <c r="H212"/>
  <c r="H206"/>
  <c r="H205"/>
  <c r="H196"/>
  <c r="H191"/>
  <c r="H188"/>
  <c r="H185"/>
  <c r="H184"/>
  <c r="H181"/>
  <c r="H180"/>
  <c r="H179"/>
  <c r="H171"/>
  <c r="H170"/>
  <c r="H167"/>
  <c r="H150"/>
  <c r="H143"/>
  <c r="H142"/>
  <c r="H126"/>
  <c r="H123"/>
  <c r="H118"/>
  <c r="H117"/>
  <c r="H114"/>
  <c r="H113"/>
  <c r="H112"/>
  <c r="H109"/>
  <c r="H108"/>
  <c r="H107"/>
  <c r="H106"/>
  <c r="H105"/>
  <c r="H104"/>
  <c r="H103"/>
  <c r="H100"/>
  <c r="H99"/>
  <c r="H97"/>
  <c r="H96"/>
  <c r="H95"/>
  <c r="H94"/>
  <c r="H90"/>
  <c r="H85"/>
  <c r="H80"/>
  <c r="H75"/>
  <c r="H67"/>
  <c r="H66"/>
  <c r="H64"/>
  <c r="H60"/>
  <c r="H55"/>
  <c r="H48"/>
  <c r="H47"/>
  <c r="H46"/>
  <c r="H37"/>
  <c r="H26"/>
  <c r="H23"/>
  <c r="H18"/>
  <c r="H13"/>
  <c r="H10"/>
  <c r="G92"/>
  <c r="G51"/>
  <c r="G236"/>
  <c r="F236"/>
  <c r="G11"/>
  <c r="F11"/>
  <c r="H9"/>
  <c r="G63" i="6"/>
  <c r="F63"/>
  <c r="G60"/>
  <c r="F60"/>
  <c r="G46" i="3"/>
  <c r="F46"/>
  <c r="G40"/>
  <c r="F40"/>
  <c r="G207" i="1"/>
  <c r="F207"/>
  <c r="G200"/>
  <c r="F200"/>
  <c r="G172"/>
  <c r="F172"/>
  <c r="G144"/>
  <c r="F144"/>
  <c r="G39" i="6"/>
  <c r="H39" s="1"/>
  <c r="F39"/>
  <c r="F40" s="1"/>
  <c r="G24" i="3"/>
  <c r="G25" s="1"/>
  <c r="F24"/>
  <c r="F25" s="1"/>
  <c r="G81" i="1"/>
  <c r="G82" s="1"/>
  <c r="F81"/>
  <c r="F82" s="1"/>
  <c r="F26" i="6"/>
  <c r="F27" s="1"/>
  <c r="F233" i="1"/>
  <c r="G182"/>
  <c r="G186"/>
  <c r="G189"/>
  <c r="G192"/>
  <c r="F189"/>
  <c r="F186"/>
  <c r="F182"/>
  <c r="F119"/>
  <c r="F115"/>
  <c r="F110"/>
  <c r="F101"/>
  <c r="F68"/>
  <c r="F51"/>
  <c r="F52" s="1"/>
  <c r="F92"/>
  <c r="G71"/>
  <c r="F71"/>
  <c r="G68"/>
  <c r="G57" i="6"/>
  <c r="G37" i="3"/>
  <c r="G34"/>
  <c r="F37"/>
  <c r="F34"/>
  <c r="F14" i="1"/>
  <c r="G14"/>
  <c r="F19"/>
  <c r="F20" s="1"/>
  <c r="G19"/>
  <c r="G20" s="1"/>
  <c r="F24"/>
  <c r="G24"/>
  <c r="F56"/>
  <c r="F57" s="1"/>
  <c r="G56"/>
  <c r="G57" s="1"/>
  <c r="F62"/>
  <c r="G62"/>
  <c r="F76"/>
  <c r="F77" s="1"/>
  <c r="G76"/>
  <c r="G77" s="1"/>
  <c r="F86"/>
  <c r="F87" s="1"/>
  <c r="G86"/>
  <c r="G87" s="1"/>
  <c r="D87"/>
  <c r="E87"/>
  <c r="H88"/>
  <c r="H93"/>
  <c r="G101"/>
  <c r="H101" s="1"/>
  <c r="H102"/>
  <c r="G110"/>
  <c r="H110" s="1"/>
  <c r="G115"/>
  <c r="G119"/>
  <c r="H119" s="1"/>
  <c r="F124"/>
  <c r="G124"/>
  <c r="F127"/>
  <c r="G127"/>
  <c r="F168"/>
  <c r="H168" s="1"/>
  <c r="G168"/>
  <c r="F192"/>
  <c r="G215"/>
  <c r="F224"/>
  <c r="H224" s="1"/>
  <c r="G224"/>
  <c r="F9" i="3"/>
  <c r="G9"/>
  <c r="G10" s="1"/>
  <c r="F14"/>
  <c r="F15" s="1"/>
  <c r="G14"/>
  <c r="G15" s="1"/>
  <c r="F19"/>
  <c r="H19" s="1"/>
  <c r="G19"/>
  <c r="G20" s="1"/>
  <c r="F29"/>
  <c r="F30" s="1"/>
  <c r="G29"/>
  <c r="H29" s="1"/>
  <c r="F15" i="6"/>
  <c r="G15"/>
  <c r="G16" s="1"/>
  <c r="G26"/>
  <c r="G27" s="1"/>
  <c r="F57"/>
  <c r="F10" i="3"/>
  <c r="H24" i="1"/>
  <c r="G40" i="6"/>
  <c r="H40" s="1"/>
  <c r="F16"/>
  <c r="G71" l="1"/>
  <c r="H60"/>
  <c r="H57"/>
  <c r="H34"/>
  <c r="G35"/>
  <c r="H15"/>
  <c r="H531" i="4"/>
  <c r="H508"/>
  <c r="H228"/>
  <c r="H407"/>
  <c r="H268"/>
  <c r="H260"/>
  <c r="F50"/>
  <c r="H227"/>
  <c r="H212"/>
  <c r="G184"/>
  <c r="H388"/>
  <c r="H411"/>
  <c r="G50"/>
  <c r="H393"/>
  <c r="H221"/>
  <c r="H491"/>
  <c r="H196"/>
  <c r="F509"/>
  <c r="H472"/>
  <c r="H456"/>
  <c r="H451"/>
  <c r="H522"/>
  <c r="H128"/>
  <c r="H552"/>
  <c r="H417"/>
  <c r="H495"/>
  <c r="H404"/>
  <c r="H373"/>
  <c r="H183"/>
  <c r="H174"/>
  <c r="H525"/>
  <c r="H381"/>
  <c r="G509"/>
  <c r="H448"/>
  <c r="H444"/>
  <c r="G457"/>
  <c r="H325"/>
  <c r="H321"/>
  <c r="H287"/>
  <c r="H131"/>
  <c r="F132"/>
  <c r="H542"/>
  <c r="H120"/>
  <c r="G121"/>
  <c r="G89"/>
  <c r="H61"/>
  <c r="H49"/>
  <c r="G23"/>
  <c r="H15"/>
  <c r="H40" i="3"/>
  <c r="F47"/>
  <c r="F173" i="1"/>
  <c r="F20" i="3"/>
  <c r="H20" s="1"/>
  <c r="H57" i="1"/>
  <c r="H46" i="3"/>
  <c r="H553" i="4"/>
  <c r="H414"/>
  <c r="H378"/>
  <c r="G222"/>
  <c r="H191"/>
  <c r="F89"/>
  <c r="H32"/>
  <c r="H16" i="6"/>
  <c r="H26"/>
  <c r="F32" i="1"/>
  <c r="G47" i="3"/>
  <c r="H47" s="1"/>
  <c r="H25"/>
  <c r="F15" i="1"/>
  <c r="F473" i="4"/>
  <c r="H117"/>
  <c r="H88"/>
  <c r="F457"/>
  <c r="G192"/>
  <c r="H15" i="3"/>
  <c r="H127" i="1"/>
  <c r="H34" i="3"/>
  <c r="H153" i="1"/>
  <c r="F543" i="4"/>
  <c r="H485"/>
  <c r="H466"/>
  <c r="H358"/>
  <c r="H352"/>
  <c r="H336"/>
  <c r="F353"/>
  <c r="H310"/>
  <c r="H180"/>
  <c r="H143"/>
  <c r="H108"/>
  <c r="F23"/>
  <c r="H150"/>
  <c r="H197" i="1"/>
  <c r="H192" i="4"/>
  <c r="F121"/>
  <c r="H115" i="1"/>
  <c r="H38"/>
  <c r="H82"/>
  <c r="H92"/>
  <c r="H207"/>
  <c r="H165"/>
  <c r="H162"/>
  <c r="H62"/>
  <c r="G32"/>
  <c r="H32" s="1"/>
  <c r="H189"/>
  <c r="G237"/>
  <c r="F237"/>
  <c r="H14"/>
  <c r="H186"/>
  <c r="H172"/>
  <c r="H11"/>
  <c r="H134"/>
  <c r="H177"/>
  <c r="H203"/>
  <c r="H227"/>
  <c r="H28"/>
  <c r="H68"/>
  <c r="G72"/>
  <c r="H39"/>
  <c r="F120"/>
  <c r="G208"/>
  <c r="H236"/>
  <c r="H192"/>
  <c r="H221"/>
  <c r="F72"/>
  <c r="H76"/>
  <c r="H144"/>
  <c r="H200"/>
  <c r="H135"/>
  <c r="H77"/>
  <c r="H20"/>
  <c r="H182"/>
  <c r="F208"/>
  <c r="H51"/>
  <c r="H31"/>
  <c r="H19"/>
  <c r="H10" i="3"/>
  <c r="H27" i="6"/>
  <c r="H215" i="1"/>
  <c r="H87"/>
  <c r="H46" i="6"/>
  <c r="H233" i="4"/>
  <c r="H28"/>
  <c r="H197"/>
  <c r="F374"/>
  <c r="G132"/>
  <c r="F222"/>
  <c r="F184"/>
  <c r="H81" i="1"/>
  <c r="G15"/>
  <c r="H124"/>
  <c r="H9" i="3"/>
  <c r="H24"/>
  <c r="F228" i="1"/>
  <c r="H228" s="1"/>
  <c r="H44" i="4"/>
  <c r="H232"/>
  <c r="H216"/>
  <c r="H14" i="3"/>
  <c r="H37"/>
  <c r="H63" i="6"/>
  <c r="H12" i="4"/>
  <c r="G120" i="1"/>
  <c r="H86"/>
  <c r="H214"/>
  <c r="G30" i="3"/>
  <c r="H30" s="1"/>
  <c r="G543" i="4"/>
  <c r="G473"/>
  <c r="G353"/>
  <c r="H52" i="1"/>
  <c r="G374" i="4"/>
  <c r="H45" i="6"/>
  <c r="H27" i="4"/>
  <c r="H56" i="1"/>
  <c r="H502" i="4"/>
  <c r="H71" i="6" l="1"/>
  <c r="H35"/>
  <c r="H72"/>
  <c r="H50" i="4"/>
  <c r="H457"/>
  <c r="H184"/>
  <c r="H509"/>
  <c r="H353"/>
  <c r="H473"/>
  <c r="H132"/>
  <c r="H121"/>
  <c r="H89"/>
  <c r="H23"/>
  <c r="F48" i="3"/>
  <c r="H543" i="4"/>
  <c r="H222"/>
  <c r="H237" i="1"/>
  <c r="H208"/>
  <c r="H173"/>
  <c r="H120"/>
  <c r="H72"/>
  <c r="G238"/>
  <c r="H15"/>
  <c r="G554" i="4"/>
  <c r="F238" i="1"/>
  <c r="F554" i="4"/>
  <c r="H374"/>
  <c r="G48" i="3"/>
  <c r="H48" s="1"/>
  <c r="H554" i="4" l="1"/>
  <c r="H238" i="1"/>
</calcChain>
</file>

<file path=xl/sharedStrings.xml><?xml version="1.0" encoding="utf-8"?>
<sst xmlns="http://schemas.openxmlformats.org/spreadsheetml/2006/main" count="1039" uniqueCount="327">
  <si>
    <t>kwoty w złotych</t>
  </si>
  <si>
    <t>Lp.</t>
  </si>
  <si>
    <t>Symbol i nazwa działu</t>
  </si>
  <si>
    <t xml:space="preserve">  Stosunek</t>
  </si>
  <si>
    <t>Symbol i nazwa rozdziału</t>
  </si>
  <si>
    <t xml:space="preserve">       Plan</t>
  </si>
  <si>
    <t xml:space="preserve"> Wykonanie</t>
  </si>
  <si>
    <t xml:space="preserve">        %</t>
  </si>
  <si>
    <t>Dz</t>
  </si>
  <si>
    <t>Rozdział</t>
  </si>
  <si>
    <t>§</t>
  </si>
  <si>
    <t>Nazwa paragrafu</t>
  </si>
  <si>
    <t xml:space="preserve">   kol.7 : 6</t>
  </si>
  <si>
    <t>010</t>
  </si>
  <si>
    <t>ROLNICTWO I ŁOWIECTWO</t>
  </si>
  <si>
    <t>01010</t>
  </si>
  <si>
    <t>Infrastruktura wodociągowa i sanitacyjna wsi</t>
  </si>
  <si>
    <t>Razem rozdział</t>
  </si>
  <si>
    <t>01095</t>
  </si>
  <si>
    <t>Pozostała działalność</t>
  </si>
  <si>
    <t>2010</t>
  </si>
  <si>
    <t>Dot.cel.otrzym.z budżetu państwa na realiz.zadań bież.z zakresu adm.rządowej …</t>
  </si>
  <si>
    <t>Razem dział Rolnictwo i łowiectwo</t>
  </si>
  <si>
    <t>020</t>
  </si>
  <si>
    <t>LEŚNICTWO</t>
  </si>
  <si>
    <t>02001</t>
  </si>
  <si>
    <t>Gospodarka leśna</t>
  </si>
  <si>
    <t>0830</t>
  </si>
  <si>
    <t>Wpływy z usług</t>
  </si>
  <si>
    <t>Razem dział Leśnictwo</t>
  </si>
  <si>
    <t>TRANSPORT I ŁĄCZNOŚĆ</t>
  </si>
  <si>
    <t>60014</t>
  </si>
  <si>
    <t>Drogi publiczne powiatowe</t>
  </si>
  <si>
    <t>2320</t>
  </si>
  <si>
    <t>Dotacje celowe na zadania bież. realizowane na podst. poroz.</t>
  </si>
  <si>
    <t>60016</t>
  </si>
  <si>
    <t>Drogi publiczne gminne</t>
  </si>
  <si>
    <t>0960</t>
  </si>
  <si>
    <t>60078</t>
  </si>
  <si>
    <t>Usuwanie skutków klęsk żywiołowych</t>
  </si>
  <si>
    <t>Dotacje celowe otrzymane z budżetu państwa na realizację własnych zadań bieżących gmin</t>
  </si>
  <si>
    <t>Razem dział Transport i łączność</t>
  </si>
  <si>
    <t>Razem dział Turystyka</t>
  </si>
  <si>
    <t>GOSPODARKA MIESZKANIOWA</t>
  </si>
  <si>
    <t>Gospodarka gruntami i nieruchomościami</t>
  </si>
  <si>
    <t>0470</t>
  </si>
  <si>
    <t xml:space="preserve">Wpływy z opłat za zarząd, użyt. i użyt. wieczyste nieruchomości </t>
  </si>
  <si>
    <t>0750</t>
  </si>
  <si>
    <t>0770</t>
  </si>
  <si>
    <t>0920</t>
  </si>
  <si>
    <t xml:space="preserve">Pozostałe odsetki </t>
  </si>
  <si>
    <t>Razem dział Gospodarka mieszkaniowa</t>
  </si>
  <si>
    <t>DZIAŁALNOŚĆ USŁUGOWA</t>
  </si>
  <si>
    <t>Cmentarze</t>
  </si>
  <si>
    <t>Razem dział Działalność usługowa</t>
  </si>
  <si>
    <t>ADMINISTRACJA PUBLICZNA</t>
  </si>
  <si>
    <t>Urzędy wojewódzkie</t>
  </si>
  <si>
    <t>Dochody j.s.t.związane z realizację zadań z zakresu adm. rządowej</t>
  </si>
  <si>
    <t>Urzędy gmin</t>
  </si>
  <si>
    <t>0970</t>
  </si>
  <si>
    <t>Wpływy z różnych dochodów</t>
  </si>
  <si>
    <t>Razem dział Administracja publiczna</t>
  </si>
  <si>
    <t>Urzędy naczel.organów władzy państw.,kontroli i ochrony prawa oraz sądownictwa</t>
  </si>
  <si>
    <t>Urzędy naczelnych organów władzy państwowe, kontroli i ochrony prawa</t>
  </si>
  <si>
    <t>Razem dział Urzędy naczelnych organów władzy...</t>
  </si>
  <si>
    <t>BEZPIECZEŃSTWO PUBLICZNE I OCHRONA PRZECIWPOŻAROWA</t>
  </si>
  <si>
    <t>Ochotnicze straże pożarne</t>
  </si>
  <si>
    <t>Obrona cywilna</t>
  </si>
  <si>
    <t>Razem dział Bezpieczeństwo publiczne i ochrona przeciwpożarowa</t>
  </si>
  <si>
    <t>DOCHODY OD OS.PRAWNYCH, OS.FIZYCZNYCH I OD INNYCH JEDNOSTEK NIE POSIADAJĄCYCH OSOB.PRAWNEJ</t>
  </si>
  <si>
    <t>Wpływy z podatku dochodowego od osób fizycznych</t>
  </si>
  <si>
    <t>0350</t>
  </si>
  <si>
    <t>Pod.od działalności gosp.os.fizycz. opłacany w formie karty podatk.</t>
  </si>
  <si>
    <t xml:space="preserve">Wpływy z pod.rolnego, pod.leśnego, pod.od czynności cywilonpr.oraz pod.i opłat lokalnych od os.prawnych </t>
  </si>
  <si>
    <t>0310</t>
  </si>
  <si>
    <t>Podatek od nieruchomości</t>
  </si>
  <si>
    <t>0320</t>
  </si>
  <si>
    <t>Podatek rolny</t>
  </si>
  <si>
    <t>0330</t>
  </si>
  <si>
    <t>Podatek leśny</t>
  </si>
  <si>
    <t>0340</t>
  </si>
  <si>
    <t>Podatek od środków transp.</t>
  </si>
  <si>
    <t>0500</t>
  </si>
  <si>
    <t>Podatek od czynności cywilnopr.</t>
  </si>
  <si>
    <t xml:space="preserve">0910 </t>
  </si>
  <si>
    <t>Odsetki od nieterminowych wpłat</t>
  </si>
  <si>
    <t>Wpływy z pod.rolnego,leśnego,od spadku i darowizn, od czynn.cywilonpr.oraz pod.i opłat lokal.od os.fiz.</t>
  </si>
  <si>
    <t>0360</t>
  </si>
  <si>
    <t>Podatek od spadków i darowizn</t>
  </si>
  <si>
    <t>Wpływy z opłaty skarbowej</t>
  </si>
  <si>
    <t>0410</t>
  </si>
  <si>
    <t>0480</t>
  </si>
  <si>
    <t>Wływy z opłat za zezwolenie na sprzedaż alkoholu</t>
  </si>
  <si>
    <t>0490</t>
  </si>
  <si>
    <t>Wpływy z innych opł.pobieranych przez j.s.t.</t>
  </si>
  <si>
    <t>Udziały gmin w podatkach stanowiących dochód budżetu państwa</t>
  </si>
  <si>
    <t>0010</t>
  </si>
  <si>
    <t>Pod.doch. od osób fizycz.</t>
  </si>
  <si>
    <t>0020</t>
  </si>
  <si>
    <t>Pod.doch. od osób prawnych</t>
  </si>
  <si>
    <t>Razem dział Doch.od osób praw., od osób fiz..</t>
  </si>
  <si>
    <t>RÓŻNE ROZLICZENIA</t>
  </si>
  <si>
    <t>Część oświatowa subwencji ogólnej dla jednostek samorządu terytorialnego</t>
  </si>
  <si>
    <t xml:space="preserve">Subwencje ogólne z b.państ </t>
  </si>
  <si>
    <t>Część wyrównawcza subwencji ogólnej dla gmin</t>
  </si>
  <si>
    <t>Razem dział Różne rozliczenia</t>
  </si>
  <si>
    <t>OŚWIATA I WYCHOWANIE</t>
  </si>
  <si>
    <t>Szkoły podstawowe</t>
  </si>
  <si>
    <t>0690</t>
  </si>
  <si>
    <t>Wpływy z różnych opłat</t>
  </si>
  <si>
    <t>Pozostałe odsetki</t>
  </si>
  <si>
    <t xml:space="preserve">Przedszkola </t>
  </si>
  <si>
    <t>Gimnazja</t>
  </si>
  <si>
    <t>Stołówki szkolne</t>
  </si>
  <si>
    <t>Razem dział Oświata i wychowanie</t>
  </si>
  <si>
    <t>POMOC SPOŁECZNA</t>
  </si>
  <si>
    <t>Świadczenia rodzinne</t>
  </si>
  <si>
    <t xml:space="preserve">Składki na ubezpiecz.zdrowotne opłacane za osoby pobierające niektóre świadczenia </t>
  </si>
  <si>
    <t xml:space="preserve">Zasiłki i pomoc w naturze oraz składki na ubezpieczenie społeczne </t>
  </si>
  <si>
    <t>Ośrodki pomocy społecznej</t>
  </si>
  <si>
    <t>Razem dział Pomoc społeczna</t>
  </si>
  <si>
    <t>EDUKACYJNA OPIEKA WYCHOWAWCZA</t>
  </si>
  <si>
    <t>Pomoc materialna dla uczniów</t>
  </si>
  <si>
    <t>Dot.cel.otrzym.z budżetu państwa na real.własnych zadań bież.gmin</t>
  </si>
  <si>
    <t>Razem dział Edukacyjna opieka wychowawcza</t>
  </si>
  <si>
    <t>GOSPODARKA KOMUNALNA I OCHRONA ŚRODOWISKA</t>
  </si>
  <si>
    <t>Razem dział Gospodarka komunalna i ochrona środowiska</t>
  </si>
  <si>
    <t>KULTURA I OCHRONA DZIEDZICTWA NARODOWEGO</t>
  </si>
  <si>
    <t>Domy i ośrodki kultury, świetlice i kluby</t>
  </si>
  <si>
    <t>Razem dział Kultura i ochrona dziedzictwa narodowego</t>
  </si>
  <si>
    <t>KULTURA FIZYCZNA I SPORT</t>
  </si>
  <si>
    <t>Zadania w zakresie kultury fizycznej i sportu</t>
  </si>
  <si>
    <t>Razem dział Kultura fizyczna i sport</t>
  </si>
  <si>
    <t>OGÓŁEM</t>
  </si>
  <si>
    <t>Lp</t>
  </si>
  <si>
    <t>Plan</t>
  </si>
  <si>
    <t>Wykonanie</t>
  </si>
  <si>
    <t>%</t>
  </si>
  <si>
    <t>Promocja jednostek samorządu terytorialnego</t>
  </si>
  <si>
    <t>Razem dział Urzędy naczelnych ............</t>
  </si>
  <si>
    <t>Razem dział Obrona cywilna</t>
  </si>
  <si>
    <t>Gospodarka odpadami</t>
  </si>
  <si>
    <t>Stosunek</t>
  </si>
  <si>
    <t>kol.7 : 6</t>
  </si>
  <si>
    <t>ROLNICTOW I ŁOWIECTWO</t>
  </si>
  <si>
    <t xml:space="preserve"> 01095</t>
  </si>
  <si>
    <t>Razem dział Rolnictwoi łowiectwo</t>
  </si>
  <si>
    <t>Razem dział 750 Administracja publiczna</t>
  </si>
  <si>
    <t>Bezpieczeństwo publiczne i ochrona przeciwpożarowa</t>
  </si>
  <si>
    <t>Pomoc społeczna</t>
  </si>
  <si>
    <t>Składki na ubezpieczenie zdrowotne opłacane za osoby pobierające niektóre świadcz.z pomocy społecznej</t>
  </si>
  <si>
    <t>Razem dział 852 Pomoc społeczna</t>
  </si>
  <si>
    <t>Infrastruktura wodociągowa i sanitacja wsi</t>
  </si>
  <si>
    <t>Wydatki inwestycyjne jed.budżet.</t>
  </si>
  <si>
    <t>01030</t>
  </si>
  <si>
    <t>Izby Rolnicze</t>
  </si>
  <si>
    <t>Wpł.gmin na rzecz izb roln.w wys. 2%  …</t>
  </si>
  <si>
    <t>Składki na ubezpiecz.społeczne</t>
  </si>
  <si>
    <t>Składki na Fundusz Pracy</t>
  </si>
  <si>
    <t>Wynagrodzenia bezosobowe</t>
  </si>
  <si>
    <t>Zakup pozostałych usług</t>
  </si>
  <si>
    <t>Różne opłaty i składki</t>
  </si>
  <si>
    <t>Wynagrodzenia osobowe prac.</t>
  </si>
  <si>
    <t>Zakup materiałow i wyposażenia</t>
  </si>
  <si>
    <t>Zakup usług remontowych</t>
  </si>
  <si>
    <t>Wydatki inwestycyjne jednostek budżetowych</t>
  </si>
  <si>
    <t>TURYSTYKA</t>
  </si>
  <si>
    <t>Zadania w zakresie upowszechniania turystyki</t>
  </si>
  <si>
    <t>Zakup energii</t>
  </si>
  <si>
    <t>Podróże służbowe krajowe</t>
  </si>
  <si>
    <t>Różne jednostki obsługi gospodarki mieszkaniowej</t>
  </si>
  <si>
    <t>Dotacja przedmiotowa z budżetu otrzymana przez zakład budżetowy</t>
  </si>
  <si>
    <t>Zakup usług pozostałych</t>
  </si>
  <si>
    <t>Działalność usługowa</t>
  </si>
  <si>
    <t>Plany zagospodarowania przestrzennego</t>
  </si>
  <si>
    <t>Zakup materiałów i wyposażenia</t>
  </si>
  <si>
    <t>Dodatkowe wynagrodz.roczne</t>
  </si>
  <si>
    <t>Odpisy na zakł.fundusz św.soc.</t>
  </si>
  <si>
    <t>Szkolenia pracowników niebędących członkami korpusu służby cywilnej</t>
  </si>
  <si>
    <t>Rady gmin</t>
  </si>
  <si>
    <t>Różne wydatki na rz.osób fizycz.</t>
  </si>
  <si>
    <t>Nagrody i wydatki osobowe …</t>
  </si>
  <si>
    <t>Zakup usług zdrowotnych</t>
  </si>
  <si>
    <t>Opłaty za usługi internetowe</t>
  </si>
  <si>
    <t>Opł.z tyt.zakup.usług telekomun.telefonii komór.</t>
  </si>
  <si>
    <t>Opł.z tyt.zakup.usług telekom.telef. stacjonarnej</t>
  </si>
  <si>
    <t>Odpisy na zakł. f.św.socjalnych</t>
  </si>
  <si>
    <t>Wydatki na zakupy inw.jed.budżet</t>
  </si>
  <si>
    <t>Urzędy naczelnych organów władzy państwowej, kontroli i ochrony prawa oraz sądownictwa</t>
  </si>
  <si>
    <t xml:space="preserve">Urzędy naczelnych organów władzy państwowej, kontroli i ochrony prawa </t>
  </si>
  <si>
    <t>Zakup materiałów i wyposażnia</t>
  </si>
  <si>
    <t>Razem dział Urzędy naczel.organów władzy państ.....</t>
  </si>
  <si>
    <t>Dot.cel.z budż.na finsnan. zadań zlec.do realizacji stowarzyszeniom</t>
  </si>
  <si>
    <t>Opł.z tyt.zakup.usług telekom.telef. Stacjonarnej</t>
  </si>
  <si>
    <t>Razem dział Bezp.publiczne i ochrona przeciwpożar.</t>
  </si>
  <si>
    <t>Obsługa długu publicznego</t>
  </si>
  <si>
    <t>Obsługa papierów wartościowych, kredytów i pożyczek jednostek samorządu terytorialnego</t>
  </si>
  <si>
    <t>Razem dział Obsługa długu publicznego</t>
  </si>
  <si>
    <t>Nagrody i wyd.osob.nie zal.do wyn.</t>
  </si>
  <si>
    <t>Wynagrodz.osob.pracowników</t>
  </si>
  <si>
    <t>Dodatkowe wynagrodz. roczne</t>
  </si>
  <si>
    <t>Składki na ubezpiecz. społeczne</t>
  </si>
  <si>
    <t>Zakup pom. nauk.,dyd. i książek</t>
  </si>
  <si>
    <t>Odpis na zakł.f.świad.socjalnych</t>
  </si>
  <si>
    <t>Oddziały przedszkolne w szkołach podstawowych</t>
  </si>
  <si>
    <t>Dot.cel.z budż.na finsnan. zadań zlec.do realizacji na zad.bieżące</t>
  </si>
  <si>
    <t>Zakup żywności</t>
  </si>
  <si>
    <t>Podóże służbowe krajowe</t>
  </si>
  <si>
    <t>Dowożenie uczniów do szkól</t>
  </si>
  <si>
    <t>Dokształcanie i doskonalenie nauczycieli</t>
  </si>
  <si>
    <t>Wynagrodzenia osobowe pracowników</t>
  </si>
  <si>
    <t>Dodatkowe wynagrodzenie roczne</t>
  </si>
  <si>
    <t>Zakup środków żywności</t>
  </si>
  <si>
    <t>Odpisy na zakładowy fundusz świadczeń socjalnych</t>
  </si>
  <si>
    <t>OCHRONA ZDROWIA</t>
  </si>
  <si>
    <t>Zwalczanie narkomanii</t>
  </si>
  <si>
    <t>Przeciwdziałanie alkoholizmowi</t>
  </si>
  <si>
    <t>Różne wydatki na rzecz osób fizycz.</t>
  </si>
  <si>
    <t>Opłaty czynszowe za pomieszczenia biurowe</t>
  </si>
  <si>
    <t>Razem dział Ochrona zdrowia</t>
  </si>
  <si>
    <t xml:space="preserve">Domy pomocy społecznej </t>
  </si>
  <si>
    <t>Zakup usług przez jst od innych jst</t>
  </si>
  <si>
    <t>Świadczenia społeczne</t>
  </si>
  <si>
    <t>Składki na ubezp.zdrowotne opłacane za osoby pobierające niektóre świadczenia z pomocy społecznej</t>
  </si>
  <si>
    <t>Składki na ubezpiecz.zdrowotne</t>
  </si>
  <si>
    <t>Dodatki mieszkaniowe</t>
  </si>
  <si>
    <t>Opłaty z tyt.zakupu usł.telekom.tel.stacjonarnej</t>
  </si>
  <si>
    <t>Usługi opiekuńcze i specjalistyczne usługi opiekuńcze</t>
  </si>
  <si>
    <t>Świetlice szkolne</t>
  </si>
  <si>
    <t>Nagrody i wydatki osobowe nie zal.</t>
  </si>
  <si>
    <t>Stypendia dla uczniów</t>
  </si>
  <si>
    <t>Dotacja celowa na pomoc finansową udzielaną między jst na dofin.własnych zadań bieżących</t>
  </si>
  <si>
    <t>Oczyszczanie miast i wsi</t>
  </si>
  <si>
    <t>Utrzymanie zieleni w miastach i gminach</t>
  </si>
  <si>
    <t>Oświetlenie ulic, placów i dróg</t>
  </si>
  <si>
    <t>Zakup energii elektrycznej</t>
  </si>
  <si>
    <t>Wydatki inwestycyjne j.budżetow</t>
  </si>
  <si>
    <t>Razem dz. Gospodarka komunalna i ochr.środowiska</t>
  </si>
  <si>
    <t>Biblioteki</t>
  </si>
  <si>
    <t>Dotacja podmiotowa z budżetu dla samorządowej instytucji kultury</t>
  </si>
  <si>
    <t>Ochrona i konserwacja zabytków</t>
  </si>
  <si>
    <t>Dotacja celowa z budżetu na finan. zadań zleconych do realizacji stow.</t>
  </si>
  <si>
    <t>Razem dz. Kultura i ochr.dziedzictwa narodowego</t>
  </si>
  <si>
    <t>Razem dz.Urzędy naczel.organów władzy państ.....</t>
  </si>
  <si>
    <t>ZLECONYCH GMINIE</t>
  </si>
  <si>
    <t>Rolnictwo i łowiectwo</t>
  </si>
  <si>
    <t>Administracja publiczna</t>
  </si>
  <si>
    <t>Odpisy na ZFSS</t>
  </si>
  <si>
    <t>Składki na ubezp. zdrowotne opłacane za ozoby pobierające niektóre świadczenia z pomocy społecznej</t>
  </si>
  <si>
    <t>Dochody z najmu i dzierżawy składników majątkowych Skarbu Państwa, jst …</t>
  </si>
  <si>
    <t>Zasiłki stałe</t>
  </si>
  <si>
    <t>Wpływy i wydatki związane z gromadzeniem środków z opłat i kar
za korzystanie ze środowiska</t>
  </si>
  <si>
    <t>Środki na dofinansowanie własnych zadań bieżących gmin (związków gmin), powiatów (związków powiatów), samorządów województw, pozyskane z innych źródeł</t>
  </si>
  <si>
    <t>Zarządzanie kryzysowe</t>
  </si>
  <si>
    <t>Zakup usług dostępu do sieci Internet</t>
  </si>
  <si>
    <t>Dotacje celowe z budżetu na finansowanie lub dofinansowanie prac remontowych i konserwatorskich obiektów zabytkowych przekazane jednostkom niezaliczanym do sektora finansów publicznych</t>
  </si>
  <si>
    <t>Wpłaty z tyt. odpłatnego nabycia nieruchom.</t>
  </si>
  <si>
    <t>2007</t>
  </si>
  <si>
    <t>Otrzymane spadki, zapisy i darowizny  …</t>
  </si>
  <si>
    <t>Otrzymane spadki, zapisy i darowizny …</t>
  </si>
  <si>
    <t>Dotacje celowe w ramach programów finansowanych z udziałem środków europejskich</t>
  </si>
  <si>
    <t>Wydatki na zakupy inwestycyjne jednostek budżetowych</t>
  </si>
  <si>
    <t>Zakup pomocy naukowych, dydaktycznych i książek</t>
  </si>
  <si>
    <t>630</t>
  </si>
  <si>
    <t>63095</t>
  </si>
  <si>
    <t>OBRONA NARODOWA</t>
  </si>
  <si>
    <t>Razem dział Obrona narodowa</t>
  </si>
  <si>
    <t xml:space="preserve"> -</t>
  </si>
  <si>
    <t>Dotacje celowe w ramach programów finansowanych z udziałem środków europejskich oraz środków …</t>
  </si>
  <si>
    <t>Pozostałe wydatki obronne</t>
  </si>
  <si>
    <t>Wydatki na zakup i objęcie akcji, wniesienie wkładów do spółek prawa handlowego oraz na uzupełnienie funduszy statutowych banków państwowych i innych instytucji finansowych</t>
  </si>
  <si>
    <t>Kary i odszkodowania wypłacane na rzecz osób prawnych i innych jednostek organizacyjnych</t>
  </si>
  <si>
    <t xml:space="preserve">Szkolenia pracowników niebędących członkami korpusu służby cywilnej </t>
  </si>
  <si>
    <t>Obrona narodowa</t>
  </si>
  <si>
    <t>Opłaty z tytułu zakupu usług telekomunikacyjnych świadczonych w stacjonarnej publicznej sieci telefonicznej</t>
  </si>
  <si>
    <t>Dotacja celowa z budżetu na finansowanie lub dofinansowanie zadań zleconych do realizacji stowarzyszeniom</t>
  </si>
  <si>
    <t>400</t>
  </si>
  <si>
    <t>40002</t>
  </si>
  <si>
    <t>Dostarczanie wody</t>
  </si>
  <si>
    <t xml:space="preserve">Wytwarzanie i zaopatrywanie w energię elektryczną, gaz i  wodę  </t>
  </si>
  <si>
    <t>Razem dział Wytwarzanie i zaopatrywanie w energię, gaz i wodę</t>
  </si>
  <si>
    <t>Podróże służbowe zagraniczne</t>
  </si>
  <si>
    <t>Zadania w zakresie przeciwdziałania przemocy w rodzinie</t>
  </si>
  <si>
    <t>2009</t>
  </si>
  <si>
    <t>Dotacje celowe otrzymane z powiatu na zadania bieżące realizowane na podstawie porozumień</t>
  </si>
  <si>
    <t>2460</t>
  </si>
  <si>
    <t>Środki otrzymane od pozostałych jednostek zaliczanych do sektora finansów publicznych na realizacje zadań bieżących jednostek zaliczanych do sektora finansów publicznych</t>
  </si>
  <si>
    <t>Wynagrodzenia agencyjno-prowizyjne</t>
  </si>
  <si>
    <t>Odsetki od samorządowych papierów wartościowych lub zaciągniętych przez jednostkę samorządu terytorialnego kredytów i pożyczek</t>
  </si>
  <si>
    <t>Różne rozliczenia</t>
  </si>
  <si>
    <t>Rezerwy ogólne i celowe</t>
  </si>
  <si>
    <t>Rezerwy</t>
  </si>
  <si>
    <t>Rodziny zastępcze</t>
  </si>
  <si>
    <t>Pozostała działalnosć</t>
  </si>
  <si>
    <t>6280</t>
  </si>
  <si>
    <t>Otrzymane spadki,zapisy i darowizny w post.piniężnej</t>
  </si>
  <si>
    <t>2708</t>
  </si>
  <si>
    <t>6298</t>
  </si>
  <si>
    <t>Środki na dofinansowanie własnych inwestycji gmin  pozyskane z innych źródeł</t>
  </si>
  <si>
    <t>Środki na dofinansowanie własnych zadań bieżących gmin  pozyskane z innych źródeł</t>
  </si>
  <si>
    <t>0870</t>
  </si>
  <si>
    <t>Wpływy ze sprzedaży składników majątkowych</t>
  </si>
  <si>
    <t>0430</t>
  </si>
  <si>
    <t>Wpływy z opłaty targowej</t>
  </si>
  <si>
    <t>Część równoważąca subwencji ogólnej dla gmin</t>
  </si>
  <si>
    <t>Wspieranie rodziny</t>
  </si>
  <si>
    <t>6207</t>
  </si>
  <si>
    <t>Środki na dofinansowanie własnych zadań inwestycji gmin pozyskane z innych źródeł</t>
  </si>
  <si>
    <t>Odsetki od nieterminowych wpłat z tyt.pozostałych podatków i opłat</t>
  </si>
  <si>
    <t>Wydatki osobowe niezalicz.do wynagrodzeń</t>
  </si>
  <si>
    <t>Usuwanie skutków klęsk żywiolowych</t>
  </si>
  <si>
    <t xml:space="preserve"> II.REALIZACJA DOCHODÓW Z ZAKRESU ADMINISTRACJI RZĄDOWEJ ORAZ INNYCH ZADAŃ ZLECONYCH GMINIE</t>
  </si>
  <si>
    <t xml:space="preserve">IV REALIZACJA WYDATKÓW Z ZAKRESU ADMINISTRACJI RZĄDOWEJ ORAZ INNYCH ZADAŃ </t>
  </si>
  <si>
    <t>I.REALIZACJA DOCHODÓW GMINY ZA 2013rok W PODZIALE NA DZIAŁY,ROZDZIAŁY I PARAGRAFY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</si>
  <si>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</si>
  <si>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6330</t>
  </si>
  <si>
    <t>Różnice kursowe</t>
  </si>
  <si>
    <t>70004</t>
  </si>
  <si>
    <t>Wpływy ze sprzedaży skladników majątkowych</t>
  </si>
  <si>
    <t>Dowożenie uczniów do szkół</t>
  </si>
  <si>
    <t>6300</t>
  </si>
  <si>
    <t>Różne rozliczenia finansowe</t>
  </si>
  <si>
    <t>Dotacje celowe otrzymane z budżetu państwa na realizację własnych zadań bieżących gmin z zakresu edukacyjnej opieki wychowawczej finansowanych w calości przez budżet państwa w ramach programów rządowych</t>
  </si>
  <si>
    <t xml:space="preserve">III. REALIZACJA WYDATKÓW GMINY ZA 2013 ROK W PODZIALE NA DZIAŁY, ROZDZIAŁY I PARAGRAFY </t>
  </si>
  <si>
    <t>Składki na Fundusz Emerytur Pomostowych</t>
  </si>
  <si>
    <t>Podróże służbowe</t>
  </si>
  <si>
    <t>Inne formy pomocy dla uczniów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</si>
</sst>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_-* #,##0\ _z_ł_-;\-* #,##0\ _z_ł_-;_-* &quot;- &quot;_z_ł_-;_-@_-"/>
    <numFmt numFmtId="165" formatCode="_-* #,##0.00\ _z_ł_-;\-* #,##0.00\ _z_ł_-;_-* &quot;- &quot;_z_ł_-;_-@_-"/>
    <numFmt numFmtId="166" formatCode="_-* #,##0.00\ _z_ł_-;\-* #,##0.00\ _z_ł_-;_-* \-??\ _z_ł_-;_-@_-"/>
  </numFmts>
  <fonts count="56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10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indexed="8"/>
      <name val="Czcionka tekstu podstawowego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color indexed="8"/>
      <name val="Czcionka tekstu podstawowego"/>
      <charset val="238"/>
    </font>
    <font>
      <b/>
      <sz val="8"/>
      <name val="Arial"/>
      <family val="2"/>
      <charset val="238"/>
    </font>
    <font>
      <b/>
      <sz val="10"/>
      <color indexed="8"/>
      <name val="Czcionka tekstu podstawowego"/>
      <charset val="238"/>
    </font>
    <font>
      <b/>
      <i/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Czcionka tekstu podstawowego"/>
      <family val="2"/>
      <charset val="238"/>
    </font>
    <font>
      <sz val="8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7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sz val="8.25"/>
      <color indexed="8"/>
      <name val="Arial"/>
      <charset val="204"/>
    </font>
    <font>
      <sz val="11"/>
      <color rgb="FFFF0000"/>
      <name val="Czcionka tekstu podstawowego"/>
      <family val="2"/>
      <charset val="238"/>
    </font>
    <font>
      <sz val="9"/>
      <color rgb="FFFF0000"/>
      <name val="Czcionka tekstu podstawowego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0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4" borderId="0" applyNumberFormat="0" applyBorder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23" borderId="9" applyNumberFormat="0" applyAlignment="0" applyProtection="0"/>
    <xf numFmtId="0" fontId="17" fillId="3" borderId="0" applyNumberFormat="0" applyBorder="0" applyAlignment="0" applyProtection="0"/>
  </cellStyleXfs>
  <cellXfs count="642">
    <xf numFmtId="0" fontId="0" fillId="0" borderId="0" xfId="0"/>
    <xf numFmtId="0" fontId="18" fillId="0" borderId="0" xfId="0" applyFont="1"/>
    <xf numFmtId="0" fontId="19" fillId="0" borderId="0" xfId="0" applyFont="1"/>
    <xf numFmtId="0" fontId="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0" fillId="0" borderId="13" xfId="0" applyBorder="1"/>
    <xf numFmtId="0" fontId="20" fillId="0" borderId="10" xfId="0" applyFont="1" applyBorder="1" applyAlignment="1">
      <alignment horizontal="center"/>
    </xf>
    <xf numFmtId="0" fontId="0" fillId="0" borderId="14" xfId="0" applyBorder="1"/>
    <xf numFmtId="0" fontId="20" fillId="0" borderId="13" xfId="0" applyFont="1" applyBorder="1"/>
    <xf numFmtId="0" fontId="20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0" fillId="0" borderId="15" xfId="0" applyBorder="1"/>
    <xf numFmtId="0" fontId="21" fillId="0" borderId="12" xfId="0" applyFont="1" applyBorder="1"/>
    <xf numFmtId="0" fontId="11" fillId="0" borderId="16" xfId="42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 applyProtection="1">
      <alignment horizontal="center"/>
    </xf>
    <xf numFmtId="0" fontId="20" fillId="0" borderId="16" xfId="0" applyFont="1" applyBorder="1" applyAlignment="1" applyProtection="1">
      <alignment horizontal="center" vertical="center"/>
    </xf>
    <xf numFmtId="0" fontId="22" fillId="0" borderId="10" xfId="0" applyFont="1" applyBorder="1"/>
    <xf numFmtId="49" fontId="23" fillId="0" borderId="17" xfId="0" applyNumberFormat="1" applyFont="1" applyBorder="1"/>
    <xf numFmtId="0" fontId="23" fillId="0" borderId="12" xfId="0" applyFont="1" applyBorder="1"/>
    <xf numFmtId="0" fontId="0" fillId="0" borderId="12" xfId="0" applyBorder="1"/>
    <xf numFmtId="4" fontId="20" fillId="0" borderId="16" xfId="0" applyNumberFormat="1" applyFont="1" applyBorder="1"/>
    <xf numFmtId="0" fontId="0" fillId="0" borderId="18" xfId="0" applyBorder="1"/>
    <xf numFmtId="49" fontId="24" fillId="0" borderId="0" xfId="47" applyNumberFormat="1" applyFont="1" applyBorder="1" applyAlignment="1">
      <alignment horizontal="center"/>
    </xf>
    <xf numFmtId="0" fontId="24" fillId="0" borderId="11" xfId="47" applyFont="1" applyBorder="1"/>
    <xf numFmtId="0" fontId="24" fillId="0" borderId="11" xfId="47" applyFont="1" applyBorder="1" applyAlignment="1">
      <alignment wrapText="1"/>
    </xf>
    <xf numFmtId="49" fontId="24" fillId="0" borderId="14" xfId="47" applyNumberFormat="1" applyFont="1" applyBorder="1" applyAlignment="1">
      <alignment horizontal="center"/>
    </xf>
    <xf numFmtId="0" fontId="25" fillId="0" borderId="15" xfId="47" applyFont="1" applyBorder="1" applyAlignment="1">
      <alignment wrapText="1"/>
    </xf>
    <xf numFmtId="0" fontId="24" fillId="0" borderId="19" xfId="47" applyFont="1" applyBorder="1"/>
    <xf numFmtId="49" fontId="24" fillId="0" borderId="16" xfId="47" applyNumberFormat="1" applyFont="1" applyBorder="1" applyAlignment="1">
      <alignment horizontal="center"/>
    </xf>
    <xf numFmtId="0" fontId="0" fillId="0" borderId="19" xfId="0" applyBorder="1"/>
    <xf numFmtId="49" fontId="23" fillId="0" borderId="10" xfId="0" applyNumberFormat="1" applyFont="1" applyBorder="1"/>
    <xf numFmtId="0" fontId="28" fillId="0" borderId="12" xfId="36" applyFont="1" applyBorder="1"/>
    <xf numFmtId="0" fontId="24" fillId="0" borderId="12" xfId="36" applyFont="1" applyBorder="1"/>
    <xf numFmtId="0" fontId="24" fillId="0" borderId="12" xfId="36" applyFont="1" applyBorder="1" applyAlignment="1">
      <alignment wrapText="1"/>
    </xf>
    <xf numFmtId="49" fontId="24" fillId="0" borderId="0" xfId="36" applyNumberFormat="1" applyFont="1" applyBorder="1" applyAlignment="1">
      <alignment horizontal="center"/>
    </xf>
    <xf numFmtId="0" fontId="24" fillId="0" borderId="20" xfId="36" applyFont="1" applyBorder="1"/>
    <xf numFmtId="0" fontId="24" fillId="0" borderId="11" xfId="36" applyFont="1" applyBorder="1" applyAlignment="1">
      <alignment wrapText="1"/>
    </xf>
    <xf numFmtId="0" fontId="24" fillId="0" borderId="19" xfId="36" applyFont="1" applyBorder="1"/>
    <xf numFmtId="49" fontId="24" fillId="0" borderId="14" xfId="36" applyNumberFormat="1" applyFont="1" applyBorder="1" applyAlignment="1">
      <alignment horizontal="center"/>
    </xf>
    <xf numFmtId="0" fontId="24" fillId="0" borderId="16" xfId="36" applyFont="1" applyBorder="1" applyAlignment="1">
      <alignment wrapText="1"/>
    </xf>
    <xf numFmtId="0" fontId="23" fillId="0" borderId="10" xfId="0" applyFont="1" applyBorder="1"/>
    <xf numFmtId="0" fontId="28" fillId="0" borderId="16" xfId="38" applyFont="1" applyBorder="1"/>
    <xf numFmtId="0" fontId="24" fillId="0" borderId="21" xfId="38" applyFont="1" applyBorder="1"/>
    <xf numFmtId="0" fontId="24" fillId="0" borderId="21" xfId="38" applyFont="1" applyBorder="1" applyAlignment="1">
      <alignment wrapText="1"/>
    </xf>
    <xf numFmtId="49" fontId="24" fillId="0" borderId="10" xfId="39" applyNumberFormat="1" applyFont="1" applyBorder="1" applyAlignment="1">
      <alignment horizontal="center"/>
    </xf>
    <xf numFmtId="0" fontId="24" fillId="0" borderId="12" xfId="39" applyFont="1" applyBorder="1"/>
    <xf numFmtId="0" fontId="24" fillId="0" borderId="12" xfId="39" applyFont="1" applyBorder="1" applyAlignment="1">
      <alignment wrapText="1"/>
    </xf>
    <xf numFmtId="49" fontId="24" fillId="0" borderId="15" xfId="39" applyNumberFormat="1" applyFont="1" applyBorder="1" applyAlignment="1">
      <alignment horizontal="center"/>
    </xf>
    <xf numFmtId="49" fontId="24" fillId="0" borderId="16" xfId="39" applyNumberFormat="1" applyFont="1" applyBorder="1" applyAlignment="1">
      <alignment horizontal="center"/>
    </xf>
    <xf numFmtId="49" fontId="24" fillId="0" borderId="10" xfId="40" applyNumberFormat="1" applyFont="1" applyBorder="1" applyAlignment="1">
      <alignment horizontal="center"/>
    </xf>
    <xf numFmtId="0" fontId="24" fillId="0" borderId="12" xfId="40" applyFont="1" applyBorder="1"/>
    <xf numFmtId="0" fontId="24" fillId="0" borderId="12" xfId="40" applyFont="1" applyBorder="1" applyAlignment="1">
      <alignment wrapText="1"/>
    </xf>
    <xf numFmtId="49" fontId="24" fillId="0" borderId="14" xfId="40" applyNumberFormat="1" applyFont="1" applyBorder="1" applyAlignment="1">
      <alignment horizontal="center"/>
    </xf>
    <xf numFmtId="2" fontId="34" fillId="0" borderId="16" xfId="0" applyNumberFormat="1" applyFont="1" applyBorder="1"/>
    <xf numFmtId="0" fontId="24" fillId="0" borderId="14" xfId="0" applyFont="1" applyBorder="1"/>
    <xf numFmtId="0" fontId="28" fillId="0" borderId="22" xfId="0" applyFont="1" applyBorder="1"/>
    <xf numFmtId="0" fontId="28" fillId="0" borderId="20" xfId="0" applyFont="1" applyBorder="1"/>
    <xf numFmtId="0" fontId="24" fillId="0" borderId="0" xfId="0" applyFont="1" applyBorder="1"/>
    <xf numFmtId="0" fontId="24" fillId="0" borderId="0" xfId="0" applyFont="1" applyBorder="1" applyAlignment="1">
      <alignment wrapText="1"/>
    </xf>
    <xf numFmtId="0" fontId="24" fillId="0" borderId="22" xfId="0" applyFont="1" applyBorder="1" applyAlignment="1">
      <alignment horizontal="center"/>
    </xf>
    <xf numFmtId="0" fontId="24" fillId="0" borderId="11" xfId="0" applyFont="1" applyBorder="1"/>
    <xf numFmtId="0" fontId="24" fillId="0" borderId="12" xfId="0" applyFont="1" applyBorder="1" applyAlignment="1">
      <alignment wrapText="1"/>
    </xf>
    <xf numFmtId="164" fontId="0" fillId="0" borderId="12" xfId="0" applyNumberFormat="1" applyBorder="1"/>
    <xf numFmtId="49" fontId="24" fillId="0" borderId="10" xfId="0" applyNumberFormat="1" applyFont="1" applyBorder="1" applyAlignment="1">
      <alignment horizontal="center"/>
    </xf>
    <xf numFmtId="0" fontId="24" fillId="0" borderId="18" xfId="0" applyFont="1" applyBorder="1" applyAlignment="1">
      <alignment wrapText="1"/>
    </xf>
    <xf numFmtId="0" fontId="24" fillId="0" borderId="17" xfId="0" applyFont="1" applyBorder="1" applyAlignment="1">
      <alignment wrapText="1"/>
    </xf>
    <xf numFmtId="0" fontId="24" fillId="0" borderId="15" xfId="0" applyFont="1" applyBorder="1"/>
    <xf numFmtId="49" fontId="24" fillId="0" borderId="16" xfId="0" applyNumberFormat="1" applyFont="1" applyBorder="1" applyAlignment="1">
      <alignment horizontal="center"/>
    </xf>
    <xf numFmtId="0" fontId="24" fillId="0" borderId="23" xfId="0" applyFont="1" applyBorder="1" applyAlignment="1">
      <alignment wrapText="1"/>
    </xf>
    <xf numFmtId="0" fontId="24" fillId="0" borderId="22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 wrapText="1"/>
    </xf>
    <xf numFmtId="0" fontId="28" fillId="0" borderId="22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/>
    <xf numFmtId="164" fontId="11" fillId="24" borderId="12" xfId="0" applyNumberFormat="1" applyFont="1" applyFill="1" applyBorder="1"/>
    <xf numFmtId="0" fontId="28" fillId="0" borderId="15" xfId="0" applyFont="1" applyBorder="1" applyAlignment="1">
      <alignment horizontal="left"/>
    </xf>
    <xf numFmtId="0" fontId="24" fillId="0" borderId="22" xfId="0" applyFont="1" applyBorder="1"/>
    <xf numFmtId="0" fontId="28" fillId="0" borderId="14" xfId="0" applyFont="1" applyBorder="1" applyAlignment="1">
      <alignment horizontal="left"/>
    </xf>
    <xf numFmtId="49" fontId="24" fillId="0" borderId="18" xfId="0" applyNumberFormat="1" applyFont="1" applyBorder="1" applyAlignment="1">
      <alignment horizontal="center"/>
    </xf>
    <xf numFmtId="0" fontId="24" fillId="0" borderId="20" xfId="0" applyFont="1" applyBorder="1"/>
    <xf numFmtId="0" fontId="24" fillId="0" borderId="10" xfId="0" applyFont="1" applyBorder="1"/>
    <xf numFmtId="0" fontId="28" fillId="0" borderId="10" xfId="0" applyFont="1" applyBorder="1"/>
    <xf numFmtId="0" fontId="28" fillId="0" borderId="12" xfId="0" applyFont="1" applyBorder="1"/>
    <xf numFmtId="0" fontId="24" fillId="0" borderId="23" xfId="0" applyFont="1" applyBorder="1"/>
    <xf numFmtId="0" fontId="24" fillId="0" borderId="17" xfId="0" applyFont="1" applyBorder="1" applyAlignment="1">
      <alignment horizontal="center"/>
    </xf>
    <xf numFmtId="0" fontId="24" fillId="0" borderId="12" xfId="0" applyFont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24" fillId="0" borderId="16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4" fillId="0" borderId="21" xfId="0" applyFont="1" applyBorder="1"/>
    <xf numFmtId="0" fontId="24" fillId="0" borderId="21" xfId="0" applyFont="1" applyBorder="1" applyAlignment="1">
      <alignment wrapText="1"/>
    </xf>
    <xf numFmtId="49" fontId="24" fillId="0" borderId="13" xfId="0" applyNumberFormat="1" applyFont="1" applyBorder="1" applyAlignment="1">
      <alignment horizontal="center"/>
    </xf>
    <xf numFmtId="49" fontId="24" fillId="0" borderId="17" xfId="0" applyNumberFormat="1" applyFont="1" applyBorder="1" applyAlignment="1">
      <alignment horizontal="center"/>
    </xf>
    <xf numFmtId="0" fontId="24" fillId="0" borderId="10" xfId="0" applyFont="1" applyBorder="1" applyAlignment="1">
      <alignment wrapText="1"/>
    </xf>
    <xf numFmtId="0" fontId="28" fillId="0" borderId="11" xfId="0" applyFont="1" applyBorder="1" applyAlignment="1">
      <alignment horizontal="left"/>
    </xf>
    <xf numFmtId="0" fontId="24" fillId="0" borderId="24" xfId="0" applyFont="1" applyBorder="1"/>
    <xf numFmtId="0" fontId="24" fillId="0" borderId="0" xfId="0" applyFont="1" applyBorder="1" applyAlignment="1">
      <alignment horizontal="center"/>
    </xf>
    <xf numFmtId="0" fontId="11" fillId="0" borderId="12" xfId="0" applyFont="1" applyBorder="1"/>
    <xf numFmtId="0" fontId="11" fillId="24" borderId="12" xfId="0" applyFont="1" applyFill="1" applyBorder="1"/>
    <xf numFmtId="0" fontId="24" fillId="0" borderId="16" xfId="0" applyFont="1" applyBorder="1" applyAlignment="1">
      <alignment horizontal="center"/>
    </xf>
    <xf numFmtId="164" fontId="34" fillId="0" borderId="16" xfId="0" applyNumberFormat="1" applyFont="1" applyBorder="1"/>
    <xf numFmtId="0" fontId="28" fillId="0" borderId="21" xfId="0" applyFont="1" applyBorder="1"/>
    <xf numFmtId="164" fontId="11" fillId="0" borderId="12" xfId="0" applyNumberFormat="1" applyFont="1" applyBorder="1"/>
    <xf numFmtId="0" fontId="11" fillId="0" borderId="21" xfId="0" applyFont="1" applyBorder="1"/>
    <xf numFmtId="164" fontId="11" fillId="0" borderId="21" xfId="0" applyNumberFormat="1" applyFont="1" applyBorder="1"/>
    <xf numFmtId="0" fontId="28" fillId="0" borderId="19" xfId="0" applyFont="1" applyBorder="1" applyAlignment="1">
      <alignment horizontal="left" wrapText="1"/>
    </xf>
    <xf numFmtId="0" fontId="11" fillId="0" borderId="14" xfId="0" applyFont="1" applyBorder="1"/>
    <xf numFmtId="0" fontId="24" fillId="0" borderId="14" xfId="0" applyFont="1" applyBorder="1" applyAlignment="1">
      <alignment wrapText="1"/>
    </xf>
    <xf numFmtId="49" fontId="24" fillId="0" borderId="15" xfId="0" applyNumberFormat="1" applyFont="1" applyBorder="1" applyAlignment="1">
      <alignment horizontal="center"/>
    </xf>
    <xf numFmtId="0" fontId="24" fillId="0" borderId="15" xfId="0" applyFont="1" applyBorder="1" applyAlignment="1">
      <alignment wrapText="1"/>
    </xf>
    <xf numFmtId="0" fontId="24" fillId="0" borderId="19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13" xfId="0" applyFont="1" applyBorder="1" applyAlignment="1">
      <alignment wrapText="1"/>
    </xf>
    <xf numFmtId="0" fontId="28" fillId="0" borderId="0" xfId="0" applyFont="1" applyBorder="1"/>
    <xf numFmtId="0" fontId="28" fillId="0" borderId="11" xfId="0" applyFont="1" applyBorder="1"/>
    <xf numFmtId="0" fontId="24" fillId="0" borderId="15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8" fillId="0" borderId="23" xfId="0" applyFont="1" applyBorder="1"/>
    <xf numFmtId="0" fontId="28" fillId="0" borderId="14" xfId="0" applyFont="1" applyBorder="1"/>
    <xf numFmtId="0" fontId="28" fillId="0" borderId="18" xfId="0" applyFont="1" applyBorder="1"/>
    <xf numFmtId="0" fontId="25" fillId="0" borderId="16" xfId="0" applyFont="1" applyBorder="1" applyAlignment="1">
      <alignment wrapText="1"/>
    </xf>
    <xf numFmtId="0" fontId="25" fillId="0" borderId="22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8" fillId="0" borderId="25" xfId="0" applyFont="1" applyBorder="1"/>
    <xf numFmtId="0" fontId="28" fillId="0" borderId="13" xfId="0" applyFont="1" applyBorder="1" applyAlignment="1">
      <alignment wrapText="1"/>
    </xf>
    <xf numFmtId="0" fontId="34" fillId="0" borderId="26" xfId="0" applyFont="1" applyBorder="1"/>
    <xf numFmtId="0" fontId="34" fillId="0" borderId="27" xfId="0" applyFont="1" applyBorder="1"/>
    <xf numFmtId="0" fontId="36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20" fillId="0" borderId="0" xfId="0" applyFont="1"/>
    <xf numFmtId="0" fontId="11" fillId="0" borderId="10" xfId="0" applyFont="1" applyBorder="1"/>
    <xf numFmtId="0" fontId="11" fillId="0" borderId="24" xfId="0" applyFont="1" applyBorder="1"/>
    <xf numFmtId="0" fontId="11" fillId="0" borderId="23" xfId="0" applyFont="1" applyBorder="1" applyAlignment="1">
      <alignment horizontal="center"/>
    </xf>
    <xf numFmtId="0" fontId="11" fillId="0" borderId="17" xfId="0" applyFont="1" applyBorder="1" applyAlignment="1">
      <alignment wrapText="1"/>
    </xf>
    <xf numFmtId="0" fontId="11" fillId="0" borderId="17" xfId="0" applyFont="1" applyBorder="1" applyAlignment="1">
      <alignment horizontal="center"/>
    </xf>
    <xf numFmtId="0" fontId="11" fillId="0" borderId="15" xfId="0" applyFont="1" applyBorder="1"/>
    <xf numFmtId="0" fontId="11" fillId="0" borderId="22" xfId="0" applyFont="1" applyBorder="1"/>
    <xf numFmtId="0" fontId="11" fillId="0" borderId="0" xfId="0" applyFont="1" applyBorder="1"/>
    <xf numFmtId="0" fontId="11" fillId="0" borderId="18" xfId="0" applyFont="1" applyBorder="1" applyAlignment="1">
      <alignment wrapText="1"/>
    </xf>
    <xf numFmtId="0" fontId="11" fillId="0" borderId="18" xfId="0" applyFont="1" applyBorder="1"/>
    <xf numFmtId="0" fontId="20" fillId="0" borderId="15" xfId="0" applyFont="1" applyBorder="1"/>
    <xf numFmtId="0" fontId="11" fillId="0" borderId="1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37" fillId="0" borderId="15" xfId="0" applyFont="1" applyBorder="1"/>
    <xf numFmtId="49" fontId="28" fillId="0" borderId="12" xfId="0" applyNumberFormat="1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8" fillId="0" borderId="13" xfId="0" applyFont="1" applyBorder="1" applyAlignment="1">
      <alignment horizontal="left" wrapText="1"/>
    </xf>
    <xf numFmtId="0" fontId="24" fillId="0" borderId="16" xfId="0" applyFont="1" applyBorder="1"/>
    <xf numFmtId="49" fontId="24" fillId="0" borderId="0" xfId="0" applyNumberFormat="1" applyFont="1" applyBorder="1" applyAlignment="1">
      <alignment horizontal="center"/>
    </xf>
    <xf numFmtId="49" fontId="28" fillId="0" borderId="23" xfId="0" applyNumberFormat="1" applyFont="1" applyBorder="1" applyAlignment="1">
      <alignment horizontal="center"/>
    </xf>
    <xf numFmtId="49" fontId="28" fillId="0" borderId="21" xfId="0" applyNumberFormat="1" applyFont="1" applyBorder="1" applyAlignment="1">
      <alignment horizontal="center"/>
    </xf>
    <xf numFmtId="0" fontId="24" fillId="0" borderId="11" xfId="0" applyFont="1" applyFill="1" applyBorder="1"/>
    <xf numFmtId="0" fontId="24" fillId="0" borderId="13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28" fillId="0" borderId="12" xfId="0" applyFont="1" applyBorder="1" applyAlignment="1">
      <alignment horizontal="center"/>
    </xf>
    <xf numFmtId="0" fontId="28" fillId="0" borderId="23" xfId="0" applyFont="1" applyBorder="1" applyAlignment="1">
      <alignment horizontal="left"/>
    </xf>
    <xf numFmtId="0" fontId="28" fillId="0" borderId="17" xfId="0" applyFont="1" applyBorder="1" applyAlignment="1">
      <alignment horizontal="left" wrapText="1"/>
    </xf>
    <xf numFmtId="0" fontId="24" fillId="0" borderId="12" xfId="0" applyFont="1" applyBorder="1" applyAlignment="1">
      <alignment horizontal="center"/>
    </xf>
    <xf numFmtId="0" fontId="28" fillId="0" borderId="21" xfId="0" applyFont="1" applyBorder="1" applyAlignment="1">
      <alignment horizontal="left"/>
    </xf>
    <xf numFmtId="0" fontId="28" fillId="0" borderId="13" xfId="0" applyFont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4" fillId="0" borderId="23" xfId="0" applyFont="1" applyBorder="1" applyAlignment="1">
      <alignment horizontal="left"/>
    </xf>
    <xf numFmtId="0" fontId="24" fillId="0" borderId="17" xfId="0" applyFont="1" applyBorder="1" applyAlignment="1">
      <alignment horizont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wrapText="1"/>
    </xf>
    <xf numFmtId="0" fontId="0" fillId="0" borderId="0" xfId="0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left" wrapText="1"/>
    </xf>
    <xf numFmtId="0" fontId="11" fillId="0" borderId="23" xfId="0" applyFont="1" applyBorder="1" applyAlignment="1">
      <alignment horizontal="left"/>
    </xf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0" fillId="0" borderId="1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24" xfId="0" applyFont="1" applyBorder="1" applyAlignment="1">
      <alignment wrapText="1"/>
    </xf>
    <xf numFmtId="0" fontId="0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49" fontId="28" fillId="0" borderId="24" xfId="0" applyNumberFormat="1" applyFont="1" applyBorder="1" applyAlignment="1">
      <alignment horizontal="right"/>
    </xf>
    <xf numFmtId="164" fontId="11" fillId="24" borderId="23" xfId="0" applyNumberFormat="1" applyFont="1" applyFill="1" applyBorder="1"/>
    <xf numFmtId="49" fontId="24" fillId="0" borderId="22" xfId="0" applyNumberFormat="1" applyFont="1" applyBorder="1" applyAlignment="1">
      <alignment horizontal="center"/>
    </xf>
    <xf numFmtId="2" fontId="32" fillId="0" borderId="10" xfId="0" applyNumberFormat="1" applyFont="1" applyBorder="1"/>
    <xf numFmtId="2" fontId="32" fillId="0" borderId="16" xfId="0" applyNumberFormat="1" applyFont="1" applyBorder="1"/>
    <xf numFmtId="0" fontId="28" fillId="0" borderId="24" xfId="0" applyFont="1" applyBorder="1"/>
    <xf numFmtId="0" fontId="11" fillId="0" borderId="23" xfId="0" applyFont="1" applyBorder="1"/>
    <xf numFmtId="0" fontId="11" fillId="24" borderId="23" xfId="0" applyFont="1" applyFill="1" applyBorder="1"/>
    <xf numFmtId="164" fontId="0" fillId="0" borderId="13" xfId="0" applyNumberFormat="1" applyBorder="1"/>
    <xf numFmtId="0" fontId="11" fillId="0" borderId="10" xfId="0" applyFont="1" applyBorder="1" applyAlignment="1">
      <alignment horizontal="left"/>
    </xf>
    <xf numFmtId="0" fontId="39" fillId="0" borderId="10" xfId="0" applyFont="1" applyBorder="1"/>
    <xf numFmtId="49" fontId="40" fillId="0" borderId="10" xfId="0" applyNumberFormat="1" applyFont="1" applyBorder="1" applyAlignment="1">
      <alignment horizontal="center"/>
    </xf>
    <xf numFmtId="0" fontId="40" fillId="0" borderId="11" xfId="0" applyFont="1" applyBorder="1"/>
    <xf numFmtId="0" fontId="39" fillId="0" borderId="12" xfId="0" applyFont="1" applyBorder="1"/>
    <xf numFmtId="0" fontId="39" fillId="0" borderId="12" xfId="0" applyFont="1" applyBorder="1" applyAlignment="1">
      <alignment wrapText="1"/>
    </xf>
    <xf numFmtId="0" fontId="39" fillId="0" borderId="14" xfId="0" applyFont="1" applyBorder="1"/>
    <xf numFmtId="49" fontId="39" fillId="0" borderId="0" xfId="0" applyNumberFormat="1" applyFont="1" applyBorder="1" applyAlignment="1">
      <alignment horizontal="center"/>
    </xf>
    <xf numFmtId="0" fontId="39" fillId="0" borderId="11" xfId="0" applyFont="1" applyBorder="1"/>
    <xf numFmtId="0" fontId="39" fillId="0" borderId="0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9" fillId="0" borderId="16" xfId="0" applyFont="1" applyBorder="1" applyAlignment="1">
      <alignment wrapText="1"/>
    </xf>
    <xf numFmtId="165" fontId="20" fillId="0" borderId="16" xfId="0" applyNumberFormat="1" applyFont="1" applyBorder="1"/>
    <xf numFmtId="0" fontId="39" fillId="0" borderId="22" xfId="0" applyFont="1" applyBorder="1"/>
    <xf numFmtId="165" fontId="34" fillId="0" borderId="16" xfId="0" applyNumberFormat="1" applyFont="1" applyBorder="1"/>
    <xf numFmtId="49" fontId="39" fillId="0" borderId="17" xfId="0" applyNumberFormat="1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166" fontId="20" fillId="0" borderId="10" xfId="0" applyNumberFormat="1" applyFont="1" applyBorder="1"/>
    <xf numFmtId="0" fontId="41" fillId="0" borderId="16" xfId="0" applyFont="1" applyBorder="1" applyAlignment="1">
      <alignment horizontal="center"/>
    </xf>
    <xf numFmtId="0" fontId="39" fillId="0" borderId="0" xfId="0" applyFont="1" applyBorder="1"/>
    <xf numFmtId="0" fontId="40" fillId="0" borderId="14" xfId="0" applyFont="1" applyBorder="1"/>
    <xf numFmtId="0" fontId="39" fillId="0" borderId="10" xfId="0" applyFont="1" applyBorder="1" applyAlignment="1">
      <alignment horizontal="center"/>
    </xf>
    <xf numFmtId="0" fontId="39" fillId="0" borderId="24" xfId="0" applyFont="1" applyBorder="1" applyAlignment="1">
      <alignment wrapText="1"/>
    </xf>
    <xf numFmtId="165" fontId="20" fillId="0" borderId="10" xfId="0" applyNumberFormat="1" applyFont="1" applyBorder="1"/>
    <xf numFmtId="166" fontId="32" fillId="0" borderId="16" xfId="0" applyNumberFormat="1" applyFont="1" applyBorder="1"/>
    <xf numFmtId="0" fontId="40" fillId="0" borderId="24" xfId="0" applyFont="1" applyBorder="1"/>
    <xf numFmtId="0" fontId="39" fillId="0" borderId="23" xfId="0" applyFont="1" applyBorder="1"/>
    <xf numFmtId="0" fontId="39" fillId="0" borderId="17" xfId="0" applyFont="1" applyBorder="1" applyAlignment="1">
      <alignment wrapText="1"/>
    </xf>
    <xf numFmtId="165" fontId="32" fillId="0" borderId="16" xfId="0" applyNumberFormat="1" applyFont="1" applyBorder="1"/>
    <xf numFmtId="0" fontId="40" fillId="0" borderId="10" xfId="0" applyFont="1" applyBorder="1" applyAlignment="1">
      <alignment horizontal="center"/>
    </xf>
    <xf numFmtId="0" fontId="40" fillId="0" borderId="12" xfId="0" applyFont="1" applyBorder="1"/>
    <xf numFmtId="166" fontId="20" fillId="0" borderId="16" xfId="0" applyNumberFormat="1" applyFont="1" applyBorder="1"/>
    <xf numFmtId="0" fontId="39" fillId="0" borderId="11" xfId="0" applyFont="1" applyBorder="1" applyAlignment="1">
      <alignment wrapText="1"/>
    </xf>
    <xf numFmtId="166" fontId="21" fillId="0" borderId="16" xfId="0" applyNumberFormat="1" applyFont="1" applyBorder="1"/>
    <xf numFmtId="165" fontId="21" fillId="0" borderId="10" xfId="0" applyNumberFormat="1" applyFont="1" applyBorder="1"/>
    <xf numFmtId="165" fontId="21" fillId="0" borderId="16" xfId="0" applyNumberFormat="1" applyFont="1" applyBorder="1"/>
    <xf numFmtId="0" fontId="39" fillId="0" borderId="20" xfId="0" applyFont="1" applyBorder="1"/>
    <xf numFmtId="0" fontId="39" fillId="0" borderId="21" xfId="0" applyFont="1" applyBorder="1" applyAlignment="1">
      <alignment wrapText="1"/>
    </xf>
    <xf numFmtId="0" fontId="39" fillId="0" borderId="15" xfId="0" applyFont="1" applyBorder="1"/>
    <xf numFmtId="0" fontId="39" fillId="0" borderId="21" xfId="0" applyFont="1" applyBorder="1"/>
    <xf numFmtId="0" fontId="39" fillId="0" borderId="15" xfId="0" applyFont="1" applyBorder="1" applyAlignment="1">
      <alignment wrapText="1"/>
    </xf>
    <xf numFmtId="0" fontId="39" fillId="0" borderId="20" xfId="0" applyFont="1" applyBorder="1" applyAlignment="1">
      <alignment wrapText="1"/>
    </xf>
    <xf numFmtId="165" fontId="20" fillId="0" borderId="15" xfId="0" applyNumberFormat="1" applyFont="1" applyBorder="1"/>
    <xf numFmtId="165" fontId="32" fillId="0" borderId="10" xfId="0" applyNumberFormat="1" applyFont="1" applyBorder="1"/>
    <xf numFmtId="0" fontId="40" fillId="0" borderId="13" xfId="0" applyFont="1" applyBorder="1"/>
    <xf numFmtId="0" fontId="39" fillId="0" borderId="16" xfId="0" applyFont="1" applyBorder="1"/>
    <xf numFmtId="0" fontId="39" fillId="0" borderId="17" xfId="0" applyFont="1" applyBorder="1" applyAlignment="1">
      <alignment horizontal="center"/>
    </xf>
    <xf numFmtId="164" fontId="0" fillId="0" borderId="17" xfId="0" applyNumberFormat="1" applyBorder="1"/>
    <xf numFmtId="0" fontId="39" fillId="0" borderId="18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39" fillId="0" borderId="18" xfId="0" applyFont="1" applyBorder="1"/>
    <xf numFmtId="0" fontId="40" fillId="0" borderId="0" xfId="0" applyFont="1" applyBorder="1"/>
    <xf numFmtId="164" fontId="20" fillId="0" borderId="21" xfId="0" applyNumberFormat="1" applyFont="1" applyBorder="1"/>
    <xf numFmtId="164" fontId="20" fillId="0" borderId="19" xfId="0" applyNumberFormat="1" applyFont="1" applyBorder="1"/>
    <xf numFmtId="0" fontId="39" fillId="0" borderId="13" xfId="0" applyFont="1" applyBorder="1" applyAlignment="1">
      <alignment wrapText="1"/>
    </xf>
    <xf numFmtId="0" fontId="39" fillId="0" borderId="19" xfId="0" applyFont="1" applyBorder="1"/>
    <xf numFmtId="0" fontId="39" fillId="0" borderId="14" xfId="0" applyFont="1" applyBorder="1" applyAlignment="1">
      <alignment horizontal="center"/>
    </xf>
    <xf numFmtId="0" fontId="39" fillId="0" borderId="22" xfId="0" applyFont="1" applyBorder="1" applyAlignment="1">
      <alignment wrapText="1"/>
    </xf>
    <xf numFmtId="164" fontId="0" fillId="0" borderId="19" xfId="0" applyNumberFormat="1" applyBorder="1"/>
    <xf numFmtId="0" fontId="39" fillId="0" borderId="10" xfId="0" applyFont="1" applyBorder="1" applyAlignment="1">
      <alignment wrapText="1"/>
    </xf>
    <xf numFmtId="0" fontId="39" fillId="0" borderId="23" xfId="0" applyFont="1" applyBorder="1" applyAlignment="1">
      <alignment horizontal="center"/>
    </xf>
    <xf numFmtId="164" fontId="20" fillId="0" borderId="13" xfId="0" applyNumberFormat="1" applyFont="1" applyBorder="1"/>
    <xf numFmtId="0" fontId="39" fillId="0" borderId="13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22" xfId="0" applyFont="1" applyBorder="1"/>
    <xf numFmtId="0" fontId="39" fillId="0" borderId="16" xfId="0" applyFont="1" applyBorder="1" applyAlignment="1">
      <alignment horizontal="left" wrapText="1"/>
    </xf>
    <xf numFmtId="0" fontId="40" fillId="0" borderId="23" xfId="0" applyFont="1" applyBorder="1"/>
    <xf numFmtId="0" fontId="42" fillId="0" borderId="10" xfId="0" applyFont="1" applyBorder="1" applyAlignment="1">
      <alignment wrapText="1"/>
    </xf>
    <xf numFmtId="165" fontId="20" fillId="0" borderId="17" xfId="0" applyNumberFormat="1" applyFont="1" applyBorder="1"/>
    <xf numFmtId="165" fontId="20" fillId="0" borderId="18" xfId="0" applyNumberFormat="1" applyFont="1" applyBorder="1"/>
    <xf numFmtId="0" fontId="39" fillId="0" borderId="12" xfId="0" applyFont="1" applyBorder="1" applyAlignment="1">
      <alignment horizontal="center"/>
    </xf>
    <xf numFmtId="0" fontId="39" fillId="0" borderId="14" xfId="0" applyFont="1" applyBorder="1" applyAlignment="1">
      <alignment wrapText="1"/>
    </xf>
    <xf numFmtId="0" fontId="11" fillId="0" borderId="1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40" fillId="0" borderId="20" xfId="0" applyFont="1" applyBorder="1"/>
    <xf numFmtId="0" fontId="40" fillId="0" borderId="18" xfId="0" applyFont="1" applyBorder="1"/>
    <xf numFmtId="0" fontId="40" fillId="0" borderId="21" xfId="0" applyFont="1" applyBorder="1"/>
    <xf numFmtId="0" fontId="39" fillId="0" borderId="19" xfId="0" applyFont="1" applyBorder="1" applyAlignment="1">
      <alignment wrapText="1"/>
    </xf>
    <xf numFmtId="165" fontId="20" fillId="0" borderId="13" xfId="0" applyNumberFormat="1" applyFont="1" applyBorder="1"/>
    <xf numFmtId="0" fontId="39" fillId="0" borderId="21" xfId="0" applyFont="1" applyBorder="1" applyAlignment="1">
      <alignment horizontal="left"/>
    </xf>
    <xf numFmtId="0" fontId="41" fillId="0" borderId="21" xfId="0" applyFont="1" applyBorder="1" applyAlignment="1">
      <alignment horizontal="center" wrapText="1"/>
    </xf>
    <xf numFmtId="165" fontId="34" fillId="0" borderId="13" xfId="0" applyNumberFormat="1" applyFont="1" applyBorder="1"/>
    <xf numFmtId="0" fontId="41" fillId="0" borderId="14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165" fontId="32" fillId="0" borderId="13" xfId="0" applyNumberFormat="1" applyFont="1" applyBorder="1"/>
    <xf numFmtId="0" fontId="39" fillId="0" borderId="14" xfId="0" applyFont="1" applyFill="1" applyBorder="1" applyAlignment="1">
      <alignment horizontal="center"/>
    </xf>
    <xf numFmtId="0" fontId="40" fillId="0" borderId="13" xfId="0" applyFont="1" applyBorder="1" applyAlignment="1">
      <alignment wrapText="1"/>
    </xf>
    <xf numFmtId="0" fontId="40" fillId="0" borderId="18" xfId="0" applyFont="1" applyBorder="1" applyAlignment="1">
      <alignment horizontal="center"/>
    </xf>
    <xf numFmtId="0" fontId="40" fillId="0" borderId="15" xfId="0" applyFont="1" applyBorder="1"/>
    <xf numFmtId="165" fontId="32" fillId="0" borderId="17" xfId="0" applyNumberFormat="1" applyFont="1" applyBorder="1"/>
    <xf numFmtId="0" fontId="40" fillId="0" borderId="11" xfId="0" applyFont="1" applyBorder="1" applyAlignment="1"/>
    <xf numFmtId="0" fontId="39" fillId="0" borderId="12" xfId="0" applyFont="1" applyBorder="1" applyAlignment="1"/>
    <xf numFmtId="0" fontId="0" fillId="0" borderId="12" xfId="0" applyBorder="1" applyAlignment="1">
      <alignment wrapText="1"/>
    </xf>
    <xf numFmtId="0" fontId="41" fillId="0" borderId="18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165" fontId="32" fillId="0" borderId="15" xfId="0" applyNumberFormat="1" applyFont="1" applyBorder="1"/>
    <xf numFmtId="0" fontId="40" fillId="0" borderId="12" xfId="0" applyFont="1" applyBorder="1" applyAlignment="1">
      <alignment horizontal="left"/>
    </xf>
    <xf numFmtId="0" fontId="39" fillId="0" borderId="12" xfId="0" applyFont="1" applyBorder="1" applyAlignment="1">
      <alignment horizontal="center" wrapText="1"/>
    </xf>
    <xf numFmtId="164" fontId="0" fillId="0" borderId="13" xfId="0" applyNumberFormat="1" applyBorder="1" applyAlignment="1">
      <alignment horizontal="center"/>
    </xf>
    <xf numFmtId="0" fontId="39" fillId="24" borderId="14" xfId="0" applyFont="1" applyFill="1" applyBorder="1"/>
    <xf numFmtId="0" fontId="39" fillId="0" borderId="24" xfId="0" applyFont="1" applyBorder="1"/>
    <xf numFmtId="165" fontId="34" fillId="0" borderId="10" xfId="0" applyNumberFormat="1" applyFont="1" applyBorder="1"/>
    <xf numFmtId="165" fontId="34" fillId="0" borderId="29" xfId="0" applyNumberFormat="1" applyFont="1" applyBorder="1"/>
    <xf numFmtId="0" fontId="34" fillId="0" borderId="0" xfId="0" applyFont="1"/>
    <xf numFmtId="0" fontId="0" fillId="0" borderId="10" xfId="0" applyFont="1" applyBorder="1" applyAlignment="1">
      <alignment horizontal="center"/>
    </xf>
    <xf numFmtId="0" fontId="19" fillId="0" borderId="10" xfId="0" applyFont="1" applyBorder="1"/>
    <xf numFmtId="49" fontId="39" fillId="0" borderId="0" xfId="0" applyNumberFormat="1" applyFont="1" applyBorder="1" applyAlignment="1">
      <alignment horizontal="right"/>
    </xf>
    <xf numFmtId="0" fontId="19" fillId="0" borderId="14" xfId="0" applyFont="1" applyBorder="1"/>
    <xf numFmtId="49" fontId="39" fillId="0" borderId="16" xfId="0" applyNumberFormat="1" applyFont="1" applyBorder="1" applyAlignment="1">
      <alignment horizontal="right"/>
    </xf>
    <xf numFmtId="0" fontId="39" fillId="0" borderId="23" xfId="0" applyFont="1" applyBorder="1" applyAlignment="1">
      <alignment wrapText="1"/>
    </xf>
    <xf numFmtId="0" fontId="19" fillId="0" borderId="15" xfId="0" applyFont="1" applyBorder="1"/>
    <xf numFmtId="0" fontId="43" fillId="0" borderId="11" xfId="0" applyFont="1" applyBorder="1"/>
    <xf numFmtId="49" fontId="40" fillId="0" borderId="12" xfId="0" applyNumberFormat="1" applyFont="1" applyBorder="1" applyAlignment="1">
      <alignment horizontal="center"/>
    </xf>
    <xf numFmtId="0" fontId="19" fillId="0" borderId="11" xfId="0" applyFont="1" applyBorder="1"/>
    <xf numFmtId="0" fontId="0" fillId="0" borderId="23" xfId="0" applyBorder="1"/>
    <xf numFmtId="0" fontId="39" fillId="0" borderId="17" xfId="0" applyFont="1" applyBorder="1"/>
    <xf numFmtId="0" fontId="28" fillId="0" borderId="10" xfId="0" applyFont="1" applyBorder="1" applyAlignment="1">
      <alignment horizontal="center"/>
    </xf>
    <xf numFmtId="0" fontId="39" fillId="0" borderId="13" xfId="0" applyFont="1" applyBorder="1"/>
    <xf numFmtId="0" fontId="0" fillId="0" borderId="11" xfId="0" applyBorder="1"/>
    <xf numFmtId="0" fontId="19" fillId="0" borderId="24" xfId="0" applyFont="1" applyBorder="1"/>
    <xf numFmtId="0" fontId="28" fillId="0" borderId="17" xfId="0" applyFont="1" applyBorder="1" applyAlignment="1">
      <alignment horizontal="center"/>
    </xf>
    <xf numFmtId="165" fontId="34" fillId="0" borderId="14" xfId="0" applyNumberFormat="1" applyFont="1" applyBorder="1"/>
    <xf numFmtId="165" fontId="11" fillId="0" borderId="16" xfId="0" applyNumberFormat="1" applyFont="1" applyBorder="1"/>
    <xf numFmtId="0" fontId="0" fillId="0" borderId="0" xfId="0" applyBorder="1"/>
    <xf numFmtId="0" fontId="19" fillId="0" borderId="20" xfId="0" applyFont="1" applyBorder="1"/>
    <xf numFmtId="0" fontId="19" fillId="0" borderId="22" xfId="0" applyFont="1" applyBorder="1"/>
    <xf numFmtId="0" fontId="28" fillId="0" borderId="14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165" fontId="20" fillId="0" borderId="14" xfId="0" applyNumberFormat="1" applyFont="1" applyBorder="1"/>
    <xf numFmtId="0" fontId="39" fillId="0" borderId="13" xfId="0" applyFont="1" applyFill="1" applyBorder="1"/>
    <xf numFmtId="0" fontId="0" fillId="0" borderId="16" xfId="0" applyBorder="1" applyAlignment="1">
      <alignment wrapText="1"/>
    </xf>
    <xf numFmtId="0" fontId="40" fillId="0" borderId="10" xfId="0" applyFont="1" applyBorder="1"/>
    <xf numFmtId="0" fontId="28" fillId="0" borderId="15" xfId="0" applyFont="1" applyBorder="1" applyAlignment="1">
      <alignment horizontal="center"/>
    </xf>
    <xf numFmtId="0" fontId="11" fillId="0" borderId="24" xfId="0" applyFont="1" applyBorder="1" applyAlignment="1">
      <alignment horizontal="left"/>
    </xf>
    <xf numFmtId="0" fontId="11" fillId="0" borderId="23" xfId="0" applyFont="1" applyBorder="1" applyAlignment="1">
      <alignment horizontal="left" wrapText="1"/>
    </xf>
    <xf numFmtId="49" fontId="39" fillId="0" borderId="18" xfId="0" applyNumberFormat="1" applyFont="1" applyBorder="1" applyAlignment="1">
      <alignment horizontal="center"/>
    </xf>
    <xf numFmtId="0" fontId="40" fillId="0" borderId="24" xfId="0" applyFont="1" applyBorder="1" applyAlignment="1"/>
    <xf numFmtId="0" fontId="39" fillId="0" borderId="23" xfId="0" applyFont="1" applyBorder="1" applyAlignment="1"/>
    <xf numFmtId="0" fontId="34" fillId="0" borderId="28" xfId="0" applyFont="1" applyBorder="1" applyAlignment="1">
      <alignment wrapText="1"/>
    </xf>
    <xf numFmtId="0" fontId="24" fillId="0" borderId="30" xfId="0" applyFont="1" applyBorder="1" applyAlignment="1">
      <alignment horizontal="center"/>
    </xf>
    <xf numFmtId="0" fontId="37" fillId="0" borderId="14" xfId="0" applyFont="1" applyBorder="1"/>
    <xf numFmtId="0" fontId="24" fillId="0" borderId="15" xfId="0" applyFont="1" applyFill="1" applyBorder="1"/>
    <xf numFmtId="0" fontId="24" fillId="0" borderId="31" xfId="0" applyFont="1" applyBorder="1"/>
    <xf numFmtId="49" fontId="24" fillId="0" borderId="30" xfId="40" applyNumberFormat="1" applyFont="1" applyBorder="1" applyAlignment="1">
      <alignment horizontal="center"/>
    </xf>
    <xf numFmtId="0" fontId="24" fillId="0" borderId="30" xfId="40" applyFont="1" applyBorder="1" applyAlignment="1">
      <alignment wrapText="1"/>
    </xf>
    <xf numFmtId="49" fontId="24" fillId="0" borderId="30" xfId="0" applyNumberFormat="1" applyFont="1" applyBorder="1" applyAlignment="1">
      <alignment horizontal="center"/>
    </xf>
    <xf numFmtId="0" fontId="24" fillId="0" borderId="32" xfId="0" applyFont="1" applyBorder="1" applyAlignment="1">
      <alignment wrapText="1"/>
    </xf>
    <xf numFmtId="0" fontId="28" fillId="0" borderId="33" xfId="0" applyFont="1" applyBorder="1"/>
    <xf numFmtId="0" fontId="25" fillId="0" borderId="34" xfId="0" applyFont="1" applyBorder="1" applyAlignment="1">
      <alignment wrapText="1"/>
    </xf>
    <xf numFmtId="49" fontId="47" fillId="0" borderId="0" xfId="0" applyNumberFormat="1" applyFont="1" applyBorder="1" applyAlignment="1">
      <alignment horizontal="center"/>
    </xf>
    <xf numFmtId="165" fontId="0" fillId="0" borderId="13" xfId="0" applyNumberFormat="1" applyBorder="1"/>
    <xf numFmtId="165" fontId="29" fillId="0" borderId="10" xfId="0" applyNumberFormat="1" applyFont="1" applyBorder="1" applyAlignment="1">
      <alignment horizontal="center"/>
    </xf>
    <xf numFmtId="165" fontId="20" fillId="0" borderId="30" xfId="0" applyNumberFormat="1" applyFont="1" applyBorder="1"/>
    <xf numFmtId="165" fontId="27" fillId="0" borderId="16" xfId="0" applyNumberFormat="1" applyFont="1" applyBorder="1"/>
    <xf numFmtId="165" fontId="29" fillId="0" borderId="16" xfId="0" applyNumberFormat="1" applyFont="1" applyBorder="1"/>
    <xf numFmtId="165" fontId="11" fillId="0" borderId="13" xfId="38" applyNumberFormat="1" applyBorder="1"/>
    <xf numFmtId="165" fontId="11" fillId="0" borderId="13" xfId="39" applyNumberFormat="1" applyBorder="1"/>
    <xf numFmtId="165" fontId="11" fillId="0" borderId="16" xfId="39" applyNumberFormat="1" applyBorder="1"/>
    <xf numFmtId="165" fontId="32" fillId="0" borderId="15" xfId="39" applyNumberFormat="1" applyFont="1" applyBorder="1"/>
    <xf numFmtId="165" fontId="33" fillId="0" borderId="15" xfId="39" applyNumberFormat="1" applyFont="1" applyBorder="1"/>
    <xf numFmtId="165" fontId="20" fillId="0" borderId="16" xfId="0" applyNumberFormat="1" applyFont="1" applyBorder="1" applyAlignment="1">
      <alignment horizontal="right"/>
    </xf>
    <xf numFmtId="165" fontId="34" fillId="0" borderId="35" xfId="0" applyNumberFormat="1" applyFont="1" applyBorder="1"/>
    <xf numFmtId="49" fontId="39" fillId="0" borderId="30" xfId="0" applyNumberFormat="1" applyFont="1" applyBorder="1" applyAlignment="1">
      <alignment horizontal="right"/>
    </xf>
    <xf numFmtId="0" fontId="19" fillId="0" borderId="36" xfId="0" applyFont="1" applyBorder="1"/>
    <xf numFmtId="0" fontId="28" fillId="0" borderId="32" xfId="0" applyFont="1" applyBorder="1" applyAlignment="1">
      <alignment horizontal="center"/>
    </xf>
    <xf numFmtId="0" fontId="0" fillId="0" borderId="14" xfId="0" applyFont="1" applyBorder="1"/>
    <xf numFmtId="165" fontId="32" fillId="0" borderId="30" xfId="0" applyNumberFormat="1" applyFont="1" applyBorder="1"/>
    <xf numFmtId="0" fontId="39" fillId="0" borderId="33" xfId="0" applyFont="1" applyBorder="1"/>
    <xf numFmtId="165" fontId="32" fillId="0" borderId="32" xfId="0" applyNumberFormat="1" applyFont="1" applyBorder="1"/>
    <xf numFmtId="0" fontId="34" fillId="0" borderId="37" xfId="0" applyFont="1" applyBorder="1"/>
    <xf numFmtId="0" fontId="34" fillId="0" borderId="38" xfId="0" applyFont="1" applyBorder="1"/>
    <xf numFmtId="0" fontId="34" fillId="0" borderId="39" xfId="0" applyFont="1" applyBorder="1" applyAlignment="1">
      <alignment wrapText="1"/>
    </xf>
    <xf numFmtId="165" fontId="34" fillId="0" borderId="40" xfId="0" applyNumberFormat="1" applyFont="1" applyBorder="1"/>
    <xf numFmtId="165" fontId="27" fillId="0" borderId="16" xfId="0" applyNumberFormat="1" applyFon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29" fillId="0" borderId="16" xfId="0" applyNumberFormat="1" applyFont="1" applyBorder="1" applyAlignment="1">
      <alignment horizontal="right"/>
    </xf>
    <xf numFmtId="165" fontId="30" fillId="0" borderId="16" xfId="0" applyNumberFormat="1" applyFont="1" applyBorder="1" applyAlignment="1">
      <alignment horizontal="right"/>
    </xf>
    <xf numFmtId="165" fontId="31" fillId="0" borderId="16" xfId="0" applyNumberFormat="1" applyFont="1" applyBorder="1" applyAlignment="1">
      <alignment horizontal="right"/>
    </xf>
    <xf numFmtId="165" fontId="11" fillId="0" borderId="12" xfId="38" applyNumberFormat="1" applyFont="1" applyBorder="1" applyAlignment="1">
      <alignment horizontal="right"/>
    </xf>
    <xf numFmtId="165" fontId="11" fillId="0" borderId="12" xfId="39" applyNumberFormat="1" applyFont="1" applyBorder="1" applyAlignment="1">
      <alignment horizontal="right"/>
    </xf>
    <xf numFmtId="165" fontId="11" fillId="24" borderId="16" xfId="39" applyNumberFormat="1" applyFont="1" applyFill="1" applyBorder="1" applyAlignment="1">
      <alignment horizontal="right"/>
    </xf>
    <xf numFmtId="165" fontId="32" fillId="24" borderId="16" xfId="39" applyNumberFormat="1" applyFont="1" applyFill="1" applyBorder="1" applyAlignment="1">
      <alignment horizontal="right"/>
    </xf>
    <xf numFmtId="165" fontId="11" fillId="0" borderId="12" xfId="40" applyNumberFormat="1" applyFont="1" applyBorder="1"/>
    <xf numFmtId="165" fontId="11" fillId="0" borderId="16" xfId="40" applyNumberFormat="1" applyFont="1" applyBorder="1"/>
    <xf numFmtId="165" fontId="32" fillId="24" borderId="15" xfId="41" applyNumberFormat="1" applyFont="1" applyFill="1" applyBorder="1"/>
    <xf numFmtId="165" fontId="34" fillId="24" borderId="16" xfId="0" applyNumberFormat="1" applyFont="1" applyFill="1" applyBorder="1"/>
    <xf numFmtId="165" fontId="0" fillId="0" borderId="12" xfId="0" applyNumberFormat="1" applyBorder="1"/>
    <xf numFmtId="165" fontId="31" fillId="0" borderId="16" xfId="0" applyNumberFormat="1" applyFont="1" applyBorder="1"/>
    <xf numFmtId="165" fontId="0" fillId="0" borderId="0" xfId="0" applyNumberFormat="1" applyBorder="1"/>
    <xf numFmtId="165" fontId="11" fillId="24" borderId="14" xfId="0" applyNumberFormat="1" applyFont="1" applyFill="1" applyBorder="1"/>
    <xf numFmtId="165" fontId="32" fillId="24" borderId="16" xfId="0" applyNumberFormat="1" applyFont="1" applyFill="1" applyBorder="1"/>
    <xf numFmtId="165" fontId="34" fillId="24" borderId="0" xfId="0" applyNumberFormat="1" applyFont="1" applyFill="1" applyBorder="1"/>
    <xf numFmtId="165" fontId="11" fillId="24" borderId="12" xfId="0" applyNumberFormat="1" applyFont="1" applyFill="1" applyBorder="1"/>
    <xf numFmtId="165" fontId="11" fillId="24" borderId="16" xfId="0" applyNumberFormat="1" applyFont="1" applyFill="1" applyBorder="1"/>
    <xf numFmtId="165" fontId="11" fillId="24" borderId="23" xfId="0" applyNumberFormat="1" applyFont="1" applyFill="1" applyBorder="1"/>
    <xf numFmtId="165" fontId="11" fillId="0" borderId="14" xfId="0" applyNumberFormat="1" applyFont="1" applyBorder="1"/>
    <xf numFmtId="165" fontId="11" fillId="24" borderId="21" xfId="0" applyNumberFormat="1" applyFont="1" applyFill="1" applyBorder="1"/>
    <xf numFmtId="165" fontId="24" fillId="0" borderId="12" xfId="0" applyNumberFormat="1" applyFont="1" applyBorder="1"/>
    <xf numFmtId="165" fontId="11" fillId="0" borderId="12" xfId="0" applyNumberFormat="1" applyFont="1" applyBorder="1"/>
    <xf numFmtId="165" fontId="32" fillId="24" borderId="10" xfId="0" applyNumberFormat="1" applyFont="1" applyFill="1" applyBorder="1"/>
    <xf numFmtId="165" fontId="11" fillId="0" borderId="21" xfId="0" applyNumberFormat="1" applyFont="1" applyBorder="1"/>
    <xf numFmtId="165" fontId="11" fillId="0" borderId="15" xfId="0" applyNumberFormat="1" applyFont="1" applyBorder="1" applyAlignment="1">
      <alignment horizontal="right"/>
    </xf>
    <xf numFmtId="165" fontId="11" fillId="0" borderId="16" xfId="0" applyNumberFormat="1" applyFont="1" applyBorder="1" applyAlignment="1">
      <alignment horizontal="right"/>
    </xf>
    <xf numFmtId="165" fontId="11" fillId="0" borderId="15" xfId="0" applyNumberFormat="1" applyFont="1" applyBorder="1"/>
    <xf numFmtId="165" fontId="32" fillId="0" borderId="16" xfId="0" applyNumberFormat="1" applyFont="1" applyBorder="1" applyAlignment="1">
      <alignment horizontal="right"/>
    </xf>
    <xf numFmtId="165" fontId="11" fillId="0" borderId="10" xfId="0" applyNumberFormat="1" applyFont="1" applyBorder="1"/>
    <xf numFmtId="165" fontId="11" fillId="0" borderId="30" xfId="0" applyNumberFormat="1" applyFont="1" applyBorder="1"/>
    <xf numFmtId="165" fontId="34" fillId="0" borderId="41" xfId="0" applyNumberFormat="1" applyFont="1" applyBorder="1"/>
    <xf numFmtId="165" fontId="11" fillId="0" borderId="15" xfId="0" applyNumberFormat="1" applyFont="1" applyBorder="1" applyAlignment="1">
      <alignment horizontal="center"/>
    </xf>
    <xf numFmtId="165" fontId="32" fillId="0" borderId="11" xfId="0" applyNumberFormat="1" applyFont="1" applyBorder="1"/>
    <xf numFmtId="165" fontId="20" fillId="0" borderId="15" xfId="0" applyNumberFormat="1" applyFont="1" applyBorder="1" applyAlignment="1">
      <alignment horizontal="right"/>
    </xf>
    <xf numFmtId="165" fontId="11" fillId="0" borderId="12" xfId="38" applyNumberFormat="1" applyBorder="1" applyAlignment="1">
      <alignment horizontal="right"/>
    </xf>
    <xf numFmtId="165" fontId="11" fillId="0" borderId="12" xfId="39" applyNumberFormat="1" applyBorder="1" applyAlignment="1">
      <alignment horizontal="right"/>
    </xf>
    <xf numFmtId="165" fontId="11" fillId="0" borderId="12" xfId="40" applyNumberFormat="1" applyBorder="1"/>
    <xf numFmtId="165" fontId="11" fillId="24" borderId="0" xfId="0" applyNumberFormat="1" applyFont="1" applyFill="1" applyBorder="1"/>
    <xf numFmtId="165" fontId="0" fillId="0" borderId="23" xfId="0" applyNumberFormat="1" applyBorder="1"/>
    <xf numFmtId="165" fontId="0" fillId="0" borderId="21" xfId="0" applyNumberFormat="1" applyBorder="1"/>
    <xf numFmtId="165" fontId="24" fillId="24" borderId="12" xfId="0" applyNumberFormat="1" applyFont="1" applyFill="1" applyBorder="1"/>
    <xf numFmtId="165" fontId="34" fillId="0" borderId="15" xfId="39" applyNumberFormat="1" applyFont="1" applyBorder="1"/>
    <xf numFmtId="0" fontId="0" fillId="0" borderId="22" xfId="0" applyBorder="1"/>
    <xf numFmtId="0" fontId="24" fillId="0" borderId="30" xfId="0" applyFont="1" applyBorder="1" applyAlignment="1">
      <alignment wrapText="1"/>
    </xf>
    <xf numFmtId="165" fontId="11" fillId="24" borderId="30" xfId="0" applyNumberFormat="1" applyFont="1" applyFill="1" applyBorder="1"/>
    <xf numFmtId="165" fontId="34" fillId="0" borderId="16" xfId="0" applyNumberFormat="1" applyFont="1" applyBorder="1" applyAlignment="1">
      <alignment horizontal="left"/>
    </xf>
    <xf numFmtId="165" fontId="34" fillId="0" borderId="10" xfId="0" applyNumberFormat="1" applyFont="1" applyBorder="1" applyAlignment="1">
      <alignment horizontal="left"/>
    </xf>
    <xf numFmtId="165" fontId="34" fillId="0" borderId="15" xfId="0" applyNumberFormat="1" applyFont="1" applyBorder="1" applyAlignment="1">
      <alignment horizontal="left"/>
    </xf>
    <xf numFmtId="165" fontId="20" fillId="0" borderId="10" xfId="0" applyNumberFormat="1" applyFont="1" applyBorder="1" applyAlignment="1">
      <alignment horizontal="center"/>
    </xf>
    <xf numFmtId="165" fontId="20" fillId="0" borderId="24" xfId="0" applyNumberFormat="1" applyFont="1" applyBorder="1"/>
    <xf numFmtId="165" fontId="20" fillId="0" borderId="21" xfId="0" applyNumberFormat="1" applyFont="1" applyBorder="1"/>
    <xf numFmtId="165" fontId="20" fillId="0" borderId="12" xfId="0" applyNumberFormat="1" applyFont="1" applyBorder="1"/>
    <xf numFmtId="165" fontId="32" fillId="0" borderId="12" xfId="0" applyNumberFormat="1" applyFont="1" applyBorder="1"/>
    <xf numFmtId="165" fontId="35" fillId="0" borderId="12" xfId="0" applyNumberFormat="1" applyFont="1" applyBorder="1"/>
    <xf numFmtId="165" fontId="11" fillId="0" borderId="16" xfId="0" applyNumberFormat="1" applyFont="1" applyBorder="1" applyAlignment="1">
      <alignment horizontal="center"/>
    </xf>
    <xf numFmtId="165" fontId="20" fillId="0" borderId="11" xfId="0" applyNumberFormat="1" applyFont="1" applyBorder="1"/>
    <xf numFmtId="165" fontId="0" fillId="0" borderId="12" xfId="0" applyNumberFormat="1" applyBorder="1" applyAlignment="1">
      <alignment horizontal="center"/>
    </xf>
    <xf numFmtId="165" fontId="34" fillId="0" borderId="42" xfId="0" applyNumberFormat="1" applyFont="1" applyBorder="1"/>
    <xf numFmtId="0" fontId="39" fillId="0" borderId="30" xfId="0" applyFont="1" applyBorder="1" applyAlignment="1">
      <alignment wrapText="1"/>
    </xf>
    <xf numFmtId="0" fontId="39" fillId="0" borderId="30" xfId="0" applyFont="1" applyBorder="1" applyAlignment="1">
      <alignment horizontal="center"/>
    </xf>
    <xf numFmtId="165" fontId="44" fillId="0" borderId="16" xfId="0" applyNumberFormat="1" applyFont="1" applyBorder="1"/>
    <xf numFmtId="165" fontId="44" fillId="0" borderId="15" xfId="0" applyNumberFormat="1" applyFont="1" applyBorder="1"/>
    <xf numFmtId="165" fontId="44" fillId="0" borderId="10" xfId="0" applyNumberFormat="1" applyFont="1" applyBorder="1"/>
    <xf numFmtId="165" fontId="45" fillId="0" borderId="16" xfId="0" applyNumberFormat="1" applyFont="1" applyBorder="1"/>
    <xf numFmtId="165" fontId="44" fillId="0" borderId="16" xfId="0" applyNumberFormat="1" applyFont="1" applyBorder="1" applyAlignment="1"/>
    <xf numFmtId="165" fontId="34" fillId="0" borderId="30" xfId="0" applyNumberFormat="1" applyFont="1" applyBorder="1"/>
    <xf numFmtId="0" fontId="39" fillId="0" borderId="16" xfId="0" applyFont="1" applyBorder="1" applyAlignment="1">
      <alignment horizontal="center" vertical="center"/>
    </xf>
    <xf numFmtId="0" fontId="39" fillId="0" borderId="31" xfId="0" applyFont="1" applyFill="1" applyBorder="1" applyAlignment="1">
      <alignment horizontal="center"/>
    </xf>
    <xf numFmtId="0" fontId="19" fillId="0" borderId="30" xfId="0" applyFont="1" applyBorder="1"/>
    <xf numFmtId="0" fontId="49" fillId="0" borderId="0" xfId="0" applyFont="1"/>
    <xf numFmtId="0" fontId="49" fillId="0" borderId="10" xfId="0" applyFont="1" applyBorder="1"/>
    <xf numFmtId="0" fontId="49" fillId="0" borderId="14" xfId="0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49" fillId="0" borderId="16" xfId="0" applyFont="1" applyBorder="1" applyAlignment="1">
      <alignment horizontal="center"/>
    </xf>
    <xf numFmtId="164" fontId="49" fillId="0" borderId="23" xfId="0" applyNumberFormat="1" applyFont="1" applyBorder="1"/>
    <xf numFmtId="0" fontId="49" fillId="0" borderId="17" xfId="0" applyFont="1" applyBorder="1"/>
    <xf numFmtId="164" fontId="49" fillId="0" borderId="12" xfId="0" applyNumberFormat="1" applyFont="1" applyBorder="1"/>
    <xf numFmtId="0" fontId="49" fillId="0" borderId="13" xfId="0" applyFont="1" applyBorder="1"/>
    <xf numFmtId="2" fontId="50" fillId="0" borderId="10" xfId="0" applyNumberFormat="1" applyFont="1" applyBorder="1"/>
    <xf numFmtId="164" fontId="49" fillId="0" borderId="13" xfId="0" applyNumberFormat="1" applyFont="1" applyBorder="1"/>
    <xf numFmtId="0" fontId="49" fillId="0" borderId="19" xfId="0" applyFont="1" applyBorder="1"/>
    <xf numFmtId="2" fontId="50" fillId="0" borderId="14" xfId="0" applyNumberFormat="1" applyFont="1" applyBorder="1"/>
    <xf numFmtId="165" fontId="50" fillId="0" borderId="14" xfId="0" applyNumberFormat="1" applyFont="1" applyBorder="1"/>
    <xf numFmtId="0" fontId="49" fillId="0" borderId="14" xfId="0" applyFont="1" applyBorder="1"/>
    <xf numFmtId="0" fontId="49" fillId="0" borderId="18" xfId="0" applyFont="1" applyBorder="1"/>
    <xf numFmtId="165" fontId="34" fillId="0" borderId="43" xfId="0" applyNumberFormat="1" applyFont="1" applyBorder="1"/>
    <xf numFmtId="0" fontId="49" fillId="0" borderId="0" xfId="0" applyFont="1" applyAlignment="1">
      <alignment wrapText="1"/>
    </xf>
    <xf numFmtId="0" fontId="46" fillId="0" borderId="10" xfId="0" applyFont="1" applyBorder="1"/>
    <xf numFmtId="165" fontId="50" fillId="0" borderId="16" xfId="0" applyNumberFormat="1" applyFont="1" applyBorder="1"/>
    <xf numFmtId="164" fontId="49" fillId="0" borderId="21" xfId="0" applyNumberFormat="1" applyFont="1" applyBorder="1"/>
    <xf numFmtId="164" fontId="49" fillId="0" borderId="19" xfId="0" applyNumberFormat="1" applyFont="1" applyBorder="1"/>
    <xf numFmtId="165" fontId="50" fillId="0" borderId="10" xfId="0" applyNumberFormat="1" applyFont="1" applyBorder="1"/>
    <xf numFmtId="165" fontId="50" fillId="0" borderId="17" xfId="0" applyNumberFormat="1" applyFont="1" applyBorder="1"/>
    <xf numFmtId="164" fontId="49" fillId="0" borderId="17" xfId="0" applyNumberFormat="1" applyFont="1" applyBorder="1"/>
    <xf numFmtId="0" fontId="39" fillId="0" borderId="34" xfId="0" applyFont="1" applyBorder="1"/>
    <xf numFmtId="49" fontId="51" fillId="25" borderId="16" xfId="0" applyNumberFormat="1" applyFont="1" applyFill="1" applyBorder="1" applyAlignment="1" applyProtection="1">
      <alignment horizontal="left" vertical="center" wrapText="1"/>
      <protection locked="0"/>
    </xf>
    <xf numFmtId="49" fontId="52" fillId="25" borderId="16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6" xfId="39" applyFont="1" applyBorder="1" applyAlignment="1">
      <alignment wrapText="1"/>
    </xf>
    <xf numFmtId="0" fontId="24" fillId="0" borderId="44" xfId="0" applyFont="1" applyBorder="1"/>
    <xf numFmtId="49" fontId="28" fillId="0" borderId="45" xfId="0" applyNumberFormat="1" applyFont="1" applyBorder="1" applyAlignment="1">
      <alignment horizontal="center"/>
    </xf>
    <xf numFmtId="0" fontId="42" fillId="0" borderId="11" xfId="0" applyFont="1" applyBorder="1" applyAlignment="1">
      <alignment wrapText="1"/>
    </xf>
    <xf numFmtId="0" fontId="54" fillId="0" borderId="14" xfId="0" applyFont="1" applyBorder="1"/>
    <xf numFmtId="0" fontId="54" fillId="0" borderId="0" xfId="0" applyFont="1"/>
    <xf numFmtId="49" fontId="53" fillId="25" borderId="16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0" applyFont="1" applyBorder="1" applyAlignment="1">
      <alignment vertical="center" wrapText="1"/>
    </xf>
    <xf numFmtId="0" fontId="39" fillId="0" borderId="15" xfId="0" applyFont="1" applyBorder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39" fillId="0" borderId="12" xfId="0" applyFont="1" applyBorder="1" applyAlignment="1">
      <alignment vertical="center" wrapText="1"/>
    </xf>
    <xf numFmtId="0" fontId="39" fillId="0" borderId="24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55" fillId="0" borderId="14" xfId="0" applyFont="1" applyBorder="1"/>
    <xf numFmtId="0" fontId="41" fillId="0" borderId="30" xfId="0" applyFont="1" applyBorder="1" applyAlignment="1">
      <alignment horizontal="center"/>
    </xf>
    <xf numFmtId="165" fontId="34" fillId="0" borderId="15" xfId="0" applyNumberFormat="1" applyFont="1" applyBorder="1"/>
    <xf numFmtId="165" fontId="32" fillId="0" borderId="33" xfId="0" applyNumberFormat="1" applyFont="1" applyBorder="1"/>
    <xf numFmtId="0" fontId="39" fillId="0" borderId="36" xfId="0" applyFont="1" applyBorder="1" applyAlignment="1">
      <alignment wrapText="1"/>
    </xf>
    <xf numFmtId="165" fontId="20" fillId="0" borderId="32" xfId="0" applyNumberFormat="1" applyFont="1" applyBorder="1"/>
    <xf numFmtId="0" fontId="40" fillId="0" borderId="30" xfId="0" applyFont="1" applyBorder="1"/>
    <xf numFmtId="0" fontId="28" fillId="0" borderId="45" xfId="0" applyFont="1" applyBorder="1" applyAlignment="1">
      <alignment horizontal="center"/>
    </xf>
    <xf numFmtId="0" fontId="22" fillId="0" borderId="14" xfId="0" applyFont="1" applyBorder="1"/>
    <xf numFmtId="165" fontId="34" fillId="0" borderId="17" xfId="0" applyNumberFormat="1" applyFont="1" applyBorder="1"/>
    <xf numFmtId="0" fontId="28" fillId="0" borderId="47" xfId="0" applyFont="1" applyBorder="1"/>
    <xf numFmtId="0" fontId="24" fillId="0" borderId="48" xfId="0" applyFont="1" applyBorder="1"/>
    <xf numFmtId="0" fontId="24" fillId="0" borderId="49" xfId="0" applyFont="1" applyBorder="1" applyAlignment="1">
      <alignment wrapText="1"/>
    </xf>
    <xf numFmtId="2" fontId="32" fillId="0" borderId="40" xfId="0" applyNumberFormat="1" applyFont="1" applyBorder="1"/>
    <xf numFmtId="165" fontId="54" fillId="0" borderId="21" xfId="0" applyNumberFormat="1" applyFont="1" applyBorder="1"/>
    <xf numFmtId="164" fontId="54" fillId="0" borderId="19" xfId="0" applyNumberFormat="1" applyFont="1" applyBorder="1"/>
    <xf numFmtId="165" fontId="32" fillId="0" borderId="34" xfId="0" applyNumberFormat="1" applyFont="1" applyBorder="1"/>
    <xf numFmtId="0" fontId="40" fillId="0" borderId="50" xfId="0" applyFont="1" applyBorder="1"/>
    <xf numFmtId="0" fontId="39" fillId="0" borderId="33" xfId="0" applyFont="1" applyBorder="1" applyAlignment="1">
      <alignment horizontal="center"/>
    </xf>
    <xf numFmtId="165" fontId="11" fillId="24" borderId="46" xfId="0" applyNumberFormat="1" applyFont="1" applyFill="1" applyBorder="1"/>
    <xf numFmtId="49" fontId="24" fillId="0" borderId="14" xfId="0" applyNumberFormat="1" applyFont="1" applyBorder="1" applyAlignment="1">
      <alignment horizontal="center"/>
    </xf>
    <xf numFmtId="165" fontId="33" fillId="0" borderId="30" xfId="39" applyNumberFormat="1" applyFont="1" applyBorder="1"/>
    <xf numFmtId="0" fontId="24" fillId="0" borderId="51" xfId="0" applyFont="1" applyBorder="1" applyAlignment="1">
      <alignment horizontal="center"/>
    </xf>
    <xf numFmtId="165" fontId="11" fillId="0" borderId="15" xfId="39" applyNumberFormat="1" applyFont="1" applyBorder="1"/>
    <xf numFmtId="165" fontId="20" fillId="0" borderId="16" xfId="0" applyNumberFormat="1" applyFont="1" applyBorder="1" applyAlignment="1">
      <alignment horizontal="center"/>
    </xf>
    <xf numFmtId="43" fontId="20" fillId="0" borderId="16" xfId="0" applyNumberFormat="1" applyFont="1" applyBorder="1" applyAlignment="1">
      <alignment horizontal="center"/>
    </xf>
    <xf numFmtId="0" fontId="19" fillId="0" borderId="33" xfId="0" applyFont="1" applyBorder="1"/>
    <xf numFmtId="165" fontId="32" fillId="0" borderId="19" xfId="0" applyNumberFormat="1" applyFont="1" applyBorder="1"/>
    <xf numFmtId="165" fontId="50" fillId="0" borderId="15" xfId="0" applyNumberFormat="1" applyFont="1" applyBorder="1"/>
    <xf numFmtId="165" fontId="50" fillId="0" borderId="30" xfId="0" applyNumberFormat="1" applyFont="1" applyBorder="1"/>
    <xf numFmtId="165" fontId="34" fillId="0" borderId="26" xfId="0" applyNumberFormat="1" applyFont="1" applyBorder="1"/>
    <xf numFmtId="165" fontId="29" fillId="0" borderId="10" xfId="0" applyNumberFormat="1" applyFont="1" applyBorder="1"/>
    <xf numFmtId="165" fontId="29" fillId="0" borderId="52" xfId="0" applyNumberFormat="1" applyFont="1" applyBorder="1"/>
    <xf numFmtId="0" fontId="24" fillId="0" borderId="22" xfId="36" applyFont="1" applyBorder="1"/>
    <xf numFmtId="165" fontId="0" fillId="0" borderId="23" xfId="0" applyNumberFormat="1" applyBorder="1" applyAlignment="1">
      <alignment horizontal="right"/>
    </xf>
    <xf numFmtId="165" fontId="0" fillId="0" borderId="17" xfId="0" applyNumberFormat="1" applyBorder="1"/>
    <xf numFmtId="0" fontId="24" fillId="0" borderId="54" xfId="0" applyFont="1" applyBorder="1"/>
    <xf numFmtId="0" fontId="24" fillId="0" borderId="55" xfId="0" applyFont="1" applyBorder="1"/>
    <xf numFmtId="0" fontId="24" fillId="0" borderId="56" xfId="0" applyFont="1" applyBorder="1"/>
    <xf numFmtId="0" fontId="24" fillId="0" borderId="24" xfId="0" applyFont="1" applyBorder="1" applyAlignment="1">
      <alignment wrapText="1"/>
    </xf>
    <xf numFmtId="166" fontId="21" fillId="0" borderId="10" xfId="0" applyNumberFormat="1" applyFont="1" applyBorder="1"/>
    <xf numFmtId="0" fontId="39" fillId="0" borderId="11" xfId="0" applyFont="1" applyBorder="1" applyAlignment="1">
      <alignment horizontal="center"/>
    </xf>
    <xf numFmtId="165" fontId="20" fillId="0" borderId="53" xfId="0" applyNumberFormat="1" applyFont="1" applyBorder="1"/>
    <xf numFmtId="165" fontId="20" fillId="0" borderId="54" xfId="0" applyNumberFormat="1" applyFont="1" applyBorder="1"/>
    <xf numFmtId="165" fontId="20" fillId="0" borderId="56" xfId="0" applyNumberFormat="1" applyFont="1" applyBorder="1"/>
    <xf numFmtId="165" fontId="20" fillId="0" borderId="46" xfId="0" applyNumberFormat="1" applyFont="1" applyBorder="1"/>
    <xf numFmtId="0" fontId="39" fillId="0" borderId="53" xfId="0" applyFont="1" applyBorder="1" applyAlignment="1">
      <alignment wrapText="1"/>
    </xf>
    <xf numFmtId="0" fontId="39" fillId="0" borderId="57" xfId="0" applyFont="1" applyBorder="1" applyAlignment="1">
      <alignment horizontal="center"/>
    </xf>
    <xf numFmtId="0" fontId="39" fillId="0" borderId="58" xfId="0" applyFont="1" applyBorder="1" applyAlignment="1">
      <alignment wrapText="1"/>
    </xf>
    <xf numFmtId="0" fontId="39" fillId="0" borderId="13" xfId="0" applyFont="1" applyBorder="1" applyAlignment="1">
      <alignment vertical="center" wrapText="1"/>
    </xf>
    <xf numFmtId="0" fontId="39" fillId="0" borderId="53" xfId="0" applyFont="1" applyBorder="1" applyAlignment="1">
      <alignment horizontal="center"/>
    </xf>
    <xf numFmtId="0" fontId="24" fillId="0" borderId="10" xfId="40" applyFont="1" applyBorder="1" applyAlignment="1">
      <alignment wrapText="1"/>
    </xf>
    <xf numFmtId="165" fontId="11" fillId="0" borderId="15" xfId="40" applyNumberFormat="1" applyFont="1" applyBorder="1"/>
    <xf numFmtId="0" fontId="24" fillId="0" borderId="24" xfId="36" applyFont="1" applyBorder="1" applyAlignment="1">
      <alignment wrapText="1"/>
    </xf>
    <xf numFmtId="49" fontId="24" fillId="0" borderId="56" xfId="36" applyNumberFormat="1" applyFont="1" applyBorder="1" applyAlignment="1">
      <alignment horizontal="center"/>
    </xf>
    <xf numFmtId="49" fontId="51" fillId="25" borderId="21" xfId="0" applyNumberFormat="1" applyFont="1" applyFill="1" applyBorder="1" applyAlignment="1" applyProtection="1">
      <alignment horizontal="left" vertical="center" wrapText="1"/>
      <protection locked="0"/>
    </xf>
    <xf numFmtId="165" fontId="20" fillId="0" borderId="66" xfId="0" applyNumberFormat="1" applyFont="1" applyBorder="1" applyAlignment="1">
      <alignment horizontal="right"/>
    </xf>
    <xf numFmtId="165" fontId="20" fillId="0" borderId="33" xfId="0" applyNumberFormat="1" applyFont="1" applyBorder="1" applyAlignment="1">
      <alignment horizontal="right"/>
    </xf>
    <xf numFmtId="165" fontId="20" fillId="0" borderId="67" xfId="0" applyNumberFormat="1" applyFont="1" applyBorder="1"/>
    <xf numFmtId="0" fontId="24" fillId="0" borderId="53" xfId="36" applyFont="1" applyBorder="1"/>
    <xf numFmtId="0" fontId="24" fillId="0" borderId="53" xfId="36" applyFont="1" applyBorder="1" applyAlignment="1">
      <alignment wrapText="1"/>
    </xf>
    <xf numFmtId="165" fontId="0" fillId="0" borderId="53" xfId="0" applyNumberFormat="1" applyBorder="1" applyAlignment="1">
      <alignment horizontal="right"/>
    </xf>
    <xf numFmtId="165" fontId="0" fillId="0" borderId="53" xfId="0" applyNumberFormat="1" applyBorder="1"/>
    <xf numFmtId="49" fontId="24" fillId="0" borderId="22" xfId="40" applyNumberFormat="1" applyFont="1" applyBorder="1" applyAlignment="1">
      <alignment horizontal="center"/>
    </xf>
    <xf numFmtId="49" fontId="24" fillId="0" borderId="53" xfId="40" applyNumberFormat="1" applyFont="1" applyBorder="1" applyAlignment="1">
      <alignment horizontal="center"/>
    </xf>
    <xf numFmtId="165" fontId="11" fillId="0" borderId="19" xfId="40" applyNumberFormat="1" applyFont="1" applyBorder="1"/>
    <xf numFmtId="0" fontId="24" fillId="0" borderId="53" xfId="0" applyFont="1" applyBorder="1" applyAlignment="1">
      <alignment wrapText="1"/>
    </xf>
    <xf numFmtId="49" fontId="24" fillId="0" borderId="11" xfId="0" applyNumberFormat="1" applyFont="1" applyBorder="1" applyAlignment="1">
      <alignment horizontal="center"/>
    </xf>
    <xf numFmtId="165" fontId="11" fillId="0" borderId="13" xfId="0" applyNumberFormat="1" applyFont="1" applyBorder="1"/>
    <xf numFmtId="0" fontId="24" fillId="0" borderId="11" xfId="0" applyFont="1" applyBorder="1" applyAlignment="1">
      <alignment wrapText="1"/>
    </xf>
    <xf numFmtId="165" fontId="11" fillId="0" borderId="53" xfId="0" applyNumberFormat="1" applyFont="1" applyBorder="1"/>
    <xf numFmtId="0" fontId="25" fillId="0" borderId="53" xfId="0" applyFont="1" applyBorder="1" applyAlignment="1">
      <alignment wrapText="1"/>
    </xf>
    <xf numFmtId="0" fontId="39" fillId="0" borderId="32" xfId="0" applyFont="1" applyBorder="1" applyAlignment="1">
      <alignment horizontal="center"/>
    </xf>
    <xf numFmtId="0" fontId="39" fillId="0" borderId="54" xfId="0" applyFont="1" applyBorder="1" applyAlignment="1">
      <alignment horizontal="center"/>
    </xf>
    <xf numFmtId="0" fontId="39" fillId="0" borderId="55" xfId="0" applyFont="1" applyBorder="1"/>
    <xf numFmtId="0" fontId="39" fillId="0" borderId="56" xfId="0" applyFont="1" applyBorder="1"/>
    <xf numFmtId="164" fontId="20" fillId="0" borderId="53" xfId="0" applyNumberFormat="1" applyFont="1" applyBorder="1"/>
    <xf numFmtId="165" fontId="19" fillId="0" borderId="53" xfId="0" applyNumberFormat="1" applyFont="1" applyBorder="1"/>
    <xf numFmtId="165" fontId="20" fillId="0" borderId="23" xfId="0" applyNumberFormat="1" applyFont="1" applyBorder="1"/>
    <xf numFmtId="0" fontId="39" fillId="0" borderId="0" xfId="0" applyFont="1" applyBorder="1" applyAlignment="1">
      <alignment horizontal="left" wrapText="1"/>
    </xf>
    <xf numFmtId="0" fontId="39" fillId="0" borderId="22" xfId="0" applyFont="1" applyBorder="1" applyAlignment="1">
      <alignment horizontal="center"/>
    </xf>
    <xf numFmtId="164" fontId="20" fillId="0" borderId="17" xfId="0" applyNumberFormat="1" applyFont="1" applyBorder="1"/>
    <xf numFmtId="0" fontId="39" fillId="0" borderId="53" xfId="0" applyFont="1" applyBorder="1" applyAlignment="1">
      <alignment vertical="center" wrapText="1"/>
    </xf>
    <xf numFmtId="0" fontId="41" fillId="0" borderId="18" xfId="0" applyFont="1" applyBorder="1" applyAlignment="1">
      <alignment horizontal="center"/>
    </xf>
    <xf numFmtId="0" fontId="39" fillId="0" borderId="16" xfId="0" applyFont="1" applyBorder="1" applyAlignment="1">
      <alignment horizontal="left" wrapText="1"/>
    </xf>
    <xf numFmtId="165" fontId="20" fillId="0" borderId="20" xfId="0" applyNumberFormat="1" applyFont="1" applyBorder="1"/>
    <xf numFmtId="0" fontId="39" fillId="0" borderId="18" xfId="0" applyFont="1" applyBorder="1" applyAlignment="1">
      <alignment wrapText="1"/>
    </xf>
    <xf numFmtId="0" fontId="0" fillId="0" borderId="20" xfId="0" applyBorder="1"/>
    <xf numFmtId="0" fontId="39" fillId="0" borderId="51" xfId="0" applyFont="1" applyBorder="1" applyAlignment="1">
      <alignment horizontal="center"/>
    </xf>
    <xf numFmtId="0" fontId="39" fillId="0" borderId="33" xfId="0" applyFont="1" applyBorder="1" applyAlignment="1">
      <alignment wrapText="1"/>
    </xf>
    <xf numFmtId="0" fontId="40" fillId="0" borderId="31" xfId="0" applyFont="1" applyBorder="1"/>
    <xf numFmtId="0" fontId="39" fillId="0" borderId="61" xfId="0" applyFont="1" applyBorder="1"/>
    <xf numFmtId="0" fontId="0" fillId="0" borderId="33" xfId="0" applyBorder="1"/>
    <xf numFmtId="0" fontId="26" fillId="0" borderId="16" xfId="0" applyFont="1" applyBorder="1" applyAlignment="1">
      <alignment horizontal="center"/>
    </xf>
    <xf numFmtId="0" fontId="24" fillId="0" borderId="44" xfId="0" applyFont="1" applyBorder="1" applyAlignment="1">
      <alignment horizontal="left" wrapText="1"/>
    </xf>
    <xf numFmtId="0" fontId="24" fillId="0" borderId="59" xfId="0" applyFont="1" applyBorder="1" applyAlignment="1">
      <alignment horizontal="left"/>
    </xf>
    <xf numFmtId="0" fontId="24" fillId="0" borderId="45" xfId="0" applyFont="1" applyBorder="1" applyAlignment="1">
      <alignment horizontal="left"/>
    </xf>
    <xf numFmtId="0" fontId="26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left" wrapText="1"/>
    </xf>
    <xf numFmtId="0" fontId="24" fillId="0" borderId="12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6" fillId="0" borderId="13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4" fillId="0" borderId="15" xfId="0" applyFont="1" applyBorder="1" applyAlignment="1">
      <alignment horizontal="left" wrapText="1"/>
    </xf>
    <xf numFmtId="0" fontId="26" fillId="0" borderId="17" xfId="0" applyFont="1" applyBorder="1" applyAlignment="1">
      <alignment horizontal="center"/>
    </xf>
    <xf numFmtId="0" fontId="28" fillId="0" borderId="16" xfId="0" applyFont="1" applyBorder="1" applyAlignment="1">
      <alignment horizontal="left"/>
    </xf>
    <xf numFmtId="0" fontId="28" fillId="0" borderId="19" xfId="0" applyFont="1" applyBorder="1" applyAlignment="1">
      <alignment horizontal="left" wrapText="1"/>
    </xf>
    <xf numFmtId="0" fontId="24" fillId="0" borderId="16" xfId="0" applyFont="1" applyBorder="1" applyAlignment="1">
      <alignment horizontal="left" wrapText="1"/>
    </xf>
    <xf numFmtId="0" fontId="26" fillId="0" borderId="16" xfId="39" applyFont="1" applyBorder="1" applyAlignment="1">
      <alignment horizontal="center"/>
    </xf>
    <xf numFmtId="0" fontId="26" fillId="0" borderId="16" xfId="47" applyFont="1" applyBorder="1" applyAlignment="1">
      <alignment horizontal="center"/>
    </xf>
    <xf numFmtId="0" fontId="28" fillId="0" borderId="16" xfId="35" applyFont="1" applyBorder="1" applyAlignment="1">
      <alignment horizontal="left"/>
    </xf>
    <xf numFmtId="0" fontId="26" fillId="0" borderId="13" xfId="36" applyFont="1" applyBorder="1" applyAlignment="1">
      <alignment horizontal="center"/>
    </xf>
    <xf numFmtId="0" fontId="28" fillId="0" borderId="16" xfId="37" applyFont="1" applyBorder="1" applyAlignment="1">
      <alignment horizontal="left"/>
    </xf>
    <xf numFmtId="0" fontId="26" fillId="0" borderId="16" xfId="41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24" fillId="0" borderId="13" xfId="0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0" fontId="34" fillId="0" borderId="0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41" fillId="0" borderId="11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0" fontId="39" fillId="0" borderId="11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3" xfId="0" applyFont="1" applyBorder="1" applyAlignment="1">
      <alignment horizontal="left"/>
    </xf>
    <xf numFmtId="0" fontId="41" fillId="0" borderId="36" xfId="0" applyFont="1" applyBorder="1" applyAlignment="1">
      <alignment horizontal="center"/>
    </xf>
    <xf numFmtId="0" fontId="41" fillId="0" borderId="60" xfId="0" applyFont="1" applyBorder="1" applyAlignment="1">
      <alignment horizontal="center"/>
    </xf>
    <xf numFmtId="0" fontId="41" fillId="0" borderId="32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39" fillId="0" borderId="31" xfId="0" applyFont="1" applyBorder="1" applyAlignment="1">
      <alignment horizontal="left"/>
    </xf>
    <xf numFmtId="0" fontId="39" fillId="0" borderId="61" xfId="0" applyFont="1" applyBorder="1" applyAlignment="1">
      <alignment horizontal="left"/>
    </xf>
    <xf numFmtId="0" fontId="39" fillId="0" borderId="62" xfId="0" applyFont="1" applyBorder="1" applyAlignment="1">
      <alignment horizontal="left"/>
    </xf>
    <xf numFmtId="0" fontId="34" fillId="0" borderId="63" xfId="0" applyFont="1" applyBorder="1" applyAlignment="1">
      <alignment horizontal="left" wrapText="1"/>
    </xf>
    <xf numFmtId="0" fontId="41" fillId="0" borderId="44" xfId="0" applyFont="1" applyBorder="1" applyAlignment="1">
      <alignment horizontal="center"/>
    </xf>
    <xf numFmtId="0" fontId="41" fillId="0" borderId="59" xfId="0" applyFont="1" applyBorder="1" applyAlignment="1">
      <alignment horizontal="center"/>
    </xf>
    <xf numFmtId="0" fontId="41" fillId="0" borderId="45" xfId="0" applyFont="1" applyBorder="1" applyAlignment="1">
      <alignment horizontal="center"/>
    </xf>
    <xf numFmtId="0" fontId="40" fillId="0" borderId="16" xfId="0" applyFont="1" applyBorder="1" applyAlignment="1">
      <alignment horizontal="left"/>
    </xf>
    <xf numFmtId="0" fontId="41" fillId="0" borderId="21" xfId="0" applyFont="1" applyBorder="1" applyAlignment="1">
      <alignment horizontal="center"/>
    </xf>
    <xf numFmtId="0" fontId="40" fillId="0" borderId="11" xfId="0" applyFont="1" applyBorder="1" applyAlignment="1">
      <alignment horizontal="left"/>
    </xf>
    <xf numFmtId="0" fontId="40" fillId="0" borderId="12" xfId="0" applyFont="1" applyBorder="1" applyAlignment="1">
      <alignment horizontal="left"/>
    </xf>
    <xf numFmtId="0" fontId="40" fillId="0" borderId="13" xfId="0" applyFont="1" applyBorder="1" applyAlignment="1">
      <alignment horizontal="left"/>
    </xf>
    <xf numFmtId="0" fontId="41" fillId="0" borderId="64" xfId="0" applyFont="1" applyBorder="1" applyAlignment="1">
      <alignment horizontal="center"/>
    </xf>
    <xf numFmtId="0" fontId="41" fillId="0" borderId="48" xfId="0" applyFont="1" applyBorder="1" applyAlignment="1">
      <alignment horizontal="center"/>
    </xf>
    <xf numFmtId="0" fontId="41" fillId="0" borderId="65" xfId="0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61" xfId="0" applyFont="1" applyBorder="1" applyAlignment="1">
      <alignment horizontal="center"/>
    </xf>
    <xf numFmtId="0" fontId="41" fillId="0" borderId="62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50" xfId="0" applyFont="1" applyBorder="1" applyAlignment="1">
      <alignment horizontal="center"/>
    </xf>
    <xf numFmtId="0" fontId="38" fillId="0" borderId="0" xfId="0" applyFont="1" applyBorder="1" applyAlignment="1">
      <alignment horizontal="left" wrapText="1"/>
    </xf>
    <xf numFmtId="0" fontId="41" fillId="0" borderId="24" xfId="0" applyFont="1" applyBorder="1" applyAlignment="1">
      <alignment horizontal="center"/>
    </xf>
    <xf numFmtId="0" fontId="39" fillId="0" borderId="10" xfId="0" applyFont="1" applyBorder="1" applyAlignment="1">
      <alignment horizontal="left" wrapText="1"/>
    </xf>
    <xf numFmtId="0" fontId="39" fillId="0" borderId="16" xfId="0" applyFont="1" applyBorder="1" applyAlignment="1">
      <alignment horizontal="left" wrapText="1"/>
    </xf>
    <xf numFmtId="0" fontId="34" fillId="0" borderId="63" xfId="0" applyFont="1" applyBorder="1" applyAlignment="1">
      <alignment horizontal="left"/>
    </xf>
    <xf numFmtId="0" fontId="39" fillId="0" borderId="14" xfId="0" applyFont="1" applyBorder="1" applyAlignment="1">
      <alignment horizontal="left" wrapText="1"/>
    </xf>
    <xf numFmtId="0" fontId="41" fillId="0" borderId="16" xfId="0" applyFont="1" applyBorder="1" applyAlignment="1">
      <alignment horizontal="center"/>
    </xf>
  </cellXfs>
  <cellStyles count="5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10" xfId="35"/>
    <cellStyle name="Normalny 12" xfId="36"/>
    <cellStyle name="Normalny 13" xfId="37"/>
    <cellStyle name="Normalny 15" xfId="38"/>
    <cellStyle name="Normalny 16" xfId="39"/>
    <cellStyle name="Normalny 17" xfId="40"/>
    <cellStyle name="Normalny 19" xfId="41"/>
    <cellStyle name="Normalny 2" xfId="42"/>
    <cellStyle name="Normalny 20" xfId="43"/>
    <cellStyle name="Normalny 21" xfId="44"/>
    <cellStyle name="Normalny 22" xfId="45"/>
    <cellStyle name="Normalny 6" xfId="46"/>
    <cellStyle name="Normalny 9" xfId="47"/>
    <cellStyle name="Obliczenia" xfId="48" builtinId="22" customBuiltin="1"/>
    <cellStyle name="Suma" xfId="49" builtinId="25" customBuiltin="1"/>
    <cellStyle name="Tekst objaśnienia" xfId="50" builtinId="53" customBuiltin="1"/>
    <cellStyle name="Tekst ostrzeżenia" xfId="51" builtinId="11" customBuiltin="1"/>
    <cellStyle name="Tytuł" xfId="52" builtinId="15" customBuiltin="1"/>
    <cellStyle name="Uwaga" xfId="53" builtinId="10" customBuiltin="1"/>
    <cellStyle name="Złe" xfId="54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4"/>
  <sheetViews>
    <sheetView view="pageBreakPreview" zoomScale="150" zoomScaleNormal="100" zoomScaleSheetLayoutView="150" workbookViewId="0">
      <selection activeCell="E220" sqref="E220"/>
    </sheetView>
  </sheetViews>
  <sheetFormatPr defaultRowHeight="14.25"/>
  <cols>
    <col min="1" max="1" width="2.375" customWidth="1"/>
    <col min="2" max="2" width="3.375" customWidth="1"/>
    <col min="3" max="3" width="7" customWidth="1"/>
    <col min="4" max="4" width="5.625" customWidth="1"/>
    <col min="5" max="5" width="28.625" customWidth="1"/>
    <col min="6" max="6" width="15.75" bestFit="1" customWidth="1"/>
    <col min="7" max="7" width="14.75" bestFit="1" customWidth="1"/>
    <col min="8" max="8" width="10.75" customWidth="1"/>
    <col min="9" max="9" width="8.625" customWidth="1"/>
  </cols>
  <sheetData>
    <row r="1" spans="1:11">
      <c r="A1" s="1" t="s">
        <v>313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>
      <c r="G2" s="2" t="s">
        <v>0</v>
      </c>
      <c r="H2" s="2"/>
    </row>
    <row r="3" spans="1:11">
      <c r="A3" s="3" t="s">
        <v>1</v>
      </c>
      <c r="B3" s="4" t="s">
        <v>2</v>
      </c>
      <c r="C3" s="5"/>
      <c r="D3" s="5"/>
      <c r="E3" s="6"/>
      <c r="F3" s="3"/>
      <c r="G3" s="3"/>
      <c r="H3" s="7" t="s">
        <v>3</v>
      </c>
    </row>
    <row r="4" spans="1:11" ht="13.5" customHeight="1">
      <c r="A4" s="8"/>
      <c r="B4" s="4" t="s">
        <v>4</v>
      </c>
      <c r="C4" s="5"/>
      <c r="D4" s="5"/>
      <c r="E4" s="9"/>
      <c r="F4" s="10" t="s">
        <v>5</v>
      </c>
      <c r="G4" s="11" t="s">
        <v>6</v>
      </c>
      <c r="H4" s="10" t="s">
        <v>7</v>
      </c>
    </row>
    <row r="5" spans="1:11" ht="14.25" customHeight="1">
      <c r="A5" s="12"/>
      <c r="B5" s="4" t="s">
        <v>8</v>
      </c>
      <c r="C5" s="13" t="s">
        <v>9</v>
      </c>
      <c r="D5" s="14" t="s">
        <v>10</v>
      </c>
      <c r="E5" s="9" t="s">
        <v>11</v>
      </c>
      <c r="F5" s="12"/>
      <c r="G5" s="12"/>
      <c r="H5" s="15" t="s">
        <v>12</v>
      </c>
    </row>
    <row r="6" spans="1:11" ht="12.75" customHeight="1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7">
        <v>6</v>
      </c>
      <c r="G6" s="16">
        <v>7</v>
      </c>
      <c r="H6" s="16">
        <v>8</v>
      </c>
    </row>
    <row r="7" spans="1:11">
      <c r="A7" s="18">
        <v>1</v>
      </c>
      <c r="B7" s="19" t="s">
        <v>13</v>
      </c>
      <c r="C7" s="20" t="s">
        <v>14</v>
      </c>
      <c r="D7" s="20"/>
      <c r="E7" s="20"/>
      <c r="F7" s="21"/>
      <c r="G7" s="380"/>
      <c r="H7" s="22"/>
    </row>
    <row r="8" spans="1:11" ht="12.75" customHeight="1">
      <c r="A8" s="8"/>
      <c r="B8" s="23"/>
      <c r="C8" s="24" t="s">
        <v>15</v>
      </c>
      <c r="D8" s="25" t="s">
        <v>16</v>
      </c>
      <c r="E8" s="26"/>
      <c r="F8" s="21"/>
      <c r="G8" s="380"/>
      <c r="H8" s="22"/>
    </row>
    <row r="9" spans="1:11">
      <c r="A9" s="8"/>
      <c r="B9" s="23"/>
      <c r="C9" s="29"/>
      <c r="D9" s="30" t="s">
        <v>27</v>
      </c>
      <c r="E9" s="28" t="s">
        <v>28</v>
      </c>
      <c r="F9" s="354">
        <v>22566</v>
      </c>
      <c r="G9" s="354">
        <v>13269.4</v>
      </c>
      <c r="H9" s="206">
        <f>G9/F9%</f>
        <v>58.802623415758219</v>
      </c>
    </row>
    <row r="10" spans="1:11" ht="19.350000000000001" customHeight="1">
      <c r="A10" s="8"/>
      <c r="B10" s="23"/>
      <c r="C10" s="29"/>
      <c r="D10" s="30" t="s">
        <v>294</v>
      </c>
      <c r="E10" s="28" t="s">
        <v>268</v>
      </c>
      <c r="F10" s="354">
        <v>150853</v>
      </c>
      <c r="G10" s="354">
        <v>150853</v>
      </c>
      <c r="H10" s="206">
        <f>G10/F10%</f>
        <v>100</v>
      </c>
    </row>
    <row r="11" spans="1:11" ht="13.5" customHeight="1">
      <c r="A11" s="8"/>
      <c r="B11" s="8"/>
      <c r="C11" s="592" t="s">
        <v>17</v>
      </c>
      <c r="D11" s="592"/>
      <c r="E11" s="592"/>
      <c r="F11" s="367">
        <f>SUM(F9:F10)</f>
        <v>173419</v>
      </c>
      <c r="G11" s="367">
        <f>SUM(G9:G10)</f>
        <v>164122.4</v>
      </c>
      <c r="H11" s="348">
        <f>G11/F11%</f>
        <v>94.63922638234564</v>
      </c>
    </row>
    <row r="12" spans="1:11" ht="12.75" customHeight="1">
      <c r="A12" s="8"/>
      <c r="B12" s="23"/>
      <c r="C12" s="24" t="s">
        <v>18</v>
      </c>
      <c r="D12" s="25" t="s">
        <v>19</v>
      </c>
      <c r="E12" s="26"/>
      <c r="F12" s="368"/>
      <c r="G12" s="368"/>
      <c r="H12" s="6"/>
    </row>
    <row r="13" spans="1:11" ht="20.25" customHeight="1">
      <c r="A13" s="8"/>
      <c r="B13" s="23"/>
      <c r="C13" s="29"/>
      <c r="D13" s="27" t="s">
        <v>20</v>
      </c>
      <c r="E13" s="28" t="s">
        <v>21</v>
      </c>
      <c r="F13" s="354">
        <v>223926.63</v>
      </c>
      <c r="G13" s="354">
        <v>223926.63</v>
      </c>
      <c r="H13" s="206">
        <f>G13/F13%</f>
        <v>99.999999999999986</v>
      </c>
    </row>
    <row r="14" spans="1:11" ht="13.5" customHeight="1">
      <c r="A14" s="12"/>
      <c r="B14" s="31"/>
      <c r="C14" s="592" t="s">
        <v>17</v>
      </c>
      <c r="D14" s="592"/>
      <c r="E14" s="592"/>
      <c r="F14" s="367">
        <f>SUM(F13)</f>
        <v>223926.63</v>
      </c>
      <c r="G14" s="367">
        <f>SUM(G13)</f>
        <v>223926.63</v>
      </c>
      <c r="H14" s="347">
        <f>G14/F14%</f>
        <v>99.999999999999986</v>
      </c>
    </row>
    <row r="15" spans="1:11">
      <c r="A15" s="593" t="s">
        <v>22</v>
      </c>
      <c r="B15" s="593"/>
      <c r="C15" s="593"/>
      <c r="D15" s="593"/>
      <c r="E15" s="593"/>
      <c r="F15" s="369">
        <f>SUM(F11,F14)</f>
        <v>397345.63</v>
      </c>
      <c r="G15" s="369">
        <f>SUM(G11,G14)</f>
        <v>388049.03</v>
      </c>
      <c r="H15" s="348">
        <f>G15/F15%</f>
        <v>97.660324086111132</v>
      </c>
    </row>
    <row r="16" spans="1:11" ht="12.75" customHeight="1">
      <c r="A16" s="18">
        <v>2</v>
      </c>
      <c r="B16" s="32" t="s">
        <v>23</v>
      </c>
      <c r="C16" s="33" t="s">
        <v>24</v>
      </c>
      <c r="D16" s="34"/>
      <c r="E16" s="35"/>
      <c r="F16" s="368"/>
      <c r="G16" s="368"/>
      <c r="H16" s="344"/>
    </row>
    <row r="17" spans="1:8" ht="13.5" customHeight="1">
      <c r="A17" s="8"/>
      <c r="B17" s="8"/>
      <c r="C17" s="36" t="s">
        <v>25</v>
      </c>
      <c r="D17" s="37" t="s">
        <v>26</v>
      </c>
      <c r="E17" s="38"/>
      <c r="F17" s="368"/>
      <c r="G17" s="368"/>
      <c r="H17" s="344"/>
    </row>
    <row r="18" spans="1:8" ht="13.5" customHeight="1">
      <c r="A18" s="8"/>
      <c r="B18" s="8"/>
      <c r="C18" s="39"/>
      <c r="D18" s="40" t="s">
        <v>27</v>
      </c>
      <c r="E18" s="41" t="s">
        <v>28</v>
      </c>
      <c r="F18" s="354">
        <v>2000</v>
      </c>
      <c r="G18" s="354">
        <v>3086.28</v>
      </c>
      <c r="H18" s="206">
        <f>G18/F18%</f>
        <v>154.31400000000002</v>
      </c>
    </row>
    <row r="19" spans="1:8" ht="13.5" customHeight="1">
      <c r="A19" s="12"/>
      <c r="B19" s="12"/>
      <c r="C19" s="594" t="s">
        <v>17</v>
      </c>
      <c r="D19" s="594"/>
      <c r="E19" s="594"/>
      <c r="F19" s="370">
        <f>F18</f>
        <v>2000</v>
      </c>
      <c r="G19" s="370">
        <f>G18</f>
        <v>3086.28</v>
      </c>
      <c r="H19" s="347">
        <f>G19/F19%</f>
        <v>154.31400000000002</v>
      </c>
    </row>
    <row r="20" spans="1:8" ht="13.5" customHeight="1">
      <c r="A20" s="595" t="s">
        <v>29</v>
      </c>
      <c r="B20" s="595"/>
      <c r="C20" s="595"/>
      <c r="D20" s="595"/>
      <c r="E20" s="595"/>
      <c r="F20" s="371">
        <f>F19</f>
        <v>2000</v>
      </c>
      <c r="G20" s="371">
        <f>G19</f>
        <v>3086.28</v>
      </c>
      <c r="H20" s="348">
        <f>G20/F20%</f>
        <v>154.31400000000002</v>
      </c>
    </row>
    <row r="21" spans="1:8">
      <c r="A21" s="18">
        <v>3</v>
      </c>
      <c r="B21" s="42">
        <v>600</v>
      </c>
      <c r="C21" s="43" t="s">
        <v>30</v>
      </c>
      <c r="D21" s="44"/>
      <c r="E21" s="45"/>
      <c r="F21" s="372"/>
      <c r="G21" s="405"/>
      <c r="H21" s="349"/>
    </row>
    <row r="22" spans="1:8">
      <c r="A22" s="8"/>
      <c r="B22" s="8"/>
      <c r="C22" s="46" t="s">
        <v>31</v>
      </c>
      <c r="D22" s="47" t="s">
        <v>32</v>
      </c>
      <c r="E22" s="48"/>
      <c r="F22" s="373"/>
      <c r="G22" s="406"/>
      <c r="H22" s="350"/>
    </row>
    <row r="23" spans="1:8" ht="21" customHeight="1">
      <c r="A23" s="8"/>
      <c r="B23" s="8"/>
      <c r="C23" s="49"/>
      <c r="D23" s="50" t="s">
        <v>33</v>
      </c>
      <c r="E23" s="468" t="s">
        <v>34</v>
      </c>
      <c r="F23" s="374">
        <v>150000</v>
      </c>
      <c r="G23" s="374">
        <v>150000</v>
      </c>
      <c r="H23" s="351">
        <f>G23/F23%</f>
        <v>100</v>
      </c>
    </row>
    <row r="24" spans="1:8">
      <c r="A24" s="8"/>
      <c r="B24" s="8"/>
      <c r="C24" s="591" t="s">
        <v>17</v>
      </c>
      <c r="D24" s="591"/>
      <c r="E24" s="591"/>
      <c r="F24" s="375">
        <f>F23</f>
        <v>150000</v>
      </c>
      <c r="G24" s="375">
        <f>G23</f>
        <v>150000</v>
      </c>
      <c r="H24" s="352">
        <f>G24/F24%</f>
        <v>100</v>
      </c>
    </row>
    <row r="25" spans="1:8">
      <c r="A25" s="8"/>
      <c r="B25" s="8"/>
      <c r="C25" s="51" t="s">
        <v>35</v>
      </c>
      <c r="D25" s="52" t="s">
        <v>36</v>
      </c>
      <c r="E25" s="53"/>
      <c r="F25" s="376"/>
      <c r="G25" s="407"/>
      <c r="H25" s="352"/>
    </row>
    <row r="26" spans="1:8" ht="22.5">
      <c r="A26" s="8"/>
      <c r="B26" s="8"/>
      <c r="C26" s="54"/>
      <c r="D26" s="337" t="s">
        <v>37</v>
      </c>
      <c r="E26" s="338" t="s">
        <v>295</v>
      </c>
      <c r="F26" s="377">
        <v>1100</v>
      </c>
      <c r="G26" s="316">
        <v>1000</v>
      </c>
      <c r="H26" s="504">
        <f>G26/F26%</f>
        <v>90.909090909090907</v>
      </c>
    </row>
    <row r="27" spans="1:8" ht="68.849999999999994" customHeight="1">
      <c r="A27" s="8"/>
      <c r="B27" s="8"/>
      <c r="C27" s="54"/>
      <c r="D27" s="51" t="s">
        <v>294</v>
      </c>
      <c r="E27" s="532" t="s">
        <v>314</v>
      </c>
      <c r="F27" s="533">
        <v>247000</v>
      </c>
      <c r="G27" s="397">
        <v>247000</v>
      </c>
      <c r="H27" s="504">
        <f>G27/F27%</f>
        <v>100</v>
      </c>
    </row>
    <row r="28" spans="1:8">
      <c r="A28" s="8"/>
      <c r="B28" s="8"/>
      <c r="C28" s="596" t="s">
        <v>17</v>
      </c>
      <c r="D28" s="596"/>
      <c r="E28" s="596"/>
      <c r="F28" s="378">
        <f>SUM(F26:F27)</f>
        <v>248100</v>
      </c>
      <c r="G28" s="378">
        <f>SUM(G26:G27)</f>
        <v>248000</v>
      </c>
      <c r="H28" s="353">
        <f>G28/F28%</f>
        <v>99.959693671906493</v>
      </c>
    </row>
    <row r="29" spans="1:8">
      <c r="A29" s="8"/>
      <c r="B29" s="8"/>
      <c r="C29" s="46" t="s">
        <v>38</v>
      </c>
      <c r="D29" s="47" t="s">
        <v>39</v>
      </c>
      <c r="E29" s="48"/>
      <c r="F29" s="373"/>
      <c r="G29" s="406"/>
      <c r="H29" s="350"/>
    </row>
    <row r="30" spans="1:8" ht="19.5">
      <c r="A30" s="8"/>
      <c r="B30" s="8"/>
      <c r="C30" s="49"/>
      <c r="D30" s="50" t="s">
        <v>315</v>
      </c>
      <c r="E30" s="468" t="s">
        <v>40</v>
      </c>
      <c r="F30" s="374">
        <v>50000</v>
      </c>
      <c r="G30" s="374">
        <v>50000</v>
      </c>
      <c r="H30" s="351">
        <f>G30/F30%</f>
        <v>100</v>
      </c>
    </row>
    <row r="31" spans="1:8">
      <c r="A31" s="8"/>
      <c r="B31" s="8"/>
      <c r="C31" s="591" t="s">
        <v>17</v>
      </c>
      <c r="D31" s="591"/>
      <c r="E31" s="591"/>
      <c r="F31" s="375">
        <f>F30</f>
        <v>50000</v>
      </c>
      <c r="G31" s="375">
        <f>G30</f>
        <v>50000</v>
      </c>
      <c r="H31" s="352">
        <f>G31/F31%</f>
        <v>100</v>
      </c>
    </row>
    <row r="32" spans="1:8">
      <c r="A32" s="588" t="s">
        <v>41</v>
      </c>
      <c r="B32" s="588"/>
      <c r="C32" s="588"/>
      <c r="D32" s="588"/>
      <c r="E32" s="588"/>
      <c r="F32" s="379">
        <f>SUM(F24+F28+F31)</f>
        <v>448100</v>
      </c>
      <c r="G32" s="379">
        <f>SUM(G24+G28+G31)</f>
        <v>448000</v>
      </c>
      <c r="H32" s="412">
        <f>G32/F32%</f>
        <v>99.977683552778402</v>
      </c>
    </row>
    <row r="33" spans="1:8" ht="12.75" customHeight="1">
      <c r="A33" s="18">
        <v>4</v>
      </c>
      <c r="B33" s="32" t="s">
        <v>263</v>
      </c>
      <c r="C33" s="33" t="s">
        <v>166</v>
      </c>
      <c r="D33" s="34"/>
      <c r="E33" s="35"/>
      <c r="F33" s="368"/>
      <c r="G33" s="368"/>
      <c r="H33" s="344"/>
    </row>
    <row r="34" spans="1:8" ht="13.5" customHeight="1">
      <c r="A34" s="8"/>
      <c r="B34" s="8"/>
      <c r="C34" s="36" t="s">
        <v>264</v>
      </c>
      <c r="D34" s="514" t="s">
        <v>19</v>
      </c>
      <c r="E34" s="534"/>
      <c r="F34" s="515"/>
      <c r="G34" s="515"/>
      <c r="H34" s="516"/>
    </row>
    <row r="35" spans="1:8" ht="13.5" customHeight="1">
      <c r="A35" s="8"/>
      <c r="B35" s="8"/>
      <c r="C35" s="36"/>
      <c r="D35" s="540">
        <v>1510</v>
      </c>
      <c r="E35" s="541" t="s">
        <v>316</v>
      </c>
      <c r="F35" s="542"/>
      <c r="G35" s="542">
        <v>2427.19</v>
      </c>
      <c r="H35" s="543"/>
    </row>
    <row r="36" spans="1:8" ht="19.5">
      <c r="A36" s="8"/>
      <c r="B36" s="8"/>
      <c r="C36" s="36"/>
      <c r="D36" s="535" t="s">
        <v>296</v>
      </c>
      <c r="E36" s="536" t="s">
        <v>299</v>
      </c>
      <c r="F36" s="537">
        <v>170269.07</v>
      </c>
      <c r="G36" s="538">
        <v>120988.13</v>
      </c>
      <c r="H36" s="539">
        <f>G36/F36%</f>
        <v>71.057021689259244</v>
      </c>
    </row>
    <row r="37" spans="1:8" ht="33" customHeight="1">
      <c r="A37" s="8"/>
      <c r="B37" s="8"/>
      <c r="C37" s="39"/>
      <c r="D37" s="40" t="s">
        <v>297</v>
      </c>
      <c r="E37" s="466" t="s">
        <v>298</v>
      </c>
      <c r="F37" s="404">
        <v>422004.45</v>
      </c>
      <c r="G37" s="404">
        <v>380696.18</v>
      </c>
      <c r="H37" s="236">
        <f>G37/F37%</f>
        <v>90.211413647415327</v>
      </c>
    </row>
    <row r="38" spans="1:8" ht="13.5" customHeight="1">
      <c r="A38" s="12"/>
      <c r="B38" s="12"/>
      <c r="C38" s="594" t="s">
        <v>17</v>
      </c>
      <c r="D38" s="594"/>
      <c r="E38" s="594"/>
      <c r="F38" s="370">
        <f>SUM(F36:F37)</f>
        <v>592273.52</v>
      </c>
      <c r="G38" s="370">
        <f>SUM(G35:G37)</f>
        <v>504111.5</v>
      </c>
      <c r="H38" s="347">
        <f>G38/F38%</f>
        <v>85.11464432851902</v>
      </c>
    </row>
    <row r="39" spans="1:8" ht="13.5" customHeight="1">
      <c r="A39" s="595" t="s">
        <v>42</v>
      </c>
      <c r="B39" s="595"/>
      <c r="C39" s="595"/>
      <c r="D39" s="595"/>
      <c r="E39" s="595"/>
      <c r="F39" s="371">
        <f>F38</f>
        <v>592273.52</v>
      </c>
      <c r="G39" s="371">
        <f>G38</f>
        <v>504111.5</v>
      </c>
      <c r="H39" s="348">
        <f>G39/F39%</f>
        <v>85.11464432851902</v>
      </c>
    </row>
    <row r="40" spans="1:8">
      <c r="A40" s="56">
        <v>5</v>
      </c>
      <c r="B40" s="57">
        <v>700</v>
      </c>
      <c r="C40" s="58" t="s">
        <v>43</v>
      </c>
      <c r="D40" s="59"/>
      <c r="E40" s="60"/>
      <c r="F40" s="382"/>
      <c r="G40" s="382"/>
      <c r="H40" s="353"/>
    </row>
    <row r="41" spans="1:8">
      <c r="A41" s="56"/>
      <c r="B41" s="57"/>
      <c r="C41" s="51" t="s">
        <v>317</v>
      </c>
      <c r="D41" s="52" t="s">
        <v>170</v>
      </c>
      <c r="E41" s="53"/>
      <c r="F41" s="376"/>
      <c r="G41" s="407"/>
      <c r="H41" s="352"/>
    </row>
    <row r="42" spans="1:8" ht="12.6" customHeight="1">
      <c r="A42" s="56"/>
      <c r="B42" s="57"/>
      <c r="C42" s="54"/>
      <c r="D42" s="337" t="s">
        <v>300</v>
      </c>
      <c r="E42" s="338" t="s">
        <v>318</v>
      </c>
      <c r="F42" s="377">
        <v>0</v>
      </c>
      <c r="G42" s="316">
        <v>250</v>
      </c>
      <c r="H42" s="504"/>
    </row>
    <row r="43" spans="1:8">
      <c r="A43" s="56"/>
      <c r="B43" s="57"/>
      <c r="C43" s="544"/>
      <c r="D43" s="545" t="s">
        <v>59</v>
      </c>
      <c r="E43" s="547" t="s">
        <v>60</v>
      </c>
      <c r="F43" s="546">
        <v>0</v>
      </c>
      <c r="G43" s="397">
        <v>1389.4</v>
      </c>
      <c r="H43" s="504"/>
    </row>
    <row r="44" spans="1:8">
      <c r="A44" s="56"/>
      <c r="B44" s="57"/>
      <c r="C44" s="574" t="s">
        <v>17</v>
      </c>
      <c r="D44" s="574"/>
      <c r="E44" s="574"/>
      <c r="F44" s="384">
        <f>SUM(F42:F43)</f>
        <v>0</v>
      </c>
      <c r="G44" s="384">
        <f>SUM(G42:G43)</f>
        <v>1639.4</v>
      </c>
      <c r="H44" s="222"/>
    </row>
    <row r="45" spans="1:8">
      <c r="A45" s="56"/>
      <c r="B45" s="56"/>
      <c r="C45" s="61">
        <v>70005</v>
      </c>
      <c r="D45" s="62" t="s">
        <v>44</v>
      </c>
      <c r="E45" s="63"/>
      <c r="F45" s="380"/>
      <c r="G45" s="380"/>
      <c r="H45" s="353"/>
    </row>
    <row r="46" spans="1:8" ht="22.5">
      <c r="A46" s="56"/>
      <c r="B46" s="56"/>
      <c r="C46" s="56"/>
      <c r="D46" s="65" t="s">
        <v>45</v>
      </c>
      <c r="E46" s="66" t="s">
        <v>46</v>
      </c>
      <c r="F46" s="383">
        <v>4000</v>
      </c>
      <c r="G46" s="322">
        <v>3684.88</v>
      </c>
      <c r="H46" s="353">
        <f>G46/F46%</f>
        <v>92.122</v>
      </c>
    </row>
    <row r="47" spans="1:8" ht="22.5">
      <c r="A47" s="56"/>
      <c r="B47" s="56"/>
      <c r="C47" s="56"/>
      <c r="D47" s="339" t="s">
        <v>47</v>
      </c>
      <c r="E47" s="340" t="s">
        <v>249</v>
      </c>
      <c r="F47" s="415">
        <v>421190</v>
      </c>
      <c r="G47" s="346">
        <v>183465.37</v>
      </c>
      <c r="H47" s="502">
        <f>G47/F47%</f>
        <v>43.558814311830766</v>
      </c>
    </row>
    <row r="48" spans="1:8">
      <c r="A48" s="56"/>
      <c r="B48" s="56"/>
      <c r="C48" s="56"/>
      <c r="D48" s="501" t="s">
        <v>48</v>
      </c>
      <c r="E48" s="66" t="s">
        <v>256</v>
      </c>
      <c r="F48" s="383">
        <v>1850000</v>
      </c>
      <c r="G48" s="322">
        <v>748610.95</v>
      </c>
      <c r="H48" s="397">
        <f>G48/F48%</f>
        <v>40.465456756756751</v>
      </c>
    </row>
    <row r="49" spans="1:9" ht="15" customHeight="1">
      <c r="A49" s="56"/>
      <c r="B49" s="56"/>
      <c r="C49" s="56"/>
      <c r="D49" s="69" t="s">
        <v>49</v>
      </c>
      <c r="E49" s="70" t="s">
        <v>50</v>
      </c>
      <c r="F49" s="316">
        <v>2460</v>
      </c>
      <c r="G49" s="206">
        <v>2743.63</v>
      </c>
      <c r="H49" s="316">
        <v>0</v>
      </c>
    </row>
    <row r="50" spans="1:9" ht="15" customHeight="1">
      <c r="A50" s="56"/>
      <c r="B50" s="56"/>
      <c r="C50" s="68"/>
      <c r="D50" s="69" t="s">
        <v>59</v>
      </c>
      <c r="E50" s="70" t="s">
        <v>60</v>
      </c>
      <c r="F50" s="316">
        <v>0</v>
      </c>
      <c r="G50" s="206">
        <v>1231</v>
      </c>
      <c r="H50" s="316">
        <v>0</v>
      </c>
    </row>
    <row r="51" spans="1:9" ht="14.25" customHeight="1">
      <c r="A51" s="68"/>
      <c r="B51" s="68"/>
      <c r="C51" s="574" t="s">
        <v>17</v>
      </c>
      <c r="D51" s="574"/>
      <c r="E51" s="574"/>
      <c r="F51" s="384">
        <f>SUM(F46:F49)</f>
        <v>2277650</v>
      </c>
      <c r="G51" s="384">
        <f>SUM(G46:G50)</f>
        <v>939735.83</v>
      </c>
      <c r="H51" s="222">
        <f>G51/F51%</f>
        <v>41.259009505411278</v>
      </c>
    </row>
    <row r="52" spans="1:9">
      <c r="A52" s="588" t="s">
        <v>51</v>
      </c>
      <c r="B52" s="588"/>
      <c r="C52" s="588"/>
      <c r="D52" s="588"/>
      <c r="E52" s="588"/>
      <c r="F52" s="384">
        <f>SUM(F51)</f>
        <v>2277650</v>
      </c>
      <c r="G52" s="384">
        <f>SUM(G51+G44)</f>
        <v>941375.23</v>
      </c>
      <c r="H52" s="208">
        <f>G52/F52%</f>
        <v>41.330987201721072</v>
      </c>
    </row>
    <row r="53" spans="1:9">
      <c r="A53" s="71">
        <v>6</v>
      </c>
      <c r="B53" s="72">
        <v>710</v>
      </c>
      <c r="C53" s="73" t="s">
        <v>52</v>
      </c>
      <c r="D53" s="73"/>
      <c r="E53" s="74"/>
      <c r="F53" s="385"/>
      <c r="G53" s="385"/>
      <c r="H53" s="208"/>
    </row>
    <row r="54" spans="1:9">
      <c r="A54" s="81"/>
      <c r="B54" s="75"/>
      <c r="C54" s="76">
        <v>71035</v>
      </c>
      <c r="D54" s="77" t="s">
        <v>53</v>
      </c>
      <c r="E54" s="63"/>
      <c r="F54" s="386"/>
      <c r="G54" s="386"/>
      <c r="H54" s="208"/>
    </row>
    <row r="55" spans="1:9">
      <c r="A55" s="75"/>
      <c r="B55" s="75"/>
      <c r="C55" s="79"/>
      <c r="D55" s="339" t="s">
        <v>27</v>
      </c>
      <c r="E55" s="340" t="s">
        <v>28</v>
      </c>
      <c r="F55" s="387">
        <v>5000</v>
      </c>
      <c r="G55" s="408">
        <v>5000.03</v>
      </c>
      <c r="H55" s="316">
        <f>G55/F55%</f>
        <v>100.00059999999999</v>
      </c>
    </row>
    <row r="56" spans="1:9">
      <c r="A56" s="83"/>
      <c r="B56" s="68"/>
      <c r="C56" s="585" t="s">
        <v>17</v>
      </c>
      <c r="D56" s="585"/>
      <c r="E56" s="585"/>
      <c r="F56" s="384">
        <f>SUM(F55)</f>
        <v>5000</v>
      </c>
      <c r="G56" s="384">
        <f>SUM(G55)</f>
        <v>5000.03</v>
      </c>
      <c r="H56" s="208">
        <f>G56/F56%</f>
        <v>100.00059999999999</v>
      </c>
    </row>
    <row r="57" spans="1:9">
      <c r="A57" s="588" t="s">
        <v>54</v>
      </c>
      <c r="B57" s="588"/>
      <c r="C57" s="588"/>
      <c r="D57" s="588"/>
      <c r="E57" s="588"/>
      <c r="F57" s="384">
        <f>SUM(F56)</f>
        <v>5000</v>
      </c>
      <c r="G57" s="384">
        <f>SUM(G56)</f>
        <v>5000.03</v>
      </c>
      <c r="H57" s="208">
        <f>G57/F57%</f>
        <v>100.00059999999999</v>
      </c>
    </row>
    <row r="58" spans="1:9">
      <c r="A58" s="84">
        <v>7</v>
      </c>
      <c r="B58" s="85">
        <v>750</v>
      </c>
      <c r="C58" s="86" t="s">
        <v>55</v>
      </c>
      <c r="D58" s="87"/>
      <c r="E58" s="70"/>
      <c r="F58" s="388"/>
      <c r="G58" s="409"/>
      <c r="H58" s="208"/>
    </row>
    <row r="59" spans="1:9">
      <c r="A59" s="56"/>
      <c r="B59" s="56"/>
      <c r="C59" s="88">
        <v>75011</v>
      </c>
      <c r="D59" s="89" t="s">
        <v>56</v>
      </c>
      <c r="E59" s="63"/>
      <c r="F59" s="386"/>
      <c r="G59" s="380"/>
      <c r="H59" s="208"/>
    </row>
    <row r="60" spans="1:9" ht="21.75" customHeight="1">
      <c r="A60" s="56"/>
      <c r="B60" s="56"/>
      <c r="C60" s="90"/>
      <c r="D60" s="91">
        <v>2010</v>
      </c>
      <c r="E60" s="92" t="s">
        <v>21</v>
      </c>
      <c r="F60" s="316">
        <v>49304</v>
      </c>
      <c r="G60" s="206">
        <v>49304</v>
      </c>
      <c r="H60" s="208">
        <f>G60/F60%</f>
        <v>100</v>
      </c>
    </row>
    <row r="61" spans="1:9" ht="20.25" customHeight="1">
      <c r="A61" s="56"/>
      <c r="B61" s="56"/>
      <c r="C61" s="90"/>
      <c r="D61" s="76">
        <v>2360</v>
      </c>
      <c r="E61" s="66" t="s">
        <v>57</v>
      </c>
      <c r="F61" s="389">
        <v>0</v>
      </c>
      <c r="G61" s="322">
        <v>6.2</v>
      </c>
      <c r="H61" s="316">
        <v>0</v>
      </c>
    </row>
    <row r="62" spans="1:9">
      <c r="A62" s="56"/>
      <c r="B62" s="56"/>
      <c r="C62" s="582" t="s">
        <v>17</v>
      </c>
      <c r="D62" s="582"/>
      <c r="E62" s="582"/>
      <c r="F62" s="379">
        <f>SUM(F60:F61)</f>
        <v>49304</v>
      </c>
      <c r="G62" s="379">
        <f>SUM(G60:G61)</f>
        <v>49310.2</v>
      </c>
      <c r="H62" s="208">
        <f>G62/F62%</f>
        <v>100.01257504462112</v>
      </c>
    </row>
    <row r="63" spans="1:9">
      <c r="A63" s="8"/>
      <c r="B63" s="8"/>
      <c r="C63" s="93">
        <v>75023</v>
      </c>
      <c r="D63" s="94" t="s">
        <v>58</v>
      </c>
      <c r="E63" s="95"/>
      <c r="F63" s="390"/>
      <c r="G63" s="410"/>
      <c r="H63" s="208"/>
    </row>
    <row r="64" spans="1:9" ht="22.5">
      <c r="A64" s="8"/>
      <c r="B64" s="8"/>
      <c r="C64" s="8"/>
      <c r="D64" s="96" t="s">
        <v>47</v>
      </c>
      <c r="E64" s="92" t="s">
        <v>249</v>
      </c>
      <c r="F64" s="316">
        <v>6120</v>
      </c>
      <c r="G64" s="206">
        <v>7482.32</v>
      </c>
      <c r="H64" s="316">
        <f>G64/F64%</f>
        <v>122.26013071895424</v>
      </c>
      <c r="I64" s="413"/>
    </row>
    <row r="65" spans="1:9" ht="12.6" customHeight="1">
      <c r="A65" s="8"/>
      <c r="B65" s="8"/>
      <c r="C65" s="8"/>
      <c r="D65" s="96" t="s">
        <v>300</v>
      </c>
      <c r="E65" s="70" t="s">
        <v>301</v>
      </c>
      <c r="F65" s="316">
        <v>7500</v>
      </c>
      <c r="G65" s="206">
        <v>7500</v>
      </c>
      <c r="H65" s="316">
        <f>G65/F65%</f>
        <v>100</v>
      </c>
      <c r="I65" s="317"/>
    </row>
    <row r="66" spans="1:9">
      <c r="A66" s="8"/>
      <c r="B66" s="8"/>
      <c r="C66" s="8"/>
      <c r="D66" s="96" t="s">
        <v>49</v>
      </c>
      <c r="E66" s="70" t="s">
        <v>50</v>
      </c>
      <c r="F66" s="387">
        <v>2000</v>
      </c>
      <c r="G66" s="387">
        <v>421.78</v>
      </c>
      <c r="H66" s="316">
        <f>G66/F66%</f>
        <v>21.088999999999999</v>
      </c>
    </row>
    <row r="67" spans="1:9">
      <c r="A67" s="8"/>
      <c r="B67" s="8"/>
      <c r="C67" s="8"/>
      <c r="D67" s="97" t="s">
        <v>59</v>
      </c>
      <c r="E67" s="98" t="s">
        <v>60</v>
      </c>
      <c r="F67" s="316">
        <v>1000</v>
      </c>
      <c r="G67" s="206">
        <v>4216.0200000000004</v>
      </c>
      <c r="H67" s="316">
        <f>G67/F67%</f>
        <v>421.60200000000003</v>
      </c>
    </row>
    <row r="68" spans="1:9">
      <c r="A68" s="8"/>
      <c r="B68" s="8"/>
      <c r="C68" s="582" t="s">
        <v>17</v>
      </c>
      <c r="D68" s="582"/>
      <c r="E68" s="582"/>
      <c r="F68" s="222">
        <f>SUM(F64:F67)</f>
        <v>16620</v>
      </c>
      <c r="G68" s="222">
        <f>SUM(G64:G67)</f>
        <v>19620.120000000003</v>
      </c>
      <c r="H68" s="208">
        <f>G68/F68%</f>
        <v>118.05126353790617</v>
      </c>
    </row>
    <row r="69" spans="1:9">
      <c r="A69" s="8"/>
      <c r="B69" s="8"/>
      <c r="C69" s="93">
        <v>75075</v>
      </c>
      <c r="D69" s="94" t="s">
        <v>138</v>
      </c>
      <c r="E69" s="95"/>
      <c r="F69" s="390"/>
      <c r="G69" s="410"/>
      <c r="H69" s="208"/>
    </row>
    <row r="70" spans="1:9">
      <c r="A70" s="8"/>
      <c r="B70" s="8"/>
      <c r="C70" s="8"/>
      <c r="D70" s="96" t="s">
        <v>37</v>
      </c>
      <c r="E70" s="92" t="s">
        <v>258</v>
      </c>
      <c r="F70" s="316">
        <v>9209</v>
      </c>
      <c r="G70" s="206">
        <v>9215</v>
      </c>
      <c r="H70" s="316">
        <v>0</v>
      </c>
      <c r="I70" s="413"/>
    </row>
    <row r="71" spans="1:9">
      <c r="A71" s="8"/>
      <c r="B71" s="8"/>
      <c r="C71" s="582" t="s">
        <v>17</v>
      </c>
      <c r="D71" s="582"/>
      <c r="E71" s="582"/>
      <c r="F71" s="222">
        <f>SUM(F70:F70)</f>
        <v>9209</v>
      </c>
      <c r="G71" s="222">
        <f>SUM(G70:G70)</f>
        <v>9215</v>
      </c>
      <c r="H71" s="316">
        <v>0</v>
      </c>
    </row>
    <row r="72" spans="1:9">
      <c r="A72" s="597" t="s">
        <v>61</v>
      </c>
      <c r="B72" s="597"/>
      <c r="C72" s="597"/>
      <c r="D72" s="597"/>
      <c r="E72" s="597"/>
      <c r="F72" s="379">
        <f>SUM(F62,F68,F71)</f>
        <v>75133</v>
      </c>
      <c r="G72" s="379">
        <f>SUM(G62,G68,G71)</f>
        <v>78145.320000000007</v>
      </c>
      <c r="H72" s="208">
        <f>G72/F72%</f>
        <v>104.0093168115209</v>
      </c>
    </row>
    <row r="73" spans="1:9">
      <c r="A73" s="100">
        <v>8</v>
      </c>
      <c r="B73" s="85">
        <v>751</v>
      </c>
      <c r="C73" s="86" t="s">
        <v>62</v>
      </c>
      <c r="D73" s="89"/>
      <c r="E73" s="63"/>
      <c r="F73" s="391"/>
      <c r="G73" s="411"/>
      <c r="H73" s="208"/>
    </row>
    <row r="74" spans="1:9">
      <c r="A74" s="80"/>
      <c r="B74" s="56"/>
      <c r="C74" s="101">
        <v>75101</v>
      </c>
      <c r="D74" s="62" t="s">
        <v>63</v>
      </c>
      <c r="E74" s="63"/>
      <c r="F74" s="392"/>
      <c r="G74" s="386"/>
      <c r="H74" s="208"/>
    </row>
    <row r="75" spans="1:9" ht="23.25" customHeight="1">
      <c r="A75" s="80"/>
      <c r="B75" s="56"/>
      <c r="C75" s="90"/>
      <c r="D75" s="104">
        <v>2010</v>
      </c>
      <c r="E75" s="92" t="s">
        <v>21</v>
      </c>
      <c r="F75" s="387">
        <v>913</v>
      </c>
      <c r="G75" s="206">
        <v>913</v>
      </c>
      <c r="H75" s="316">
        <f>G75/F75%</f>
        <v>99.999999999999986</v>
      </c>
    </row>
    <row r="76" spans="1:9">
      <c r="A76" s="80"/>
      <c r="B76" s="56"/>
      <c r="C76" s="574" t="s">
        <v>17</v>
      </c>
      <c r="D76" s="574"/>
      <c r="E76" s="574"/>
      <c r="F76" s="393">
        <f>SUM(F75:F75)</f>
        <v>913</v>
      </c>
      <c r="G76" s="393">
        <f>SUM(G75:G75)</f>
        <v>913</v>
      </c>
      <c r="H76" s="222">
        <f>G76/F76%</f>
        <v>99.999999999999986</v>
      </c>
    </row>
    <row r="77" spans="1:9">
      <c r="A77" s="588" t="s">
        <v>64</v>
      </c>
      <c r="B77" s="588"/>
      <c r="C77" s="588"/>
      <c r="D77" s="588"/>
      <c r="E77" s="588"/>
      <c r="F77" s="208">
        <f>SUM(F76)</f>
        <v>913</v>
      </c>
      <c r="G77" s="208">
        <f>SUM(G76)</f>
        <v>913</v>
      </c>
      <c r="H77" s="208">
        <f>G77/F77%</f>
        <v>99.999999999999986</v>
      </c>
    </row>
    <row r="78" spans="1:9">
      <c r="A78" s="100">
        <v>9</v>
      </c>
      <c r="B78" s="85">
        <v>752</v>
      </c>
      <c r="C78" s="86" t="s">
        <v>265</v>
      </c>
      <c r="D78" s="89"/>
      <c r="E78" s="63"/>
      <c r="F78" s="391"/>
      <c r="G78" s="411"/>
      <c r="H78" s="208"/>
    </row>
    <row r="79" spans="1:9">
      <c r="A79" s="80"/>
      <c r="B79" s="56"/>
      <c r="C79" s="101">
        <v>75212</v>
      </c>
      <c r="D79" s="62" t="s">
        <v>63</v>
      </c>
      <c r="E79" s="63"/>
      <c r="F79" s="392"/>
      <c r="G79" s="386"/>
      <c r="H79" s="208"/>
    </row>
    <row r="80" spans="1:9" ht="23.25" customHeight="1">
      <c r="A80" s="80"/>
      <c r="B80" s="56"/>
      <c r="C80" s="90"/>
      <c r="D80" s="104">
        <v>2010</v>
      </c>
      <c r="E80" s="92" t="s">
        <v>21</v>
      </c>
      <c r="F80" s="387">
        <v>200</v>
      </c>
      <c r="G80" s="206">
        <v>200</v>
      </c>
      <c r="H80" s="316">
        <f>G80/F80%</f>
        <v>100</v>
      </c>
    </row>
    <row r="81" spans="1:8">
      <c r="A81" s="80"/>
      <c r="B81" s="56"/>
      <c r="C81" s="574" t="s">
        <v>17</v>
      </c>
      <c r="D81" s="574"/>
      <c r="E81" s="574"/>
      <c r="F81" s="393">
        <f>SUM(F80:F80)</f>
        <v>200</v>
      </c>
      <c r="G81" s="393">
        <f>SUM(G80:G80)</f>
        <v>200</v>
      </c>
      <c r="H81" s="222">
        <f>G81/F81%</f>
        <v>100</v>
      </c>
    </row>
    <row r="82" spans="1:8">
      <c r="A82" s="588" t="s">
        <v>266</v>
      </c>
      <c r="B82" s="588"/>
      <c r="C82" s="588"/>
      <c r="D82" s="588"/>
      <c r="E82" s="588"/>
      <c r="F82" s="208">
        <f>SUM(F81)</f>
        <v>200</v>
      </c>
      <c r="G82" s="208">
        <f>SUM(G81)</f>
        <v>200</v>
      </c>
      <c r="H82" s="208">
        <f>G82/F82%</f>
        <v>100</v>
      </c>
    </row>
    <row r="83" spans="1:8">
      <c r="A83" s="18">
        <v>10</v>
      </c>
      <c r="B83" s="42">
        <v>754</v>
      </c>
      <c r="C83" s="106" t="s">
        <v>65</v>
      </c>
      <c r="D83" s="94"/>
      <c r="E83" s="95"/>
      <c r="F83" s="392"/>
      <c r="G83" s="392"/>
      <c r="H83" s="208"/>
    </row>
    <row r="84" spans="1:8">
      <c r="A84" s="8"/>
      <c r="B84" s="8"/>
      <c r="C84" s="91">
        <v>75414</v>
      </c>
      <c r="D84" s="94" t="s">
        <v>67</v>
      </c>
      <c r="E84" s="95"/>
      <c r="F84" s="394"/>
      <c r="G84" s="394"/>
      <c r="H84" s="208"/>
    </row>
    <row r="85" spans="1:8" ht="22.5" customHeight="1">
      <c r="A85" s="8"/>
      <c r="B85" s="8"/>
      <c r="C85" s="90"/>
      <c r="D85" s="91">
        <v>2010</v>
      </c>
      <c r="E85" s="92" t="s">
        <v>21</v>
      </c>
      <c r="F85" s="316">
        <v>1000</v>
      </c>
      <c r="G85" s="206">
        <v>1000</v>
      </c>
      <c r="H85" s="316">
        <f>G85/F85%</f>
        <v>100</v>
      </c>
    </row>
    <row r="86" spans="1:8">
      <c r="A86" s="8"/>
      <c r="B86" s="8"/>
      <c r="C86" s="574" t="s">
        <v>17</v>
      </c>
      <c r="D86" s="574"/>
      <c r="E86" s="574"/>
      <c r="F86" s="289">
        <f>SUM(F85:F85)</f>
        <v>1000</v>
      </c>
      <c r="G86" s="289">
        <f>SUM(G85:G85)</f>
        <v>1000</v>
      </c>
      <c r="H86" s="222">
        <f>G86/F86%</f>
        <v>100</v>
      </c>
    </row>
    <row r="87" spans="1:8">
      <c r="A87" s="588" t="s">
        <v>68</v>
      </c>
      <c r="B87" s="588"/>
      <c r="C87" s="588"/>
      <c r="D87" s="588" t="e">
        <f>D86+#REF!+#REF!</f>
        <v>#REF!</v>
      </c>
      <c r="E87" s="588" t="e">
        <f>E86+#REF!+#REF!</f>
        <v>#REF!</v>
      </c>
      <c r="F87" s="208">
        <f>SUM(F86)</f>
        <v>1000</v>
      </c>
      <c r="G87" s="208">
        <f>SUM(G86)</f>
        <v>1000</v>
      </c>
      <c r="H87" s="208">
        <f>G87/F87%</f>
        <v>100</v>
      </c>
    </row>
    <row r="88" spans="1:8">
      <c r="A88" s="18">
        <v>11</v>
      </c>
      <c r="B88" s="85">
        <v>756</v>
      </c>
      <c r="C88" s="589" t="s">
        <v>69</v>
      </c>
      <c r="D88" s="589"/>
      <c r="E88" s="589"/>
      <c r="F88" s="589"/>
      <c r="G88" s="589"/>
      <c r="H88" s="589" t="e">
        <f>G88/F88%</f>
        <v>#DIV/0!</v>
      </c>
    </row>
    <row r="89" spans="1:8">
      <c r="A89" s="8"/>
      <c r="B89" s="111"/>
      <c r="C89" s="101">
        <v>75601</v>
      </c>
      <c r="D89" s="83" t="s">
        <v>70</v>
      </c>
      <c r="E89" s="95"/>
      <c r="F89" s="108"/>
      <c r="G89" s="108"/>
      <c r="H89" s="55"/>
    </row>
    <row r="90" spans="1:8" ht="22.5">
      <c r="A90" s="8"/>
      <c r="B90" s="111"/>
      <c r="C90" s="90"/>
      <c r="D90" s="339" t="s">
        <v>71</v>
      </c>
      <c r="E90" s="414" t="s">
        <v>72</v>
      </c>
      <c r="F90" s="400">
        <v>7300</v>
      </c>
      <c r="G90" s="346">
        <v>6126.88</v>
      </c>
      <c r="H90" s="316">
        <f>G90/F90%</f>
        <v>83.929863013698636</v>
      </c>
    </row>
    <row r="91" spans="1:8">
      <c r="A91" s="56"/>
      <c r="B91" s="56"/>
      <c r="C91" s="115"/>
      <c r="D91" s="97" t="s">
        <v>84</v>
      </c>
      <c r="E91" s="98" t="s">
        <v>85</v>
      </c>
      <c r="F91" s="396">
        <v>0</v>
      </c>
      <c r="G91" s="396">
        <v>66</v>
      </c>
      <c r="H91" s="316">
        <v>0</v>
      </c>
    </row>
    <row r="92" spans="1:8">
      <c r="A92" s="8"/>
      <c r="B92" s="111"/>
      <c r="C92" s="582" t="s">
        <v>17</v>
      </c>
      <c r="D92" s="582"/>
      <c r="E92" s="582"/>
      <c r="F92" s="222">
        <f>SUM(F90:F90)</f>
        <v>7300</v>
      </c>
      <c r="G92" s="222">
        <f>SUM(G90:G91)</f>
        <v>6192.88</v>
      </c>
      <c r="H92" s="222">
        <f t="shared" ref="H92:H110" si="0">G92/F92%</f>
        <v>84.833972602739721</v>
      </c>
    </row>
    <row r="93" spans="1:8">
      <c r="A93" s="111"/>
      <c r="B93" s="111"/>
      <c r="C93" s="88">
        <v>75615</v>
      </c>
      <c r="D93" s="590" t="s">
        <v>73</v>
      </c>
      <c r="E93" s="590"/>
      <c r="F93" s="590"/>
      <c r="G93" s="590"/>
      <c r="H93" s="590" t="e">
        <f t="shared" si="0"/>
        <v>#DIV/0!</v>
      </c>
    </row>
    <row r="94" spans="1:8">
      <c r="A94" s="56"/>
      <c r="B94" s="56"/>
      <c r="C94" s="90"/>
      <c r="D94" s="113" t="s">
        <v>74</v>
      </c>
      <c r="E94" s="114" t="s">
        <v>75</v>
      </c>
      <c r="F94" s="395">
        <v>1550000</v>
      </c>
      <c r="G94" s="404">
        <v>1340331.92</v>
      </c>
      <c r="H94" s="316">
        <f t="shared" si="0"/>
        <v>86.473027096774189</v>
      </c>
    </row>
    <row r="95" spans="1:8">
      <c r="A95" s="56"/>
      <c r="B95" s="56"/>
      <c r="C95" s="56"/>
      <c r="D95" s="113" t="s">
        <v>76</v>
      </c>
      <c r="E95" s="92" t="s">
        <v>77</v>
      </c>
      <c r="F95" s="396">
        <v>44000</v>
      </c>
      <c r="G95" s="354">
        <v>46011</v>
      </c>
      <c r="H95" s="316">
        <f t="shared" si="0"/>
        <v>104.57045454545455</v>
      </c>
    </row>
    <row r="96" spans="1:8">
      <c r="A96" s="56"/>
      <c r="B96" s="56"/>
      <c r="C96" s="90"/>
      <c r="D96" s="113" t="s">
        <v>78</v>
      </c>
      <c r="E96" s="114" t="s">
        <v>79</v>
      </c>
      <c r="F96" s="395">
        <v>68000</v>
      </c>
      <c r="G96" s="404">
        <v>67534</v>
      </c>
      <c r="H96" s="316">
        <f t="shared" si="0"/>
        <v>99.314705882352939</v>
      </c>
    </row>
    <row r="97" spans="1:8">
      <c r="A97" s="56"/>
      <c r="B97" s="56"/>
      <c r="C97" s="90"/>
      <c r="D97" s="69" t="s">
        <v>80</v>
      </c>
      <c r="E97" s="92" t="s">
        <v>81</v>
      </c>
      <c r="F97" s="396">
        <v>34000</v>
      </c>
      <c r="G97" s="354">
        <v>32999</v>
      </c>
      <c r="H97" s="316">
        <f t="shared" si="0"/>
        <v>97.055882352941182</v>
      </c>
    </row>
    <row r="98" spans="1:8">
      <c r="A98" s="56"/>
      <c r="B98" s="56"/>
      <c r="C98" s="90"/>
      <c r="D98" s="96" t="s">
        <v>302</v>
      </c>
      <c r="E98" s="98" t="s">
        <v>303</v>
      </c>
      <c r="F98" s="396">
        <v>0</v>
      </c>
      <c r="G98" s="354">
        <v>80</v>
      </c>
      <c r="H98" s="316">
        <v>0</v>
      </c>
    </row>
    <row r="99" spans="1:8">
      <c r="A99" s="56"/>
      <c r="B99" s="56"/>
      <c r="C99" s="91"/>
      <c r="D99" s="96" t="s">
        <v>82</v>
      </c>
      <c r="E99" s="414" t="s">
        <v>83</v>
      </c>
      <c r="F99" s="396">
        <v>2000</v>
      </c>
      <c r="G99" s="396">
        <v>1930</v>
      </c>
      <c r="H99" s="316">
        <f t="shared" si="0"/>
        <v>96.5</v>
      </c>
    </row>
    <row r="100" spans="1:8">
      <c r="A100" s="56"/>
      <c r="B100" s="56"/>
      <c r="C100" s="115"/>
      <c r="D100" s="97" t="s">
        <v>84</v>
      </c>
      <c r="E100" s="112" t="s">
        <v>85</v>
      </c>
      <c r="F100" s="396">
        <v>4000</v>
      </c>
      <c r="G100" s="396">
        <v>518.95000000000005</v>
      </c>
      <c r="H100" s="316">
        <f t="shared" si="0"/>
        <v>12.973750000000001</v>
      </c>
    </row>
    <row r="101" spans="1:8">
      <c r="A101" s="8"/>
      <c r="B101" s="8"/>
      <c r="C101" s="582" t="s">
        <v>17</v>
      </c>
      <c r="D101" s="582"/>
      <c r="E101" s="582"/>
      <c r="F101" s="278">
        <f>SUM(F94:F100)</f>
        <v>1702000</v>
      </c>
      <c r="G101" s="222">
        <f>SUM(G94:G100)</f>
        <v>1489404.8699999999</v>
      </c>
      <c r="H101" s="222">
        <f t="shared" si="0"/>
        <v>87.50909929494712</v>
      </c>
    </row>
    <row r="102" spans="1:8" ht="14.25" customHeight="1">
      <c r="A102" s="8"/>
      <c r="B102" s="8"/>
      <c r="C102" s="101">
        <v>75616</v>
      </c>
      <c r="D102" s="586" t="s">
        <v>86</v>
      </c>
      <c r="E102" s="586"/>
      <c r="F102" s="586"/>
      <c r="G102" s="586"/>
      <c r="H102" s="586" t="e">
        <f t="shared" si="0"/>
        <v>#DIV/0!</v>
      </c>
    </row>
    <row r="103" spans="1:8">
      <c r="A103" s="8"/>
      <c r="B103" s="8"/>
      <c r="C103" s="91"/>
      <c r="D103" s="113" t="s">
        <v>74</v>
      </c>
      <c r="E103" s="114" t="s">
        <v>75</v>
      </c>
      <c r="F103" s="395">
        <v>770019</v>
      </c>
      <c r="G103" s="395">
        <v>799920.27</v>
      </c>
      <c r="H103" s="316">
        <f t="shared" si="0"/>
        <v>103.88318599930652</v>
      </c>
    </row>
    <row r="104" spans="1:8">
      <c r="A104" s="8"/>
      <c r="B104" s="8"/>
      <c r="C104" s="91"/>
      <c r="D104" s="113" t="s">
        <v>76</v>
      </c>
      <c r="E104" s="92" t="s">
        <v>77</v>
      </c>
      <c r="F104" s="396">
        <v>140000</v>
      </c>
      <c r="G104" s="396">
        <v>151017.79999999999</v>
      </c>
      <c r="H104" s="316">
        <f t="shared" si="0"/>
        <v>107.86985714285713</v>
      </c>
    </row>
    <row r="105" spans="1:8">
      <c r="A105" s="8"/>
      <c r="B105" s="8"/>
      <c r="C105" s="91"/>
      <c r="D105" s="69" t="s">
        <v>78</v>
      </c>
      <c r="E105" s="92" t="s">
        <v>79</v>
      </c>
      <c r="F105" s="396">
        <v>10000</v>
      </c>
      <c r="G105" s="396">
        <v>10575.3</v>
      </c>
      <c r="H105" s="316">
        <f t="shared" si="0"/>
        <v>105.75299999999999</v>
      </c>
    </row>
    <row r="106" spans="1:8">
      <c r="A106" s="8"/>
      <c r="B106" s="8"/>
      <c r="C106" s="91"/>
      <c r="D106" s="69" t="s">
        <v>80</v>
      </c>
      <c r="E106" s="92" t="s">
        <v>81</v>
      </c>
      <c r="F106" s="396">
        <v>50000</v>
      </c>
      <c r="G106" s="396">
        <v>53380</v>
      </c>
      <c r="H106" s="316">
        <f t="shared" si="0"/>
        <v>106.76</v>
      </c>
    </row>
    <row r="107" spans="1:8">
      <c r="A107" s="8"/>
      <c r="B107" s="8"/>
      <c r="C107" s="91"/>
      <c r="D107" s="69" t="s">
        <v>87</v>
      </c>
      <c r="E107" s="92" t="s">
        <v>88</v>
      </c>
      <c r="F107" s="396">
        <v>20000</v>
      </c>
      <c r="G107" s="396">
        <v>24202.07</v>
      </c>
      <c r="H107" s="316">
        <f t="shared" si="0"/>
        <v>121.01035</v>
      </c>
    </row>
    <row r="108" spans="1:8">
      <c r="A108" s="8"/>
      <c r="B108" s="8"/>
      <c r="C108" s="91"/>
      <c r="D108" s="69" t="s">
        <v>82</v>
      </c>
      <c r="E108" s="92" t="s">
        <v>83</v>
      </c>
      <c r="F108" s="396">
        <v>105000</v>
      </c>
      <c r="G108" s="396">
        <v>94558.9</v>
      </c>
      <c r="H108" s="316">
        <f t="shared" si="0"/>
        <v>90.056095238095239</v>
      </c>
    </row>
    <row r="109" spans="1:8">
      <c r="A109" s="8"/>
      <c r="B109" s="8"/>
      <c r="C109" s="101"/>
      <c r="D109" s="65" t="s">
        <v>84</v>
      </c>
      <c r="E109" s="98" t="s">
        <v>85</v>
      </c>
      <c r="F109" s="396">
        <v>10000</v>
      </c>
      <c r="G109" s="396">
        <v>12345.41</v>
      </c>
      <c r="H109" s="316">
        <f t="shared" si="0"/>
        <v>123.4541</v>
      </c>
    </row>
    <row r="110" spans="1:8">
      <c r="A110" s="8"/>
      <c r="B110" s="8"/>
      <c r="C110" s="582" t="s">
        <v>17</v>
      </c>
      <c r="D110" s="582"/>
      <c r="E110" s="582"/>
      <c r="F110" s="278">
        <f>SUM(F103:F109)</f>
        <v>1105019</v>
      </c>
      <c r="G110" s="222">
        <f>SUM(G103:G109)</f>
        <v>1145999.75</v>
      </c>
      <c r="H110" s="222">
        <f t="shared" si="0"/>
        <v>103.70860139056433</v>
      </c>
    </row>
    <row r="111" spans="1:8">
      <c r="A111" s="8"/>
      <c r="B111" s="8"/>
      <c r="C111" s="101">
        <v>75618</v>
      </c>
      <c r="D111" s="83" t="s">
        <v>89</v>
      </c>
      <c r="E111" s="95"/>
      <c r="F111" s="109"/>
      <c r="G111" s="109"/>
      <c r="H111" s="208"/>
    </row>
    <row r="112" spans="1:8">
      <c r="A112" s="8"/>
      <c r="B112" s="8"/>
      <c r="C112" s="90"/>
      <c r="D112" s="113" t="s">
        <v>90</v>
      </c>
      <c r="E112" s="114" t="s">
        <v>89</v>
      </c>
      <c r="F112" s="397">
        <v>16000</v>
      </c>
      <c r="G112" s="236">
        <v>15203</v>
      </c>
      <c r="H112" s="316">
        <f>G112/F112%</f>
        <v>95.018749999999997</v>
      </c>
    </row>
    <row r="113" spans="1:8" ht="22.5">
      <c r="A113" s="8"/>
      <c r="B113" s="8"/>
      <c r="C113" s="90"/>
      <c r="D113" s="82" t="s">
        <v>91</v>
      </c>
      <c r="E113" s="112" t="s">
        <v>92</v>
      </c>
      <c r="F113" s="389">
        <v>80000</v>
      </c>
      <c r="G113" s="217">
        <v>77077.75</v>
      </c>
      <c r="H113" s="316">
        <f>G113/F113%</f>
        <v>96.347187500000004</v>
      </c>
    </row>
    <row r="114" spans="1:8">
      <c r="A114" s="8"/>
      <c r="B114" s="8"/>
      <c r="C114" s="59"/>
      <c r="D114" s="69" t="s">
        <v>93</v>
      </c>
      <c r="E114" s="92" t="s">
        <v>94</v>
      </c>
      <c r="F114" s="316">
        <v>10000</v>
      </c>
      <c r="G114" s="206">
        <v>9964.02</v>
      </c>
      <c r="H114" s="316">
        <f>G114/F114%</f>
        <v>99.640200000000007</v>
      </c>
    </row>
    <row r="115" spans="1:8">
      <c r="A115" s="8"/>
      <c r="B115" s="8"/>
      <c r="C115" s="582" t="s">
        <v>17</v>
      </c>
      <c r="D115" s="582"/>
      <c r="E115" s="582"/>
      <c r="F115" s="222">
        <f>SUM(F112:F114)</f>
        <v>106000</v>
      </c>
      <c r="G115" s="403">
        <f>SUM(G112:G114)</f>
        <v>102244.77</v>
      </c>
      <c r="H115" s="222">
        <f>G115/F115%</f>
        <v>96.457330188679251</v>
      </c>
    </row>
    <row r="116" spans="1:8">
      <c r="A116" s="8"/>
      <c r="B116" s="8"/>
      <c r="C116" s="116">
        <v>75621</v>
      </c>
      <c r="D116" s="62" t="s">
        <v>95</v>
      </c>
      <c r="E116" s="63"/>
      <c r="F116" s="107"/>
      <c r="G116" s="392"/>
      <c r="H116" s="208"/>
    </row>
    <row r="117" spans="1:8">
      <c r="A117" s="8"/>
      <c r="B117" s="8"/>
      <c r="C117" s="90"/>
      <c r="D117" s="113" t="s">
        <v>96</v>
      </c>
      <c r="E117" s="114" t="s">
        <v>97</v>
      </c>
      <c r="F117" s="397">
        <v>1936381</v>
      </c>
      <c r="G117" s="236">
        <v>1865761</v>
      </c>
      <c r="H117" s="316">
        <f>G117/F117%</f>
        <v>96.352990449710049</v>
      </c>
    </row>
    <row r="118" spans="1:8">
      <c r="A118" s="8"/>
      <c r="B118" s="8"/>
      <c r="C118" s="90"/>
      <c r="D118" s="69" t="s">
        <v>98</v>
      </c>
      <c r="E118" s="92" t="s">
        <v>99</v>
      </c>
      <c r="F118" s="316">
        <v>90000</v>
      </c>
      <c r="G118" s="206">
        <v>73232.02</v>
      </c>
      <c r="H118" s="316">
        <f>G118/F118%</f>
        <v>81.368911111111117</v>
      </c>
    </row>
    <row r="119" spans="1:8">
      <c r="A119" s="12"/>
      <c r="B119" s="12"/>
      <c r="C119" s="587" t="s">
        <v>17</v>
      </c>
      <c r="D119" s="587"/>
      <c r="E119" s="587"/>
      <c r="F119" s="237">
        <f>SUM(F117:F118)</f>
        <v>2026381</v>
      </c>
      <c r="G119" s="237">
        <f>SUM(G117:G118)</f>
        <v>1938993.02</v>
      </c>
      <c r="H119" s="222">
        <f>G119/F119%</f>
        <v>95.687485226124792</v>
      </c>
    </row>
    <row r="120" spans="1:8">
      <c r="A120" s="57" t="s">
        <v>100</v>
      </c>
      <c r="B120" s="89"/>
      <c r="C120" s="89"/>
      <c r="D120" s="89"/>
      <c r="E120" s="117"/>
      <c r="F120" s="208">
        <f>F119+F115+F110+F101+F92</f>
        <v>4946700</v>
      </c>
      <c r="G120" s="208">
        <f>G119+G115+G110+G101+G92</f>
        <v>4682835.29</v>
      </c>
      <c r="H120" s="208">
        <f>G120/F120%</f>
        <v>94.665843693775656</v>
      </c>
    </row>
    <row r="121" spans="1:8">
      <c r="A121" s="517">
        <v>12</v>
      </c>
      <c r="B121" s="118">
        <v>758</v>
      </c>
      <c r="C121" s="119" t="s">
        <v>101</v>
      </c>
      <c r="D121" s="89"/>
      <c r="E121" s="63"/>
      <c r="F121" s="107"/>
      <c r="G121" s="107"/>
      <c r="H121" s="208"/>
    </row>
    <row r="122" spans="1:8">
      <c r="A122" s="518"/>
      <c r="B122" s="59"/>
      <c r="C122" s="93">
        <v>75801</v>
      </c>
      <c r="D122" s="62" t="s">
        <v>102</v>
      </c>
      <c r="E122" s="63"/>
      <c r="F122" s="107"/>
      <c r="G122" s="107"/>
      <c r="H122" s="208"/>
    </row>
    <row r="123" spans="1:8">
      <c r="A123" s="518"/>
      <c r="B123" s="59"/>
      <c r="C123" s="120"/>
      <c r="D123" s="120">
        <v>2920</v>
      </c>
      <c r="E123" s="60" t="s">
        <v>103</v>
      </c>
      <c r="F123" s="397">
        <v>3523122</v>
      </c>
      <c r="G123" s="236">
        <v>3523122</v>
      </c>
      <c r="H123" s="316">
        <f>G123/F123%</f>
        <v>100</v>
      </c>
    </row>
    <row r="124" spans="1:8">
      <c r="A124" s="518"/>
      <c r="B124" s="59"/>
      <c r="C124" s="574" t="s">
        <v>17</v>
      </c>
      <c r="D124" s="574"/>
      <c r="E124" s="574"/>
      <c r="F124" s="237">
        <f>F123</f>
        <v>3523122</v>
      </c>
      <c r="G124" s="237">
        <f>G123</f>
        <v>3523122</v>
      </c>
      <c r="H124" s="222">
        <f>G124/F124%</f>
        <v>100</v>
      </c>
    </row>
    <row r="125" spans="1:8">
      <c r="A125" s="518"/>
      <c r="B125" s="59"/>
      <c r="C125" s="121">
        <v>75807</v>
      </c>
      <c r="D125" s="62" t="s">
        <v>104</v>
      </c>
      <c r="E125" s="63"/>
      <c r="F125" s="392"/>
      <c r="G125" s="392"/>
      <c r="H125" s="208"/>
    </row>
    <row r="126" spans="1:8">
      <c r="A126" s="518"/>
      <c r="B126" s="59"/>
      <c r="C126" s="68"/>
      <c r="D126" s="120">
        <v>2920</v>
      </c>
      <c r="E126" s="60" t="s">
        <v>103</v>
      </c>
      <c r="F126" s="397">
        <v>2425308</v>
      </c>
      <c r="G126" s="236">
        <v>2425308</v>
      </c>
      <c r="H126" s="316">
        <f>G126/F126%</f>
        <v>99.999999999999986</v>
      </c>
    </row>
    <row r="127" spans="1:8">
      <c r="A127" s="518"/>
      <c r="B127" s="59"/>
      <c r="C127" s="574" t="s">
        <v>17</v>
      </c>
      <c r="D127" s="574"/>
      <c r="E127" s="574"/>
      <c r="F127" s="222">
        <f>SUM(F126)</f>
        <v>2425308</v>
      </c>
      <c r="G127" s="222">
        <f>SUM(G126)</f>
        <v>2425308</v>
      </c>
      <c r="H127" s="222">
        <f>G127/F127%</f>
        <v>99.999999999999986</v>
      </c>
    </row>
    <row r="128" spans="1:8">
      <c r="A128" s="518"/>
      <c r="B128" s="59"/>
      <c r="C128" s="121">
        <v>75814</v>
      </c>
      <c r="D128" s="62" t="s">
        <v>321</v>
      </c>
      <c r="E128" s="63"/>
      <c r="F128" s="392"/>
      <c r="G128" s="392"/>
      <c r="H128" s="208"/>
    </row>
    <row r="129" spans="1:8" ht="19.5">
      <c r="A129" s="518"/>
      <c r="B129" s="59"/>
      <c r="C129" s="68"/>
      <c r="D129" s="120">
        <v>2030</v>
      </c>
      <c r="E129" s="552" t="s">
        <v>40</v>
      </c>
      <c r="F129" s="397">
        <v>14359.65</v>
      </c>
      <c r="G129" s="236">
        <v>14359.65</v>
      </c>
      <c r="H129" s="316">
        <f>G129/F129%</f>
        <v>100</v>
      </c>
    </row>
    <row r="130" spans="1:8" ht="19.5">
      <c r="A130" s="518"/>
      <c r="B130" s="59"/>
      <c r="C130" s="68"/>
      <c r="D130" s="120">
        <v>6330</v>
      </c>
      <c r="E130" s="468" t="s">
        <v>40</v>
      </c>
      <c r="F130" s="397">
        <v>7259.2</v>
      </c>
      <c r="G130" s="236">
        <v>7259.2</v>
      </c>
      <c r="H130" s="316">
        <f>G130/F130%</f>
        <v>100</v>
      </c>
    </row>
    <row r="131" spans="1:8">
      <c r="A131" s="518"/>
      <c r="B131" s="59"/>
      <c r="C131" s="574" t="s">
        <v>17</v>
      </c>
      <c r="D131" s="574"/>
      <c r="E131" s="574"/>
      <c r="F131" s="222">
        <f>SUM(F129:F130)</f>
        <v>21618.85</v>
      </c>
      <c r="G131" s="222">
        <f>SUM(G129:G130)</f>
        <v>21618.85</v>
      </c>
      <c r="H131" s="222">
        <f>G131/F131%</f>
        <v>100</v>
      </c>
    </row>
    <row r="132" spans="1:8">
      <c r="A132" s="518"/>
      <c r="B132" s="59"/>
      <c r="C132" s="121">
        <v>75831</v>
      </c>
      <c r="D132" s="62" t="s">
        <v>304</v>
      </c>
      <c r="E132" s="63"/>
      <c r="F132" s="392"/>
      <c r="G132" s="392"/>
      <c r="H132" s="208"/>
    </row>
    <row r="133" spans="1:8">
      <c r="A133" s="518"/>
      <c r="B133" s="59"/>
      <c r="C133" s="68"/>
      <c r="D133" s="120">
        <v>2920</v>
      </c>
      <c r="E133" s="60" t="s">
        <v>103</v>
      </c>
      <c r="F133" s="397">
        <v>66669</v>
      </c>
      <c r="G133" s="236">
        <v>66669</v>
      </c>
      <c r="H133" s="316">
        <f>G133/F133%</f>
        <v>99.999999999999986</v>
      </c>
    </row>
    <row r="134" spans="1:8">
      <c r="A134" s="519"/>
      <c r="B134" s="59"/>
      <c r="C134" s="574" t="s">
        <v>17</v>
      </c>
      <c r="D134" s="574"/>
      <c r="E134" s="574"/>
      <c r="F134" s="222">
        <f>SUM(F133)</f>
        <v>66669</v>
      </c>
      <c r="G134" s="222">
        <f>SUM(G133)</f>
        <v>66669</v>
      </c>
      <c r="H134" s="222">
        <f>G134/F134%</f>
        <v>99.999999999999986</v>
      </c>
    </row>
    <row r="135" spans="1:8">
      <c r="A135" s="58" t="s">
        <v>105</v>
      </c>
      <c r="B135" s="89"/>
      <c r="C135" s="89"/>
      <c r="D135" s="89"/>
      <c r="E135" s="117"/>
      <c r="F135" s="208">
        <f>+F127+F124+F134+F131</f>
        <v>6036717.8499999996</v>
      </c>
      <c r="G135" s="208">
        <f>+G127+G124+G134+G131</f>
        <v>6036717.8499999996</v>
      </c>
      <c r="H135" s="208">
        <f>G135/F135%</f>
        <v>100</v>
      </c>
    </row>
    <row r="136" spans="1:8">
      <c r="A136" s="84">
        <v>13</v>
      </c>
      <c r="B136" s="85">
        <v>801</v>
      </c>
      <c r="C136" s="86" t="s">
        <v>106</v>
      </c>
      <c r="D136" s="89"/>
      <c r="E136" s="63"/>
      <c r="F136" s="392"/>
      <c r="G136" s="392"/>
      <c r="H136" s="316"/>
    </row>
    <row r="137" spans="1:8">
      <c r="A137" s="56"/>
      <c r="B137" s="56"/>
      <c r="C137" s="101">
        <v>80101</v>
      </c>
      <c r="D137" s="62" t="s">
        <v>107</v>
      </c>
      <c r="E137" s="63"/>
      <c r="F137" s="392"/>
      <c r="G137" s="392"/>
      <c r="H137" s="316"/>
    </row>
    <row r="138" spans="1:8">
      <c r="A138" s="8"/>
      <c r="B138" s="8"/>
      <c r="D138" s="69" t="s">
        <v>108</v>
      </c>
      <c r="E138" s="98" t="s">
        <v>109</v>
      </c>
      <c r="F138" s="316">
        <v>0</v>
      </c>
      <c r="G138" s="395">
        <v>9</v>
      </c>
      <c r="H138" s="316" t="s">
        <v>267</v>
      </c>
    </row>
    <row r="139" spans="1:8">
      <c r="A139" s="8"/>
      <c r="B139" s="8"/>
      <c r="C139" s="101"/>
      <c r="D139" s="76" t="s">
        <v>49</v>
      </c>
      <c r="E139" s="98" t="s">
        <v>110</v>
      </c>
      <c r="F139" s="316">
        <v>0</v>
      </c>
      <c r="G139" s="395">
        <v>44.77</v>
      </c>
      <c r="H139" s="316" t="s">
        <v>267</v>
      </c>
    </row>
    <row r="140" spans="1:8">
      <c r="A140" s="8"/>
      <c r="B140" s="8"/>
      <c r="C140" s="91"/>
      <c r="D140" s="69" t="s">
        <v>37</v>
      </c>
      <c r="E140" s="92" t="s">
        <v>259</v>
      </c>
      <c r="F140" s="316">
        <v>1120</v>
      </c>
      <c r="G140" s="395">
        <v>3398.75</v>
      </c>
      <c r="H140" s="316">
        <v>0</v>
      </c>
    </row>
    <row r="141" spans="1:8">
      <c r="A141" s="8"/>
      <c r="B141" s="8"/>
      <c r="C141" s="91"/>
      <c r="D141" s="69" t="s">
        <v>59</v>
      </c>
      <c r="E141" s="92" t="s">
        <v>60</v>
      </c>
      <c r="F141" s="316">
        <v>0</v>
      </c>
      <c r="G141" s="395">
        <v>432</v>
      </c>
      <c r="H141" s="316" t="s">
        <v>267</v>
      </c>
    </row>
    <row r="142" spans="1:8" ht="25.5" customHeight="1">
      <c r="A142" s="8"/>
      <c r="B142" s="8"/>
      <c r="C142" s="91"/>
      <c r="D142" s="69" t="s">
        <v>257</v>
      </c>
      <c r="E142" s="98" t="s">
        <v>260</v>
      </c>
      <c r="F142" s="316">
        <v>48972.75</v>
      </c>
      <c r="G142" s="395">
        <v>48972.75</v>
      </c>
      <c r="H142" s="316">
        <f>G142/F142%</f>
        <v>100</v>
      </c>
    </row>
    <row r="143" spans="1:8" ht="25.5" customHeight="1">
      <c r="A143" s="8"/>
      <c r="B143" s="8"/>
      <c r="C143" s="91"/>
      <c r="D143" s="69" t="s">
        <v>283</v>
      </c>
      <c r="E143" s="98" t="s">
        <v>260</v>
      </c>
      <c r="F143" s="316">
        <v>8642.25</v>
      </c>
      <c r="G143" s="395">
        <v>8642.25</v>
      </c>
      <c r="H143" s="316">
        <f>G143/F143%</f>
        <v>100</v>
      </c>
    </row>
    <row r="144" spans="1:8">
      <c r="A144" s="8"/>
      <c r="B144" s="8"/>
      <c r="C144" s="582" t="s">
        <v>17</v>
      </c>
      <c r="D144" s="582"/>
      <c r="E144" s="582"/>
      <c r="F144" s="398">
        <f>SUM(F138:F143)</f>
        <v>58735</v>
      </c>
      <c r="G144" s="398">
        <f>SUM(G138:G143)</f>
        <v>61499.519999999997</v>
      </c>
      <c r="H144" s="222">
        <f>G144/F144%</f>
        <v>104.70676768536647</v>
      </c>
    </row>
    <row r="145" spans="1:8">
      <c r="A145" s="8"/>
      <c r="B145" s="23"/>
      <c r="C145" s="93">
        <v>80103</v>
      </c>
      <c r="D145" s="83" t="s">
        <v>204</v>
      </c>
      <c r="E145" s="60"/>
      <c r="F145" s="394"/>
      <c r="G145" s="394"/>
      <c r="H145" s="208"/>
    </row>
    <row r="146" spans="1:8">
      <c r="A146" s="8"/>
      <c r="B146" s="23"/>
      <c r="C146" s="101"/>
      <c r="D146" s="548" t="s">
        <v>27</v>
      </c>
      <c r="E146" s="547" t="s">
        <v>28</v>
      </c>
      <c r="F146" s="549">
        <v>6000</v>
      </c>
      <c r="G146" s="402">
        <v>6295</v>
      </c>
      <c r="H146" s="316">
        <f>G146/F146%</f>
        <v>104.91666666666667</v>
      </c>
    </row>
    <row r="147" spans="1:8" ht="19.5">
      <c r="A147" s="8"/>
      <c r="B147" s="23"/>
      <c r="C147" s="101"/>
      <c r="D147" s="76">
        <v>2030</v>
      </c>
      <c r="E147" s="126" t="s">
        <v>40</v>
      </c>
      <c r="F147" s="316">
        <v>11178</v>
      </c>
      <c r="G147" s="402">
        <v>11178</v>
      </c>
      <c r="H147" s="316">
        <v>0</v>
      </c>
    </row>
    <row r="148" spans="1:8">
      <c r="A148" s="8"/>
      <c r="B148" s="23"/>
      <c r="C148" s="583" t="s">
        <v>17</v>
      </c>
      <c r="D148" s="583"/>
      <c r="E148" s="583"/>
      <c r="F148" s="360">
        <f>SUM(F146:F147)</f>
        <v>17178</v>
      </c>
      <c r="G148" s="360">
        <f>SUM(G146:G147)</f>
        <v>17473</v>
      </c>
      <c r="H148" s="360">
        <f>G148/F148%</f>
        <v>101.71731284200722</v>
      </c>
    </row>
    <row r="149" spans="1:8">
      <c r="A149" s="8"/>
      <c r="B149" s="23"/>
      <c r="C149" s="93">
        <v>80104</v>
      </c>
      <c r="D149" s="83" t="s">
        <v>111</v>
      </c>
      <c r="E149" s="95"/>
      <c r="F149" s="394"/>
      <c r="G149" s="394"/>
      <c r="H149" s="208"/>
    </row>
    <row r="150" spans="1:8">
      <c r="A150" s="8"/>
      <c r="B150" s="8"/>
      <c r="C150" s="101"/>
      <c r="D150" s="69" t="s">
        <v>27</v>
      </c>
      <c r="E150" s="98" t="s">
        <v>28</v>
      </c>
      <c r="F150" s="316">
        <v>90450</v>
      </c>
      <c r="G150" s="402">
        <v>66334.2</v>
      </c>
      <c r="H150" s="316">
        <f>G150/F150%</f>
        <v>73.337976782752904</v>
      </c>
    </row>
    <row r="151" spans="1:8">
      <c r="A151" s="8"/>
      <c r="B151" s="8"/>
      <c r="C151" s="101"/>
      <c r="D151" s="76" t="s">
        <v>49</v>
      </c>
      <c r="E151" s="98" t="s">
        <v>110</v>
      </c>
      <c r="F151" s="316">
        <v>0</v>
      </c>
      <c r="G151" s="402">
        <v>56.98</v>
      </c>
      <c r="H151" s="316">
        <v>0</v>
      </c>
    </row>
    <row r="152" spans="1:8" ht="19.5">
      <c r="A152" s="8"/>
      <c r="B152" s="8"/>
      <c r="C152" s="101"/>
      <c r="D152" s="121">
        <v>2030</v>
      </c>
      <c r="E152" s="552" t="s">
        <v>40</v>
      </c>
      <c r="F152" s="549">
        <v>27738</v>
      </c>
      <c r="G152" s="402">
        <v>27738</v>
      </c>
      <c r="H152" s="316">
        <f>G152/F152%</f>
        <v>100</v>
      </c>
    </row>
    <row r="153" spans="1:8">
      <c r="A153" s="8"/>
      <c r="B153" s="8"/>
      <c r="C153" s="583" t="s">
        <v>17</v>
      </c>
      <c r="D153" s="583"/>
      <c r="E153" s="584"/>
      <c r="F153" s="360">
        <f>SUM(F150:F152)</f>
        <v>118188</v>
      </c>
      <c r="G153" s="360">
        <f>SUM(G150:G152)</f>
        <v>94129.18</v>
      </c>
      <c r="H153" s="360">
        <f>G153/F153%</f>
        <v>79.643601719294665</v>
      </c>
    </row>
    <row r="154" spans="1:8">
      <c r="A154" s="8"/>
      <c r="B154" s="8"/>
      <c r="C154" s="93">
        <v>80110</v>
      </c>
      <c r="D154" s="83" t="s">
        <v>112</v>
      </c>
      <c r="E154" s="95"/>
      <c r="F154" s="394"/>
      <c r="G154" s="394"/>
      <c r="H154" s="397"/>
    </row>
    <row r="155" spans="1:8">
      <c r="A155" s="8"/>
      <c r="B155" s="8"/>
      <c r="D155" s="69" t="s">
        <v>108</v>
      </c>
      <c r="E155" s="98" t="s">
        <v>109</v>
      </c>
      <c r="F155" s="316">
        <v>0</v>
      </c>
      <c r="G155" s="402">
        <v>170</v>
      </c>
      <c r="H155" s="316" t="s">
        <v>267</v>
      </c>
    </row>
    <row r="156" spans="1:8">
      <c r="A156" s="8"/>
      <c r="B156" s="8"/>
      <c r="D156" s="69" t="s">
        <v>27</v>
      </c>
      <c r="E156" s="98" t="s">
        <v>28</v>
      </c>
      <c r="F156" s="316">
        <v>0</v>
      </c>
      <c r="G156" s="402">
        <v>780.49</v>
      </c>
      <c r="H156" s="316">
        <v>0</v>
      </c>
    </row>
    <row r="157" spans="1:8">
      <c r="A157" s="8"/>
      <c r="B157" s="8"/>
      <c r="C157" s="101"/>
      <c r="D157" s="76" t="s">
        <v>49</v>
      </c>
      <c r="E157" s="98" t="s">
        <v>110</v>
      </c>
      <c r="F157" s="316">
        <v>0</v>
      </c>
      <c r="G157" s="402">
        <v>24.63</v>
      </c>
      <c r="H157" s="316" t="s">
        <v>267</v>
      </c>
    </row>
    <row r="158" spans="1:8">
      <c r="A158" s="8"/>
      <c r="B158" s="8"/>
      <c r="C158" s="101"/>
      <c r="D158" s="69" t="s">
        <v>37</v>
      </c>
      <c r="E158" s="92" t="s">
        <v>259</v>
      </c>
      <c r="F158" s="316">
        <v>10000</v>
      </c>
      <c r="G158" s="402">
        <v>10399.4</v>
      </c>
      <c r="H158" s="316"/>
    </row>
    <row r="159" spans="1:8">
      <c r="A159" s="8"/>
      <c r="B159" s="8"/>
      <c r="C159" s="91"/>
      <c r="D159" s="69" t="s">
        <v>59</v>
      </c>
      <c r="E159" s="92" t="s">
        <v>60</v>
      </c>
      <c r="F159" s="316">
        <v>0</v>
      </c>
      <c r="G159" s="402">
        <v>649.5</v>
      </c>
      <c r="H159" s="316" t="s">
        <v>267</v>
      </c>
    </row>
    <row r="160" spans="1:8" ht="46.35" customHeight="1">
      <c r="A160" s="8"/>
      <c r="B160" s="8"/>
      <c r="C160" s="91"/>
      <c r="D160" s="69" t="s">
        <v>285</v>
      </c>
      <c r="E160" s="92" t="s">
        <v>286</v>
      </c>
      <c r="F160" s="316">
        <v>1200</v>
      </c>
      <c r="G160" s="402">
        <v>1200</v>
      </c>
      <c r="H160" s="316">
        <v>0</v>
      </c>
    </row>
    <row r="161" spans="1:8" ht="68.849999999999994" customHeight="1">
      <c r="A161" s="8"/>
      <c r="B161" s="8"/>
      <c r="C161" s="91"/>
      <c r="D161" s="51" t="s">
        <v>294</v>
      </c>
      <c r="E161" s="532" t="s">
        <v>314</v>
      </c>
      <c r="F161" s="533">
        <v>24700</v>
      </c>
      <c r="G161" s="397">
        <v>0</v>
      </c>
      <c r="H161" s="504">
        <f>G161/F161%</f>
        <v>0</v>
      </c>
    </row>
    <row r="162" spans="1:8">
      <c r="A162" s="8"/>
      <c r="B162" s="8"/>
      <c r="C162" s="574" t="s">
        <v>17</v>
      </c>
      <c r="D162" s="574"/>
      <c r="E162" s="574"/>
      <c r="F162" s="222">
        <f>SUM(F155:F161)</f>
        <v>35900</v>
      </c>
      <c r="G162" s="222">
        <f>SUM(G155:G160)</f>
        <v>13224.02</v>
      </c>
      <c r="H162" s="360">
        <f>G162/F162%</f>
        <v>36.835710306406689</v>
      </c>
    </row>
    <row r="163" spans="1:8">
      <c r="A163" s="8"/>
      <c r="B163" s="8"/>
      <c r="C163" s="93">
        <v>80113</v>
      </c>
      <c r="D163" s="83" t="s">
        <v>319</v>
      </c>
      <c r="E163" s="95"/>
      <c r="F163" s="394"/>
      <c r="G163" s="394"/>
      <c r="H163" s="208"/>
    </row>
    <row r="164" spans="1:8">
      <c r="A164" s="8"/>
      <c r="B164" s="8"/>
      <c r="C164" s="68"/>
      <c r="D164" s="104" t="s">
        <v>27</v>
      </c>
      <c r="E164" s="92" t="s">
        <v>28</v>
      </c>
      <c r="F164" s="316">
        <v>1200</v>
      </c>
      <c r="G164" s="316">
        <v>1212.18</v>
      </c>
      <c r="H164" s="316">
        <f>G164/F164%</f>
        <v>101.015</v>
      </c>
    </row>
    <row r="165" spans="1:8">
      <c r="A165" s="8"/>
      <c r="B165" s="8"/>
      <c r="C165" s="574" t="s">
        <v>17</v>
      </c>
      <c r="D165" s="574"/>
      <c r="E165" s="574"/>
      <c r="F165" s="222">
        <f>SUM(F164:F164)</f>
        <v>1200</v>
      </c>
      <c r="G165" s="222">
        <f>SUM(G164:G164)</f>
        <v>1212.18</v>
      </c>
      <c r="H165" s="222">
        <f>G165/F165%</f>
        <v>101.015</v>
      </c>
    </row>
    <row r="166" spans="1:8">
      <c r="A166" s="8"/>
      <c r="B166" s="8"/>
      <c r="C166" s="93">
        <v>80148</v>
      </c>
      <c r="D166" s="83" t="s">
        <v>113</v>
      </c>
      <c r="E166" s="95"/>
      <c r="F166" s="394"/>
      <c r="G166" s="394"/>
      <c r="H166" s="208"/>
    </row>
    <row r="167" spans="1:8">
      <c r="A167" s="8"/>
      <c r="B167" s="8"/>
      <c r="C167" s="68"/>
      <c r="D167" s="104" t="s">
        <v>27</v>
      </c>
      <c r="E167" s="92" t="s">
        <v>28</v>
      </c>
      <c r="F167" s="316">
        <v>90000</v>
      </c>
      <c r="G167" s="316">
        <v>52977.5</v>
      </c>
      <c r="H167" s="316">
        <f>G167/F167%</f>
        <v>58.863888888888887</v>
      </c>
    </row>
    <row r="168" spans="1:8">
      <c r="A168" s="8"/>
      <c r="B168" s="8"/>
      <c r="C168" s="574" t="s">
        <v>17</v>
      </c>
      <c r="D168" s="574"/>
      <c r="E168" s="574"/>
      <c r="F168" s="222">
        <f>SUM(F167:F167)</f>
        <v>90000</v>
      </c>
      <c r="G168" s="222">
        <f>SUM(G167:G167)</f>
        <v>52977.5</v>
      </c>
      <c r="H168" s="222">
        <f>G168/F168%</f>
        <v>58.863888888888887</v>
      </c>
    </row>
    <row r="169" spans="1:8">
      <c r="A169" s="8"/>
      <c r="B169" s="8"/>
      <c r="C169" s="93">
        <v>80195</v>
      </c>
      <c r="D169" s="83" t="s">
        <v>19</v>
      </c>
      <c r="E169" s="95"/>
      <c r="F169" s="394"/>
      <c r="G169" s="394"/>
      <c r="H169" s="316"/>
    </row>
    <row r="170" spans="1:8" ht="24.75" customHeight="1">
      <c r="A170" s="8"/>
      <c r="B170" s="8"/>
      <c r="D170" s="69" t="s">
        <v>257</v>
      </c>
      <c r="E170" s="98" t="s">
        <v>260</v>
      </c>
      <c r="F170" s="316">
        <v>33882.1</v>
      </c>
      <c r="G170" s="402">
        <v>33882.11</v>
      </c>
      <c r="H170" s="316">
        <f>G170/F170%</f>
        <v>100.00002951410923</v>
      </c>
    </row>
    <row r="171" spans="1:8" ht="25.5" customHeight="1">
      <c r="A171" s="8"/>
      <c r="B171" s="8"/>
      <c r="C171" s="101"/>
      <c r="D171" s="76">
        <v>2009</v>
      </c>
      <c r="E171" s="98" t="s">
        <v>260</v>
      </c>
      <c r="F171" s="316">
        <v>5979.2</v>
      </c>
      <c r="G171" s="402">
        <v>5730.57</v>
      </c>
      <c r="H171" s="316">
        <f>G171/F171%</f>
        <v>95.841751404870209</v>
      </c>
    </row>
    <row r="172" spans="1:8">
      <c r="A172" s="8"/>
      <c r="B172" s="8"/>
      <c r="C172" s="574" t="s">
        <v>17</v>
      </c>
      <c r="D172" s="574"/>
      <c r="E172" s="574"/>
      <c r="F172" s="222">
        <f>SUM(F170:F171)</f>
        <v>39861.299999999996</v>
      </c>
      <c r="G172" s="222">
        <f>SUM(G170:G171)</f>
        <v>39612.68</v>
      </c>
      <c r="H172" s="222">
        <f>G172/F172%</f>
        <v>99.37628727613</v>
      </c>
    </row>
    <row r="173" spans="1:8">
      <c r="A173" s="119" t="s">
        <v>114</v>
      </c>
      <c r="B173" s="89"/>
      <c r="C173" s="89"/>
      <c r="D173" s="89"/>
      <c r="E173" s="117"/>
      <c r="F173" s="208">
        <f>SUM(F144,F153,F162,F168,F172,F148,F165)</f>
        <v>361062.3</v>
      </c>
      <c r="G173" s="208">
        <f>SUM(G144,G153,G162,G168,G172,G148,G165)</f>
        <v>280128.07999999996</v>
      </c>
      <c r="H173" s="208">
        <f>G173/F173%</f>
        <v>77.584416872102111</v>
      </c>
    </row>
    <row r="174" spans="1:8">
      <c r="A174" s="84">
        <v>14</v>
      </c>
      <c r="B174" s="85">
        <v>852</v>
      </c>
      <c r="C174" s="122" t="s">
        <v>115</v>
      </c>
      <c r="D174" s="89"/>
      <c r="E174" s="63"/>
      <c r="F174" s="392"/>
      <c r="G174" s="392"/>
      <c r="H174" s="208"/>
    </row>
    <row r="175" spans="1:8">
      <c r="A175" s="56"/>
      <c r="B175" s="123"/>
      <c r="C175" s="101">
        <v>85206</v>
      </c>
      <c r="D175" s="83" t="s">
        <v>305</v>
      </c>
      <c r="E175" s="95"/>
      <c r="F175" s="394"/>
      <c r="G175" s="394"/>
      <c r="H175" s="208"/>
    </row>
    <row r="176" spans="1:8" ht="19.5">
      <c r="A176" s="56"/>
      <c r="B176" s="123"/>
      <c r="C176" s="59"/>
      <c r="D176" s="76">
        <v>2030</v>
      </c>
      <c r="E176" s="126" t="s">
        <v>40</v>
      </c>
      <c r="F176" s="399">
        <v>21603</v>
      </c>
      <c r="G176" s="217">
        <v>21603</v>
      </c>
      <c r="H176" s="316">
        <f>G176/F176%</f>
        <v>100</v>
      </c>
    </row>
    <row r="177" spans="1:8">
      <c r="A177" s="56"/>
      <c r="B177" s="123"/>
      <c r="C177" s="582" t="s">
        <v>17</v>
      </c>
      <c r="D177" s="582"/>
      <c r="E177" s="582"/>
      <c r="F177" s="222">
        <f>SUM(F176:F176)</f>
        <v>21603</v>
      </c>
      <c r="G177" s="222">
        <f>SUM(G176:G176)</f>
        <v>21603</v>
      </c>
      <c r="H177" s="222">
        <f>G177/F177%</f>
        <v>100</v>
      </c>
    </row>
    <row r="178" spans="1:8">
      <c r="A178" s="56"/>
      <c r="B178" s="123"/>
      <c r="C178" s="88">
        <v>85212</v>
      </c>
      <c r="D178" s="89" t="s">
        <v>116</v>
      </c>
      <c r="E178" s="63"/>
      <c r="F178" s="392"/>
      <c r="G178" s="392"/>
      <c r="H178" s="208"/>
    </row>
    <row r="179" spans="1:8">
      <c r="A179" s="56"/>
      <c r="B179" s="56"/>
      <c r="C179" s="101"/>
      <c r="D179" s="65" t="s">
        <v>59</v>
      </c>
      <c r="E179" s="98" t="s">
        <v>60</v>
      </c>
      <c r="F179" s="316">
        <v>3000</v>
      </c>
      <c r="G179" s="316">
        <v>3082.13</v>
      </c>
      <c r="H179" s="316">
        <f>G179/F179%</f>
        <v>102.73766666666667</v>
      </c>
    </row>
    <row r="180" spans="1:8" ht="19.5">
      <c r="A180" s="56"/>
      <c r="B180" s="123"/>
      <c r="C180" s="124"/>
      <c r="D180" s="88">
        <v>2010</v>
      </c>
      <c r="E180" s="125" t="s">
        <v>21</v>
      </c>
      <c r="F180" s="316">
        <v>1429000</v>
      </c>
      <c r="G180" s="316">
        <v>1421107.93</v>
      </c>
      <c r="H180" s="316">
        <f>G180/F180%</f>
        <v>99.447720783764865</v>
      </c>
    </row>
    <row r="181" spans="1:8" ht="19.5">
      <c r="A181" s="56"/>
      <c r="B181" s="123"/>
      <c r="C181" s="341"/>
      <c r="D181" s="333">
        <v>2360</v>
      </c>
      <c r="E181" s="342" t="s">
        <v>57</v>
      </c>
      <c r="F181" s="316">
        <v>16000</v>
      </c>
      <c r="G181" s="316">
        <v>12735.48</v>
      </c>
      <c r="H181" s="316">
        <f>G181/F181%</f>
        <v>79.59675</v>
      </c>
    </row>
    <row r="182" spans="1:8">
      <c r="A182" s="56"/>
      <c r="B182" s="123"/>
      <c r="C182" s="585" t="s">
        <v>17</v>
      </c>
      <c r="D182" s="585"/>
      <c r="E182" s="585"/>
      <c r="F182" s="237">
        <f>SUM(F179:F181)</f>
        <v>1448000</v>
      </c>
      <c r="G182" s="237">
        <f>SUM(G179:G181)</f>
        <v>1436925.5399999998</v>
      </c>
      <c r="H182" s="222">
        <f>G182/F182%</f>
        <v>99.235189226519324</v>
      </c>
    </row>
    <row r="183" spans="1:8">
      <c r="A183" s="56"/>
      <c r="B183" s="123"/>
      <c r="C183" s="101">
        <v>85213</v>
      </c>
      <c r="D183" s="62" t="s">
        <v>117</v>
      </c>
      <c r="E183" s="63"/>
      <c r="F183" s="392"/>
      <c r="G183" s="392"/>
      <c r="H183" s="208"/>
    </row>
    <row r="184" spans="1:8" ht="19.5">
      <c r="A184" s="56"/>
      <c r="B184" s="123"/>
      <c r="C184" s="90"/>
      <c r="D184" s="93">
        <v>2010</v>
      </c>
      <c r="E184" s="125" t="s">
        <v>21</v>
      </c>
      <c r="F184" s="389">
        <v>4800</v>
      </c>
      <c r="G184" s="322">
        <v>4755.6000000000004</v>
      </c>
      <c r="H184" s="316">
        <f>G184/F184%</f>
        <v>99.075000000000003</v>
      </c>
    </row>
    <row r="185" spans="1:8" ht="19.5">
      <c r="A185" s="56"/>
      <c r="B185" s="56"/>
      <c r="C185" s="59"/>
      <c r="D185" s="76">
        <v>2030</v>
      </c>
      <c r="E185" s="126" t="s">
        <v>40</v>
      </c>
      <c r="F185" s="399">
        <v>19884</v>
      </c>
      <c r="G185" s="217">
        <v>19259.96</v>
      </c>
      <c r="H185" s="316">
        <f>G185/F185%</f>
        <v>96.861597264131959</v>
      </c>
    </row>
    <row r="186" spans="1:8">
      <c r="A186" s="56"/>
      <c r="B186" s="123"/>
      <c r="C186" s="582" t="s">
        <v>17</v>
      </c>
      <c r="D186" s="582"/>
      <c r="E186" s="582"/>
      <c r="F186" s="222">
        <f>SUM(F184:F185)</f>
        <v>24684</v>
      </c>
      <c r="G186" s="222">
        <f>SUM(G184:G185)</f>
        <v>24015.559999999998</v>
      </c>
      <c r="H186" s="222">
        <f>G186/F186%</f>
        <v>97.292011019283734</v>
      </c>
    </row>
    <row r="187" spans="1:8">
      <c r="A187" s="56"/>
      <c r="B187" s="56"/>
      <c r="C187" s="101">
        <v>85214</v>
      </c>
      <c r="D187" s="83" t="s">
        <v>118</v>
      </c>
      <c r="E187" s="95"/>
      <c r="F187" s="394"/>
      <c r="G187" s="394"/>
      <c r="H187" s="208"/>
    </row>
    <row r="188" spans="1:8" ht="19.5">
      <c r="A188" s="56"/>
      <c r="B188" s="56"/>
      <c r="C188" s="59"/>
      <c r="D188" s="76">
        <v>2030</v>
      </c>
      <c r="E188" s="126" t="s">
        <v>40</v>
      </c>
      <c r="F188" s="399">
        <v>370970</v>
      </c>
      <c r="G188" s="217">
        <v>369939.68</v>
      </c>
      <c r="H188" s="316">
        <f>G188/F188%</f>
        <v>99.722263255788874</v>
      </c>
    </row>
    <row r="189" spans="1:8">
      <c r="A189" s="56"/>
      <c r="B189" s="56"/>
      <c r="C189" s="582" t="s">
        <v>17</v>
      </c>
      <c r="D189" s="582"/>
      <c r="E189" s="582"/>
      <c r="F189" s="222">
        <f>SUM(F188:F188)</f>
        <v>370970</v>
      </c>
      <c r="G189" s="222">
        <f>SUM(G188:G188)</f>
        <v>369939.68</v>
      </c>
      <c r="H189" s="222">
        <f>G189/F189%</f>
        <v>99.722263255788874</v>
      </c>
    </row>
    <row r="190" spans="1:8">
      <c r="A190" s="56"/>
      <c r="B190" s="56"/>
      <c r="C190" s="101">
        <v>85216</v>
      </c>
      <c r="D190" s="83" t="s">
        <v>250</v>
      </c>
      <c r="E190" s="95"/>
      <c r="F190" s="394"/>
      <c r="G190" s="394"/>
      <c r="H190" s="208"/>
    </row>
    <row r="191" spans="1:8" ht="19.5">
      <c r="A191" s="56"/>
      <c r="B191" s="56"/>
      <c r="C191" s="59"/>
      <c r="D191" s="76">
        <v>2030</v>
      </c>
      <c r="E191" s="126" t="s">
        <v>40</v>
      </c>
      <c r="F191" s="399">
        <v>238240</v>
      </c>
      <c r="G191" s="217">
        <v>233581.67</v>
      </c>
      <c r="H191" s="316">
        <f>G191/F191%</f>
        <v>98.044690228341167</v>
      </c>
    </row>
    <row r="192" spans="1:8">
      <c r="A192" s="56"/>
      <c r="B192" s="56"/>
      <c r="C192" s="582" t="s">
        <v>17</v>
      </c>
      <c r="D192" s="582"/>
      <c r="E192" s="582"/>
      <c r="F192" s="222">
        <f>SUM(F191:F191)</f>
        <v>238240</v>
      </c>
      <c r="G192" s="222">
        <f>SUM(G191:G191)</f>
        <v>233581.67</v>
      </c>
      <c r="H192" s="222">
        <f>G192/F192%</f>
        <v>98.044690228341167</v>
      </c>
    </row>
    <row r="193" spans="1:8">
      <c r="A193" s="8"/>
      <c r="B193" s="8"/>
      <c r="C193" s="91">
        <v>85219</v>
      </c>
      <c r="D193" s="62" t="s">
        <v>119</v>
      </c>
      <c r="E193" s="63"/>
      <c r="F193" s="392"/>
      <c r="G193" s="392"/>
      <c r="H193" s="208"/>
    </row>
    <row r="194" spans="1:8">
      <c r="A194" s="8"/>
      <c r="B194" s="8"/>
      <c r="C194" s="101"/>
      <c r="D194" s="76" t="s">
        <v>49</v>
      </c>
      <c r="E194" s="98" t="s">
        <v>110</v>
      </c>
      <c r="F194" s="316">
        <v>0</v>
      </c>
      <c r="G194" s="402">
        <v>463.57</v>
      </c>
      <c r="H194" s="316" t="s">
        <v>267</v>
      </c>
    </row>
    <row r="195" spans="1:8" ht="23.85" customHeight="1">
      <c r="A195" s="8"/>
      <c r="B195" s="8"/>
      <c r="C195" s="101"/>
      <c r="D195" s="69" t="s">
        <v>257</v>
      </c>
      <c r="E195" s="98" t="s">
        <v>260</v>
      </c>
      <c r="F195" s="316">
        <v>140375.79999999999</v>
      </c>
      <c r="G195" s="395">
        <v>131939.47</v>
      </c>
      <c r="H195" s="316">
        <f>G195/F195%</f>
        <v>93.990182068419216</v>
      </c>
    </row>
    <row r="196" spans="1:8" ht="19.5">
      <c r="A196" s="8"/>
      <c r="B196" s="8"/>
      <c r="D196" s="104">
        <v>2030</v>
      </c>
      <c r="E196" s="127" t="s">
        <v>40</v>
      </c>
      <c r="F196" s="316">
        <v>100500</v>
      </c>
      <c r="G196" s="206">
        <v>100500</v>
      </c>
      <c r="H196" s="316">
        <f>G196/F196%</f>
        <v>100</v>
      </c>
    </row>
    <row r="197" spans="1:8">
      <c r="A197" s="8"/>
      <c r="B197" s="8"/>
      <c r="C197" s="582" t="s">
        <v>17</v>
      </c>
      <c r="D197" s="582"/>
      <c r="E197" s="582"/>
      <c r="F197" s="222">
        <f>SUM(F194:F196)</f>
        <v>240875.8</v>
      </c>
      <c r="G197" s="222">
        <f>SUM(G194:G196)</f>
        <v>232903.04000000001</v>
      </c>
      <c r="H197" s="222">
        <f>G197/F197%</f>
        <v>96.690095061438313</v>
      </c>
    </row>
    <row r="198" spans="1:8">
      <c r="A198" s="8"/>
      <c r="B198" s="8"/>
      <c r="C198" s="101">
        <v>85228</v>
      </c>
      <c r="D198" s="83" t="s">
        <v>227</v>
      </c>
      <c r="E198" s="95"/>
      <c r="F198" s="394"/>
      <c r="G198" s="394"/>
      <c r="H198" s="208"/>
    </row>
    <row r="199" spans="1:8" ht="19.5">
      <c r="A199" s="8"/>
      <c r="B199" s="8"/>
      <c r="C199" s="59"/>
      <c r="D199" s="104">
        <v>2010</v>
      </c>
      <c r="E199" s="125" t="s">
        <v>21</v>
      </c>
      <c r="F199" s="316">
        <v>16950</v>
      </c>
      <c r="G199" s="206">
        <v>16950</v>
      </c>
      <c r="H199" s="316">
        <f>G199/F199%</f>
        <v>100</v>
      </c>
    </row>
    <row r="200" spans="1:8">
      <c r="A200" s="8"/>
      <c r="B200" s="8"/>
      <c r="C200" s="582" t="s">
        <v>17</v>
      </c>
      <c r="D200" s="582"/>
      <c r="E200" s="582"/>
      <c r="F200" s="222">
        <f>SUM(F199:F199)</f>
        <v>16950</v>
      </c>
      <c r="G200" s="222">
        <f>SUM(G199:G199)</f>
        <v>16950</v>
      </c>
      <c r="H200" s="222">
        <f>G200/F200%</f>
        <v>100</v>
      </c>
    </row>
    <row r="201" spans="1:8">
      <c r="A201" s="8"/>
      <c r="B201" s="8"/>
      <c r="C201" s="101">
        <v>85278</v>
      </c>
      <c r="D201" s="83" t="s">
        <v>39</v>
      </c>
      <c r="E201" s="95"/>
      <c r="F201" s="394"/>
      <c r="G201" s="394"/>
      <c r="H201" s="208"/>
    </row>
    <row r="202" spans="1:8" ht="19.5">
      <c r="A202" s="8"/>
      <c r="B202" s="8"/>
      <c r="C202" s="59"/>
      <c r="D202" s="104">
        <v>2010</v>
      </c>
      <c r="E202" s="125" t="s">
        <v>21</v>
      </c>
      <c r="F202" s="316">
        <v>99500</v>
      </c>
      <c r="G202" s="206">
        <v>99500</v>
      </c>
      <c r="H202" s="316">
        <f>G202/F202%</f>
        <v>100</v>
      </c>
    </row>
    <row r="203" spans="1:8">
      <c r="A203" s="8"/>
      <c r="B203" s="8"/>
      <c r="C203" s="582" t="s">
        <v>17</v>
      </c>
      <c r="D203" s="582"/>
      <c r="E203" s="582"/>
      <c r="F203" s="222">
        <f>SUM(F202:F202)</f>
        <v>99500</v>
      </c>
      <c r="G203" s="222">
        <f>SUM(G202:G202)</f>
        <v>99500</v>
      </c>
      <c r="H203" s="222">
        <f>G203/F203%</f>
        <v>100</v>
      </c>
    </row>
    <row r="204" spans="1:8">
      <c r="A204" s="8"/>
      <c r="B204" s="8"/>
      <c r="C204" s="101">
        <v>85295</v>
      </c>
      <c r="D204" s="83" t="s">
        <v>19</v>
      </c>
      <c r="E204" s="95"/>
      <c r="F204" s="394"/>
      <c r="G204" s="394"/>
      <c r="H204" s="208"/>
    </row>
    <row r="205" spans="1:8" ht="19.5">
      <c r="A205" s="8"/>
      <c r="B205" s="8"/>
      <c r="C205" s="59"/>
      <c r="D205" s="104">
        <v>2010</v>
      </c>
      <c r="E205" s="125" t="s">
        <v>21</v>
      </c>
      <c r="F205" s="316">
        <v>30038</v>
      </c>
      <c r="G205" s="206">
        <v>29664</v>
      </c>
      <c r="H205" s="316">
        <f>G205/F205%</f>
        <v>98.754910446767425</v>
      </c>
    </row>
    <row r="206" spans="1:8" ht="19.5">
      <c r="A206" s="8"/>
      <c r="B206" s="8"/>
      <c r="C206" s="59"/>
      <c r="D206" s="104">
        <v>2030</v>
      </c>
      <c r="E206" s="125" t="s">
        <v>40</v>
      </c>
      <c r="F206" s="316">
        <v>108000</v>
      </c>
      <c r="G206" s="206">
        <v>108000</v>
      </c>
      <c r="H206" s="316">
        <f>G206/F206%</f>
        <v>100</v>
      </c>
    </row>
    <row r="207" spans="1:8">
      <c r="A207" s="12"/>
      <c r="B207" s="12"/>
      <c r="C207" s="582" t="s">
        <v>17</v>
      </c>
      <c r="D207" s="582"/>
      <c r="E207" s="582"/>
      <c r="F207" s="222">
        <f>SUM(F205:F206)</f>
        <v>138038</v>
      </c>
      <c r="G207" s="222">
        <f>SUM(G205:G206)</f>
        <v>137664</v>
      </c>
      <c r="H207" s="222">
        <f>G207/F207%</f>
        <v>99.729060113881673</v>
      </c>
    </row>
    <row r="208" spans="1:8">
      <c r="A208" s="128" t="s">
        <v>120</v>
      </c>
      <c r="B208" s="89"/>
      <c r="C208" s="89"/>
      <c r="D208" s="89"/>
      <c r="E208" s="117"/>
      <c r="F208" s="275">
        <f>F207+F200+F197+F189+F192+F186+F182+F177+F203</f>
        <v>2598860.7999999998</v>
      </c>
      <c r="G208" s="275">
        <f>G207+G200+G197+G189+G192+G186+G182+G177+G203</f>
        <v>2573082.4899999998</v>
      </c>
      <c r="H208" s="208">
        <f>G208/F208%</f>
        <v>99.008091930125701</v>
      </c>
    </row>
    <row r="209" spans="1:8">
      <c r="A209" s="84">
        <v>15</v>
      </c>
      <c r="B209" s="85">
        <v>854</v>
      </c>
      <c r="C209" s="86" t="s">
        <v>121</v>
      </c>
      <c r="D209" s="89"/>
      <c r="E209" s="63"/>
      <c r="F209" s="102"/>
      <c r="G209" s="392"/>
      <c r="H209" s="55"/>
    </row>
    <row r="210" spans="1:8">
      <c r="A210" s="8"/>
      <c r="B210" s="8"/>
      <c r="C210" s="93">
        <v>85415</v>
      </c>
      <c r="D210" s="83" t="s">
        <v>122</v>
      </c>
      <c r="E210" s="95"/>
      <c r="F210" s="394"/>
      <c r="G210" s="394"/>
      <c r="H210" s="208"/>
    </row>
    <row r="211" spans="1:8">
      <c r="A211" s="8"/>
      <c r="B211" s="8"/>
      <c r="C211" s="93"/>
      <c r="D211" s="69" t="s">
        <v>37</v>
      </c>
      <c r="E211" s="92" t="s">
        <v>259</v>
      </c>
      <c r="F211" s="316">
        <v>400</v>
      </c>
      <c r="G211" s="402">
        <v>0</v>
      </c>
      <c r="H211" s="316">
        <v>0</v>
      </c>
    </row>
    <row r="212" spans="1:8" ht="22.5">
      <c r="A212" s="8"/>
      <c r="B212" s="8"/>
      <c r="C212" s="68"/>
      <c r="D212" s="76">
        <v>2030</v>
      </c>
      <c r="E212" s="92" t="s">
        <v>123</v>
      </c>
      <c r="F212" s="389">
        <v>90250</v>
      </c>
      <c r="G212" s="322">
        <v>63248.9</v>
      </c>
      <c r="H212" s="316">
        <f>G212/F212%</f>
        <v>70.081883656509703</v>
      </c>
    </row>
    <row r="213" spans="1:8" ht="57.6" customHeight="1">
      <c r="A213" s="8"/>
      <c r="B213" s="8"/>
      <c r="C213" s="68"/>
      <c r="D213" s="76">
        <v>2040</v>
      </c>
      <c r="E213" s="550" t="s">
        <v>322</v>
      </c>
      <c r="F213" s="551">
        <v>25875</v>
      </c>
      <c r="G213" s="523">
        <v>23712</v>
      </c>
      <c r="H213" s="316">
        <f>G213/F213%</f>
        <v>91.640579710144934</v>
      </c>
    </row>
    <row r="214" spans="1:8">
      <c r="A214" s="12"/>
      <c r="B214" s="12"/>
      <c r="C214" s="574" t="s">
        <v>17</v>
      </c>
      <c r="D214" s="574"/>
      <c r="E214" s="574"/>
      <c r="F214" s="289">
        <f>SUM(F211:F213)</f>
        <v>116525</v>
      </c>
      <c r="G214" s="289">
        <f>SUM(G211:G213)</f>
        <v>86960.9</v>
      </c>
      <c r="H214" s="222">
        <f>G214/F214%</f>
        <v>74.628534649216903</v>
      </c>
    </row>
    <row r="215" spans="1:8">
      <c r="A215" s="119" t="s">
        <v>124</v>
      </c>
      <c r="B215" s="86"/>
      <c r="C215" s="86"/>
      <c r="D215" s="86"/>
      <c r="E215" s="129"/>
      <c r="F215" s="208">
        <f>F214</f>
        <v>116525</v>
      </c>
      <c r="G215" s="208">
        <f>G214</f>
        <v>86960.9</v>
      </c>
      <c r="H215" s="208">
        <f>G215/F215%</f>
        <v>74.628534649216903</v>
      </c>
    </row>
    <row r="216" spans="1:8">
      <c r="A216" s="84">
        <v>16</v>
      </c>
      <c r="B216" s="85">
        <v>900</v>
      </c>
      <c r="C216" s="86" t="s">
        <v>125</v>
      </c>
      <c r="D216" s="89"/>
      <c r="E216" s="63"/>
      <c r="F216" s="107"/>
      <c r="G216" s="392"/>
      <c r="H216" s="105"/>
    </row>
    <row r="217" spans="1:8">
      <c r="A217" s="56"/>
      <c r="B217" s="56"/>
      <c r="C217" s="101">
        <v>90002</v>
      </c>
      <c r="D217" s="579" t="s">
        <v>141</v>
      </c>
      <c r="E217" s="580"/>
      <c r="F217" s="581"/>
      <c r="G217" s="392"/>
      <c r="H217" s="55"/>
    </row>
    <row r="218" spans="1:8">
      <c r="A218" s="56"/>
      <c r="B218" s="56"/>
      <c r="C218" s="101"/>
      <c r="D218" s="69" t="s">
        <v>108</v>
      </c>
      <c r="E218" s="520" t="s">
        <v>109</v>
      </c>
      <c r="F218" s="500">
        <v>400000</v>
      </c>
      <c r="G218" s="394">
        <v>241073.3</v>
      </c>
      <c r="H218" s="316">
        <f>G218/F218%</f>
        <v>60.268324999999997</v>
      </c>
    </row>
    <row r="219" spans="1:8" ht="24" customHeight="1">
      <c r="A219" s="56"/>
      <c r="B219" s="56"/>
      <c r="C219" s="90"/>
      <c r="D219" s="69" t="s">
        <v>33</v>
      </c>
      <c r="E219" s="414" t="s">
        <v>284</v>
      </c>
      <c r="F219" s="500">
        <v>2820</v>
      </c>
      <c r="G219" s="236">
        <v>1560</v>
      </c>
      <c r="H219" s="316">
        <f>G219/F219%</f>
        <v>55.319148936170215</v>
      </c>
    </row>
    <row r="220" spans="1:8" ht="46.5" customHeight="1">
      <c r="A220" s="56"/>
      <c r="B220" s="56"/>
      <c r="C220" s="90"/>
      <c r="D220" s="69" t="s">
        <v>285</v>
      </c>
      <c r="E220" s="112" t="s">
        <v>286</v>
      </c>
      <c r="F220" s="383">
        <v>15980</v>
      </c>
      <c r="G220" s="236">
        <v>8870</v>
      </c>
      <c r="H220" s="316">
        <f>G220/F220%</f>
        <v>55.506883604505632</v>
      </c>
    </row>
    <row r="221" spans="1:8">
      <c r="A221" s="8"/>
      <c r="B221" s="8"/>
      <c r="C221" s="574" t="s">
        <v>17</v>
      </c>
      <c r="D221" s="578"/>
      <c r="E221" s="578"/>
      <c r="F221" s="393">
        <f>SUM(F218:F220)</f>
        <v>418800</v>
      </c>
      <c r="G221" s="384">
        <f>SUM(G218:G220)</f>
        <v>251503.3</v>
      </c>
      <c r="H221" s="222">
        <f>G221/F221%</f>
        <v>60.053319006685768</v>
      </c>
    </row>
    <row r="222" spans="1:8" ht="23.25" customHeight="1">
      <c r="A222" s="56"/>
      <c r="B222" s="56"/>
      <c r="C222" s="101">
        <v>90019</v>
      </c>
      <c r="D222" s="575" t="s">
        <v>251</v>
      </c>
      <c r="E222" s="576"/>
      <c r="F222" s="577"/>
      <c r="G222" s="392"/>
      <c r="H222" s="55"/>
    </row>
    <row r="223" spans="1:8">
      <c r="A223" s="56"/>
      <c r="B223" s="56"/>
      <c r="C223" s="90"/>
      <c r="D223" s="113" t="s">
        <v>108</v>
      </c>
      <c r="E223" s="112" t="s">
        <v>109</v>
      </c>
      <c r="F223" s="383">
        <v>10000</v>
      </c>
      <c r="G223" s="236">
        <v>13503.18</v>
      </c>
      <c r="H223" s="316">
        <f>G223/F223%</f>
        <v>135.0318</v>
      </c>
    </row>
    <row r="224" spans="1:8">
      <c r="A224" s="8"/>
      <c r="B224" s="8"/>
      <c r="C224" s="574" t="s">
        <v>17</v>
      </c>
      <c r="D224" s="574"/>
      <c r="E224" s="574"/>
      <c r="F224" s="384">
        <f>SUM(F223:F223)</f>
        <v>10000</v>
      </c>
      <c r="G224" s="384">
        <f>SUM(G223:G223)</f>
        <v>13503.18</v>
      </c>
      <c r="H224" s="222">
        <f>G224/F224%</f>
        <v>135.0318</v>
      </c>
    </row>
    <row r="225" spans="1:8">
      <c r="A225" s="56"/>
      <c r="B225" s="56"/>
      <c r="C225" s="101">
        <v>90095</v>
      </c>
      <c r="D225" s="575" t="s">
        <v>19</v>
      </c>
      <c r="E225" s="576"/>
      <c r="F225" s="577"/>
      <c r="G225" s="392"/>
      <c r="H225" s="55"/>
    </row>
    <row r="226" spans="1:8" ht="33.75">
      <c r="A226" s="56"/>
      <c r="B226" s="56"/>
      <c r="C226" s="90"/>
      <c r="D226" s="113" t="s">
        <v>306</v>
      </c>
      <c r="E226" s="112" t="s">
        <v>260</v>
      </c>
      <c r="F226" s="383">
        <v>29168</v>
      </c>
      <c r="G226" s="236">
        <v>29166.02</v>
      </c>
      <c r="H226" s="316">
        <f>G226/F226%</f>
        <v>99.993211738891929</v>
      </c>
    </row>
    <row r="227" spans="1:8">
      <c r="A227" s="8"/>
      <c r="B227" s="8"/>
      <c r="C227" s="574" t="s">
        <v>17</v>
      </c>
      <c r="D227" s="574"/>
      <c r="E227" s="574"/>
      <c r="F227" s="384">
        <f>SUM(F226:F226)</f>
        <v>29168</v>
      </c>
      <c r="G227" s="384">
        <f>SUM(G226:G226)</f>
        <v>29166.02</v>
      </c>
      <c r="H227" s="222">
        <f>G227/F227%</f>
        <v>99.993211738891929</v>
      </c>
    </row>
    <row r="228" spans="1:8">
      <c r="A228" s="119" t="s">
        <v>126</v>
      </c>
      <c r="B228" s="86"/>
      <c r="C228" s="86"/>
      <c r="D228" s="86"/>
      <c r="E228" s="129"/>
      <c r="F228" s="208">
        <f>SUM(F221,F224,F227)</f>
        <v>457968</v>
      </c>
      <c r="G228" s="208">
        <f>SUM(G221,G224,G227)</f>
        <v>294172.5</v>
      </c>
      <c r="H228" s="208">
        <f>G228/F228%</f>
        <v>64.234291478880621</v>
      </c>
    </row>
    <row r="229" spans="1:8">
      <c r="A229" s="84">
        <v>17</v>
      </c>
      <c r="B229" s="85">
        <v>921</v>
      </c>
      <c r="C229" s="86" t="s">
        <v>127</v>
      </c>
      <c r="D229" s="89"/>
      <c r="E229" s="63"/>
      <c r="F229" s="392"/>
      <c r="G229" s="392"/>
      <c r="H229" s="208"/>
    </row>
    <row r="230" spans="1:8">
      <c r="A230" s="56"/>
      <c r="B230" s="56"/>
      <c r="C230" s="101">
        <v>92109</v>
      </c>
      <c r="D230" s="62" t="s">
        <v>128</v>
      </c>
      <c r="E230" s="63"/>
      <c r="F230" s="392"/>
      <c r="G230" s="392"/>
      <c r="H230" s="208"/>
    </row>
    <row r="231" spans="1:8" ht="19.5">
      <c r="A231" s="56"/>
      <c r="B231" s="56"/>
      <c r="C231" s="90"/>
      <c r="D231" s="113" t="s">
        <v>297</v>
      </c>
      <c r="E231" s="466" t="s">
        <v>307</v>
      </c>
      <c r="F231" s="383">
        <v>77770</v>
      </c>
      <c r="G231" s="236">
        <v>339729.55</v>
      </c>
      <c r="H231" s="316">
        <f>G231/F231%</f>
        <v>436.83881959624529</v>
      </c>
    </row>
    <row r="232" spans="1:8">
      <c r="A232" s="56"/>
      <c r="B232" s="56"/>
      <c r="C232" s="90"/>
      <c r="D232" s="113" t="s">
        <v>320</v>
      </c>
      <c r="E232" s="466"/>
      <c r="F232" s="383">
        <v>0</v>
      </c>
      <c r="G232" s="236">
        <v>15000</v>
      </c>
      <c r="H232" s="316"/>
    </row>
    <row r="233" spans="1:8">
      <c r="A233" s="8"/>
      <c r="B233" s="8"/>
      <c r="C233" s="574" t="s">
        <v>17</v>
      </c>
      <c r="D233" s="574"/>
      <c r="E233" s="574"/>
      <c r="F233" s="384">
        <f>SUM(F231:F231)</f>
        <v>77770</v>
      </c>
      <c r="G233" s="384">
        <f>SUM(G231:G232)</f>
        <v>354729.55</v>
      </c>
      <c r="H233" s="222">
        <f>G233/F233%</f>
        <v>456.1264626462646</v>
      </c>
    </row>
    <row r="234" spans="1:8">
      <c r="A234" s="8"/>
      <c r="B234" s="8"/>
      <c r="C234" s="76">
        <v>92195</v>
      </c>
      <c r="D234" s="62" t="s">
        <v>19</v>
      </c>
      <c r="E234" s="63"/>
      <c r="F234" s="392"/>
      <c r="G234" s="392"/>
      <c r="H234" s="208"/>
    </row>
    <row r="235" spans="1:8" ht="30.75" customHeight="1">
      <c r="A235" s="8"/>
      <c r="B235" s="8"/>
      <c r="C235" s="56"/>
      <c r="D235" s="76">
        <v>2708</v>
      </c>
      <c r="E235" s="125" t="s">
        <v>252</v>
      </c>
      <c r="F235" s="400">
        <v>41333</v>
      </c>
      <c r="G235" s="346">
        <v>19534.900000000001</v>
      </c>
      <c r="H235" s="316">
        <f>G235/F235%</f>
        <v>47.262235985774083</v>
      </c>
    </row>
    <row r="236" spans="1:8">
      <c r="A236" s="8"/>
      <c r="B236" s="8"/>
      <c r="C236" s="574" t="s">
        <v>17</v>
      </c>
      <c r="D236" s="574"/>
      <c r="E236" s="574"/>
      <c r="F236" s="222">
        <f>SUM(F235:F235)</f>
        <v>41333</v>
      </c>
      <c r="G236" s="222">
        <f>SUM(G235:G235)</f>
        <v>19534.900000000001</v>
      </c>
      <c r="H236" s="222">
        <f>G236/F236%</f>
        <v>47.262235985774083</v>
      </c>
    </row>
    <row r="237" spans="1:8" ht="15" thickBot="1">
      <c r="A237" s="119" t="s">
        <v>129</v>
      </c>
      <c r="B237" s="86"/>
      <c r="C237" s="86"/>
      <c r="D237" s="86"/>
      <c r="E237" s="129"/>
      <c r="F237" s="208">
        <f>SUM(F236+F233)</f>
        <v>119103</v>
      </c>
      <c r="G237" s="208">
        <f>SUM(G236+G233)</f>
        <v>374264.45</v>
      </c>
      <c r="H237" s="208">
        <f>G237/F237%</f>
        <v>314.23595543353235</v>
      </c>
    </row>
    <row r="238" spans="1:8" ht="15" thickBot="1">
      <c r="A238" s="130" t="s">
        <v>133</v>
      </c>
      <c r="B238" s="363"/>
      <c r="C238" s="364"/>
      <c r="D238" s="364"/>
      <c r="E238" s="365"/>
      <c r="F238" s="401">
        <f>SUM(F15,F20,F32,F39,F52,F57,F72,F77,F82,F87,F120,F135,F173,F208,F215,F228,F237)</f>
        <v>18436552.100000001</v>
      </c>
      <c r="G238" s="401">
        <f>SUM(G15,G20,G32,G39,G52,G57,G72,G77,G82,G87,G120,G135,G173,G208,G215,G228,G237)</f>
        <v>16698041.949999999</v>
      </c>
      <c r="H238" s="366">
        <f>G238/F238%</f>
        <v>90.570307611909712</v>
      </c>
    </row>
    <row r="244" spans="1:8">
      <c r="A244" s="132"/>
      <c r="B244" s="132"/>
      <c r="C244" s="132"/>
      <c r="D244" s="132"/>
      <c r="E244" s="132"/>
      <c r="F244" s="132"/>
      <c r="G244" s="132"/>
      <c r="H244" s="132"/>
    </row>
  </sheetData>
  <mergeCells count="63">
    <mergeCell ref="C148:E148"/>
    <mergeCell ref="C165:E165"/>
    <mergeCell ref="C28:E28"/>
    <mergeCell ref="A32:E32"/>
    <mergeCell ref="C51:E51"/>
    <mergeCell ref="A52:E52"/>
    <mergeCell ref="A72:E72"/>
    <mergeCell ref="C38:E38"/>
    <mergeCell ref="A39:E39"/>
    <mergeCell ref="C71:E71"/>
    <mergeCell ref="C56:E56"/>
    <mergeCell ref="A57:E57"/>
    <mergeCell ref="C76:E76"/>
    <mergeCell ref="C134:E134"/>
    <mergeCell ref="C131:E131"/>
    <mergeCell ref="C127:E127"/>
    <mergeCell ref="C11:E11"/>
    <mergeCell ref="C14:E14"/>
    <mergeCell ref="A15:E15"/>
    <mergeCell ref="C19:E19"/>
    <mergeCell ref="A20:E20"/>
    <mergeCell ref="C24:E24"/>
    <mergeCell ref="A77:E77"/>
    <mergeCell ref="C86:E86"/>
    <mergeCell ref="C62:E62"/>
    <mergeCell ref="C68:E68"/>
    <mergeCell ref="C81:E81"/>
    <mergeCell ref="A82:E82"/>
    <mergeCell ref="C31:E31"/>
    <mergeCell ref="C44:E44"/>
    <mergeCell ref="A87:E87"/>
    <mergeCell ref="C88:H88"/>
    <mergeCell ref="C92:E92"/>
    <mergeCell ref="D93:H93"/>
    <mergeCell ref="C101:E101"/>
    <mergeCell ref="C124:E124"/>
    <mergeCell ref="D102:H102"/>
    <mergeCell ref="C110:E110"/>
    <mergeCell ref="C115:E115"/>
    <mergeCell ref="C119:E119"/>
    <mergeCell ref="C144:E144"/>
    <mergeCell ref="C153:E153"/>
    <mergeCell ref="C162:E162"/>
    <mergeCell ref="C168:E168"/>
    <mergeCell ref="C236:E236"/>
    <mergeCell ref="C207:E207"/>
    <mergeCell ref="C200:E200"/>
    <mergeCell ref="C182:E182"/>
    <mergeCell ref="C172:E172"/>
    <mergeCell ref="C186:E186"/>
    <mergeCell ref="C189:E189"/>
    <mergeCell ref="C192:E192"/>
    <mergeCell ref="C197:E197"/>
    <mergeCell ref="C177:E177"/>
    <mergeCell ref="C203:E203"/>
    <mergeCell ref="C214:E214"/>
    <mergeCell ref="C224:E224"/>
    <mergeCell ref="D222:F222"/>
    <mergeCell ref="C233:E233"/>
    <mergeCell ref="C221:E221"/>
    <mergeCell ref="D217:F217"/>
    <mergeCell ref="D225:F225"/>
    <mergeCell ref="C227:E227"/>
  </mergeCells>
  <phoneticPr fontId="46" type="noConversion"/>
  <pageMargins left="0.70866141732283472" right="0.47244094488188981" top="0.74803149606299213" bottom="0.74803149606299213" header="0.31496062992125984" footer="0.51181102362204722"/>
  <pageSetup paperSize="9" scale="94" firstPageNumber="0" orientation="portrait" r:id="rId1"/>
  <headerFooter alignWithMargins="0">
    <oddHeader>&amp;CStrona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68"/>
  <sheetViews>
    <sheetView view="pageBreakPreview" zoomScale="150" zoomScaleSheetLayoutView="150" workbookViewId="0">
      <selection sqref="A1:H67"/>
    </sheetView>
  </sheetViews>
  <sheetFormatPr defaultRowHeight="14.25"/>
  <cols>
    <col min="1" max="1" width="2.375" customWidth="1"/>
    <col min="2" max="2" width="3.375" customWidth="1"/>
    <col min="3" max="3" width="7" customWidth="1"/>
    <col min="4" max="4" width="5.625" customWidth="1"/>
    <col min="5" max="5" width="28.625" customWidth="1"/>
    <col min="6" max="7" width="14.5" bestFit="1" customWidth="1"/>
    <col min="8" max="8" width="10.75" customWidth="1"/>
  </cols>
  <sheetData>
    <row r="1" spans="1:8">
      <c r="A1" s="600"/>
      <c r="B1" s="600"/>
      <c r="C1" s="600"/>
      <c r="D1" s="600"/>
      <c r="E1" s="600"/>
      <c r="F1" s="600"/>
      <c r="G1" s="600"/>
      <c r="H1" s="600"/>
    </row>
    <row r="2" spans="1:8">
      <c r="E2" s="133"/>
      <c r="G2" s="134"/>
    </row>
    <row r="3" spans="1:8">
      <c r="A3" s="135"/>
      <c r="B3" s="136"/>
      <c r="C3" s="136"/>
      <c r="D3" s="137"/>
      <c r="E3" s="138"/>
      <c r="F3" s="139"/>
      <c r="G3" s="7"/>
      <c r="H3" s="7"/>
    </row>
    <row r="4" spans="1:8">
      <c r="A4" s="140"/>
      <c r="B4" s="141"/>
      <c r="C4" s="141"/>
      <c r="D4" s="142"/>
      <c r="E4" s="143"/>
      <c r="F4" s="144"/>
      <c r="G4" s="145"/>
      <c r="H4" s="15"/>
    </row>
    <row r="5" spans="1:8">
      <c r="A5" s="146"/>
      <c r="B5" s="146"/>
      <c r="C5" s="601"/>
      <c r="D5" s="601"/>
      <c r="E5" s="601"/>
      <c r="F5" s="147"/>
      <c r="G5" s="148"/>
      <c r="H5" s="148"/>
    </row>
    <row r="6" spans="1:8">
      <c r="A6" s="334"/>
      <c r="B6" s="8"/>
      <c r="C6" s="69"/>
      <c r="D6" s="62"/>
      <c r="E6" s="70"/>
      <c r="F6" s="206"/>
      <c r="G6" s="206"/>
      <c r="H6" s="206"/>
    </row>
    <row r="7" spans="1:8">
      <c r="A7" s="149"/>
      <c r="B7" s="12"/>
      <c r="C7" s="69"/>
      <c r="D7" s="62"/>
      <c r="E7" s="70"/>
      <c r="F7" s="206"/>
      <c r="G7" s="206"/>
      <c r="H7" s="206"/>
    </row>
    <row r="8" spans="1:8">
      <c r="A8" s="62"/>
      <c r="B8" s="150"/>
      <c r="C8" s="99"/>
      <c r="D8" s="151"/>
      <c r="E8" s="152"/>
      <c r="F8" s="416"/>
      <c r="G8" s="416"/>
      <c r="H8" s="348"/>
    </row>
    <row r="9" spans="1:8">
      <c r="A9" s="62"/>
      <c r="B9" s="153"/>
      <c r="C9" s="154"/>
      <c r="D9" s="100"/>
      <c r="E9" s="70"/>
      <c r="F9" s="206"/>
      <c r="G9" s="206"/>
      <c r="H9" s="206"/>
    </row>
    <row r="10" spans="1:8">
      <c r="A10" s="100"/>
      <c r="B10" s="155"/>
      <c r="C10" s="99"/>
      <c r="D10" s="151"/>
      <c r="E10" s="152"/>
      <c r="F10" s="416"/>
      <c r="G10" s="416"/>
      <c r="H10" s="348"/>
    </row>
    <row r="11" spans="1:8">
      <c r="A11" s="100"/>
      <c r="B11" s="84"/>
      <c r="C11" s="96"/>
      <c r="D11" s="100"/>
      <c r="E11" s="70"/>
      <c r="F11" s="206"/>
      <c r="G11" s="206"/>
      <c r="H11" s="206"/>
    </row>
    <row r="12" spans="1:8">
      <c r="A12" s="80"/>
      <c r="B12" s="56"/>
      <c r="C12" s="96"/>
      <c r="D12" s="100"/>
      <c r="E12" s="70"/>
      <c r="F12" s="206"/>
      <c r="G12" s="206"/>
      <c r="H12" s="206"/>
    </row>
    <row r="13" spans="1:8">
      <c r="A13" s="83"/>
      <c r="B13" s="68"/>
      <c r="C13" s="154"/>
      <c r="D13" s="100"/>
      <c r="E13" s="70"/>
      <c r="F13" s="206"/>
      <c r="G13" s="206"/>
      <c r="H13" s="206"/>
    </row>
    <row r="14" spans="1:8">
      <c r="A14" s="83"/>
      <c r="B14" s="156"/>
      <c r="C14" s="99"/>
      <c r="D14" s="151"/>
      <c r="E14" s="152"/>
      <c r="F14" s="416"/>
      <c r="G14" s="416"/>
      <c r="H14" s="348"/>
    </row>
    <row r="15" spans="1:8">
      <c r="A15" s="100"/>
      <c r="B15" s="84"/>
      <c r="C15" s="96"/>
      <c r="D15" s="100"/>
      <c r="E15" s="70"/>
      <c r="F15" s="206"/>
      <c r="G15" s="206"/>
      <c r="H15" s="206"/>
    </row>
    <row r="16" spans="1:8">
      <c r="A16" s="469"/>
      <c r="B16" s="470"/>
      <c r="C16" s="151"/>
      <c r="D16" s="151"/>
      <c r="E16" s="152"/>
      <c r="F16" s="416"/>
      <c r="G16" s="416"/>
      <c r="H16" s="348"/>
    </row>
    <row r="17" spans="1:8">
      <c r="A17" s="335"/>
      <c r="B17" s="326"/>
      <c r="C17" s="158"/>
      <c r="D17" s="100"/>
      <c r="E17" s="67"/>
      <c r="F17" s="217"/>
      <c r="G17" s="217"/>
      <c r="H17" s="206"/>
    </row>
    <row r="18" spans="1:8">
      <c r="A18" s="83"/>
      <c r="B18" s="159"/>
      <c r="C18" s="160"/>
      <c r="D18" s="151"/>
      <c r="E18" s="152"/>
      <c r="F18" s="416"/>
      <c r="G18" s="416"/>
      <c r="H18" s="348"/>
    </row>
    <row r="19" spans="1:8">
      <c r="A19" s="56"/>
      <c r="B19" s="59"/>
      <c r="C19" s="121"/>
      <c r="D19" s="77"/>
      <c r="E19" s="63"/>
      <c r="F19" s="229"/>
      <c r="G19" s="229"/>
      <c r="H19" s="506"/>
    </row>
    <row r="20" spans="1:8">
      <c r="A20" s="56"/>
      <c r="B20" s="59"/>
      <c r="C20" s="121"/>
      <c r="D20" s="62"/>
      <c r="E20" s="63"/>
      <c r="F20" s="229"/>
      <c r="G20" s="229"/>
      <c r="H20" s="206"/>
    </row>
    <row r="21" spans="1:8">
      <c r="A21" s="62"/>
      <c r="B21" s="161"/>
      <c r="C21" s="99"/>
      <c r="D21" s="162"/>
      <c r="E21" s="163"/>
      <c r="F21" s="417"/>
      <c r="G21" s="417"/>
      <c r="H21" s="348"/>
    </row>
    <row r="22" spans="1:8">
      <c r="A22" s="84"/>
      <c r="B22" s="84"/>
      <c r="C22" s="61"/>
      <c r="D22" s="62"/>
      <c r="E22" s="117"/>
      <c r="F22" s="206"/>
      <c r="G22" s="206"/>
      <c r="H22" s="206"/>
    </row>
    <row r="23" spans="1:8">
      <c r="A23" s="8"/>
      <c r="B23" s="8"/>
      <c r="C23" s="104"/>
      <c r="D23" s="62"/>
      <c r="E23" s="63"/>
      <c r="F23" s="206"/>
      <c r="G23" s="206"/>
      <c r="H23" s="206"/>
    </row>
    <row r="24" spans="1:8">
      <c r="A24" s="8"/>
      <c r="B24" s="8"/>
      <c r="C24" s="104"/>
      <c r="D24" s="62"/>
      <c r="E24" s="63"/>
      <c r="F24" s="206"/>
      <c r="G24" s="206"/>
      <c r="H24" s="505"/>
    </row>
    <row r="25" spans="1:8">
      <c r="A25" s="469"/>
      <c r="B25" s="488"/>
      <c r="C25" s="151"/>
      <c r="D25" s="151"/>
      <c r="E25" s="152"/>
      <c r="F25" s="416"/>
      <c r="G25" s="416"/>
      <c r="H25" s="348"/>
    </row>
    <row r="26" spans="1:8">
      <c r="A26" s="56"/>
      <c r="B26" s="90"/>
      <c r="C26" s="164"/>
      <c r="D26" s="590"/>
      <c r="E26" s="590"/>
      <c r="F26" s="206"/>
      <c r="G26" s="206"/>
      <c r="H26" s="206"/>
    </row>
    <row r="27" spans="1:8">
      <c r="A27" s="469"/>
      <c r="B27" s="488"/>
      <c r="C27" s="165"/>
      <c r="D27" s="165"/>
      <c r="E27" s="110"/>
      <c r="F27" s="418"/>
      <c r="G27" s="418"/>
      <c r="H27" s="348"/>
    </row>
    <row r="28" spans="1:8">
      <c r="A28" s="56"/>
      <c r="B28" s="90"/>
      <c r="C28" s="164"/>
      <c r="D28" s="590"/>
      <c r="E28" s="590"/>
      <c r="F28" s="206"/>
      <c r="G28" s="206"/>
      <c r="H28" s="206"/>
    </row>
    <row r="29" spans="1:8">
      <c r="A29" s="469"/>
      <c r="B29" s="488"/>
      <c r="C29" s="165"/>
      <c r="D29" s="165"/>
      <c r="E29" s="110"/>
      <c r="F29" s="418"/>
      <c r="G29" s="418"/>
      <c r="H29" s="348"/>
    </row>
    <row r="30" spans="1:8">
      <c r="A30" s="489"/>
      <c r="B30" s="56"/>
      <c r="C30" s="104"/>
      <c r="D30" s="94"/>
      <c r="E30" s="70"/>
      <c r="F30" s="236"/>
      <c r="G30" s="236"/>
      <c r="H30" s="505"/>
    </row>
    <row r="31" spans="1:8">
      <c r="A31" s="8"/>
      <c r="B31" s="56"/>
      <c r="C31" s="104"/>
      <c r="D31" s="100"/>
      <c r="E31" s="70"/>
      <c r="F31" s="236"/>
      <c r="G31" s="236"/>
      <c r="H31" s="206"/>
    </row>
    <row r="32" spans="1:8">
      <c r="A32" s="62"/>
      <c r="B32" s="166"/>
      <c r="C32" s="99"/>
      <c r="D32" s="151"/>
      <c r="E32" s="152"/>
      <c r="F32" s="416"/>
      <c r="G32" s="416"/>
      <c r="H32" s="348"/>
    </row>
    <row r="33" spans="1:8">
      <c r="A33" s="84"/>
      <c r="B33" s="84"/>
      <c r="C33" s="88"/>
      <c r="D33" s="590"/>
      <c r="E33" s="590"/>
      <c r="F33" s="399"/>
      <c r="G33" s="399"/>
      <c r="H33" s="206"/>
    </row>
    <row r="34" spans="1:8">
      <c r="A34" s="56"/>
      <c r="B34" s="56"/>
      <c r="C34" s="88"/>
      <c r="D34" s="599"/>
      <c r="E34" s="599"/>
      <c r="F34" s="399"/>
      <c r="G34" s="399"/>
      <c r="H34" s="206"/>
    </row>
    <row r="35" spans="1:8">
      <c r="A35" s="56"/>
      <c r="B35" s="56"/>
      <c r="C35" s="88"/>
      <c r="D35" s="599"/>
      <c r="E35" s="599"/>
      <c r="F35" s="206"/>
      <c r="G35" s="206"/>
      <c r="H35" s="206"/>
    </row>
    <row r="36" spans="1:8">
      <c r="A36" s="56"/>
      <c r="B36" s="56"/>
      <c r="C36" s="116"/>
      <c r="D36" s="62"/>
      <c r="E36" s="117"/>
      <c r="F36" s="236"/>
      <c r="G36" s="236"/>
      <c r="H36" s="206"/>
    </row>
    <row r="37" spans="1:8">
      <c r="A37" s="56"/>
      <c r="B37" s="56"/>
      <c r="C37" s="76"/>
      <c r="D37" s="590"/>
      <c r="E37" s="590"/>
      <c r="F37" s="399"/>
      <c r="G37" s="399"/>
      <c r="H37" s="206"/>
    </row>
    <row r="38" spans="1:8">
      <c r="A38" s="62"/>
      <c r="B38" s="166"/>
      <c r="C38" s="119"/>
      <c r="D38" s="87"/>
      <c r="E38" s="70"/>
      <c r="F38" s="295"/>
      <c r="G38" s="295"/>
      <c r="H38" s="348"/>
    </row>
    <row r="39" spans="1:8">
      <c r="A39" s="100"/>
      <c r="B39" s="84"/>
      <c r="C39" s="76"/>
      <c r="D39" s="100"/>
      <c r="E39" s="70"/>
      <c r="F39" s="399"/>
      <c r="G39" s="399"/>
      <c r="H39" s="206"/>
    </row>
    <row r="40" spans="1:8">
      <c r="A40" s="80"/>
      <c r="B40" s="56"/>
      <c r="C40" s="76"/>
      <c r="D40" s="100"/>
      <c r="E40" s="70"/>
      <c r="F40" s="399"/>
      <c r="G40" s="399"/>
      <c r="H40" s="206"/>
    </row>
    <row r="41" spans="1:8">
      <c r="A41" s="100"/>
      <c r="B41" s="166"/>
      <c r="C41" s="119"/>
      <c r="D41" s="89"/>
      <c r="E41" s="63"/>
      <c r="F41" s="208"/>
      <c r="G41" s="208"/>
      <c r="H41" s="348"/>
    </row>
    <row r="42" spans="1:8">
      <c r="A42" s="84"/>
      <c r="B42" s="59"/>
      <c r="C42" s="61"/>
      <c r="D42" s="62"/>
      <c r="E42" s="63"/>
      <c r="F42" s="206"/>
      <c r="G42" s="206"/>
      <c r="H42" s="206"/>
    </row>
    <row r="43" spans="1:8">
      <c r="A43" s="56"/>
      <c r="B43" s="59"/>
      <c r="C43" s="104"/>
      <c r="D43" s="62"/>
      <c r="E43" s="63"/>
      <c r="F43" s="206"/>
      <c r="G43" s="206"/>
      <c r="H43" s="206"/>
    </row>
    <row r="44" spans="1:8">
      <c r="A44" s="56"/>
      <c r="B44" s="59"/>
      <c r="C44" s="167"/>
      <c r="D44" s="157"/>
      <c r="E44" s="117"/>
      <c r="F44" s="206"/>
      <c r="G44" s="206"/>
      <c r="H44" s="505"/>
    </row>
    <row r="45" spans="1:8">
      <c r="A45" s="56"/>
      <c r="B45" s="59"/>
      <c r="C45" s="167"/>
      <c r="D45" s="157"/>
      <c r="E45" s="117"/>
      <c r="F45" s="206"/>
      <c r="G45" s="206"/>
      <c r="H45" s="206"/>
    </row>
    <row r="46" spans="1:8">
      <c r="A46" s="56"/>
      <c r="B46" s="59"/>
      <c r="C46" s="167"/>
      <c r="D46" s="157"/>
      <c r="E46" s="117"/>
      <c r="F46" s="206"/>
      <c r="G46" s="206"/>
      <c r="H46" s="206"/>
    </row>
    <row r="47" spans="1:8">
      <c r="A47" s="336"/>
      <c r="B47" s="166"/>
      <c r="C47" s="119"/>
      <c r="D47" s="89"/>
      <c r="E47" s="117"/>
      <c r="F47" s="208"/>
      <c r="G47" s="208"/>
      <c r="H47" s="348"/>
    </row>
    <row r="48" spans="1:8">
      <c r="A48" s="93"/>
      <c r="B48" s="101"/>
      <c r="C48" s="104"/>
      <c r="D48" s="168"/>
      <c r="E48" s="169"/>
      <c r="F48" s="419"/>
      <c r="G48" s="419"/>
      <c r="H48" s="206"/>
    </row>
    <row r="49" spans="1:8" ht="21.75" customHeight="1">
      <c r="A49" s="56"/>
      <c r="B49" s="59"/>
      <c r="C49" s="76"/>
      <c r="D49" s="599"/>
      <c r="E49" s="599"/>
      <c r="F49" s="399"/>
      <c r="G49" s="399"/>
      <c r="H49" s="206"/>
    </row>
    <row r="50" spans="1:8">
      <c r="A50" s="56"/>
      <c r="B50" s="59"/>
      <c r="C50" s="76"/>
      <c r="D50" s="590"/>
      <c r="E50" s="590"/>
      <c r="F50" s="399"/>
      <c r="G50" s="399"/>
      <c r="H50" s="206"/>
    </row>
    <row r="51" spans="1:8">
      <c r="A51" s="56"/>
      <c r="B51" s="59"/>
      <c r="C51" s="76"/>
      <c r="D51" s="590"/>
      <c r="E51" s="590"/>
      <c r="F51" s="399"/>
      <c r="G51" s="399"/>
      <c r="H51" s="206"/>
    </row>
    <row r="52" spans="1:8">
      <c r="A52" s="56"/>
      <c r="B52" s="90"/>
      <c r="C52" s="104"/>
      <c r="D52" s="62"/>
      <c r="E52" s="63"/>
      <c r="F52" s="206"/>
      <c r="G52" s="206"/>
      <c r="H52" s="206"/>
    </row>
    <row r="53" spans="1:8">
      <c r="A53" s="56"/>
      <c r="B53" s="90"/>
      <c r="C53" s="104"/>
      <c r="D53" s="62"/>
      <c r="E53" s="63"/>
      <c r="F53" s="206"/>
      <c r="G53" s="206"/>
      <c r="H53" s="206"/>
    </row>
    <row r="54" spans="1:8">
      <c r="A54" s="68"/>
      <c r="B54" s="59"/>
      <c r="C54" s="76"/>
      <c r="D54" s="100"/>
      <c r="E54" s="70"/>
      <c r="F54" s="206"/>
      <c r="G54" s="206"/>
      <c r="H54" s="206"/>
    </row>
    <row r="55" spans="1:8">
      <c r="A55" s="62"/>
      <c r="B55" s="161"/>
      <c r="C55" s="119"/>
      <c r="D55" s="89"/>
      <c r="E55" s="117"/>
      <c r="F55" s="208"/>
      <c r="G55" s="208"/>
      <c r="H55" s="348"/>
    </row>
    <row r="56" spans="1:8">
      <c r="A56" s="68"/>
      <c r="B56" s="59"/>
      <c r="C56" s="76"/>
      <c r="D56" s="100"/>
      <c r="E56" s="70"/>
      <c r="F56" s="206"/>
      <c r="G56" s="206"/>
      <c r="H56" s="206"/>
    </row>
    <row r="57" spans="1:8">
      <c r="A57" s="62"/>
      <c r="B57" s="161"/>
      <c r="C57" s="119"/>
      <c r="D57" s="89"/>
      <c r="E57" s="117"/>
      <c r="F57" s="208"/>
      <c r="G57" s="208"/>
      <c r="H57" s="348"/>
    </row>
    <row r="58" spans="1:8">
      <c r="A58" s="56"/>
      <c r="B58" s="59"/>
      <c r="C58" s="104"/>
      <c r="D58" s="579"/>
      <c r="E58" s="598"/>
      <c r="F58" s="206"/>
      <c r="G58" s="206"/>
      <c r="H58" s="206"/>
    </row>
    <row r="59" spans="1:8" ht="22.5" customHeight="1">
      <c r="A59" s="56"/>
      <c r="B59" s="59"/>
      <c r="C59" s="104"/>
      <c r="D59" s="579"/>
      <c r="E59" s="598"/>
      <c r="F59" s="206"/>
      <c r="G59" s="206"/>
      <c r="H59" s="206"/>
    </row>
    <row r="60" spans="1:8">
      <c r="A60" s="62"/>
      <c r="B60" s="161"/>
      <c r="C60" s="119"/>
      <c r="D60" s="89"/>
      <c r="E60" s="117"/>
      <c r="F60" s="208"/>
      <c r="G60" s="208"/>
      <c r="H60" s="348"/>
    </row>
    <row r="61" spans="1:8">
      <c r="A61" s="84"/>
      <c r="B61" s="59"/>
      <c r="C61" s="104"/>
      <c r="D61" s="83"/>
      <c r="E61" s="95"/>
      <c r="F61" s="206"/>
      <c r="G61" s="206"/>
      <c r="H61" s="206"/>
    </row>
    <row r="62" spans="1:8">
      <c r="A62" s="56"/>
      <c r="B62" s="59"/>
      <c r="C62" s="76"/>
      <c r="D62" s="100"/>
      <c r="E62" s="70"/>
      <c r="F62" s="206"/>
      <c r="G62" s="206"/>
      <c r="H62" s="206"/>
    </row>
    <row r="63" spans="1:8">
      <c r="A63" s="56"/>
      <c r="B63" s="59"/>
      <c r="C63" s="76"/>
      <c r="D63" s="100"/>
      <c r="E63" s="70"/>
      <c r="F63" s="206"/>
      <c r="G63" s="206"/>
      <c r="H63" s="206"/>
    </row>
    <row r="64" spans="1:8">
      <c r="A64" s="62"/>
      <c r="B64" s="161"/>
      <c r="C64" s="119"/>
      <c r="D64" s="89"/>
      <c r="E64" s="117"/>
      <c r="F64" s="208"/>
      <c r="G64" s="208"/>
      <c r="H64" s="348"/>
    </row>
    <row r="65" spans="1:8">
      <c r="A65" s="84"/>
      <c r="B65" s="59"/>
      <c r="C65" s="104"/>
      <c r="D65" s="83"/>
      <c r="E65" s="95"/>
      <c r="F65" s="206"/>
      <c r="G65" s="206"/>
      <c r="H65" s="206"/>
    </row>
    <row r="66" spans="1:8" ht="15" thickBot="1">
      <c r="A66" s="62"/>
      <c r="B66" s="161"/>
      <c r="C66" s="119"/>
      <c r="D66" s="89"/>
      <c r="E66" s="117"/>
      <c r="F66" s="208"/>
      <c r="G66" s="208"/>
      <c r="H66" s="512"/>
    </row>
    <row r="67" spans="1:8" ht="15" thickBot="1">
      <c r="A67" s="170"/>
      <c r="B67" s="171"/>
      <c r="C67" s="131"/>
      <c r="D67" s="171"/>
      <c r="E67" s="172"/>
      <c r="F67" s="355"/>
      <c r="G67" s="511"/>
      <c r="H67" s="513"/>
    </row>
    <row r="68" spans="1:8">
      <c r="H68" s="173"/>
    </row>
  </sheetData>
  <mergeCells count="13">
    <mergeCell ref="D28:E28"/>
    <mergeCell ref="D33:E33"/>
    <mergeCell ref="D34:E34"/>
    <mergeCell ref="D35:E35"/>
    <mergeCell ref="A1:H1"/>
    <mergeCell ref="C5:E5"/>
    <mergeCell ref="D26:E26"/>
    <mergeCell ref="D59:E59"/>
    <mergeCell ref="D37:E37"/>
    <mergeCell ref="D49:E49"/>
    <mergeCell ref="D50:E50"/>
    <mergeCell ref="D51:E51"/>
    <mergeCell ref="D58:E58"/>
  </mergeCells>
  <phoneticPr fontId="46" type="noConversion"/>
  <pageMargins left="0.70833333333333337" right="0.51180555555555551" top="0.74861111111111112" bottom="0.74791666666666667" header="0.31527777777777777" footer="0.51180555555555551"/>
  <pageSetup paperSize="9" scale="95" firstPageNumber="0" orientation="portrait" r:id="rId1"/>
  <headerFooter alignWithMargins="0">
    <oddHeader>&amp;CStrona &amp;P</oddHead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38" zoomScale="150" zoomScaleSheetLayoutView="150" workbookViewId="0">
      <selection activeCell="E42" sqref="E42"/>
    </sheetView>
  </sheetViews>
  <sheetFormatPr defaultRowHeight="14.25"/>
  <cols>
    <col min="1" max="1" width="2.375" customWidth="1"/>
    <col min="2" max="2" width="3.375" customWidth="1"/>
    <col min="3" max="3" width="7" customWidth="1"/>
    <col min="4" max="4" width="5.625" customWidth="1"/>
    <col min="5" max="5" width="28.625" customWidth="1"/>
    <col min="6" max="7" width="14.125" bestFit="1" customWidth="1"/>
    <col min="8" max="8" width="10.75" customWidth="1"/>
  </cols>
  <sheetData>
    <row r="1" spans="1:8">
      <c r="A1" s="174" t="s">
        <v>311</v>
      </c>
      <c r="B1" s="174"/>
      <c r="C1" s="174"/>
      <c r="D1" s="174"/>
      <c r="E1" s="175"/>
      <c r="F1" s="174"/>
      <c r="G1" s="174"/>
      <c r="H1" s="174"/>
    </row>
    <row r="2" spans="1:8">
      <c r="A2" s="135" t="s">
        <v>134</v>
      </c>
      <c r="B2" s="602" t="s">
        <v>2</v>
      </c>
      <c r="C2" s="602"/>
      <c r="D2" s="602"/>
      <c r="E2" s="602"/>
      <c r="F2" s="176"/>
      <c r="G2" s="441"/>
      <c r="H2" s="76" t="s">
        <v>142</v>
      </c>
    </row>
    <row r="3" spans="1:8">
      <c r="A3" s="111"/>
      <c r="B3" s="177" t="s">
        <v>4</v>
      </c>
      <c r="C3" s="102"/>
      <c r="D3" s="102"/>
      <c r="E3" s="178"/>
      <c r="F3" s="442" t="s">
        <v>135</v>
      </c>
      <c r="G3" s="442" t="s">
        <v>136</v>
      </c>
      <c r="H3" s="442" t="s">
        <v>137</v>
      </c>
    </row>
    <row r="4" spans="1:8">
      <c r="A4" s="111"/>
      <c r="B4" s="135" t="s">
        <v>8</v>
      </c>
      <c r="C4" s="135" t="s">
        <v>9</v>
      </c>
      <c r="D4" s="180" t="s">
        <v>10</v>
      </c>
      <c r="E4" s="181" t="s">
        <v>11</v>
      </c>
      <c r="F4" s="141"/>
      <c r="G4" s="442"/>
      <c r="H4" s="443" t="s">
        <v>143</v>
      </c>
    </row>
    <row r="5" spans="1:8">
      <c r="A5" s="146">
        <v>1</v>
      </c>
      <c r="B5" s="146">
        <v>2</v>
      </c>
      <c r="C5" s="146">
        <v>3</v>
      </c>
      <c r="D5" s="146">
        <v>4</v>
      </c>
      <c r="E5" s="183">
        <v>5</v>
      </c>
      <c r="F5" s="146">
        <v>6</v>
      </c>
      <c r="G5" s="444">
        <v>7</v>
      </c>
      <c r="H5" s="444">
        <v>8</v>
      </c>
    </row>
    <row r="6" spans="1:8">
      <c r="A6" s="84">
        <v>1</v>
      </c>
      <c r="B6" s="185" t="s">
        <v>13</v>
      </c>
      <c r="C6" s="119" t="s">
        <v>144</v>
      </c>
      <c r="D6" s="87"/>
      <c r="E6" s="70"/>
      <c r="F6" s="186"/>
      <c r="G6" s="445"/>
      <c r="H6" s="446"/>
    </row>
    <row r="7" spans="1:8" s="473" customFormat="1">
      <c r="A7" s="56"/>
      <c r="B7" s="56"/>
      <c r="C7" s="187" t="s">
        <v>145</v>
      </c>
      <c r="D7" s="62" t="s">
        <v>19</v>
      </c>
      <c r="E7" s="63"/>
      <c r="F7" s="78"/>
      <c r="G7" s="447"/>
      <c r="H7" s="448"/>
    </row>
    <row r="8" spans="1:8" s="473" customFormat="1" ht="24" customHeight="1">
      <c r="A8" s="56"/>
      <c r="B8" s="56"/>
      <c r="C8" s="56"/>
      <c r="D8" s="93">
        <v>2010</v>
      </c>
      <c r="E8" s="92" t="s">
        <v>21</v>
      </c>
      <c r="F8" s="389">
        <v>223926.63</v>
      </c>
      <c r="G8" s="389">
        <v>223926.63</v>
      </c>
      <c r="H8" s="449">
        <f>G8/F8%</f>
        <v>99.999999999999986</v>
      </c>
    </row>
    <row r="9" spans="1:8" s="473" customFormat="1">
      <c r="A9" s="56"/>
      <c r="B9" s="56"/>
      <c r="C9" s="574" t="s">
        <v>17</v>
      </c>
      <c r="D9" s="574"/>
      <c r="E9" s="574"/>
      <c r="F9" s="237">
        <f>SUM(F8:F8)</f>
        <v>223926.63</v>
      </c>
      <c r="G9" s="237">
        <f>SUM(G8:G8)</f>
        <v>223926.63</v>
      </c>
      <c r="H9" s="188">
        <f>G9/F9%</f>
        <v>99.999999999999986</v>
      </c>
    </row>
    <row r="10" spans="1:8" s="473" customFormat="1">
      <c r="A10" s="119" t="s">
        <v>146</v>
      </c>
      <c r="B10" s="89"/>
      <c r="C10" s="89"/>
      <c r="D10" s="89"/>
      <c r="E10" s="117"/>
      <c r="F10" s="208">
        <f>SUM(F9)</f>
        <v>223926.63</v>
      </c>
      <c r="G10" s="208">
        <f>SUM(G9)</f>
        <v>223926.63</v>
      </c>
      <c r="H10" s="189">
        <f>G10/F10%</f>
        <v>99.999999999999986</v>
      </c>
    </row>
    <row r="11" spans="1:8" s="473" customFormat="1">
      <c r="A11" s="84">
        <v>2</v>
      </c>
      <c r="B11" s="190">
        <v>750</v>
      </c>
      <c r="C11" s="119" t="s">
        <v>55</v>
      </c>
      <c r="D11" s="87"/>
      <c r="E11" s="70"/>
      <c r="F11" s="186"/>
      <c r="G11" s="445"/>
      <c r="H11" s="446"/>
    </row>
    <row r="12" spans="1:8" s="473" customFormat="1">
      <c r="A12" s="56"/>
      <c r="B12" s="56"/>
      <c r="C12" s="61">
        <v>75011</v>
      </c>
      <c r="D12" s="62" t="s">
        <v>56</v>
      </c>
      <c r="E12" s="63"/>
      <c r="F12" s="78"/>
      <c r="G12" s="447"/>
      <c r="H12" s="448"/>
    </row>
    <row r="13" spans="1:8" s="473" customFormat="1" ht="20.25" customHeight="1">
      <c r="A13" s="56"/>
      <c r="B13" s="56"/>
      <c r="C13" s="56"/>
      <c r="D13" s="93">
        <v>2010</v>
      </c>
      <c r="E13" s="92" t="s">
        <v>21</v>
      </c>
      <c r="F13" s="389">
        <v>49304</v>
      </c>
      <c r="G13" s="389">
        <v>49304</v>
      </c>
      <c r="H13" s="449">
        <f>G13/F13%</f>
        <v>100</v>
      </c>
    </row>
    <row r="14" spans="1:8" s="473" customFormat="1">
      <c r="A14" s="56"/>
      <c r="B14" s="56"/>
      <c r="C14" s="574" t="s">
        <v>17</v>
      </c>
      <c r="D14" s="574"/>
      <c r="E14" s="574"/>
      <c r="F14" s="237">
        <f>SUM(F13:F13)</f>
        <v>49304</v>
      </c>
      <c r="G14" s="237">
        <f>SUM(G13:G13)</f>
        <v>49304</v>
      </c>
      <c r="H14" s="188">
        <f>G14/F14%</f>
        <v>100</v>
      </c>
    </row>
    <row r="15" spans="1:8" s="473" customFormat="1">
      <c r="A15" s="119" t="s">
        <v>147</v>
      </c>
      <c r="B15" s="89"/>
      <c r="C15" s="89"/>
      <c r="D15" s="89"/>
      <c r="E15" s="117"/>
      <c r="F15" s="208">
        <f>SUM(F14)</f>
        <v>49304</v>
      </c>
      <c r="G15" s="208">
        <f>SUM(G14)</f>
        <v>49304</v>
      </c>
      <c r="H15" s="189">
        <f>G15/F15%</f>
        <v>100</v>
      </c>
    </row>
    <row r="16" spans="1:8" s="473" customFormat="1">
      <c r="A16" s="100">
        <v>3</v>
      </c>
      <c r="B16" s="190">
        <v>751</v>
      </c>
      <c r="C16" s="119" t="s">
        <v>62</v>
      </c>
      <c r="D16" s="87"/>
      <c r="E16" s="70"/>
      <c r="F16" s="191"/>
      <c r="G16" s="192"/>
      <c r="H16" s="446"/>
    </row>
    <row r="17" spans="1:8" s="473" customFormat="1">
      <c r="A17" s="80"/>
      <c r="B17" s="56"/>
      <c r="C17" s="101">
        <v>75101</v>
      </c>
      <c r="D17" s="62" t="s">
        <v>63</v>
      </c>
      <c r="E17" s="63"/>
      <c r="F17" s="102"/>
      <c r="G17" s="103"/>
      <c r="H17" s="448"/>
    </row>
    <row r="18" spans="1:8" s="473" customFormat="1" ht="26.25" customHeight="1">
      <c r="A18" s="80"/>
      <c r="B18" s="56"/>
      <c r="C18" s="90"/>
      <c r="D18" s="93">
        <v>2010</v>
      </c>
      <c r="E18" s="92" t="s">
        <v>21</v>
      </c>
      <c r="F18" s="383">
        <v>913</v>
      </c>
      <c r="G18" s="383">
        <v>913</v>
      </c>
      <c r="H18" s="449">
        <f>G18/F18%</f>
        <v>99.999999999999986</v>
      </c>
    </row>
    <row r="19" spans="1:8" s="473" customFormat="1">
      <c r="A19" s="80"/>
      <c r="B19" s="56"/>
      <c r="C19" s="582" t="s">
        <v>17</v>
      </c>
      <c r="D19" s="582"/>
      <c r="E19" s="582"/>
      <c r="F19" s="384">
        <f>SUM(F18:F18)</f>
        <v>913</v>
      </c>
      <c r="G19" s="384">
        <f>SUM(G18:G18)</f>
        <v>913</v>
      </c>
      <c r="H19" s="189">
        <f>G19/F19%</f>
        <v>99.999999999999986</v>
      </c>
    </row>
    <row r="20" spans="1:8" s="473" customFormat="1">
      <c r="A20" s="588" t="s">
        <v>139</v>
      </c>
      <c r="B20" s="588"/>
      <c r="C20" s="588"/>
      <c r="D20" s="588"/>
      <c r="E20" s="588"/>
      <c r="F20" s="379">
        <f>SUM(F19)</f>
        <v>913</v>
      </c>
      <c r="G20" s="379">
        <f>SUM(G19)</f>
        <v>913</v>
      </c>
      <c r="H20" s="55">
        <f>G20/F20%</f>
        <v>99.999999999999986</v>
      </c>
    </row>
    <row r="21" spans="1:8" s="473" customFormat="1">
      <c r="A21" s="100">
        <v>4</v>
      </c>
      <c r="B21" s="190">
        <v>752</v>
      </c>
      <c r="C21" s="119" t="s">
        <v>273</v>
      </c>
      <c r="D21" s="87"/>
      <c r="E21" s="70"/>
      <c r="F21" s="191"/>
      <c r="G21" s="192"/>
      <c r="H21" s="446"/>
    </row>
    <row r="22" spans="1:8" s="473" customFormat="1">
      <c r="A22" s="80"/>
      <c r="B22" s="56"/>
      <c r="C22" s="101">
        <v>75212</v>
      </c>
      <c r="D22" s="62" t="s">
        <v>269</v>
      </c>
      <c r="E22" s="63"/>
      <c r="F22" s="102"/>
      <c r="G22" s="103"/>
      <c r="H22" s="448"/>
    </row>
    <row r="23" spans="1:8" s="473" customFormat="1" ht="26.25" customHeight="1">
      <c r="A23" s="80"/>
      <c r="B23" s="56"/>
      <c r="C23" s="90"/>
      <c r="D23" s="93">
        <v>2010</v>
      </c>
      <c r="E23" s="92" t="s">
        <v>21</v>
      </c>
      <c r="F23" s="383">
        <v>200</v>
      </c>
      <c r="G23" s="383">
        <v>200</v>
      </c>
      <c r="H23" s="449">
        <f>G23/F23%</f>
        <v>100</v>
      </c>
    </row>
    <row r="24" spans="1:8" s="473" customFormat="1">
      <c r="A24" s="80"/>
      <c r="B24" s="56"/>
      <c r="C24" s="582" t="s">
        <v>17</v>
      </c>
      <c r="D24" s="582"/>
      <c r="E24" s="582"/>
      <c r="F24" s="384">
        <f>SUM(F23:F23)</f>
        <v>200</v>
      </c>
      <c r="G24" s="384">
        <f>SUM(G23:G23)</f>
        <v>200</v>
      </c>
      <c r="H24" s="189">
        <f>G24/F24%</f>
        <v>100</v>
      </c>
    </row>
    <row r="25" spans="1:8" s="473" customFormat="1">
      <c r="A25" s="588" t="s">
        <v>266</v>
      </c>
      <c r="B25" s="588"/>
      <c r="C25" s="588"/>
      <c r="D25" s="588"/>
      <c r="E25" s="588"/>
      <c r="F25" s="379">
        <f>SUM(F24)</f>
        <v>200</v>
      </c>
      <c r="G25" s="379">
        <f>SUM(G24)</f>
        <v>200</v>
      </c>
      <c r="H25" s="55">
        <f>G25/F25%</f>
        <v>100</v>
      </c>
    </row>
    <row r="26" spans="1:8" s="473" customFormat="1">
      <c r="A26" s="84">
        <v>5</v>
      </c>
      <c r="B26" s="118">
        <v>754</v>
      </c>
      <c r="C26" s="119" t="s">
        <v>148</v>
      </c>
      <c r="D26" s="89"/>
      <c r="E26" s="63"/>
      <c r="F26" s="102"/>
      <c r="G26" s="107"/>
      <c r="H26" s="450"/>
    </row>
    <row r="27" spans="1:8" s="473" customFormat="1">
      <c r="A27" s="56"/>
      <c r="B27" s="56"/>
      <c r="C27" s="61">
        <v>75414</v>
      </c>
      <c r="D27" s="62" t="s">
        <v>67</v>
      </c>
      <c r="E27" s="63"/>
      <c r="F27" s="102"/>
      <c r="G27" s="107"/>
      <c r="H27" s="450"/>
    </row>
    <row r="28" spans="1:8" s="473" customFormat="1" ht="27" customHeight="1">
      <c r="A28" s="56"/>
      <c r="B28" s="56"/>
      <c r="C28" s="56"/>
      <c r="D28" s="104">
        <v>2010</v>
      </c>
      <c r="E28" s="92" t="s">
        <v>21</v>
      </c>
      <c r="F28" s="389">
        <v>1000</v>
      </c>
      <c r="G28" s="453">
        <v>1000</v>
      </c>
      <c r="H28" s="449">
        <f>G28/F28%</f>
        <v>100</v>
      </c>
    </row>
    <row r="29" spans="1:8" s="473" customFormat="1">
      <c r="A29" s="68"/>
      <c r="B29" s="56"/>
      <c r="C29" s="578" t="s">
        <v>17</v>
      </c>
      <c r="D29" s="578"/>
      <c r="E29" s="578"/>
      <c r="F29" s="222">
        <f>SUM(F28:F28)</f>
        <v>1000</v>
      </c>
      <c r="G29" s="208">
        <f>SUM(G28:G28)</f>
        <v>1000</v>
      </c>
      <c r="H29" s="189">
        <f>G29/F29%</f>
        <v>100</v>
      </c>
    </row>
    <row r="30" spans="1:8" s="473" customFormat="1">
      <c r="A30" s="588" t="s">
        <v>140</v>
      </c>
      <c r="B30" s="588"/>
      <c r="C30" s="588"/>
      <c r="D30" s="588"/>
      <c r="E30" s="588"/>
      <c r="F30" s="208">
        <f>SUM(F29)</f>
        <v>1000</v>
      </c>
      <c r="G30" s="208">
        <f>SUM(G29)</f>
        <v>1000</v>
      </c>
      <c r="H30" s="55">
        <f>G30/F30%</f>
        <v>100</v>
      </c>
    </row>
    <row r="31" spans="1:8">
      <c r="A31" s="84">
        <v>6</v>
      </c>
      <c r="B31" s="124">
        <v>852</v>
      </c>
      <c r="C31" s="106" t="s">
        <v>149</v>
      </c>
      <c r="D31" s="94"/>
      <c r="E31" s="95"/>
      <c r="F31" s="108"/>
      <c r="G31" s="108"/>
      <c r="H31" s="451"/>
    </row>
    <row r="32" spans="1:8" s="473" customFormat="1">
      <c r="A32" s="56"/>
      <c r="B32" s="90"/>
      <c r="C32" s="61">
        <v>85212</v>
      </c>
      <c r="D32" s="62" t="s">
        <v>116</v>
      </c>
      <c r="E32" s="63"/>
      <c r="F32" s="102"/>
      <c r="G32" s="107"/>
      <c r="H32" s="450"/>
    </row>
    <row r="33" spans="1:8" s="473" customFormat="1" ht="27" customHeight="1">
      <c r="A33" s="56"/>
      <c r="B33" s="90"/>
      <c r="C33" s="56"/>
      <c r="D33" s="93">
        <v>2010</v>
      </c>
      <c r="E33" s="92" t="s">
        <v>21</v>
      </c>
      <c r="F33" s="316">
        <v>1429000</v>
      </c>
      <c r="G33" s="316">
        <v>1429000</v>
      </c>
      <c r="H33" s="449">
        <f>G33/F33%</f>
        <v>100</v>
      </c>
    </row>
    <row r="34" spans="1:8" s="473" customFormat="1">
      <c r="A34" s="56"/>
      <c r="B34" s="90"/>
      <c r="C34" s="582" t="s">
        <v>17</v>
      </c>
      <c r="D34" s="582"/>
      <c r="E34" s="582"/>
      <c r="F34" s="222">
        <f>SUM(F33:F33)</f>
        <v>1429000</v>
      </c>
      <c r="G34" s="222">
        <f>SUM(G33:G33)</f>
        <v>1429000</v>
      </c>
      <c r="H34" s="189">
        <f>G34/F34%</f>
        <v>100</v>
      </c>
    </row>
    <row r="35" spans="1:8" s="473" customFormat="1">
      <c r="A35" s="56"/>
      <c r="B35" s="124"/>
      <c r="C35" s="101">
        <v>85213</v>
      </c>
      <c r="D35" s="590" t="s">
        <v>150</v>
      </c>
      <c r="E35" s="590"/>
      <c r="F35" s="590"/>
      <c r="G35" s="590"/>
      <c r="H35" s="590"/>
    </row>
    <row r="36" spans="1:8" s="473" customFormat="1" ht="27" customHeight="1">
      <c r="A36" s="56"/>
      <c r="B36" s="124"/>
      <c r="C36" s="90"/>
      <c r="D36" s="93">
        <v>2010</v>
      </c>
      <c r="E36" s="92" t="s">
        <v>21</v>
      </c>
      <c r="F36" s="389">
        <v>4800</v>
      </c>
      <c r="G36" s="389">
        <v>4755.6000000000004</v>
      </c>
      <c r="H36" s="452">
        <f>G36/F36%</f>
        <v>99.075000000000003</v>
      </c>
    </row>
    <row r="37" spans="1:8" s="473" customFormat="1">
      <c r="A37" s="454"/>
      <c r="B37" s="455"/>
      <c r="C37" s="578" t="s">
        <v>17</v>
      </c>
      <c r="D37" s="578"/>
      <c r="E37" s="578"/>
      <c r="F37" s="222">
        <f>SUM(F36:F36)</f>
        <v>4800</v>
      </c>
      <c r="G37" s="222">
        <f>SUM(G36:G36)</f>
        <v>4755.6000000000004</v>
      </c>
      <c r="H37" s="189">
        <f>G37/F37%</f>
        <v>99.075000000000003</v>
      </c>
    </row>
    <row r="38" spans="1:8" s="473" customFormat="1">
      <c r="A38" s="56"/>
      <c r="B38" s="124"/>
      <c r="C38" s="503">
        <v>85228</v>
      </c>
      <c r="D38" s="590" t="s">
        <v>227</v>
      </c>
      <c r="E38" s="590"/>
      <c r="F38" s="590"/>
      <c r="G38" s="590"/>
      <c r="H38" s="590"/>
    </row>
    <row r="39" spans="1:8" s="473" customFormat="1" ht="27" customHeight="1">
      <c r="A39" s="56"/>
      <c r="B39" s="124"/>
      <c r="C39" s="90"/>
      <c r="D39" s="93">
        <v>2010</v>
      </c>
      <c r="E39" s="92" t="s">
        <v>21</v>
      </c>
      <c r="F39" s="389">
        <v>16950</v>
      </c>
      <c r="G39" s="389">
        <v>16950</v>
      </c>
      <c r="H39" s="452">
        <f>G39/F39%</f>
        <v>100</v>
      </c>
    </row>
    <row r="40" spans="1:8" s="473" customFormat="1">
      <c r="A40" s="454"/>
      <c r="B40" s="455"/>
      <c r="C40" s="578" t="s">
        <v>17</v>
      </c>
      <c r="D40" s="578"/>
      <c r="E40" s="578"/>
      <c r="F40" s="222">
        <f>SUM(F39:F39)</f>
        <v>16950</v>
      </c>
      <c r="G40" s="222">
        <f>SUM(G39:G39)</f>
        <v>16950</v>
      </c>
      <c r="H40" s="189">
        <f>G40/F40%</f>
        <v>100</v>
      </c>
    </row>
    <row r="41" spans="1:8" s="473" customFormat="1">
      <c r="A41" s="454"/>
      <c r="B41" s="455"/>
      <c r="C41" s="503">
        <v>85278</v>
      </c>
      <c r="D41" s="590" t="s">
        <v>39</v>
      </c>
      <c r="E41" s="590"/>
      <c r="F41" s="590"/>
      <c r="G41" s="590"/>
      <c r="H41" s="590"/>
    </row>
    <row r="42" spans="1:8" s="473" customFormat="1" ht="23.85" customHeight="1">
      <c r="A42" s="454"/>
      <c r="B42" s="455"/>
      <c r="C42" s="90"/>
      <c r="D42" s="93">
        <v>2010</v>
      </c>
      <c r="E42" s="92" t="s">
        <v>21</v>
      </c>
      <c r="F42" s="389">
        <v>99500</v>
      </c>
      <c r="G42" s="389">
        <v>99500</v>
      </c>
      <c r="H42" s="452">
        <f>G42/F42%</f>
        <v>100</v>
      </c>
    </row>
    <row r="43" spans="1:8" s="473" customFormat="1">
      <c r="A43" s="454"/>
      <c r="B43" s="455"/>
      <c r="C43" s="578" t="s">
        <v>17</v>
      </c>
      <c r="D43" s="578"/>
      <c r="E43" s="578"/>
      <c r="F43" s="222">
        <f>SUM(F42:F42)</f>
        <v>99500</v>
      </c>
      <c r="G43" s="222">
        <f>SUM(G42:G42)</f>
        <v>99500</v>
      </c>
      <c r="H43" s="189">
        <f>G43/F43%</f>
        <v>100</v>
      </c>
    </row>
    <row r="44" spans="1:8" s="473" customFormat="1">
      <c r="A44" s="56"/>
      <c r="B44" s="124"/>
      <c r="C44" s="503">
        <v>85295</v>
      </c>
      <c r="D44" s="590" t="s">
        <v>19</v>
      </c>
      <c r="E44" s="590"/>
      <c r="F44" s="590"/>
      <c r="G44" s="590"/>
      <c r="H44" s="590"/>
    </row>
    <row r="45" spans="1:8" s="473" customFormat="1" ht="27" customHeight="1">
      <c r="A45" s="56"/>
      <c r="B45" s="124"/>
      <c r="C45" s="90"/>
      <c r="D45" s="93">
        <v>2010</v>
      </c>
      <c r="E45" s="92" t="s">
        <v>21</v>
      </c>
      <c r="F45" s="389">
        <v>30038</v>
      </c>
      <c r="G45" s="389">
        <v>29664</v>
      </c>
      <c r="H45" s="452">
        <f>G45/F45%</f>
        <v>98.754910446767425</v>
      </c>
    </row>
    <row r="46" spans="1:8" s="473" customFormat="1">
      <c r="A46" s="454"/>
      <c r="B46" s="455"/>
      <c r="C46" s="578" t="s">
        <v>17</v>
      </c>
      <c r="D46" s="578"/>
      <c r="E46" s="578"/>
      <c r="F46" s="222">
        <f>SUM(F45:F45)</f>
        <v>30038</v>
      </c>
      <c r="G46" s="222">
        <f>SUM(G45:G45)</f>
        <v>29664</v>
      </c>
      <c r="H46" s="189">
        <f>G46/F46%</f>
        <v>98.754910446767425</v>
      </c>
    </row>
    <row r="47" spans="1:8" s="473" customFormat="1" ht="15" thickBot="1">
      <c r="A47" s="491" t="s">
        <v>151</v>
      </c>
      <c r="B47" s="492"/>
      <c r="C47" s="492"/>
      <c r="D47" s="492"/>
      <c r="E47" s="493"/>
      <c r="F47" s="490">
        <f>SUM(F34,F37,F40,F46)</f>
        <v>1480788</v>
      </c>
      <c r="G47" s="490">
        <f>SUM(G34,G37,G40,G46)</f>
        <v>1480369.6</v>
      </c>
      <c r="H47" s="188">
        <f>G47/F47%</f>
        <v>99.971744773728588</v>
      </c>
    </row>
    <row r="48" spans="1:8" ht="15" thickBot="1">
      <c r="A48" s="363" t="s">
        <v>133</v>
      </c>
      <c r="B48" s="364"/>
      <c r="C48" s="364"/>
      <c r="D48" s="364"/>
      <c r="E48" s="365"/>
      <c r="F48" s="401">
        <f>SUM(F10,F15,F20,F25,F30,F47,F43)</f>
        <v>1855631.63</v>
      </c>
      <c r="G48" s="401">
        <f>SUM(G10,G15,G20,G25,G30,G47,G43)</f>
        <v>1855213.23</v>
      </c>
      <c r="H48" s="494">
        <f>G48/F48%</f>
        <v>99.977452421416217</v>
      </c>
    </row>
  </sheetData>
  <mergeCells count="18">
    <mergeCell ref="B2:E2"/>
    <mergeCell ref="C9:E9"/>
    <mergeCell ref="C14:E14"/>
    <mergeCell ref="C19:E19"/>
    <mergeCell ref="A30:E30"/>
    <mergeCell ref="D41:H41"/>
    <mergeCell ref="C43:E43"/>
    <mergeCell ref="C46:E46"/>
    <mergeCell ref="A20:E20"/>
    <mergeCell ref="C29:E29"/>
    <mergeCell ref="C24:E24"/>
    <mergeCell ref="D38:H38"/>
    <mergeCell ref="C40:E40"/>
    <mergeCell ref="D44:H44"/>
    <mergeCell ref="A25:E25"/>
    <mergeCell ref="D35:H35"/>
    <mergeCell ref="C37:E37"/>
    <mergeCell ref="C34:E34"/>
  </mergeCells>
  <phoneticPr fontId="46" type="noConversion"/>
  <pageMargins left="0.70833333333333337" right="0.43333333333333335" top="0.74861111111111112" bottom="0.74791666666666667" header="0.31527777777777777" footer="0.51180555555555551"/>
  <pageSetup paperSize="9" scale="95" firstPageNumber="0" orientation="portrait" horizontalDpi="300" verticalDpi="300" r:id="rId1"/>
  <headerFooter alignWithMargins="0">
    <oddHeader>&amp;CStrona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554"/>
  <sheetViews>
    <sheetView view="pageBreakPreview" topLeftCell="A269" zoomScale="120" zoomScaleNormal="100" zoomScaleSheetLayoutView="120" workbookViewId="0">
      <selection activeCell="A268" sqref="A268:B268"/>
    </sheetView>
  </sheetViews>
  <sheetFormatPr defaultRowHeight="14.25"/>
  <cols>
    <col min="1" max="1" width="2.375" customWidth="1"/>
    <col min="2" max="2" width="3.375" customWidth="1"/>
    <col min="3" max="3" width="7" customWidth="1"/>
    <col min="4" max="4" width="5.625" customWidth="1"/>
    <col min="5" max="5" width="28.625" customWidth="1"/>
    <col min="6" max="6" width="14.75" bestFit="1" customWidth="1"/>
    <col min="7" max="7" width="14.625" bestFit="1" customWidth="1"/>
    <col min="8" max="8" width="10.75" customWidth="1"/>
  </cols>
  <sheetData>
    <row r="1" spans="1:8">
      <c r="A1" s="635" t="s">
        <v>323</v>
      </c>
      <c r="B1" s="635"/>
      <c r="C1" s="635"/>
      <c r="D1" s="635"/>
      <c r="E1" s="635"/>
      <c r="F1" s="635"/>
      <c r="G1" s="635"/>
      <c r="H1" s="635"/>
    </row>
    <row r="3" spans="1:8">
      <c r="A3" s="135" t="s">
        <v>134</v>
      </c>
      <c r="B3" s="602" t="s">
        <v>2</v>
      </c>
      <c r="C3" s="602"/>
      <c r="D3" s="602"/>
      <c r="E3" s="602"/>
      <c r="F3" s="194"/>
      <c r="G3" s="3"/>
      <c r="H3" s="76" t="s">
        <v>142</v>
      </c>
    </row>
    <row r="4" spans="1:8">
      <c r="A4" s="111"/>
      <c r="B4" s="177" t="s">
        <v>4</v>
      </c>
      <c r="C4" s="102"/>
      <c r="D4" s="102"/>
      <c r="E4" s="178"/>
      <c r="F4" s="179" t="s">
        <v>135</v>
      </c>
      <c r="G4" s="179" t="s">
        <v>136</v>
      </c>
      <c r="H4" s="179" t="s">
        <v>137</v>
      </c>
    </row>
    <row r="5" spans="1:8">
      <c r="A5" s="111"/>
      <c r="B5" s="135" t="s">
        <v>8</v>
      </c>
      <c r="C5" s="135" t="s">
        <v>9</v>
      </c>
      <c r="D5" s="180" t="s">
        <v>10</v>
      </c>
      <c r="E5" s="181" t="s">
        <v>11</v>
      </c>
      <c r="F5" s="111"/>
      <c r="G5" s="179"/>
      <c r="H5" s="182" t="s">
        <v>143</v>
      </c>
    </row>
    <row r="6" spans="1:8">
      <c r="A6" s="146">
        <v>1</v>
      </c>
      <c r="B6" s="146">
        <v>2</v>
      </c>
      <c r="C6" s="146">
        <v>3</v>
      </c>
      <c r="D6" s="146">
        <v>4</v>
      </c>
      <c r="E6" s="183">
        <v>5</v>
      </c>
      <c r="F6" s="146">
        <v>6</v>
      </c>
      <c r="G6" s="184">
        <v>7</v>
      </c>
      <c r="H6" s="184">
        <v>8</v>
      </c>
    </row>
    <row r="7" spans="1:8">
      <c r="A7" s="195">
        <v>1</v>
      </c>
      <c r="B7" s="196" t="s">
        <v>13</v>
      </c>
      <c r="C7" s="197" t="s">
        <v>14</v>
      </c>
      <c r="D7" s="198"/>
      <c r="E7" s="199"/>
      <c r="F7" s="21"/>
      <c r="G7" s="21"/>
      <c r="H7" s="6"/>
    </row>
    <row r="8" spans="1:8">
      <c r="A8" s="200"/>
      <c r="B8" s="200"/>
      <c r="C8" s="201" t="s">
        <v>15</v>
      </c>
      <c r="D8" s="202" t="s">
        <v>152</v>
      </c>
      <c r="E8" s="199"/>
      <c r="F8" s="380"/>
      <c r="G8" s="380"/>
      <c r="H8" s="6"/>
    </row>
    <row r="9" spans="1:8" ht="39">
      <c r="A9" s="200"/>
      <c r="B9" s="200"/>
      <c r="C9" s="203"/>
      <c r="D9" s="204">
        <v>6010</v>
      </c>
      <c r="E9" s="466" t="s">
        <v>270</v>
      </c>
      <c r="F9" s="206">
        <v>200000</v>
      </c>
      <c r="G9" s="206">
        <v>200000</v>
      </c>
      <c r="H9" s="206">
        <f>G9/F9%</f>
        <v>100</v>
      </c>
    </row>
    <row r="10" spans="1:8">
      <c r="A10" s="200"/>
      <c r="B10" s="200"/>
      <c r="C10" s="203"/>
      <c r="D10" s="204">
        <v>6050</v>
      </c>
      <c r="E10" s="205" t="s">
        <v>153</v>
      </c>
      <c r="F10" s="206">
        <v>189160.15</v>
      </c>
      <c r="G10" s="206">
        <v>188141.58</v>
      </c>
      <c r="H10" s="206">
        <f>G10/F10%</f>
        <v>99.461530348754735</v>
      </c>
    </row>
    <row r="11" spans="1:8">
      <c r="A11" s="200"/>
      <c r="B11" s="200"/>
      <c r="C11" s="203"/>
      <c r="D11" s="204">
        <v>6059</v>
      </c>
      <c r="E11" s="205" t="s">
        <v>153</v>
      </c>
      <c r="F11" s="206">
        <v>3000</v>
      </c>
      <c r="G11" s="206">
        <v>2900</v>
      </c>
      <c r="H11" s="206">
        <f>G11/F11%</f>
        <v>96.666666666666671</v>
      </c>
    </row>
    <row r="12" spans="1:8">
      <c r="A12" s="207"/>
      <c r="B12" s="200"/>
      <c r="C12" s="603" t="s">
        <v>17</v>
      </c>
      <c r="D12" s="604"/>
      <c r="E12" s="605"/>
      <c r="F12" s="208">
        <f>SUM(F9:F11)</f>
        <v>392160.15</v>
      </c>
      <c r="G12" s="208">
        <f>SUM(G9:G11)</f>
        <v>391041.57999999996</v>
      </c>
      <c r="H12" s="208">
        <f>G12/F12%</f>
        <v>99.714767040965256</v>
      </c>
    </row>
    <row r="13" spans="1:8">
      <c r="A13" s="207"/>
      <c r="B13" s="200"/>
      <c r="C13" s="209" t="s">
        <v>154</v>
      </c>
      <c r="D13" s="202" t="s">
        <v>155</v>
      </c>
      <c r="E13" s="199"/>
      <c r="F13" s="380"/>
      <c r="G13" s="380"/>
      <c r="H13" s="193"/>
    </row>
    <row r="14" spans="1:8">
      <c r="A14" s="200"/>
      <c r="B14" s="200"/>
      <c r="C14" s="200"/>
      <c r="D14" s="210">
        <v>2850</v>
      </c>
      <c r="E14" s="205" t="s">
        <v>156</v>
      </c>
      <c r="F14" s="217">
        <v>4580</v>
      </c>
      <c r="G14" s="217">
        <v>4533.75</v>
      </c>
      <c r="H14" s="211">
        <f>G14/F14%</f>
        <v>98.99017467248909</v>
      </c>
    </row>
    <row r="15" spans="1:8">
      <c r="A15" s="200"/>
      <c r="B15" s="200"/>
      <c r="C15" s="603" t="s">
        <v>17</v>
      </c>
      <c r="D15" s="604"/>
      <c r="E15" s="605"/>
      <c r="F15" s="403">
        <f>SUM(F14:F14)</f>
        <v>4580</v>
      </c>
      <c r="G15" s="403">
        <f>SUM(G14:G14)</f>
        <v>4533.75</v>
      </c>
      <c r="H15" s="345">
        <f>G15/F15%</f>
        <v>98.99017467248909</v>
      </c>
    </row>
    <row r="16" spans="1:8">
      <c r="A16" s="207"/>
      <c r="B16" s="200"/>
      <c r="C16" s="209" t="s">
        <v>18</v>
      </c>
      <c r="D16" s="202" t="s">
        <v>19</v>
      </c>
      <c r="E16" s="199"/>
      <c r="F16" s="380"/>
      <c r="G16" s="380"/>
      <c r="H16" s="193"/>
    </row>
    <row r="17" spans="1:8">
      <c r="A17" s="207"/>
      <c r="B17" s="200"/>
      <c r="C17" s="213"/>
      <c r="D17" s="210">
        <v>4110</v>
      </c>
      <c r="E17" s="205" t="s">
        <v>157</v>
      </c>
      <c r="F17" s="206">
        <v>578.92999999999995</v>
      </c>
      <c r="G17" s="206">
        <v>578.92999999999995</v>
      </c>
      <c r="H17" s="206">
        <f>G17/F17%</f>
        <v>100</v>
      </c>
    </row>
    <row r="18" spans="1:8">
      <c r="A18" s="200"/>
      <c r="B18" s="214"/>
      <c r="C18" s="213"/>
      <c r="D18" s="210">
        <v>4170</v>
      </c>
      <c r="E18" s="205" t="s">
        <v>159</v>
      </c>
      <c r="F18" s="206">
        <v>3385.58</v>
      </c>
      <c r="G18" s="206">
        <v>3385.58</v>
      </c>
      <c r="H18" s="206">
        <f>G18/F18%</f>
        <v>99.999999999999986</v>
      </c>
    </row>
    <row r="19" spans="1:8">
      <c r="A19" s="200"/>
      <c r="B19" s="214"/>
      <c r="C19" s="213"/>
      <c r="D19" s="210">
        <v>4210</v>
      </c>
      <c r="E19" s="205" t="s">
        <v>163</v>
      </c>
      <c r="F19" s="206">
        <v>120.51</v>
      </c>
      <c r="G19" s="206">
        <v>120.51</v>
      </c>
      <c r="H19" s="206">
        <v>100</v>
      </c>
    </row>
    <row r="20" spans="1:8">
      <c r="A20" s="200"/>
      <c r="B20" s="214"/>
      <c r="C20" s="213"/>
      <c r="D20" s="210">
        <v>4300</v>
      </c>
      <c r="E20" s="216" t="s">
        <v>160</v>
      </c>
      <c r="F20" s="206">
        <v>305.7</v>
      </c>
      <c r="G20" s="206">
        <v>305.7</v>
      </c>
      <c r="H20" s="206">
        <v>100</v>
      </c>
    </row>
    <row r="21" spans="1:8">
      <c r="A21" s="200"/>
      <c r="B21" s="200"/>
      <c r="C21" s="213"/>
      <c r="D21" s="210">
        <v>4430</v>
      </c>
      <c r="E21" s="199" t="s">
        <v>161</v>
      </c>
      <c r="F21" s="206">
        <v>219535.91</v>
      </c>
      <c r="G21" s="206">
        <v>219535.91</v>
      </c>
      <c r="H21" s="206">
        <f>G21/F21%</f>
        <v>100</v>
      </c>
    </row>
    <row r="22" spans="1:8">
      <c r="A22" s="200"/>
      <c r="B22" s="200"/>
      <c r="C22" s="603" t="s">
        <v>17</v>
      </c>
      <c r="D22" s="604"/>
      <c r="E22" s="605"/>
      <c r="F22" s="403">
        <f>SUM(F17:F21)</f>
        <v>223926.63</v>
      </c>
      <c r="G22" s="403">
        <f>SUM(G17:G21)</f>
        <v>223926.63</v>
      </c>
      <c r="H22" s="218">
        <f>SUM(H21:H21)</f>
        <v>100</v>
      </c>
    </row>
    <row r="23" spans="1:8">
      <c r="A23" s="219" t="s">
        <v>22</v>
      </c>
      <c r="B23" s="220"/>
      <c r="C23" s="220"/>
      <c r="D23" s="220"/>
      <c r="E23" s="221"/>
      <c r="F23" s="208">
        <f>SUM(,F12,F15,F22)</f>
        <v>620666.78</v>
      </c>
      <c r="G23" s="208">
        <f>SUM(,G12,G15,G22)</f>
        <v>619501.96</v>
      </c>
      <c r="H23" s="222">
        <f>G23/F23%</f>
        <v>99.812327638994944</v>
      </c>
    </row>
    <row r="24" spans="1:8">
      <c r="A24" s="195">
        <v>2</v>
      </c>
      <c r="B24" s="196" t="s">
        <v>276</v>
      </c>
      <c r="C24" s="197" t="s">
        <v>279</v>
      </c>
      <c r="D24" s="198"/>
      <c r="E24" s="199"/>
      <c r="F24" s="21"/>
      <c r="G24" s="21"/>
      <c r="H24" s="6"/>
    </row>
    <row r="25" spans="1:8">
      <c r="A25" s="200"/>
      <c r="B25" s="200"/>
      <c r="C25" s="343" t="s">
        <v>277</v>
      </c>
      <c r="D25" s="202" t="s">
        <v>278</v>
      </c>
      <c r="E25" s="199"/>
      <c r="F25" s="21"/>
      <c r="G25" s="21"/>
      <c r="H25" s="6"/>
    </row>
    <row r="26" spans="1:8">
      <c r="A26" s="207"/>
      <c r="B26" s="200"/>
      <c r="C26" s="213"/>
      <c r="D26" s="215">
        <v>4300</v>
      </c>
      <c r="E26" s="216" t="s">
        <v>160</v>
      </c>
      <c r="F26" s="217">
        <v>335420</v>
      </c>
      <c r="G26" s="217">
        <v>335415.59999999998</v>
      </c>
      <c r="H26" s="217">
        <f>G26/F26%</f>
        <v>99.99868821179416</v>
      </c>
    </row>
    <row r="27" spans="1:8">
      <c r="A27" s="207"/>
      <c r="B27" s="200"/>
      <c r="C27" s="603" t="s">
        <v>17</v>
      </c>
      <c r="D27" s="604"/>
      <c r="E27" s="605"/>
      <c r="F27" s="208">
        <f>SUM(F26:F26)</f>
        <v>335420</v>
      </c>
      <c r="G27" s="208">
        <f>SUM(G26:G26)</f>
        <v>335415.59999999998</v>
      </c>
      <c r="H27" s="208">
        <f>G27/F27%</f>
        <v>99.99868821179416</v>
      </c>
    </row>
    <row r="28" spans="1:8">
      <c r="A28" s="219" t="s">
        <v>280</v>
      </c>
      <c r="B28" s="220"/>
      <c r="C28" s="220"/>
      <c r="D28" s="220"/>
      <c r="E28" s="221"/>
      <c r="F28" s="208">
        <f>SUM(F27)</f>
        <v>335420</v>
      </c>
      <c r="G28" s="208">
        <f>SUM(G27)</f>
        <v>335415.59999999998</v>
      </c>
      <c r="H28" s="222">
        <f>G28/F28%</f>
        <v>99.99868821179416</v>
      </c>
    </row>
    <row r="29" spans="1:8">
      <c r="A29" s="195">
        <v>3</v>
      </c>
      <c r="B29" s="223">
        <v>600</v>
      </c>
      <c r="C29" s="224" t="s">
        <v>30</v>
      </c>
      <c r="D29" s="198"/>
      <c r="E29" s="199"/>
      <c r="F29" s="380"/>
      <c r="G29" s="380"/>
      <c r="H29" s="193"/>
    </row>
    <row r="30" spans="1:8">
      <c r="A30" s="200"/>
      <c r="B30" s="200"/>
      <c r="C30" s="203">
        <v>60014</v>
      </c>
      <c r="D30" s="202" t="s">
        <v>32</v>
      </c>
      <c r="E30" s="199"/>
      <c r="F30" s="380"/>
      <c r="G30" s="380"/>
      <c r="H30" s="193"/>
    </row>
    <row r="31" spans="1:8">
      <c r="A31" s="200"/>
      <c r="B31" s="200"/>
      <c r="C31" s="213"/>
      <c r="D31" s="210">
        <v>4300</v>
      </c>
      <c r="E31" s="205" t="s">
        <v>160</v>
      </c>
      <c r="F31" s="206">
        <v>150000</v>
      </c>
      <c r="G31" s="206">
        <v>150000</v>
      </c>
      <c r="H31" s="206">
        <f>G31/F31%</f>
        <v>100</v>
      </c>
    </row>
    <row r="32" spans="1:8">
      <c r="A32" s="200"/>
      <c r="B32" s="200"/>
      <c r="C32" s="603" t="s">
        <v>17</v>
      </c>
      <c r="D32" s="604"/>
      <c r="E32" s="605"/>
      <c r="F32" s="222">
        <f>SUM(F31:F31)</f>
        <v>150000</v>
      </c>
      <c r="G32" s="222">
        <f>SUM(G31:G31)</f>
        <v>150000</v>
      </c>
      <c r="H32" s="222">
        <f>G32/F32%</f>
        <v>100</v>
      </c>
    </row>
    <row r="33" spans="1:8">
      <c r="A33" s="200"/>
      <c r="B33" s="200"/>
      <c r="C33" s="203">
        <v>60016</v>
      </c>
      <c r="D33" s="202" t="s">
        <v>36</v>
      </c>
      <c r="E33" s="199"/>
      <c r="F33" s="380"/>
      <c r="G33" s="380"/>
      <c r="H33" s="193"/>
    </row>
    <row r="34" spans="1:8">
      <c r="A34" s="200"/>
      <c r="B34" s="200"/>
      <c r="C34" s="213"/>
      <c r="D34" s="210">
        <v>4010</v>
      </c>
      <c r="E34" s="226" t="s">
        <v>162</v>
      </c>
      <c r="F34" s="206">
        <v>13000</v>
      </c>
      <c r="G34" s="206">
        <v>12626.87</v>
      </c>
      <c r="H34" s="225">
        <f t="shared" ref="H34:H44" si="0">G34/F34%</f>
        <v>97.129769230769242</v>
      </c>
    </row>
    <row r="35" spans="1:8">
      <c r="A35" s="200"/>
      <c r="B35" s="200"/>
      <c r="C35" s="213"/>
      <c r="D35" s="210">
        <v>4110</v>
      </c>
      <c r="E35" s="205" t="s">
        <v>157</v>
      </c>
      <c r="F35" s="206">
        <v>3000</v>
      </c>
      <c r="G35" s="206">
        <v>2864.2</v>
      </c>
      <c r="H35" s="225">
        <f t="shared" si="0"/>
        <v>95.473333333333329</v>
      </c>
    </row>
    <row r="36" spans="1:8">
      <c r="A36" s="200"/>
      <c r="B36" s="200"/>
      <c r="C36" s="213"/>
      <c r="D36" s="210">
        <v>4120</v>
      </c>
      <c r="E36" s="205" t="s">
        <v>158</v>
      </c>
      <c r="F36" s="206">
        <v>210</v>
      </c>
      <c r="G36" s="206">
        <v>202.43</v>
      </c>
      <c r="H36" s="225">
        <v>0</v>
      </c>
    </row>
    <row r="37" spans="1:8">
      <c r="A37" s="8"/>
      <c r="B37" s="8"/>
      <c r="D37" s="210">
        <v>4170</v>
      </c>
      <c r="E37" s="205" t="s">
        <v>159</v>
      </c>
      <c r="F37" s="206">
        <v>11910</v>
      </c>
      <c r="G37" s="206">
        <v>10726.99</v>
      </c>
      <c r="H37" s="225">
        <f t="shared" si="0"/>
        <v>90.067086481947939</v>
      </c>
    </row>
    <row r="38" spans="1:8">
      <c r="A38" s="8"/>
      <c r="B38" s="8"/>
      <c r="D38" s="210">
        <v>4210</v>
      </c>
      <c r="E38" s="205" t="s">
        <v>163</v>
      </c>
      <c r="F38" s="229">
        <v>11812</v>
      </c>
      <c r="G38" s="229">
        <v>11285.05</v>
      </c>
      <c r="H38" s="227">
        <f t="shared" si="0"/>
        <v>95.538858787673547</v>
      </c>
    </row>
    <row r="39" spans="1:8" hidden="1">
      <c r="A39" s="8"/>
      <c r="B39" s="8"/>
      <c r="D39" s="210"/>
      <c r="E39" s="199"/>
      <c r="F39" s="229"/>
      <c r="G39" s="229">
        <v>0</v>
      </c>
      <c r="H39" s="227" t="e">
        <f t="shared" si="0"/>
        <v>#DIV/0!</v>
      </c>
    </row>
    <row r="40" spans="1:8">
      <c r="A40" s="8"/>
      <c r="B40" s="8"/>
      <c r="D40" s="215">
        <v>4280</v>
      </c>
      <c r="E40" s="478" t="s">
        <v>182</v>
      </c>
      <c r="F40" s="228">
        <v>200</v>
      </c>
      <c r="G40" s="228">
        <v>200</v>
      </c>
      <c r="H40" s="521">
        <f t="shared" si="0"/>
        <v>100</v>
      </c>
    </row>
    <row r="41" spans="1:8">
      <c r="A41" s="8"/>
      <c r="B41" s="8"/>
      <c r="D41" s="215">
        <v>4300</v>
      </c>
      <c r="E41" s="216" t="s">
        <v>160</v>
      </c>
      <c r="F41" s="228">
        <v>247052</v>
      </c>
      <c r="G41" s="228">
        <v>240184.3</v>
      </c>
      <c r="H41" s="228">
        <f t="shared" si="0"/>
        <v>97.220139889577894</v>
      </c>
    </row>
    <row r="42" spans="1:8" hidden="1">
      <c r="A42" s="8"/>
      <c r="B42" s="8"/>
      <c r="D42" s="210"/>
      <c r="E42" s="199"/>
      <c r="F42" s="229"/>
      <c r="G42" s="229">
        <v>0</v>
      </c>
      <c r="H42" s="229" t="e">
        <f t="shared" si="0"/>
        <v>#DIV/0!</v>
      </c>
    </row>
    <row r="43" spans="1:8" ht="15.75" customHeight="1">
      <c r="A43" s="8"/>
      <c r="B43" s="8"/>
      <c r="D43" s="437">
        <v>6050</v>
      </c>
      <c r="E43" s="467" t="s">
        <v>165</v>
      </c>
      <c r="F43" s="229">
        <v>273450</v>
      </c>
      <c r="G43" s="229">
        <v>258332.79</v>
      </c>
      <c r="H43" s="229">
        <f t="shared" si="0"/>
        <v>94.471673066374109</v>
      </c>
    </row>
    <row r="44" spans="1:8">
      <c r="A44" s="8"/>
      <c r="B44" s="8"/>
      <c r="C44" s="636" t="s">
        <v>17</v>
      </c>
      <c r="D44" s="604"/>
      <c r="E44" s="605"/>
      <c r="F44" s="360">
        <f>SUM(F34:F43)</f>
        <v>560634</v>
      </c>
      <c r="G44" s="360">
        <f>SUM(G34:G43)</f>
        <v>536422.63</v>
      </c>
      <c r="H44" s="360">
        <f t="shared" si="0"/>
        <v>95.681430309257024</v>
      </c>
    </row>
    <row r="45" spans="1:8">
      <c r="A45" s="413"/>
      <c r="B45" s="413"/>
      <c r="C45" s="554">
        <v>60078</v>
      </c>
      <c r="D45" s="198" t="s">
        <v>39</v>
      </c>
      <c r="E45" s="199"/>
      <c r="F45" s="422"/>
      <c r="G45" s="422"/>
      <c r="H45" s="255"/>
    </row>
    <row r="46" spans="1:8">
      <c r="A46" s="413"/>
      <c r="B46" s="413"/>
      <c r="C46" s="555"/>
      <c r="D46" s="240">
        <v>4270</v>
      </c>
      <c r="E46" s="205" t="s">
        <v>164</v>
      </c>
      <c r="F46" s="206">
        <v>530</v>
      </c>
      <c r="G46" s="206">
        <v>521.17999999999995</v>
      </c>
      <c r="H46" s="206">
        <f>G46/F46%</f>
        <v>98.335849056603763</v>
      </c>
    </row>
    <row r="47" spans="1:8">
      <c r="A47" s="413"/>
      <c r="B47" s="413"/>
      <c r="C47" s="555"/>
      <c r="D47" s="553">
        <v>4300</v>
      </c>
      <c r="E47" s="205" t="s">
        <v>172</v>
      </c>
      <c r="F47" s="206">
        <v>21119</v>
      </c>
      <c r="G47" s="206">
        <v>20639.400000000001</v>
      </c>
      <c r="H47" s="206">
        <f>G47/F47%</f>
        <v>97.729059141057817</v>
      </c>
    </row>
    <row r="48" spans="1:8" ht="22.5">
      <c r="A48" s="413"/>
      <c r="B48" s="413"/>
      <c r="C48" s="556"/>
      <c r="D48" s="242">
        <v>6050</v>
      </c>
      <c r="E48" s="467" t="s">
        <v>165</v>
      </c>
      <c r="F48" s="206">
        <v>67381</v>
      </c>
      <c r="G48" s="206">
        <v>67380.38</v>
      </c>
      <c r="H48" s="206">
        <f>G48/F48%</f>
        <v>99.999079859307528</v>
      </c>
    </row>
    <row r="49" spans="1:8">
      <c r="A49" s="413"/>
      <c r="B49" s="413"/>
      <c r="C49" s="634" t="s">
        <v>17</v>
      </c>
      <c r="D49" s="610"/>
      <c r="E49" s="611"/>
      <c r="F49" s="360">
        <f>SUM(F46:F48)</f>
        <v>89030</v>
      </c>
      <c r="G49" s="360">
        <f>SUM(G46:G48)</f>
        <v>88540.96</v>
      </c>
      <c r="H49" s="346">
        <f>G49/F49%</f>
        <v>99.450702010558246</v>
      </c>
    </row>
    <row r="50" spans="1:8">
      <c r="A50" s="268" t="s">
        <v>41</v>
      </c>
      <c r="B50" s="230"/>
      <c r="C50" s="233"/>
      <c r="D50" s="233"/>
      <c r="E50" s="231"/>
      <c r="F50" s="483">
        <f>F44+F32+F49</f>
        <v>799664</v>
      </c>
      <c r="G50" s="483">
        <f>G44+G32+G49</f>
        <v>774963.59</v>
      </c>
      <c r="H50" s="289">
        <f>G50/F50%</f>
        <v>96.9111514336021</v>
      </c>
    </row>
    <row r="51" spans="1:8">
      <c r="A51" s="195">
        <v>4</v>
      </c>
      <c r="B51" s="223">
        <v>630</v>
      </c>
      <c r="C51" s="224" t="s">
        <v>166</v>
      </c>
      <c r="D51" s="198"/>
      <c r="E51" s="199"/>
      <c r="F51" s="380"/>
      <c r="G51" s="380"/>
      <c r="H51" s="193"/>
    </row>
    <row r="52" spans="1:8">
      <c r="A52" s="200"/>
      <c r="B52" s="200"/>
      <c r="C52" s="215">
        <v>63003</v>
      </c>
      <c r="D52" s="202" t="s">
        <v>167</v>
      </c>
      <c r="E52" s="199"/>
      <c r="F52" s="409"/>
      <c r="G52" s="409"/>
      <c r="H52" s="241"/>
    </row>
    <row r="53" spans="1:8">
      <c r="A53" s="200"/>
      <c r="B53" s="200"/>
      <c r="C53" s="203"/>
      <c r="D53" s="522">
        <v>4170</v>
      </c>
      <c r="E53" s="226" t="s">
        <v>159</v>
      </c>
      <c r="F53" s="558">
        <v>2000</v>
      </c>
      <c r="G53" s="558">
        <v>2000</v>
      </c>
      <c r="H53" s="236">
        <f t="shared" ref="H53:H61" si="1">G53/F53%</f>
        <v>100</v>
      </c>
    </row>
    <row r="54" spans="1:8">
      <c r="A54" s="8"/>
      <c r="B54" s="8"/>
      <c r="D54" s="210">
        <v>4210</v>
      </c>
      <c r="E54" s="226" t="s">
        <v>163</v>
      </c>
      <c r="F54" s="236">
        <v>18300</v>
      </c>
      <c r="G54" s="236">
        <v>18227.13</v>
      </c>
      <c r="H54" s="236">
        <f t="shared" si="1"/>
        <v>99.601803278688536</v>
      </c>
    </row>
    <row r="55" spans="1:8">
      <c r="A55" s="200"/>
      <c r="B55" s="200"/>
      <c r="C55" s="213"/>
      <c r="D55" s="120">
        <v>4260</v>
      </c>
      <c r="E55" s="92" t="s">
        <v>168</v>
      </c>
      <c r="F55" s="206">
        <v>3810</v>
      </c>
      <c r="G55" s="206">
        <v>3808.66</v>
      </c>
      <c r="H55" s="206">
        <f t="shared" si="1"/>
        <v>99.964829396325456</v>
      </c>
    </row>
    <row r="56" spans="1:8">
      <c r="A56" s="8"/>
      <c r="B56" s="8"/>
      <c r="C56" s="8"/>
      <c r="D56" s="204">
        <v>4300</v>
      </c>
      <c r="E56" s="235" t="s">
        <v>160</v>
      </c>
      <c r="F56" s="236">
        <v>2977</v>
      </c>
      <c r="G56" s="236">
        <v>2910.45</v>
      </c>
      <c r="H56" s="236">
        <f t="shared" si="1"/>
        <v>97.764528048370835</v>
      </c>
    </row>
    <row r="57" spans="1:8">
      <c r="A57" s="8"/>
      <c r="B57" s="8"/>
      <c r="C57" s="317"/>
      <c r="D57" s="204">
        <v>4350</v>
      </c>
      <c r="E57" s="475" t="s">
        <v>183</v>
      </c>
      <c r="F57" s="236">
        <v>660</v>
      </c>
      <c r="G57" s="236">
        <v>653.28</v>
      </c>
      <c r="H57" s="236">
        <f t="shared" si="1"/>
        <v>98.981818181818184</v>
      </c>
    </row>
    <row r="58" spans="1:8" ht="22.5">
      <c r="A58" s="8"/>
      <c r="B58" s="8"/>
      <c r="C58" s="317"/>
      <c r="D58" s="204">
        <v>4360</v>
      </c>
      <c r="E58" s="475" t="s">
        <v>184</v>
      </c>
      <c r="F58" s="236">
        <v>390</v>
      </c>
      <c r="G58" s="236">
        <v>364.95</v>
      </c>
      <c r="H58" s="236">
        <f t="shared" si="1"/>
        <v>93.57692307692308</v>
      </c>
    </row>
    <row r="59" spans="1:8" ht="22.5">
      <c r="A59" s="8"/>
      <c r="B59" s="8"/>
      <c r="C59" s="317"/>
      <c r="D59" s="204">
        <v>4370</v>
      </c>
      <c r="E59" s="475" t="s">
        <v>185</v>
      </c>
      <c r="F59" s="236">
        <v>770</v>
      </c>
      <c r="G59" s="236">
        <v>703.13</v>
      </c>
      <c r="H59" s="236">
        <f t="shared" si="1"/>
        <v>91.315584415584411</v>
      </c>
    </row>
    <row r="60" spans="1:8">
      <c r="A60" s="8"/>
      <c r="B60" s="8"/>
      <c r="D60" s="210">
        <v>4430</v>
      </c>
      <c r="E60" s="199" t="s">
        <v>161</v>
      </c>
      <c r="F60" s="206">
        <v>3000</v>
      </c>
      <c r="G60" s="206">
        <v>2978.8</v>
      </c>
      <c r="H60" s="206">
        <f t="shared" si="1"/>
        <v>99.293333333333337</v>
      </c>
    </row>
    <row r="61" spans="1:8">
      <c r="A61" s="8"/>
      <c r="B61" s="8"/>
      <c r="C61" s="603" t="s">
        <v>17</v>
      </c>
      <c r="D61" s="604"/>
      <c r="E61" s="605"/>
      <c r="F61" s="222">
        <f>SUM(F53:F60)</f>
        <v>31907</v>
      </c>
      <c r="G61" s="222">
        <f>SUM(G53:G60)</f>
        <v>31646.400000000001</v>
      </c>
      <c r="H61" s="237">
        <f t="shared" si="1"/>
        <v>99.18325132416085</v>
      </c>
    </row>
    <row r="62" spans="1:8">
      <c r="A62" s="200"/>
      <c r="B62" s="200"/>
      <c r="C62" s="203">
        <v>63095</v>
      </c>
      <c r="D62" s="202" t="s">
        <v>19</v>
      </c>
      <c r="E62" s="199"/>
      <c r="F62" s="380"/>
      <c r="G62" s="380"/>
      <c r="H62" s="193"/>
    </row>
    <row r="63" spans="1:8">
      <c r="A63" s="200"/>
      <c r="B63" s="200"/>
      <c r="C63" s="213"/>
      <c r="D63" s="210">
        <v>4018</v>
      </c>
      <c r="E63" s="226" t="s">
        <v>162</v>
      </c>
      <c r="F63" s="206">
        <v>12121</v>
      </c>
      <c r="G63" s="206">
        <v>12121</v>
      </c>
      <c r="H63" s="225">
        <f t="shared" ref="H63:H87" si="2">G63/F63%</f>
        <v>100</v>
      </c>
    </row>
    <row r="64" spans="1:8">
      <c r="A64" s="200"/>
      <c r="B64" s="200"/>
      <c r="C64" s="213"/>
      <c r="D64" s="210">
        <v>4019</v>
      </c>
      <c r="E64" s="226" t="s">
        <v>162</v>
      </c>
      <c r="F64" s="206">
        <v>2139</v>
      </c>
      <c r="G64" s="206">
        <v>2139</v>
      </c>
      <c r="H64" s="225">
        <f>G64/F64%</f>
        <v>100</v>
      </c>
    </row>
    <row r="65" spans="1:8">
      <c r="A65" s="200"/>
      <c r="B65" s="200"/>
      <c r="C65" s="213"/>
      <c r="D65" s="210">
        <v>4048</v>
      </c>
      <c r="E65" s="475" t="s">
        <v>176</v>
      </c>
      <c r="F65" s="206">
        <v>911.36</v>
      </c>
      <c r="G65" s="206">
        <v>911.36</v>
      </c>
      <c r="H65" s="225">
        <f>G65/F65%</f>
        <v>100</v>
      </c>
    </row>
    <row r="66" spans="1:8">
      <c r="A66" s="200"/>
      <c r="B66" s="200"/>
      <c r="C66" s="213"/>
      <c r="D66" s="210">
        <v>4049</v>
      </c>
      <c r="E66" s="475" t="s">
        <v>176</v>
      </c>
      <c r="F66" s="206">
        <v>167.17</v>
      </c>
      <c r="G66" s="206">
        <v>160.83000000000001</v>
      </c>
      <c r="H66" s="225">
        <f>G66/F66%</f>
        <v>96.207453490458818</v>
      </c>
    </row>
    <row r="67" spans="1:8">
      <c r="A67" s="200"/>
      <c r="B67" s="200"/>
      <c r="C67" s="213"/>
      <c r="D67" s="210">
        <v>4118</v>
      </c>
      <c r="E67" s="205" t="s">
        <v>157</v>
      </c>
      <c r="F67" s="206">
        <v>9700.1</v>
      </c>
      <c r="G67" s="206">
        <v>9693.73</v>
      </c>
      <c r="H67" s="225">
        <f t="shared" si="2"/>
        <v>99.934330573911595</v>
      </c>
    </row>
    <row r="68" spans="1:8">
      <c r="A68" s="200"/>
      <c r="B68" s="200"/>
      <c r="C68" s="213"/>
      <c r="D68" s="210">
        <v>4119</v>
      </c>
      <c r="E68" s="205" t="s">
        <v>157</v>
      </c>
      <c r="F68" s="206">
        <v>1710.84</v>
      </c>
      <c r="G68" s="206">
        <v>1710.63</v>
      </c>
      <c r="H68" s="225">
        <f>G68/F68%</f>
        <v>99.987725327909104</v>
      </c>
    </row>
    <row r="69" spans="1:8">
      <c r="A69" s="200"/>
      <c r="B69" s="200"/>
      <c r="C69" s="213"/>
      <c r="D69" s="210">
        <v>4128</v>
      </c>
      <c r="E69" s="205" t="s">
        <v>158</v>
      </c>
      <c r="F69" s="206">
        <v>620.48</v>
      </c>
      <c r="G69" s="206">
        <v>616.76</v>
      </c>
      <c r="H69" s="225">
        <f>G69/F69%</f>
        <v>99.400464156781837</v>
      </c>
    </row>
    <row r="70" spans="1:8">
      <c r="A70" s="200"/>
      <c r="B70" s="200"/>
      <c r="C70" s="213"/>
      <c r="D70" s="210">
        <v>4129</v>
      </c>
      <c r="E70" s="205" t="s">
        <v>158</v>
      </c>
      <c r="F70" s="206">
        <v>110.05</v>
      </c>
      <c r="G70" s="206">
        <v>108.8</v>
      </c>
      <c r="H70" s="225">
        <f t="shared" si="2"/>
        <v>98.864152657882769</v>
      </c>
    </row>
    <row r="71" spans="1:8">
      <c r="A71" s="8"/>
      <c r="B71" s="8"/>
      <c r="D71" s="210">
        <v>4178</v>
      </c>
      <c r="E71" s="205" t="s">
        <v>159</v>
      </c>
      <c r="F71" s="206">
        <v>43656</v>
      </c>
      <c r="G71" s="206">
        <v>43656</v>
      </c>
      <c r="H71" s="225">
        <f>G71/F71%</f>
        <v>100</v>
      </c>
    </row>
    <row r="72" spans="1:8">
      <c r="A72" s="8"/>
      <c r="B72" s="8"/>
      <c r="D72" s="210">
        <v>4179</v>
      </c>
      <c r="E72" s="205" t="s">
        <v>159</v>
      </c>
      <c r="F72" s="206">
        <v>7704</v>
      </c>
      <c r="G72" s="206">
        <v>7704</v>
      </c>
      <c r="H72" s="225">
        <f t="shared" si="2"/>
        <v>99.999999999999986</v>
      </c>
    </row>
    <row r="73" spans="1:8">
      <c r="A73" s="8"/>
      <c r="B73" s="8"/>
      <c r="D73" s="210">
        <v>4218</v>
      </c>
      <c r="E73" s="205" t="s">
        <v>163</v>
      </c>
      <c r="F73" s="229">
        <v>2100</v>
      </c>
      <c r="G73" s="229">
        <v>2095.2399999999998</v>
      </c>
      <c r="H73" s="227">
        <f>G73/F73%</f>
        <v>99.773333333333326</v>
      </c>
    </row>
    <row r="74" spans="1:8">
      <c r="A74" s="8"/>
      <c r="B74" s="8"/>
      <c r="D74" s="210">
        <v>4219</v>
      </c>
      <c r="E74" s="205" t="s">
        <v>163</v>
      </c>
      <c r="F74" s="229">
        <v>370</v>
      </c>
      <c r="G74" s="229">
        <v>369.75</v>
      </c>
      <c r="H74" s="227">
        <f t="shared" si="2"/>
        <v>99.932432432432421</v>
      </c>
    </row>
    <row r="75" spans="1:8">
      <c r="A75" s="8"/>
      <c r="B75" s="8"/>
      <c r="D75" s="210">
        <v>4300</v>
      </c>
      <c r="E75" s="216" t="s">
        <v>160</v>
      </c>
      <c r="F75" s="229">
        <v>500</v>
      </c>
      <c r="G75" s="229">
        <v>497.81</v>
      </c>
      <c r="H75" s="227">
        <f>G75/F75%</f>
        <v>99.561999999999998</v>
      </c>
    </row>
    <row r="76" spans="1:8">
      <c r="A76" s="8"/>
      <c r="B76" s="8"/>
      <c r="D76" s="210">
        <v>4308</v>
      </c>
      <c r="E76" s="216" t="s">
        <v>160</v>
      </c>
      <c r="F76" s="229">
        <v>76747.38</v>
      </c>
      <c r="G76" s="229">
        <v>46027.25</v>
      </c>
      <c r="H76" s="227">
        <f t="shared" si="2"/>
        <v>59.972405572672308</v>
      </c>
    </row>
    <row r="77" spans="1:8">
      <c r="A77" s="8"/>
      <c r="B77" s="8"/>
      <c r="D77" s="215">
        <v>4309</v>
      </c>
      <c r="E77" s="216" t="s">
        <v>160</v>
      </c>
      <c r="F77" s="228">
        <v>8130.36</v>
      </c>
      <c r="G77" s="228">
        <v>8122.53</v>
      </c>
      <c r="H77" s="228">
        <f t="shared" si="2"/>
        <v>99.903694301359337</v>
      </c>
    </row>
    <row r="78" spans="1:8">
      <c r="A78" s="8"/>
      <c r="B78" s="8"/>
      <c r="D78" s="210">
        <v>4418</v>
      </c>
      <c r="E78" s="199" t="s">
        <v>169</v>
      </c>
      <c r="F78" s="229">
        <v>839.64</v>
      </c>
      <c r="G78" s="229">
        <v>39.44</v>
      </c>
      <c r="H78" s="229">
        <f t="shared" si="2"/>
        <v>4.6972512028964797</v>
      </c>
    </row>
    <row r="79" spans="1:8">
      <c r="A79" s="8"/>
      <c r="B79" s="8"/>
      <c r="D79" s="437">
        <v>4419</v>
      </c>
      <c r="E79" s="199" t="s">
        <v>169</v>
      </c>
      <c r="F79" s="229">
        <v>141.83000000000001</v>
      </c>
      <c r="G79" s="229">
        <v>6.96</v>
      </c>
      <c r="H79" s="229">
        <f t="shared" si="2"/>
        <v>4.90728336741169</v>
      </c>
    </row>
    <row r="80" spans="1:8">
      <c r="A80" s="8"/>
      <c r="B80" s="8"/>
      <c r="D80" s="437">
        <v>4428</v>
      </c>
      <c r="E80" s="199" t="s">
        <v>281</v>
      </c>
      <c r="F80" s="229">
        <v>850</v>
      </c>
      <c r="G80" s="229">
        <v>723.16</v>
      </c>
      <c r="H80" s="229">
        <f t="shared" si="2"/>
        <v>85.07764705882353</v>
      </c>
    </row>
    <row r="81" spans="1:8">
      <c r="A81" s="8"/>
      <c r="B81" s="8"/>
      <c r="D81" s="437">
        <v>4429</v>
      </c>
      <c r="E81" s="199" t="s">
        <v>281</v>
      </c>
      <c r="F81" s="229">
        <v>150</v>
      </c>
      <c r="G81" s="229">
        <v>127.63</v>
      </c>
      <c r="H81" s="229">
        <f t="shared" si="2"/>
        <v>85.086666666666659</v>
      </c>
    </row>
    <row r="82" spans="1:8">
      <c r="A82" s="8"/>
      <c r="B82" s="8"/>
      <c r="D82" s="437">
        <v>4950</v>
      </c>
      <c r="E82" s="199" t="s">
        <v>316</v>
      </c>
      <c r="F82" s="229">
        <v>40</v>
      </c>
      <c r="G82" s="229">
        <v>37.42</v>
      </c>
      <c r="H82" s="229">
        <f t="shared" si="2"/>
        <v>93.55</v>
      </c>
    </row>
    <row r="83" spans="1:8" ht="22.5">
      <c r="A83" s="8"/>
      <c r="B83" s="8"/>
      <c r="D83" s="437">
        <v>6050</v>
      </c>
      <c r="E83" s="467" t="s">
        <v>165</v>
      </c>
      <c r="F83" s="229">
        <v>7425.8</v>
      </c>
      <c r="G83" s="229">
        <v>7425.02</v>
      </c>
      <c r="H83" s="229">
        <f t="shared" si="2"/>
        <v>99.989496081230314</v>
      </c>
    </row>
    <row r="84" spans="1:8" ht="22.5">
      <c r="A84" s="8"/>
      <c r="B84" s="8"/>
      <c r="D84" s="437">
        <v>6058</v>
      </c>
      <c r="E84" s="467" t="s">
        <v>165</v>
      </c>
      <c r="F84" s="229">
        <v>559435.96</v>
      </c>
      <c r="G84" s="229">
        <v>559435.96</v>
      </c>
      <c r="H84" s="229">
        <f t="shared" si="2"/>
        <v>100</v>
      </c>
    </row>
    <row r="85" spans="1:8" ht="22.5">
      <c r="A85" s="8"/>
      <c r="B85" s="8"/>
      <c r="D85" s="437">
        <v>6059</v>
      </c>
      <c r="E85" s="467" t="s">
        <v>165</v>
      </c>
      <c r="F85" s="229">
        <v>98723.99</v>
      </c>
      <c r="G85" s="229">
        <v>98723.99</v>
      </c>
      <c r="H85" s="229">
        <f t="shared" si="2"/>
        <v>100</v>
      </c>
    </row>
    <row r="86" spans="1:8" ht="22.5">
      <c r="A86" s="8"/>
      <c r="B86" s="8"/>
      <c r="D86" s="437">
        <v>6068</v>
      </c>
      <c r="E86" s="467" t="s">
        <v>261</v>
      </c>
      <c r="F86" s="229">
        <v>142488.25</v>
      </c>
      <c r="G86" s="229">
        <v>142488.25</v>
      </c>
      <c r="H86" s="229">
        <f t="shared" si="2"/>
        <v>100</v>
      </c>
    </row>
    <row r="87" spans="1:8" ht="15.75" customHeight="1">
      <c r="A87" s="8"/>
      <c r="B87" s="8"/>
      <c r="D87" s="437">
        <v>6069</v>
      </c>
      <c r="E87" s="467" t="s">
        <v>261</v>
      </c>
      <c r="F87" s="229">
        <v>25145</v>
      </c>
      <c r="G87" s="229">
        <v>25144.99</v>
      </c>
      <c r="H87" s="229">
        <f t="shared" si="2"/>
        <v>99.999960230662168</v>
      </c>
    </row>
    <row r="88" spans="1:8">
      <c r="A88" s="12"/>
      <c r="B88" s="12"/>
      <c r="C88" s="603" t="s">
        <v>17</v>
      </c>
      <c r="D88" s="604"/>
      <c r="E88" s="605"/>
      <c r="F88" s="222">
        <f>SUM(F63:F87)</f>
        <v>1001928.21</v>
      </c>
      <c r="G88" s="222">
        <f>SUM(G63:G87)</f>
        <v>970087.51</v>
      </c>
      <c r="H88" s="237">
        <f>G88/F88%</f>
        <v>96.822057740045068</v>
      </c>
    </row>
    <row r="89" spans="1:8">
      <c r="A89" s="197" t="s">
        <v>42</v>
      </c>
      <c r="B89" s="198"/>
      <c r="C89" s="198"/>
      <c r="D89" s="198"/>
      <c r="E89" s="199"/>
      <c r="F89" s="208">
        <f>SUM(F61,F88)</f>
        <v>1033835.21</v>
      </c>
      <c r="G89" s="208">
        <f>SUM(G61,G88)</f>
        <v>1001733.91</v>
      </c>
      <c r="H89" s="208">
        <f>G89/F89%</f>
        <v>96.894930672751997</v>
      </c>
    </row>
    <row r="90" spans="1:8">
      <c r="A90" s="195">
        <v>5</v>
      </c>
      <c r="B90" s="223">
        <v>700</v>
      </c>
      <c r="C90" s="238" t="s">
        <v>43</v>
      </c>
      <c r="D90" s="239"/>
      <c r="E90" s="205"/>
      <c r="F90" s="380"/>
      <c r="G90" s="380"/>
      <c r="H90" s="193"/>
    </row>
    <row r="91" spans="1:8">
      <c r="A91" s="200"/>
      <c r="B91" s="200"/>
      <c r="C91" s="240">
        <v>70004</v>
      </c>
      <c r="D91" s="294" t="s">
        <v>170</v>
      </c>
      <c r="E91" s="199"/>
      <c r="F91" s="380"/>
      <c r="G91" s="409"/>
      <c r="H91" s="241"/>
    </row>
    <row r="92" spans="1:8" ht="22.5">
      <c r="A92" s="200"/>
      <c r="B92" s="200"/>
      <c r="C92" s="203"/>
      <c r="D92" s="531">
        <v>2650</v>
      </c>
      <c r="E92" s="560" t="s">
        <v>171</v>
      </c>
      <c r="F92" s="322">
        <v>48750</v>
      </c>
      <c r="G92" s="420">
        <v>48750</v>
      </c>
      <c r="H92" s="217">
        <f>G92/F92%</f>
        <v>100</v>
      </c>
    </row>
    <row r="93" spans="1:8">
      <c r="A93" s="200"/>
      <c r="B93" s="200"/>
      <c r="C93" s="242"/>
      <c r="D93" s="203">
        <v>3020</v>
      </c>
      <c r="E93" s="477" t="s">
        <v>181</v>
      </c>
      <c r="F93" s="523">
        <v>15</v>
      </c>
      <c r="G93" s="559">
        <v>15</v>
      </c>
      <c r="H93" s="217">
        <f t="shared" ref="H93:H107" si="3">G93/F93%</f>
        <v>100</v>
      </c>
    </row>
    <row r="94" spans="1:8">
      <c r="A94" s="200"/>
      <c r="B94" s="200"/>
      <c r="C94" s="242"/>
      <c r="D94" s="210">
        <v>4010</v>
      </c>
      <c r="E94" s="226" t="s">
        <v>162</v>
      </c>
      <c r="F94" s="236">
        <v>34390.980000000003</v>
      </c>
      <c r="G94" s="206">
        <v>34390.54</v>
      </c>
      <c r="H94" s="217">
        <f t="shared" si="3"/>
        <v>99.998720594760599</v>
      </c>
    </row>
    <row r="95" spans="1:8">
      <c r="A95" s="200"/>
      <c r="B95" s="200"/>
      <c r="C95" s="242"/>
      <c r="D95" s="210">
        <v>4040</v>
      </c>
      <c r="E95" s="485" t="s">
        <v>176</v>
      </c>
      <c r="F95" s="236">
        <v>8535.1299999999992</v>
      </c>
      <c r="G95" s="206">
        <v>8535.1299999999992</v>
      </c>
      <c r="H95" s="217">
        <f t="shared" si="3"/>
        <v>100</v>
      </c>
    </row>
    <row r="96" spans="1:8">
      <c r="A96" s="200"/>
      <c r="B96" s="200"/>
      <c r="C96" s="242"/>
      <c r="D96" s="210">
        <v>4110</v>
      </c>
      <c r="E96" s="205" t="s">
        <v>157</v>
      </c>
      <c r="F96" s="206">
        <v>3907.27</v>
      </c>
      <c r="G96" s="206">
        <v>3907.27</v>
      </c>
      <c r="H96" s="217">
        <f t="shared" si="3"/>
        <v>100</v>
      </c>
    </row>
    <row r="97" spans="1:8">
      <c r="A97" s="200"/>
      <c r="B97" s="200"/>
      <c r="C97" s="242"/>
      <c r="D97" s="210">
        <v>4120</v>
      </c>
      <c r="E97" s="226" t="s">
        <v>158</v>
      </c>
      <c r="F97" s="206">
        <v>381.85</v>
      </c>
      <c r="G97" s="206">
        <v>381.85</v>
      </c>
      <c r="H97" s="217">
        <f t="shared" si="3"/>
        <v>100</v>
      </c>
    </row>
    <row r="98" spans="1:8">
      <c r="A98" s="200"/>
      <c r="B98" s="200"/>
      <c r="C98" s="242"/>
      <c r="D98" s="243">
        <v>4170</v>
      </c>
      <c r="E98" s="475" t="s">
        <v>159</v>
      </c>
      <c r="F98" s="206">
        <v>171</v>
      </c>
      <c r="G98" s="206">
        <v>171</v>
      </c>
      <c r="H98" s="217">
        <f t="shared" si="3"/>
        <v>100</v>
      </c>
    </row>
    <row r="99" spans="1:8">
      <c r="A99" s="200"/>
      <c r="B99" s="200"/>
      <c r="C99" s="242"/>
      <c r="D99" s="243">
        <v>4210</v>
      </c>
      <c r="E99" s="475" t="s">
        <v>175</v>
      </c>
      <c r="F99" s="206">
        <v>18499.43</v>
      </c>
      <c r="G99" s="206">
        <v>18393.79</v>
      </c>
      <c r="H99" s="217">
        <f t="shared" si="3"/>
        <v>99.428955378625176</v>
      </c>
    </row>
    <row r="100" spans="1:8">
      <c r="A100" s="200"/>
      <c r="B100" s="200"/>
      <c r="C100" s="242"/>
      <c r="D100" s="243">
        <v>4260</v>
      </c>
      <c r="E100" s="475" t="s">
        <v>168</v>
      </c>
      <c r="F100" s="206">
        <v>2852</v>
      </c>
      <c r="G100" s="206">
        <v>2851.51</v>
      </c>
      <c r="H100" s="217">
        <f t="shared" si="3"/>
        <v>99.982819074333804</v>
      </c>
    </row>
    <row r="101" spans="1:8">
      <c r="A101" s="200"/>
      <c r="B101" s="200"/>
      <c r="C101" s="242"/>
      <c r="D101" s="242">
        <v>4300</v>
      </c>
      <c r="E101" s="251" t="s">
        <v>160</v>
      </c>
      <c r="F101" s="206">
        <v>30246</v>
      </c>
      <c r="G101" s="206">
        <v>30245.11</v>
      </c>
      <c r="H101" s="217">
        <f t="shared" si="3"/>
        <v>99.997057462143758</v>
      </c>
    </row>
    <row r="102" spans="1:8">
      <c r="A102" s="200"/>
      <c r="B102" s="200"/>
      <c r="C102" s="203"/>
      <c r="D102" s="531">
        <v>4350</v>
      </c>
      <c r="E102" s="475" t="s">
        <v>183</v>
      </c>
      <c r="F102" s="272">
        <v>367</v>
      </c>
      <c r="G102" s="206">
        <v>366.25</v>
      </c>
      <c r="H102" s="217">
        <f t="shared" si="3"/>
        <v>99.795640326975473</v>
      </c>
    </row>
    <row r="103" spans="1:8" ht="22.5">
      <c r="A103" s="200"/>
      <c r="B103" s="200"/>
      <c r="C103" s="203"/>
      <c r="D103" s="531">
        <v>4360</v>
      </c>
      <c r="E103" s="475" t="s">
        <v>184</v>
      </c>
      <c r="F103" s="272">
        <v>1143</v>
      </c>
      <c r="G103" s="206">
        <v>1142.72</v>
      </c>
      <c r="H103" s="217">
        <f t="shared" si="3"/>
        <v>99.975503062117241</v>
      </c>
    </row>
    <row r="104" spans="1:8" ht="22.5">
      <c r="A104" s="200"/>
      <c r="B104" s="200"/>
      <c r="C104" s="203"/>
      <c r="D104" s="531">
        <v>4370</v>
      </c>
      <c r="E104" s="475" t="s">
        <v>185</v>
      </c>
      <c r="F104" s="272">
        <v>573</v>
      </c>
      <c r="G104" s="206">
        <v>572.09</v>
      </c>
      <c r="H104" s="217">
        <f t="shared" si="3"/>
        <v>99.841186736474697</v>
      </c>
    </row>
    <row r="105" spans="1:8">
      <c r="A105" s="200"/>
      <c r="B105" s="200"/>
      <c r="C105" s="203"/>
      <c r="D105" s="531">
        <v>4430</v>
      </c>
      <c r="E105" s="221" t="s">
        <v>161</v>
      </c>
      <c r="F105" s="272">
        <v>3875</v>
      </c>
      <c r="G105" s="206">
        <v>3874.34</v>
      </c>
      <c r="H105" s="217">
        <f t="shared" si="3"/>
        <v>99.982967741935482</v>
      </c>
    </row>
    <row r="106" spans="1:8">
      <c r="A106" s="200"/>
      <c r="B106" s="200"/>
      <c r="C106" s="203"/>
      <c r="D106" s="531">
        <v>4580</v>
      </c>
      <c r="E106" s="216" t="s">
        <v>110</v>
      </c>
      <c r="F106" s="272">
        <v>597</v>
      </c>
      <c r="G106" s="206">
        <v>596.44000000000005</v>
      </c>
      <c r="H106" s="217">
        <f t="shared" si="3"/>
        <v>99.90619765494138</v>
      </c>
    </row>
    <row r="107" spans="1:8">
      <c r="A107" s="200"/>
      <c r="B107" s="200"/>
      <c r="C107" s="203"/>
      <c r="D107" s="531">
        <v>4780</v>
      </c>
      <c r="E107" s="527" t="s">
        <v>324</v>
      </c>
      <c r="F107" s="272">
        <v>36.19</v>
      </c>
      <c r="G107" s="206">
        <v>36.19</v>
      </c>
      <c r="H107" s="217">
        <f t="shared" si="3"/>
        <v>100</v>
      </c>
    </row>
    <row r="108" spans="1:8">
      <c r="A108" s="8"/>
      <c r="B108" s="8"/>
      <c r="C108" s="603" t="s">
        <v>17</v>
      </c>
      <c r="D108" s="623"/>
      <c r="E108" s="633"/>
      <c r="F108" s="222">
        <f>SUM(F92:F107)</f>
        <v>154339.85000000003</v>
      </c>
      <c r="G108" s="222">
        <f>SUM(G92:G107)</f>
        <v>154229.23000000001</v>
      </c>
      <c r="H108" s="237">
        <f>G108/F108%</f>
        <v>99.928327000447382</v>
      </c>
    </row>
    <row r="109" spans="1:8">
      <c r="A109" s="8"/>
      <c r="B109" s="8"/>
      <c r="C109" s="215">
        <v>70005</v>
      </c>
      <c r="D109" s="220" t="s">
        <v>44</v>
      </c>
      <c r="E109" s="303"/>
      <c r="F109" s="409"/>
      <c r="G109" s="409"/>
      <c r="H109" s="241"/>
    </row>
    <row r="110" spans="1:8">
      <c r="A110" s="8"/>
      <c r="B110" s="8"/>
      <c r="C110" s="561"/>
      <c r="D110" s="531">
        <v>4170</v>
      </c>
      <c r="E110" s="475" t="s">
        <v>159</v>
      </c>
      <c r="F110" s="523">
        <v>400</v>
      </c>
      <c r="G110" s="523">
        <v>400</v>
      </c>
      <c r="H110" s="217">
        <f t="shared" ref="H110:H112" si="4">G110/F110%</f>
        <v>100</v>
      </c>
    </row>
    <row r="111" spans="1:8">
      <c r="A111" s="8"/>
      <c r="B111" s="8"/>
      <c r="C111" s="561"/>
      <c r="D111" s="531">
        <v>4210</v>
      </c>
      <c r="E111" s="475" t="s">
        <v>175</v>
      </c>
      <c r="F111" s="523">
        <v>1489</v>
      </c>
      <c r="G111" s="523">
        <v>1488.3</v>
      </c>
      <c r="H111" s="217">
        <f t="shared" si="4"/>
        <v>99.952988582941558</v>
      </c>
    </row>
    <row r="112" spans="1:8">
      <c r="A112" s="8"/>
      <c r="B112" s="8"/>
      <c r="C112" s="561"/>
      <c r="D112" s="531">
        <v>4260</v>
      </c>
      <c r="E112" s="475" t="s">
        <v>168</v>
      </c>
      <c r="F112" s="523">
        <v>1285</v>
      </c>
      <c r="G112" s="523">
        <v>1284.48</v>
      </c>
      <c r="H112" s="217">
        <f t="shared" si="4"/>
        <v>99.959533073929961</v>
      </c>
    </row>
    <row r="113" spans="1:8">
      <c r="A113" s="8"/>
      <c r="B113" s="8"/>
      <c r="C113" s="8"/>
      <c r="D113" s="243">
        <v>4300</v>
      </c>
      <c r="E113" s="235" t="s">
        <v>160</v>
      </c>
      <c r="F113" s="236">
        <v>44880</v>
      </c>
      <c r="G113" s="236">
        <v>44842.47</v>
      </c>
      <c r="H113" s="322">
        <f>G113/F113%</f>
        <v>99.916377005347599</v>
      </c>
    </row>
    <row r="114" spans="1:8">
      <c r="A114" s="8"/>
      <c r="B114" s="8"/>
      <c r="C114" s="200"/>
      <c r="D114" s="215">
        <v>4430</v>
      </c>
      <c r="E114" s="221" t="s">
        <v>161</v>
      </c>
      <c r="F114" s="206">
        <v>344</v>
      </c>
      <c r="G114" s="206">
        <v>344</v>
      </c>
      <c r="H114" s="206">
        <f>G114/F114%</f>
        <v>100</v>
      </c>
    </row>
    <row r="115" spans="1:8" ht="19.5">
      <c r="A115" s="8"/>
      <c r="B115" s="8"/>
      <c r="C115" s="8"/>
      <c r="D115" s="438">
        <v>4600</v>
      </c>
      <c r="E115" s="466" t="s">
        <v>271</v>
      </c>
      <c r="F115" s="206">
        <v>5196</v>
      </c>
      <c r="G115" s="206">
        <v>4241.05</v>
      </c>
      <c r="H115" s="217">
        <f>G115/F115%</f>
        <v>81.621439568899149</v>
      </c>
    </row>
    <row r="116" spans="1:8" ht="22.5">
      <c r="A116" s="8"/>
      <c r="B116" s="8"/>
      <c r="C116" s="8"/>
      <c r="D116" s="438">
        <v>6060</v>
      </c>
      <c r="E116" s="467" t="s">
        <v>261</v>
      </c>
      <c r="F116" s="206">
        <v>9450</v>
      </c>
      <c r="G116" s="206">
        <v>9450</v>
      </c>
      <c r="H116" s="217">
        <f>G116/F116%</f>
        <v>100</v>
      </c>
    </row>
    <row r="117" spans="1:8">
      <c r="A117" s="8"/>
      <c r="B117" s="8"/>
      <c r="C117" s="603" t="s">
        <v>17</v>
      </c>
      <c r="D117" s="604"/>
      <c r="E117" s="605"/>
      <c r="F117" s="222">
        <f>SUM(F110:F116)</f>
        <v>63044</v>
      </c>
      <c r="G117" s="222">
        <f>SUM(G110:G116)</f>
        <v>62050.3</v>
      </c>
      <c r="H117" s="222">
        <f>G117/F117%</f>
        <v>98.423799251316538</v>
      </c>
    </row>
    <row r="118" spans="1:8">
      <c r="A118" s="8"/>
      <c r="B118" s="8"/>
      <c r="C118" s="215">
        <v>70095</v>
      </c>
      <c r="D118" s="198" t="s">
        <v>19</v>
      </c>
      <c r="E118" s="199"/>
      <c r="F118" s="380"/>
      <c r="G118" s="380"/>
      <c r="H118" s="193"/>
    </row>
    <row r="119" spans="1:8">
      <c r="A119" s="8"/>
      <c r="B119" s="8"/>
      <c r="C119" s="200"/>
      <c r="D119" s="243">
        <v>4300</v>
      </c>
      <c r="E119" s="235" t="s">
        <v>160</v>
      </c>
      <c r="F119" s="206">
        <v>13065</v>
      </c>
      <c r="G119" s="206">
        <v>13064.57</v>
      </c>
      <c r="H119" s="206">
        <f>G119/F119%</f>
        <v>99.996708763872931</v>
      </c>
    </row>
    <row r="120" spans="1:8">
      <c r="A120" s="8"/>
      <c r="B120" s="8"/>
      <c r="C120" s="603" t="s">
        <v>17</v>
      </c>
      <c r="D120" s="604"/>
      <c r="E120" s="605"/>
      <c r="F120" s="222">
        <f>SUM(F119:F119)</f>
        <v>13065</v>
      </c>
      <c r="G120" s="222">
        <f>SUM(G119:G119)</f>
        <v>13064.57</v>
      </c>
      <c r="H120" s="222">
        <f>G120/F120%</f>
        <v>99.996708763872931</v>
      </c>
    </row>
    <row r="121" spans="1:8">
      <c r="A121" s="197" t="s">
        <v>51</v>
      </c>
      <c r="B121" s="202"/>
      <c r="C121" s="239"/>
      <c r="D121" s="239"/>
      <c r="E121" s="205"/>
      <c r="F121" s="208">
        <f>F117+F108+F120</f>
        <v>230448.85000000003</v>
      </c>
      <c r="G121" s="208">
        <f>G117+G108+G120</f>
        <v>229344.10000000003</v>
      </c>
      <c r="H121" s="208">
        <f>G121/F121%</f>
        <v>99.520609454115302</v>
      </c>
    </row>
    <row r="122" spans="1:8">
      <c r="A122" s="195">
        <v>6</v>
      </c>
      <c r="B122" s="223">
        <v>710</v>
      </c>
      <c r="C122" s="197" t="s">
        <v>173</v>
      </c>
      <c r="D122" s="198"/>
      <c r="E122" s="199"/>
      <c r="F122" s="380"/>
      <c r="G122" s="380"/>
      <c r="H122" s="193"/>
    </row>
    <row r="123" spans="1:8">
      <c r="A123" s="200"/>
      <c r="B123" s="214"/>
      <c r="C123" s="242">
        <v>71004</v>
      </c>
      <c r="D123" s="202" t="s">
        <v>174</v>
      </c>
      <c r="E123" s="199"/>
      <c r="F123" s="380"/>
      <c r="G123" s="380"/>
      <c r="H123" s="193"/>
    </row>
    <row r="124" spans="1:8">
      <c r="A124" s="200"/>
      <c r="B124" s="200"/>
      <c r="C124" s="244"/>
      <c r="D124" s="210">
        <v>4110</v>
      </c>
      <c r="E124" s="226" t="s">
        <v>157</v>
      </c>
      <c r="F124" s="206">
        <v>616</v>
      </c>
      <c r="G124" s="206">
        <v>615.6</v>
      </c>
      <c r="H124" s="206">
        <f t="shared" ref="H124:H128" si="5">G124/F124%</f>
        <v>99.935064935064943</v>
      </c>
    </row>
    <row r="125" spans="1:8">
      <c r="A125" s="200"/>
      <c r="B125" s="200"/>
      <c r="C125" s="244"/>
      <c r="D125" s="210">
        <v>4120</v>
      </c>
      <c r="E125" s="226" t="s">
        <v>158</v>
      </c>
      <c r="F125" s="206">
        <v>45</v>
      </c>
      <c r="G125" s="206">
        <v>0</v>
      </c>
      <c r="H125" s="206">
        <f t="shared" si="5"/>
        <v>0</v>
      </c>
    </row>
    <row r="126" spans="1:8">
      <c r="A126" s="200"/>
      <c r="B126" s="214"/>
      <c r="C126" s="213"/>
      <c r="D126" s="210">
        <v>4170</v>
      </c>
      <c r="E126" s="205" t="s">
        <v>159</v>
      </c>
      <c r="F126" s="206">
        <v>4339</v>
      </c>
      <c r="G126" s="206">
        <v>2957.32</v>
      </c>
      <c r="H126" s="206">
        <f t="shared" si="5"/>
        <v>68.15671813781978</v>
      </c>
    </row>
    <row r="127" spans="1:8">
      <c r="A127" s="200"/>
      <c r="B127" s="214"/>
      <c r="C127" s="245"/>
      <c r="D127" s="104">
        <v>4300</v>
      </c>
      <c r="E127" s="92" t="s">
        <v>172</v>
      </c>
      <c r="F127" s="206">
        <v>63805</v>
      </c>
      <c r="G127" s="206">
        <v>45096.54</v>
      </c>
      <c r="H127" s="206">
        <f t="shared" si="5"/>
        <v>70.678692892406559</v>
      </c>
    </row>
    <row r="128" spans="1:8">
      <c r="A128" s="200"/>
      <c r="B128" s="214"/>
      <c r="C128" s="603" t="s">
        <v>17</v>
      </c>
      <c r="D128" s="604"/>
      <c r="E128" s="605"/>
      <c r="F128" s="222">
        <f>SUM(F124:F127)</f>
        <v>68805</v>
      </c>
      <c r="G128" s="222">
        <f>SUM(G124:G127)</f>
        <v>48669.46</v>
      </c>
      <c r="H128" s="208">
        <f t="shared" si="5"/>
        <v>70.735353535353539</v>
      </c>
    </row>
    <row r="129" spans="1:8">
      <c r="A129" s="200"/>
      <c r="B129" s="200"/>
      <c r="C129" s="203">
        <v>71035</v>
      </c>
      <c r="D129" s="230" t="s">
        <v>53</v>
      </c>
      <c r="E129" s="231"/>
      <c r="F129" s="421"/>
      <c r="G129" s="421"/>
      <c r="H129" s="247"/>
    </row>
    <row r="130" spans="1:8">
      <c r="A130" s="200"/>
      <c r="B130" s="200"/>
      <c r="C130" s="244"/>
      <c r="D130" s="204">
        <v>4300</v>
      </c>
      <c r="E130" s="235" t="s">
        <v>160</v>
      </c>
      <c r="F130" s="236">
        <v>5000</v>
      </c>
      <c r="G130" s="236">
        <v>900</v>
      </c>
      <c r="H130" s="236">
        <f>G130/F130%</f>
        <v>18</v>
      </c>
    </row>
    <row r="131" spans="1:8">
      <c r="A131" s="200"/>
      <c r="B131" s="200"/>
      <c r="C131" s="603" t="s">
        <v>17</v>
      </c>
      <c r="D131" s="604"/>
      <c r="E131" s="605"/>
      <c r="F131" s="222">
        <f>SUM(F130:F130)</f>
        <v>5000</v>
      </c>
      <c r="G131" s="222">
        <f>SUM(G130:G130)</f>
        <v>900</v>
      </c>
      <c r="H131" s="208">
        <f>G131/F131%</f>
        <v>18</v>
      </c>
    </row>
    <row r="132" spans="1:8">
      <c r="A132" s="197" t="s">
        <v>54</v>
      </c>
      <c r="B132" s="198"/>
      <c r="C132" s="198"/>
      <c r="D132" s="198"/>
      <c r="E132" s="248"/>
      <c r="F132" s="208">
        <f>SUM(F128+F131)</f>
        <v>73805</v>
      </c>
      <c r="G132" s="208">
        <f>SUM(G128,G131)</f>
        <v>49569.46</v>
      </c>
      <c r="H132" s="208">
        <f>G132/F132%</f>
        <v>67.162739651785117</v>
      </c>
    </row>
    <row r="133" spans="1:8">
      <c r="A133" s="195">
        <v>7</v>
      </c>
      <c r="B133" s="223">
        <v>750</v>
      </c>
      <c r="C133" s="224" t="s">
        <v>55</v>
      </c>
      <c r="D133" s="198"/>
      <c r="E133" s="199"/>
      <c r="F133" s="380"/>
      <c r="G133" s="380"/>
      <c r="H133" s="193"/>
    </row>
    <row r="134" spans="1:8">
      <c r="A134" s="200"/>
      <c r="B134" s="200"/>
      <c r="C134" s="242">
        <v>75011</v>
      </c>
      <c r="D134" s="202" t="s">
        <v>56</v>
      </c>
      <c r="E134" s="199"/>
      <c r="F134" s="380"/>
      <c r="G134" s="380"/>
      <c r="H134" s="193"/>
    </row>
    <row r="135" spans="1:8">
      <c r="A135" s="200"/>
      <c r="B135" s="200"/>
      <c r="C135" s="244"/>
      <c r="D135" s="210">
        <v>4010</v>
      </c>
      <c r="E135" s="226" t="s">
        <v>162</v>
      </c>
      <c r="F135" s="206">
        <v>88950</v>
      </c>
      <c r="G135" s="206">
        <v>87020.82</v>
      </c>
      <c r="H135" s="206">
        <f t="shared" ref="H135:H143" si="6">G135/F135%</f>
        <v>97.831163575042169</v>
      </c>
    </row>
    <row r="136" spans="1:8">
      <c r="A136" s="200"/>
      <c r="B136" s="200"/>
      <c r="C136" s="244"/>
      <c r="D136" s="430">
        <v>4040</v>
      </c>
      <c r="E136" s="485" t="s">
        <v>176</v>
      </c>
      <c r="F136" s="346">
        <v>6736</v>
      </c>
      <c r="G136" s="346">
        <v>6735.13</v>
      </c>
      <c r="H136" s="346">
        <f t="shared" si="6"/>
        <v>99.987084323040378</v>
      </c>
    </row>
    <row r="137" spans="1:8">
      <c r="A137" s="200"/>
      <c r="B137" s="200"/>
      <c r="C137" s="200"/>
      <c r="D137" s="204">
        <v>4110</v>
      </c>
      <c r="E137" s="235" t="s">
        <v>157</v>
      </c>
      <c r="F137" s="236">
        <v>15960.61</v>
      </c>
      <c r="G137" s="236">
        <v>14745.88</v>
      </c>
      <c r="H137" s="236">
        <f t="shared" si="6"/>
        <v>92.389200663383164</v>
      </c>
    </row>
    <row r="138" spans="1:8">
      <c r="A138" s="200"/>
      <c r="B138" s="200"/>
      <c r="C138" s="244"/>
      <c r="D138" s="210">
        <v>4210</v>
      </c>
      <c r="E138" s="205" t="s">
        <v>175</v>
      </c>
      <c r="F138" s="206">
        <v>496.25</v>
      </c>
      <c r="G138" s="206">
        <v>496.25</v>
      </c>
      <c r="H138" s="206">
        <f t="shared" si="6"/>
        <v>99.999999999999986</v>
      </c>
    </row>
    <row r="139" spans="1:8">
      <c r="A139" s="200"/>
      <c r="B139" s="200"/>
      <c r="C139" s="244"/>
      <c r="D139" s="210">
        <v>4280</v>
      </c>
      <c r="E139" s="478" t="s">
        <v>182</v>
      </c>
      <c r="F139" s="206">
        <v>70</v>
      </c>
      <c r="G139" s="206">
        <v>70</v>
      </c>
      <c r="H139" s="206">
        <f t="shared" si="6"/>
        <v>100</v>
      </c>
    </row>
    <row r="140" spans="1:8">
      <c r="A140" s="200"/>
      <c r="B140" s="200"/>
      <c r="C140" s="200"/>
      <c r="D140" s="210">
        <v>4300</v>
      </c>
      <c r="E140" s="235" t="s">
        <v>160</v>
      </c>
      <c r="F140" s="206">
        <v>22.14</v>
      </c>
      <c r="G140" s="206">
        <v>22.14</v>
      </c>
      <c r="H140" s="206">
        <f t="shared" si="6"/>
        <v>100</v>
      </c>
    </row>
    <row r="141" spans="1:8">
      <c r="A141" s="200"/>
      <c r="B141" s="200"/>
      <c r="C141" s="244"/>
      <c r="D141" s="430">
        <v>4410</v>
      </c>
      <c r="E141" s="475" t="s">
        <v>169</v>
      </c>
      <c r="F141" s="236">
        <v>452</v>
      </c>
      <c r="G141" s="236">
        <v>442.2</v>
      </c>
      <c r="H141" s="236">
        <f t="shared" si="6"/>
        <v>97.83185840707965</v>
      </c>
    </row>
    <row r="142" spans="1:8">
      <c r="A142" s="200"/>
      <c r="B142" s="200"/>
      <c r="C142" s="244"/>
      <c r="D142" s="250">
        <v>4440</v>
      </c>
      <c r="E142" s="251" t="s">
        <v>177</v>
      </c>
      <c r="F142" s="236">
        <v>2190</v>
      </c>
      <c r="G142" s="236">
        <v>2187.86</v>
      </c>
      <c r="H142" s="236">
        <f t="shared" si="6"/>
        <v>99.902283105022846</v>
      </c>
    </row>
    <row r="143" spans="1:8">
      <c r="A143" s="200"/>
      <c r="B143" s="200"/>
      <c r="C143" s="603" t="s">
        <v>17</v>
      </c>
      <c r="D143" s="604"/>
      <c r="E143" s="605"/>
      <c r="F143" s="222">
        <f>SUM(F135:F142)</f>
        <v>114877</v>
      </c>
      <c r="G143" s="222">
        <f>SUM(G135:G142)</f>
        <v>111720.28000000001</v>
      </c>
      <c r="H143" s="222">
        <f t="shared" si="6"/>
        <v>97.252087014807159</v>
      </c>
    </row>
    <row r="144" spans="1:8">
      <c r="A144" s="8"/>
      <c r="B144" s="8"/>
      <c r="C144" s="203">
        <v>75022</v>
      </c>
      <c r="D144" s="202" t="s">
        <v>179</v>
      </c>
      <c r="E144" s="199"/>
      <c r="F144" s="380"/>
      <c r="G144" s="380"/>
      <c r="H144" s="193"/>
    </row>
    <row r="145" spans="1:8">
      <c r="A145" s="8"/>
      <c r="B145" s="8"/>
      <c r="C145" s="203"/>
      <c r="D145" s="522">
        <v>3020</v>
      </c>
      <c r="E145" s="477" t="s">
        <v>181</v>
      </c>
      <c r="F145" s="206">
        <v>1000</v>
      </c>
      <c r="G145" s="206">
        <v>0</v>
      </c>
      <c r="H145" s="206">
        <f t="shared" ref="H145:H150" si="7">G145/F145%</f>
        <v>0</v>
      </c>
    </row>
    <row r="146" spans="1:8">
      <c r="A146" s="8"/>
      <c r="B146" s="8"/>
      <c r="C146" s="213"/>
      <c r="D146" s="210">
        <v>3030</v>
      </c>
      <c r="E146" s="205" t="s">
        <v>180</v>
      </c>
      <c r="F146" s="206">
        <v>123240</v>
      </c>
      <c r="G146" s="206">
        <v>118400</v>
      </c>
      <c r="H146" s="206">
        <f t="shared" si="7"/>
        <v>96.072703667640369</v>
      </c>
    </row>
    <row r="147" spans="1:8">
      <c r="A147" s="8"/>
      <c r="B147" s="8"/>
      <c r="C147" s="213"/>
      <c r="D147" s="210">
        <v>4210</v>
      </c>
      <c r="E147" s="205" t="s">
        <v>175</v>
      </c>
      <c r="F147" s="206">
        <v>1300</v>
      </c>
      <c r="G147" s="206">
        <v>1194.1400000000001</v>
      </c>
      <c r="H147" s="206">
        <f t="shared" si="7"/>
        <v>91.856923076923081</v>
      </c>
    </row>
    <row r="148" spans="1:8">
      <c r="A148" s="8"/>
      <c r="B148" s="8"/>
      <c r="C148" s="213"/>
      <c r="D148" s="210">
        <v>4300</v>
      </c>
      <c r="E148" s="205" t="s">
        <v>172</v>
      </c>
      <c r="F148" s="206">
        <v>900</v>
      </c>
      <c r="G148" s="206">
        <v>0</v>
      </c>
      <c r="H148" s="206">
        <f t="shared" si="7"/>
        <v>0</v>
      </c>
    </row>
    <row r="149" spans="1:8">
      <c r="A149" s="8"/>
      <c r="B149" s="8"/>
      <c r="C149" s="213"/>
      <c r="D149" s="215">
        <v>4410</v>
      </c>
      <c r="E149" s="480" t="s">
        <v>169</v>
      </c>
      <c r="F149" s="236">
        <v>200</v>
      </c>
      <c r="G149" s="236">
        <v>16</v>
      </c>
      <c r="H149" s="236">
        <f t="shared" si="7"/>
        <v>8</v>
      </c>
    </row>
    <row r="150" spans="1:8">
      <c r="A150" s="8"/>
      <c r="B150" s="8"/>
      <c r="C150" s="630" t="s">
        <v>17</v>
      </c>
      <c r="D150" s="631"/>
      <c r="E150" s="632"/>
      <c r="F150" s="222">
        <f>SUM(F145:F149)</f>
        <v>126640</v>
      </c>
      <c r="G150" s="222">
        <f>SUM(G145:G149)</f>
        <v>119610.14</v>
      </c>
      <c r="H150" s="222">
        <f t="shared" si="7"/>
        <v>94.448941882501572</v>
      </c>
    </row>
    <row r="151" spans="1:8">
      <c r="A151" s="200"/>
      <c r="B151" s="200"/>
      <c r="C151" s="242">
        <v>75023</v>
      </c>
      <c r="D151" s="230" t="s">
        <v>58</v>
      </c>
      <c r="E151" s="231"/>
      <c r="F151" s="410"/>
      <c r="G151" s="410"/>
      <c r="H151" s="252"/>
    </row>
    <row r="152" spans="1:8">
      <c r="A152" s="200"/>
      <c r="B152" s="200"/>
      <c r="C152" s="244"/>
      <c r="D152" s="210">
        <v>3020</v>
      </c>
      <c r="E152" s="477" t="s">
        <v>181</v>
      </c>
      <c r="F152" s="206">
        <v>377</v>
      </c>
      <c r="G152" s="206">
        <v>157.77000000000001</v>
      </c>
      <c r="H152" s="206">
        <f t="shared" ref="H152:H174" si="8">G152/F152%</f>
        <v>41.848806366047747</v>
      </c>
    </row>
    <row r="153" spans="1:8">
      <c r="A153" s="200"/>
      <c r="B153" s="200"/>
      <c r="C153" s="244"/>
      <c r="D153" s="210">
        <v>3030</v>
      </c>
      <c r="E153" s="205" t="s">
        <v>180</v>
      </c>
      <c r="F153" s="206">
        <v>9600</v>
      </c>
      <c r="G153" s="206">
        <v>9480</v>
      </c>
      <c r="H153" s="206">
        <f>G153/F153%</f>
        <v>98.75</v>
      </c>
    </row>
    <row r="154" spans="1:8">
      <c r="A154" s="200"/>
      <c r="B154" s="200"/>
      <c r="C154" s="244"/>
      <c r="D154" s="210">
        <v>4010</v>
      </c>
      <c r="E154" s="475" t="s">
        <v>162</v>
      </c>
      <c r="F154" s="206">
        <v>1063903</v>
      </c>
      <c r="G154" s="206">
        <v>997135.91</v>
      </c>
      <c r="H154" s="206">
        <f t="shared" si="8"/>
        <v>93.724325431923774</v>
      </c>
    </row>
    <row r="155" spans="1:8">
      <c r="A155" s="200"/>
      <c r="B155" s="200"/>
      <c r="C155" s="244"/>
      <c r="D155" s="210">
        <v>4040</v>
      </c>
      <c r="E155" s="475" t="s">
        <v>176</v>
      </c>
      <c r="F155" s="206">
        <v>88800</v>
      </c>
      <c r="G155" s="206">
        <v>88797.75</v>
      </c>
      <c r="H155" s="206">
        <f t="shared" si="8"/>
        <v>99.99746621621621</v>
      </c>
    </row>
    <row r="156" spans="1:8">
      <c r="A156" s="200"/>
      <c r="B156" s="200"/>
      <c r="C156" s="244"/>
      <c r="D156" s="210">
        <v>4100</v>
      </c>
      <c r="E156" s="467" t="s">
        <v>287</v>
      </c>
      <c r="F156" s="206">
        <v>45950</v>
      </c>
      <c r="G156" s="206">
        <v>44129.58</v>
      </c>
      <c r="H156" s="206">
        <f>G156/F156%</f>
        <v>96.038258977149084</v>
      </c>
    </row>
    <row r="157" spans="1:8">
      <c r="A157" s="200"/>
      <c r="B157" s="200"/>
      <c r="C157" s="244"/>
      <c r="D157" s="210">
        <v>4110</v>
      </c>
      <c r="E157" s="475" t="s">
        <v>157</v>
      </c>
      <c r="F157" s="206">
        <v>209800</v>
      </c>
      <c r="G157" s="206">
        <v>185963.19</v>
      </c>
      <c r="H157" s="206">
        <f t="shared" si="8"/>
        <v>88.638317445185891</v>
      </c>
    </row>
    <row r="158" spans="1:8">
      <c r="A158" s="200"/>
      <c r="B158" s="200"/>
      <c r="C158" s="244"/>
      <c r="D158" s="210">
        <v>4120</v>
      </c>
      <c r="E158" s="475" t="s">
        <v>158</v>
      </c>
      <c r="F158" s="206">
        <v>4266</v>
      </c>
      <c r="G158" s="206">
        <v>2503.9499999999998</v>
      </c>
      <c r="H158" s="206">
        <f>G158/F158%</f>
        <v>58.695499296765121</v>
      </c>
    </row>
    <row r="159" spans="1:8">
      <c r="A159" s="200"/>
      <c r="B159" s="200"/>
      <c r="C159" s="244"/>
      <c r="D159" s="210">
        <v>4170</v>
      </c>
      <c r="E159" s="475" t="s">
        <v>159</v>
      </c>
      <c r="F159" s="206">
        <v>42200</v>
      </c>
      <c r="G159" s="206">
        <v>41510.75</v>
      </c>
      <c r="H159" s="206">
        <f t="shared" si="8"/>
        <v>98.366706161137444</v>
      </c>
    </row>
    <row r="160" spans="1:8">
      <c r="A160" s="200"/>
      <c r="B160" s="200"/>
      <c r="C160" s="244"/>
      <c r="D160" s="210">
        <v>4210</v>
      </c>
      <c r="E160" s="475" t="s">
        <v>175</v>
      </c>
      <c r="F160" s="206">
        <v>55093</v>
      </c>
      <c r="G160" s="206">
        <v>32652.14</v>
      </c>
      <c r="H160" s="206">
        <f t="shared" si="8"/>
        <v>59.267311636687062</v>
      </c>
    </row>
    <row r="161" spans="1:8">
      <c r="A161" s="200"/>
      <c r="B161" s="200"/>
      <c r="C161" s="244"/>
      <c r="D161" s="210">
        <v>4260</v>
      </c>
      <c r="E161" s="475" t="s">
        <v>168</v>
      </c>
      <c r="F161" s="206">
        <v>13000</v>
      </c>
      <c r="G161" s="206">
        <v>11053.38</v>
      </c>
      <c r="H161" s="206">
        <f t="shared" si="8"/>
        <v>85.025999999999996</v>
      </c>
    </row>
    <row r="162" spans="1:8">
      <c r="A162" s="200"/>
      <c r="B162" s="200"/>
      <c r="C162" s="213"/>
      <c r="D162" s="210">
        <v>4270</v>
      </c>
      <c r="E162" s="205" t="s">
        <v>164</v>
      </c>
      <c r="F162" s="206">
        <v>2010</v>
      </c>
      <c r="G162" s="206">
        <v>2009.76</v>
      </c>
      <c r="H162" s="206">
        <f t="shared" si="8"/>
        <v>99.988059701492531</v>
      </c>
    </row>
    <row r="163" spans="1:8">
      <c r="A163" s="200"/>
      <c r="B163" s="200"/>
      <c r="C163" s="213"/>
      <c r="D163" s="210">
        <v>4280</v>
      </c>
      <c r="E163" s="478" t="s">
        <v>182</v>
      </c>
      <c r="F163" s="206">
        <v>1000</v>
      </c>
      <c r="G163" s="206">
        <v>416</v>
      </c>
      <c r="H163" s="206">
        <f t="shared" si="8"/>
        <v>41.6</v>
      </c>
    </row>
    <row r="164" spans="1:8">
      <c r="A164" s="200"/>
      <c r="B164" s="200"/>
      <c r="C164" s="244"/>
      <c r="D164" s="210">
        <v>4300</v>
      </c>
      <c r="E164" s="475" t="s">
        <v>172</v>
      </c>
      <c r="F164" s="206">
        <v>120000</v>
      </c>
      <c r="G164" s="206">
        <v>114787.64</v>
      </c>
      <c r="H164" s="206">
        <f t="shared" si="8"/>
        <v>95.656366666666671</v>
      </c>
    </row>
    <row r="165" spans="1:8">
      <c r="A165" s="200"/>
      <c r="B165" s="200"/>
      <c r="C165" s="244"/>
      <c r="D165" s="210">
        <v>4350</v>
      </c>
      <c r="E165" s="475" t="s">
        <v>183</v>
      </c>
      <c r="F165" s="206">
        <v>8500</v>
      </c>
      <c r="G165" s="206">
        <v>7297.76</v>
      </c>
      <c r="H165" s="206">
        <f t="shared" si="8"/>
        <v>85.856000000000009</v>
      </c>
    </row>
    <row r="166" spans="1:8" ht="13.5" customHeight="1">
      <c r="A166" s="200"/>
      <c r="B166" s="200"/>
      <c r="C166" s="244"/>
      <c r="D166" s="210">
        <v>4360</v>
      </c>
      <c r="E166" s="475" t="s">
        <v>184</v>
      </c>
      <c r="F166" s="206">
        <v>8000</v>
      </c>
      <c r="G166" s="206">
        <v>7977.38</v>
      </c>
      <c r="H166" s="206">
        <f t="shared" si="8"/>
        <v>99.717250000000007</v>
      </c>
    </row>
    <row r="167" spans="1:8" ht="12.75" customHeight="1">
      <c r="A167" s="200"/>
      <c r="B167" s="200"/>
      <c r="C167" s="244"/>
      <c r="D167" s="210">
        <v>4370</v>
      </c>
      <c r="E167" s="475" t="s">
        <v>185</v>
      </c>
      <c r="F167" s="206">
        <v>10000</v>
      </c>
      <c r="G167" s="206">
        <v>9344.81</v>
      </c>
      <c r="H167" s="206">
        <f t="shared" si="8"/>
        <v>93.448099999999997</v>
      </c>
    </row>
    <row r="168" spans="1:8">
      <c r="A168" s="200"/>
      <c r="B168" s="200"/>
      <c r="C168" s="244"/>
      <c r="D168" s="210">
        <v>4410</v>
      </c>
      <c r="E168" s="475" t="s">
        <v>169</v>
      </c>
      <c r="F168" s="206">
        <v>10000</v>
      </c>
      <c r="G168" s="206">
        <v>9150.7999999999993</v>
      </c>
      <c r="H168" s="206">
        <f t="shared" si="8"/>
        <v>91.507999999999996</v>
      </c>
    </row>
    <row r="169" spans="1:8">
      <c r="A169" s="200"/>
      <c r="B169" s="200"/>
      <c r="C169" s="244"/>
      <c r="D169" s="210">
        <v>4420</v>
      </c>
      <c r="E169" s="475" t="s">
        <v>281</v>
      </c>
      <c r="F169" s="206">
        <v>295</v>
      </c>
      <c r="G169" s="206">
        <v>294.39999999999998</v>
      </c>
      <c r="H169" s="206">
        <f t="shared" si="8"/>
        <v>99.796610169491515</v>
      </c>
    </row>
    <row r="170" spans="1:8">
      <c r="A170" s="200"/>
      <c r="B170" s="200"/>
      <c r="C170" s="244"/>
      <c r="D170" s="210">
        <v>4430</v>
      </c>
      <c r="E170" s="475" t="s">
        <v>161</v>
      </c>
      <c r="F170" s="206">
        <v>38326</v>
      </c>
      <c r="G170" s="206">
        <v>25080.35</v>
      </c>
      <c r="H170" s="206">
        <f t="shared" si="8"/>
        <v>65.439518864478416</v>
      </c>
    </row>
    <row r="171" spans="1:8">
      <c r="A171" s="200"/>
      <c r="B171" s="200"/>
      <c r="C171" s="244"/>
      <c r="D171" s="210">
        <v>4440</v>
      </c>
      <c r="E171" s="475" t="s">
        <v>186</v>
      </c>
      <c r="F171" s="206">
        <v>29100</v>
      </c>
      <c r="G171" s="206">
        <v>25675.05</v>
      </c>
      <c r="H171" s="206">
        <f t="shared" si="8"/>
        <v>88.230412371134022</v>
      </c>
    </row>
    <row r="172" spans="1:8" ht="22.5">
      <c r="A172" s="200"/>
      <c r="B172" s="200"/>
      <c r="C172" s="244"/>
      <c r="D172" s="215">
        <v>4700</v>
      </c>
      <c r="E172" s="479" t="s">
        <v>178</v>
      </c>
      <c r="F172" s="206">
        <v>2010</v>
      </c>
      <c r="G172" s="206">
        <v>2001</v>
      </c>
      <c r="H172" s="206">
        <f t="shared" si="8"/>
        <v>99.552238805970148</v>
      </c>
    </row>
    <row r="173" spans="1:8">
      <c r="A173" s="200"/>
      <c r="B173" s="200"/>
      <c r="C173" s="249"/>
      <c r="D173" s="215">
        <v>6060</v>
      </c>
      <c r="E173" s="480" t="s">
        <v>187</v>
      </c>
      <c r="F173" s="206">
        <v>10000</v>
      </c>
      <c r="G173" s="206">
        <v>2655</v>
      </c>
      <c r="H173" s="206">
        <f t="shared" si="8"/>
        <v>26.55</v>
      </c>
    </row>
    <row r="174" spans="1:8">
      <c r="A174" s="200"/>
      <c r="B174" s="200"/>
      <c r="C174" s="603" t="s">
        <v>17</v>
      </c>
      <c r="D174" s="604"/>
      <c r="E174" s="605"/>
      <c r="F174" s="222">
        <f>SUM(F152:F173)</f>
        <v>1772230</v>
      </c>
      <c r="G174" s="222">
        <f>SUM(G152:G173)</f>
        <v>1620074.3699999999</v>
      </c>
      <c r="H174" s="222">
        <f t="shared" si="8"/>
        <v>91.4144535415832</v>
      </c>
    </row>
    <row r="175" spans="1:8">
      <c r="A175" s="8"/>
      <c r="B175" s="8"/>
      <c r="C175" s="254">
        <v>75075</v>
      </c>
      <c r="D175" s="294" t="s">
        <v>138</v>
      </c>
      <c r="E175" s="303"/>
      <c r="F175" s="559"/>
      <c r="G175" s="559"/>
      <c r="H175" s="562"/>
    </row>
    <row r="176" spans="1:8">
      <c r="A176" s="8"/>
      <c r="B176" s="8"/>
      <c r="C176" s="203"/>
      <c r="D176" s="531">
        <v>4170</v>
      </c>
      <c r="E176" s="563" t="s">
        <v>159</v>
      </c>
      <c r="F176" s="523">
        <v>2200</v>
      </c>
      <c r="G176" s="523">
        <v>2200</v>
      </c>
      <c r="H176" s="557"/>
    </row>
    <row r="177" spans="1:8">
      <c r="A177" s="8"/>
      <c r="B177" s="8"/>
      <c r="C177" s="244"/>
      <c r="D177" s="242">
        <v>4210</v>
      </c>
      <c r="E177" s="234" t="s">
        <v>175</v>
      </c>
      <c r="F177" s="236">
        <v>17180</v>
      </c>
      <c r="G177" s="236">
        <v>16567.400000000001</v>
      </c>
      <c r="H177" s="236">
        <f>G177/F177%</f>
        <v>96.434225844004658</v>
      </c>
    </row>
    <row r="178" spans="1:8">
      <c r="A178" s="8"/>
      <c r="B178" s="8"/>
      <c r="C178" s="244"/>
      <c r="D178" s="430">
        <v>4300</v>
      </c>
      <c r="E178" s="205" t="s">
        <v>172</v>
      </c>
      <c r="F178" s="206">
        <v>26029</v>
      </c>
      <c r="G178" s="206">
        <v>3113.36</v>
      </c>
      <c r="H178" s="206">
        <f>G178/F178%</f>
        <v>11.961120288908525</v>
      </c>
    </row>
    <row r="179" spans="1:8">
      <c r="A179" s="8"/>
      <c r="B179" s="8"/>
      <c r="C179" s="244"/>
      <c r="D179" s="242">
        <v>4430</v>
      </c>
      <c r="E179" s="205" t="s">
        <v>161</v>
      </c>
      <c r="F179" s="206">
        <v>1000</v>
      </c>
      <c r="G179" s="206">
        <v>0</v>
      </c>
      <c r="H179" s="206">
        <f>G179/F179%</f>
        <v>0</v>
      </c>
    </row>
    <row r="180" spans="1:8">
      <c r="A180" s="8"/>
      <c r="B180" s="8"/>
      <c r="C180" s="609" t="s">
        <v>17</v>
      </c>
      <c r="D180" s="610"/>
      <c r="E180" s="611"/>
      <c r="F180" s="360">
        <f>SUM(F176:F179)</f>
        <v>46409</v>
      </c>
      <c r="G180" s="360">
        <f>SUM(G176:G179)</f>
        <v>21880.760000000002</v>
      </c>
      <c r="H180" s="346">
        <f>G180/F180%</f>
        <v>47.147665323536387</v>
      </c>
    </row>
    <row r="181" spans="1:8">
      <c r="A181" s="8"/>
      <c r="B181" s="8"/>
      <c r="C181" s="203">
        <v>75095</v>
      </c>
      <c r="D181" s="230" t="s">
        <v>19</v>
      </c>
      <c r="E181" s="231"/>
      <c r="F181" s="421"/>
      <c r="G181" s="421"/>
      <c r="H181" s="247"/>
    </row>
    <row r="182" spans="1:8">
      <c r="A182" s="8"/>
      <c r="B182" s="8"/>
      <c r="C182" s="244"/>
      <c r="D182" s="215">
        <v>4430</v>
      </c>
      <c r="E182" s="205" t="s">
        <v>161</v>
      </c>
      <c r="F182" s="206">
        <v>10371</v>
      </c>
      <c r="G182" s="206">
        <v>10371</v>
      </c>
      <c r="H182" s="206">
        <f>G182/F182%</f>
        <v>100</v>
      </c>
    </row>
    <row r="183" spans="1:8">
      <c r="A183" s="12"/>
      <c r="B183" s="12"/>
      <c r="C183" s="603" t="s">
        <v>17</v>
      </c>
      <c r="D183" s="604"/>
      <c r="E183" s="605"/>
      <c r="F183" s="222">
        <f>SUM(F182)</f>
        <v>10371</v>
      </c>
      <c r="G183" s="222">
        <f>SUM(G182)</f>
        <v>10371</v>
      </c>
      <c r="H183" s="206">
        <f>G183/F183%</f>
        <v>100</v>
      </c>
    </row>
    <row r="184" spans="1:8">
      <c r="A184" s="197" t="s">
        <v>61</v>
      </c>
      <c r="B184" s="198"/>
      <c r="C184" s="198"/>
      <c r="D184" s="198"/>
      <c r="E184" s="248"/>
      <c r="F184" s="208">
        <f>F183+F180+F174+F150+F143</f>
        <v>2070527</v>
      </c>
      <c r="G184" s="208">
        <f>G183+G180+G174+G150+G143</f>
        <v>1883656.5499999998</v>
      </c>
      <c r="H184" s="208">
        <f>G184/F184%</f>
        <v>90.974739764320859</v>
      </c>
    </row>
    <row r="185" spans="1:8">
      <c r="A185" s="200">
        <v>8</v>
      </c>
      <c r="B185" s="257">
        <v>751</v>
      </c>
      <c r="C185" s="258" t="s">
        <v>188</v>
      </c>
      <c r="D185" s="233"/>
      <c r="E185" s="231"/>
      <c r="F185" s="410"/>
      <c r="G185" s="410"/>
      <c r="H185" s="252"/>
    </row>
    <row r="186" spans="1:8">
      <c r="A186" s="200"/>
      <c r="B186" s="207"/>
      <c r="C186" s="215">
        <v>75101</v>
      </c>
      <c r="D186" s="198" t="s">
        <v>189</v>
      </c>
      <c r="E186" s="199"/>
      <c r="F186" s="380"/>
      <c r="G186" s="380"/>
      <c r="H186" s="193"/>
    </row>
    <row r="187" spans="1:8">
      <c r="A187" s="200"/>
      <c r="B187" s="207"/>
      <c r="C187" s="200"/>
      <c r="D187" s="243">
        <v>4110</v>
      </c>
      <c r="E187" s="234" t="s">
        <v>157</v>
      </c>
      <c r="F187" s="206">
        <v>94.05</v>
      </c>
      <c r="G187" s="206">
        <v>94.05</v>
      </c>
      <c r="H187" s="206">
        <f t="shared" ref="H187:H192" si="9">G187/F187%</f>
        <v>100</v>
      </c>
    </row>
    <row r="188" spans="1:8">
      <c r="A188" s="200"/>
      <c r="B188" s="207"/>
      <c r="C188" s="200"/>
      <c r="D188" s="256">
        <v>4170</v>
      </c>
      <c r="E188" s="205" t="s">
        <v>159</v>
      </c>
      <c r="F188" s="206">
        <v>550</v>
      </c>
      <c r="G188" s="206">
        <v>550</v>
      </c>
      <c r="H188" s="206">
        <f t="shared" si="9"/>
        <v>100</v>
      </c>
    </row>
    <row r="189" spans="1:8">
      <c r="A189" s="200"/>
      <c r="B189" s="207"/>
      <c r="C189" s="200"/>
      <c r="D189" s="256">
        <v>4210</v>
      </c>
      <c r="E189" s="205" t="s">
        <v>190</v>
      </c>
      <c r="F189" s="206">
        <v>230</v>
      </c>
      <c r="G189" s="206">
        <v>230</v>
      </c>
      <c r="H189" s="206">
        <f t="shared" si="9"/>
        <v>100.00000000000001</v>
      </c>
    </row>
    <row r="190" spans="1:8">
      <c r="A190" s="200"/>
      <c r="B190" s="207"/>
      <c r="C190" s="200"/>
      <c r="D190" s="256">
        <v>4300</v>
      </c>
      <c r="E190" s="205" t="s">
        <v>172</v>
      </c>
      <c r="F190" s="206">
        <v>38.950000000000003</v>
      </c>
      <c r="G190" s="206">
        <v>38.950000000000003</v>
      </c>
      <c r="H190" s="206">
        <f t="shared" si="9"/>
        <v>100</v>
      </c>
    </row>
    <row r="191" spans="1:8">
      <c r="A191" s="200"/>
      <c r="B191" s="244"/>
      <c r="C191" s="603" t="s">
        <v>17</v>
      </c>
      <c r="D191" s="604"/>
      <c r="E191" s="605"/>
      <c r="F191" s="222">
        <f>SUM(F187:F190)</f>
        <v>913</v>
      </c>
      <c r="G191" s="222">
        <f>SUM(G187:G190)</f>
        <v>913</v>
      </c>
      <c r="H191" s="222">
        <f t="shared" si="9"/>
        <v>99.999999999999986</v>
      </c>
    </row>
    <row r="192" spans="1:8">
      <c r="A192" s="197" t="s">
        <v>191</v>
      </c>
      <c r="B192" s="198"/>
      <c r="C192" s="198"/>
      <c r="D192" s="198"/>
      <c r="E192" s="248"/>
      <c r="F192" s="208">
        <f>SUM(F191)</f>
        <v>913</v>
      </c>
      <c r="G192" s="208">
        <f>SUM(G191)</f>
        <v>913</v>
      </c>
      <c r="H192" s="208">
        <f t="shared" si="9"/>
        <v>99.999999999999986</v>
      </c>
    </row>
    <row r="193" spans="1:8">
      <c r="A193" s="200">
        <v>9</v>
      </c>
      <c r="B193" s="257">
        <v>752</v>
      </c>
      <c r="C193" s="258" t="s">
        <v>273</v>
      </c>
      <c r="D193" s="233"/>
      <c r="E193" s="231"/>
      <c r="F193" s="410"/>
      <c r="G193" s="410"/>
      <c r="H193" s="252"/>
    </row>
    <row r="194" spans="1:8">
      <c r="A194" s="200"/>
      <c r="B194" s="207"/>
      <c r="C194" s="215">
        <v>75212</v>
      </c>
      <c r="D194" s="198" t="s">
        <v>269</v>
      </c>
      <c r="E194" s="199"/>
      <c r="F194" s="380"/>
      <c r="G194" s="380"/>
      <c r="H194" s="193"/>
    </row>
    <row r="195" spans="1:8">
      <c r="A195" s="200"/>
      <c r="B195" s="207"/>
      <c r="C195" s="200"/>
      <c r="D195" s="256">
        <v>4210</v>
      </c>
      <c r="E195" s="205" t="s">
        <v>190</v>
      </c>
      <c r="F195" s="206">
        <v>200</v>
      </c>
      <c r="G195" s="206">
        <v>200</v>
      </c>
      <c r="H195" s="206">
        <f>G195/F195%</f>
        <v>100</v>
      </c>
    </row>
    <row r="196" spans="1:8">
      <c r="A196" s="200"/>
      <c r="B196" s="244"/>
      <c r="C196" s="603" t="s">
        <v>17</v>
      </c>
      <c r="D196" s="604"/>
      <c r="E196" s="605"/>
      <c r="F196" s="222">
        <f>SUM(F195:F195)</f>
        <v>200</v>
      </c>
      <c r="G196" s="222">
        <f>SUM(G195:G195)</f>
        <v>200</v>
      </c>
      <c r="H196" s="222">
        <f>G196/F196%</f>
        <v>100</v>
      </c>
    </row>
    <row r="197" spans="1:8">
      <c r="A197" s="197" t="s">
        <v>266</v>
      </c>
      <c r="B197" s="198"/>
      <c r="C197" s="198"/>
      <c r="D197" s="198"/>
      <c r="E197" s="248"/>
      <c r="F197" s="208">
        <f>SUM(F196)</f>
        <v>200</v>
      </c>
      <c r="G197" s="208">
        <f>SUM(G196)</f>
        <v>200</v>
      </c>
      <c r="H197" s="208">
        <f>G197/F197%</f>
        <v>100</v>
      </c>
    </row>
    <row r="198" spans="1:8">
      <c r="A198" s="195">
        <v>10</v>
      </c>
      <c r="B198" s="223">
        <v>754</v>
      </c>
      <c r="C198" s="260" t="s">
        <v>148</v>
      </c>
      <c r="D198" s="198"/>
      <c r="E198" s="199"/>
      <c r="F198" s="380"/>
      <c r="G198" s="380"/>
      <c r="H198" s="193"/>
    </row>
    <row r="199" spans="1:8">
      <c r="A199" s="8"/>
      <c r="B199" s="8"/>
      <c r="C199" s="215">
        <v>75412</v>
      </c>
      <c r="D199" s="198" t="s">
        <v>66</v>
      </c>
      <c r="E199" s="199"/>
      <c r="F199" s="380"/>
      <c r="G199" s="409"/>
      <c r="H199" s="193"/>
    </row>
    <row r="200" spans="1:8" ht="19.5">
      <c r="A200" s="8"/>
      <c r="B200" s="8"/>
      <c r="C200" s="200"/>
      <c r="D200" s="210">
        <v>2820</v>
      </c>
      <c r="E200" s="261" t="s">
        <v>192</v>
      </c>
      <c r="F200" s="420">
        <v>55000</v>
      </c>
      <c r="G200" s="217">
        <v>51500</v>
      </c>
      <c r="H200" s="262">
        <f t="shared" ref="H200:H212" si="10">G200/F200%</f>
        <v>93.63636363636364</v>
      </c>
    </row>
    <row r="201" spans="1:8">
      <c r="A201" s="200"/>
      <c r="B201" s="207"/>
      <c r="C201" s="200"/>
      <c r="D201" s="243">
        <v>4110</v>
      </c>
      <c r="E201" s="205" t="s">
        <v>157</v>
      </c>
      <c r="F201" s="206">
        <v>1650</v>
      </c>
      <c r="G201" s="206">
        <v>1090.1300000000001</v>
      </c>
      <c r="H201" s="206">
        <f t="shared" si="10"/>
        <v>66.068484848484857</v>
      </c>
    </row>
    <row r="202" spans="1:8">
      <c r="A202" s="200"/>
      <c r="B202" s="207"/>
      <c r="C202" s="200"/>
      <c r="D202" s="210">
        <v>4120</v>
      </c>
      <c r="E202" s="205" t="s">
        <v>158</v>
      </c>
      <c r="F202" s="206">
        <v>250</v>
      </c>
      <c r="G202" s="206">
        <v>0</v>
      </c>
      <c r="H202" s="206">
        <f t="shared" si="10"/>
        <v>0</v>
      </c>
    </row>
    <row r="203" spans="1:8">
      <c r="A203" s="8"/>
      <c r="B203" s="8"/>
      <c r="C203" s="200"/>
      <c r="D203" s="242">
        <v>4170</v>
      </c>
      <c r="E203" s="205" t="s">
        <v>159</v>
      </c>
      <c r="F203" s="420">
        <v>21100</v>
      </c>
      <c r="G203" s="217">
        <v>16500</v>
      </c>
      <c r="H203" s="262">
        <f t="shared" si="10"/>
        <v>78.199052132701425</v>
      </c>
    </row>
    <row r="204" spans="1:8">
      <c r="A204" s="8"/>
      <c r="B204" s="8"/>
      <c r="C204" s="200"/>
      <c r="D204" s="256">
        <v>4210</v>
      </c>
      <c r="E204" s="205" t="s">
        <v>190</v>
      </c>
      <c r="F204" s="206">
        <v>1500</v>
      </c>
      <c r="G204" s="206">
        <v>185.33</v>
      </c>
      <c r="H204" s="262">
        <f t="shared" si="10"/>
        <v>12.355333333333334</v>
      </c>
    </row>
    <row r="205" spans="1:8">
      <c r="A205" s="8"/>
      <c r="B205" s="8"/>
      <c r="C205" s="200"/>
      <c r="D205" s="256">
        <v>4260</v>
      </c>
      <c r="E205" s="205" t="s">
        <v>168</v>
      </c>
      <c r="F205" s="206">
        <v>13000</v>
      </c>
      <c r="G205" s="206">
        <v>12446.26</v>
      </c>
      <c r="H205" s="346">
        <f t="shared" si="10"/>
        <v>95.740461538461545</v>
      </c>
    </row>
    <row r="206" spans="1:8">
      <c r="A206" s="8"/>
      <c r="B206" s="8"/>
      <c r="C206" s="200"/>
      <c r="D206" s="256">
        <v>4280</v>
      </c>
      <c r="E206" s="478" t="s">
        <v>182</v>
      </c>
      <c r="F206" s="206">
        <v>621</v>
      </c>
      <c r="G206" s="206">
        <v>621</v>
      </c>
      <c r="H206" s="263">
        <f>G206/F206%</f>
        <v>100</v>
      </c>
    </row>
    <row r="207" spans="1:8">
      <c r="A207" s="8"/>
      <c r="B207" s="8"/>
      <c r="C207" s="200"/>
      <c r="D207" s="256">
        <v>4300</v>
      </c>
      <c r="E207" s="205" t="s">
        <v>172</v>
      </c>
      <c r="F207" s="206">
        <v>7356</v>
      </c>
      <c r="G207" s="206">
        <v>7355.28</v>
      </c>
      <c r="H207" s="262">
        <f t="shared" si="10"/>
        <v>99.990212071778132</v>
      </c>
    </row>
    <row r="208" spans="1:8" ht="22.5">
      <c r="A208" s="8"/>
      <c r="B208" s="8"/>
      <c r="C208" s="200"/>
      <c r="D208" s="210">
        <v>4370</v>
      </c>
      <c r="E208" s="205" t="s">
        <v>193</v>
      </c>
      <c r="F208" s="206">
        <v>500</v>
      </c>
      <c r="G208" s="206">
        <v>0</v>
      </c>
      <c r="H208" s="206">
        <f t="shared" si="10"/>
        <v>0</v>
      </c>
    </row>
    <row r="209" spans="1:8">
      <c r="A209" s="8"/>
      <c r="B209" s="8"/>
      <c r="C209" s="200"/>
      <c r="D209" s="243">
        <v>4430</v>
      </c>
      <c r="E209" s="234" t="s">
        <v>161</v>
      </c>
      <c r="F209" s="236">
        <v>17023</v>
      </c>
      <c r="G209" s="236">
        <v>11467</v>
      </c>
      <c r="H209" s="346">
        <f t="shared" si="10"/>
        <v>67.361804617282502</v>
      </c>
    </row>
    <row r="210" spans="1:8">
      <c r="A210" s="8"/>
      <c r="B210" s="8"/>
      <c r="C210" s="200"/>
      <c r="D210" s="242">
        <v>6050</v>
      </c>
      <c r="E210" s="234" t="s">
        <v>153</v>
      </c>
      <c r="F210" s="236">
        <v>349449</v>
      </c>
      <c r="G210" s="236">
        <v>349446.97</v>
      </c>
      <c r="H210" s="263">
        <f>G210/F210%</f>
        <v>99.999419085474557</v>
      </c>
    </row>
    <row r="211" spans="1:8" ht="22.5">
      <c r="A211" s="8"/>
      <c r="B211" s="8"/>
      <c r="C211" s="207"/>
      <c r="D211" s="531">
        <v>6060</v>
      </c>
      <c r="E211" s="467" t="s">
        <v>261</v>
      </c>
      <c r="F211" s="236">
        <v>4000</v>
      </c>
      <c r="G211" s="236">
        <v>4000</v>
      </c>
      <c r="H211" s="263">
        <f>G211/F211%</f>
        <v>100</v>
      </c>
    </row>
    <row r="212" spans="1:8">
      <c r="A212" s="8"/>
      <c r="B212" s="8"/>
      <c r="C212" s="603" t="s">
        <v>17</v>
      </c>
      <c r="D212" s="623"/>
      <c r="E212" s="605"/>
      <c r="F212" s="222">
        <f>SUM(F200:F211)</f>
        <v>471449</v>
      </c>
      <c r="G212" s="222">
        <f>SUM(G200:G211)</f>
        <v>454611.97</v>
      </c>
      <c r="H212" s="208">
        <f t="shared" si="10"/>
        <v>96.428663545791807</v>
      </c>
    </row>
    <row r="213" spans="1:8">
      <c r="A213" s="8"/>
      <c r="B213" s="8"/>
      <c r="C213" s="215">
        <v>75414</v>
      </c>
      <c r="D213" s="198" t="s">
        <v>67</v>
      </c>
      <c r="E213" s="199"/>
      <c r="F213" s="380"/>
      <c r="G213" s="380"/>
      <c r="H213" s="193"/>
    </row>
    <row r="214" spans="1:8">
      <c r="A214" s="8"/>
      <c r="B214" s="8"/>
      <c r="C214" s="200"/>
      <c r="D214" s="242">
        <v>4210</v>
      </c>
      <c r="E214" s="265" t="s">
        <v>190</v>
      </c>
      <c r="F214" s="206">
        <v>728.2</v>
      </c>
      <c r="G214" s="206">
        <v>728.2</v>
      </c>
      <c r="H214" s="262">
        <f>G214/F214%</f>
        <v>100</v>
      </c>
    </row>
    <row r="215" spans="1:8">
      <c r="A215" s="8"/>
      <c r="B215" s="8"/>
      <c r="C215" s="207"/>
      <c r="D215" s="256">
        <v>4300</v>
      </c>
      <c r="E215" s="205" t="s">
        <v>172</v>
      </c>
      <c r="F215" s="206">
        <v>271.8</v>
      </c>
      <c r="G215" s="206">
        <v>271.8</v>
      </c>
      <c r="H215" s="262">
        <f>G215/F215%</f>
        <v>100</v>
      </c>
    </row>
    <row r="216" spans="1:8">
      <c r="A216" s="8"/>
      <c r="B216" s="8"/>
      <c r="C216" s="603" t="s">
        <v>17</v>
      </c>
      <c r="D216" s="604"/>
      <c r="E216" s="605"/>
      <c r="F216" s="222">
        <f>SUM(F214:F215)</f>
        <v>1000</v>
      </c>
      <c r="G216" s="222">
        <f>SUM(G214:G215)</f>
        <v>1000</v>
      </c>
      <c r="H216" s="208">
        <f>G216/F216%</f>
        <v>100</v>
      </c>
    </row>
    <row r="217" spans="1:8">
      <c r="A217" s="8"/>
      <c r="B217" s="8"/>
      <c r="C217" s="215">
        <v>75421</v>
      </c>
      <c r="D217" s="198" t="s">
        <v>253</v>
      </c>
      <c r="E217" s="199"/>
      <c r="F217" s="380"/>
      <c r="G217" s="380"/>
      <c r="H217" s="193"/>
    </row>
    <row r="218" spans="1:8">
      <c r="A218" s="8"/>
      <c r="B218" s="8"/>
      <c r="C218" s="250"/>
      <c r="D218" s="256">
        <v>4210</v>
      </c>
      <c r="E218" s="205" t="s">
        <v>190</v>
      </c>
      <c r="F218" s="206">
        <v>3020</v>
      </c>
      <c r="G218" s="206">
        <v>3013.89</v>
      </c>
      <c r="H218" s="262">
        <f>G218/F218%</f>
        <v>99.797682119205291</v>
      </c>
    </row>
    <row r="219" spans="1:8">
      <c r="A219" s="8"/>
      <c r="B219" s="8"/>
      <c r="C219" s="250"/>
      <c r="D219" s="256">
        <v>4300</v>
      </c>
      <c r="E219" s="205" t="s">
        <v>172</v>
      </c>
      <c r="F219" s="206">
        <v>3540</v>
      </c>
      <c r="G219" s="206">
        <v>3534.6</v>
      </c>
      <c r="H219" s="262">
        <f>G219/F219%</f>
        <v>99.847457627118644</v>
      </c>
    </row>
    <row r="220" spans="1:8">
      <c r="A220" s="8"/>
      <c r="B220" s="8"/>
      <c r="C220" s="200"/>
      <c r="D220" s="210">
        <v>4410</v>
      </c>
      <c r="E220" s="475" t="s">
        <v>169</v>
      </c>
      <c r="F220" s="206">
        <v>210</v>
      </c>
      <c r="G220" s="206">
        <v>204.8</v>
      </c>
      <c r="H220" s="206">
        <f>G220/F220%</f>
        <v>97.523809523809518</v>
      </c>
    </row>
    <row r="221" spans="1:8">
      <c r="A221" s="8"/>
      <c r="B221" s="8"/>
      <c r="C221" s="603" t="s">
        <v>17</v>
      </c>
      <c r="D221" s="604"/>
      <c r="E221" s="605"/>
      <c r="F221" s="360">
        <f>SUM(F218:F220)</f>
        <v>6770</v>
      </c>
      <c r="G221" s="360">
        <f>SUM(G218:G220)</f>
        <v>6753.29</v>
      </c>
      <c r="H221" s="436">
        <f>G221/F221%</f>
        <v>99.753175775480059</v>
      </c>
    </row>
    <row r="222" spans="1:8">
      <c r="A222" s="197" t="s">
        <v>194</v>
      </c>
      <c r="B222" s="198"/>
      <c r="C222" s="198"/>
      <c r="D222" s="198"/>
      <c r="E222" s="248"/>
      <c r="F222" s="208">
        <f>SUM(F212,F216,F221)</f>
        <v>479219</v>
      </c>
      <c r="G222" s="208">
        <f>SUM(G212,G216,G221)</f>
        <v>462365.25999999995</v>
      </c>
      <c r="H222" s="208">
        <f>G222/F222%</f>
        <v>96.483081847756452</v>
      </c>
    </row>
    <row r="223" spans="1:8">
      <c r="A223" s="200">
        <v>11</v>
      </c>
      <c r="B223" s="269">
        <v>757</v>
      </c>
      <c r="C223" s="270" t="s">
        <v>195</v>
      </c>
      <c r="D223" s="233"/>
      <c r="E223" s="231"/>
      <c r="F223" s="410"/>
      <c r="G223" s="410"/>
      <c r="H223" s="252"/>
    </row>
    <row r="224" spans="1:8">
      <c r="A224" s="200"/>
      <c r="B224" s="244"/>
      <c r="C224" s="242">
        <v>75702</v>
      </c>
      <c r="D224" s="202" t="s">
        <v>196</v>
      </c>
      <c r="E224" s="199"/>
      <c r="F224" s="64"/>
      <c r="G224" s="64"/>
      <c r="H224" s="193"/>
    </row>
    <row r="225" spans="1:8">
      <c r="A225" s="8"/>
      <c r="B225" s="8"/>
      <c r="C225" s="250"/>
      <c r="D225" s="210">
        <v>4300</v>
      </c>
      <c r="E225" s="205" t="s">
        <v>172</v>
      </c>
      <c r="F225" s="206">
        <v>10000</v>
      </c>
      <c r="G225" s="206">
        <v>10000</v>
      </c>
      <c r="H225" s="206">
        <f>G225/F225%</f>
        <v>100</v>
      </c>
    </row>
    <row r="226" spans="1:8" ht="45">
      <c r="A226" s="200"/>
      <c r="B226" s="244"/>
      <c r="C226" s="244"/>
      <c r="D226" s="250">
        <v>8110</v>
      </c>
      <c r="E226" s="467" t="s">
        <v>288</v>
      </c>
      <c r="F226" s="217">
        <v>672090</v>
      </c>
      <c r="G226" s="217">
        <v>604973.71</v>
      </c>
      <c r="H226" s="262">
        <f>G226/F226%</f>
        <v>90.013794283503699</v>
      </c>
    </row>
    <row r="227" spans="1:8">
      <c r="A227" s="200"/>
      <c r="B227" s="244"/>
      <c r="C227" s="603" t="s">
        <v>17</v>
      </c>
      <c r="D227" s="604"/>
      <c r="E227" s="605"/>
      <c r="F227" s="222">
        <f>SUM(F225:F226)</f>
        <v>682090</v>
      </c>
      <c r="G227" s="222">
        <f>SUM(G225:G226)</f>
        <v>614973.71</v>
      </c>
      <c r="H227" s="208">
        <f>G227/F227%</f>
        <v>90.160200266826962</v>
      </c>
    </row>
    <row r="228" spans="1:8">
      <c r="A228" s="571" t="s">
        <v>197</v>
      </c>
      <c r="B228" s="572"/>
      <c r="C228" s="233"/>
      <c r="D228" s="233"/>
      <c r="E228" s="271"/>
      <c r="F228" s="208">
        <f>SUM(F227)</f>
        <v>682090</v>
      </c>
      <c r="G228" s="208">
        <f>SUM(G227)</f>
        <v>614973.71</v>
      </c>
      <c r="H228" s="208">
        <f>G228/F228%</f>
        <v>90.160200266826962</v>
      </c>
    </row>
    <row r="229" spans="1:8">
      <c r="A229" s="200">
        <v>12</v>
      </c>
      <c r="B229" s="269">
        <v>758</v>
      </c>
      <c r="C229" s="270" t="s">
        <v>289</v>
      </c>
      <c r="D229" s="233"/>
      <c r="E229" s="231"/>
      <c r="F229" s="410"/>
      <c r="G229" s="410"/>
      <c r="H229" s="252"/>
    </row>
    <row r="230" spans="1:8">
      <c r="A230" s="200"/>
      <c r="B230" s="244"/>
      <c r="C230" s="242">
        <v>75818</v>
      </c>
      <c r="D230" s="202" t="s">
        <v>290</v>
      </c>
      <c r="E230" s="199"/>
      <c r="F230" s="64"/>
      <c r="G230" s="64"/>
      <c r="H230" s="193"/>
    </row>
    <row r="231" spans="1:8">
      <c r="A231" s="8"/>
      <c r="B231" s="8"/>
      <c r="C231" s="250"/>
      <c r="D231" s="210">
        <v>4810</v>
      </c>
      <c r="E231" s="205" t="s">
        <v>291</v>
      </c>
      <c r="F231" s="206">
        <v>18473.22</v>
      </c>
      <c r="G231" s="206">
        <v>0</v>
      </c>
      <c r="H231" s="206">
        <f>G231/F231%</f>
        <v>0</v>
      </c>
    </row>
    <row r="232" spans="1:8">
      <c r="A232" s="361"/>
      <c r="B232" s="465"/>
      <c r="C232" s="603" t="s">
        <v>17</v>
      </c>
      <c r="D232" s="604"/>
      <c r="E232" s="605"/>
      <c r="F232" s="222">
        <f>SUM(F231)</f>
        <v>18473.22</v>
      </c>
      <c r="G232" s="222">
        <f>SUM(G231)</f>
        <v>0</v>
      </c>
      <c r="H232" s="208">
        <f>G232/F232%</f>
        <v>0</v>
      </c>
    </row>
    <row r="233" spans="1:8">
      <c r="A233" s="268" t="s">
        <v>105</v>
      </c>
      <c r="B233" s="233"/>
      <c r="C233" s="233"/>
      <c r="D233" s="233"/>
      <c r="E233" s="271"/>
      <c r="F233" s="208">
        <f>SUM(F232)</f>
        <v>18473.22</v>
      </c>
      <c r="G233" s="208">
        <f>SUM(G232)</f>
        <v>0</v>
      </c>
      <c r="H233" s="208">
        <f>G233/F233%</f>
        <v>0</v>
      </c>
    </row>
    <row r="234" spans="1:8">
      <c r="A234" s="200">
        <v>13</v>
      </c>
      <c r="B234" s="257">
        <v>801</v>
      </c>
      <c r="C234" s="270" t="s">
        <v>106</v>
      </c>
      <c r="D234" s="233"/>
      <c r="E234" s="231"/>
      <c r="F234" s="410"/>
      <c r="G234" s="410"/>
      <c r="H234" s="252"/>
    </row>
    <row r="235" spans="1:8">
      <c r="A235" s="200"/>
      <c r="B235" s="200"/>
      <c r="C235" s="215">
        <v>80101</v>
      </c>
      <c r="D235" s="230" t="s">
        <v>107</v>
      </c>
      <c r="E235" s="226"/>
      <c r="F235" s="380"/>
      <c r="G235" s="380"/>
      <c r="H235" s="193"/>
    </row>
    <row r="236" spans="1:8">
      <c r="A236" s="200"/>
      <c r="B236" s="200"/>
      <c r="C236" s="200"/>
      <c r="D236" s="210">
        <v>3020</v>
      </c>
      <c r="E236" s="265" t="s">
        <v>198</v>
      </c>
      <c r="F236" s="206">
        <v>114593</v>
      </c>
      <c r="G236" s="206">
        <v>111899.68</v>
      </c>
      <c r="H236" s="262">
        <f t="shared" ref="H236:H260" si="11">G236/F236%</f>
        <v>97.649664464670607</v>
      </c>
    </row>
    <row r="237" spans="1:8">
      <c r="A237" s="200"/>
      <c r="B237" s="200"/>
      <c r="C237" s="200"/>
      <c r="D237" s="210">
        <v>4010</v>
      </c>
      <c r="E237" s="205" t="s">
        <v>199</v>
      </c>
      <c r="F237" s="206">
        <v>1799832</v>
      </c>
      <c r="G237" s="206">
        <v>1728921.24</v>
      </c>
      <c r="H237" s="262">
        <f t="shared" si="11"/>
        <v>96.060145613590606</v>
      </c>
    </row>
    <row r="238" spans="1:8">
      <c r="A238" s="200"/>
      <c r="B238" s="200"/>
      <c r="C238" s="200"/>
      <c r="D238" s="210">
        <v>4040</v>
      </c>
      <c r="E238" s="205" t="s">
        <v>200</v>
      </c>
      <c r="F238" s="206">
        <v>138241</v>
      </c>
      <c r="G238" s="206">
        <v>138239.82</v>
      </c>
      <c r="H238" s="262">
        <f t="shared" si="11"/>
        <v>99.99914641821168</v>
      </c>
    </row>
    <row r="239" spans="1:8">
      <c r="A239" s="200"/>
      <c r="B239" s="200"/>
      <c r="C239" s="200"/>
      <c r="D239" s="210">
        <v>4110</v>
      </c>
      <c r="E239" s="205" t="s">
        <v>201</v>
      </c>
      <c r="F239" s="206">
        <v>361530</v>
      </c>
      <c r="G239" s="206">
        <v>330074.98</v>
      </c>
      <c r="H239" s="262">
        <f t="shared" si="11"/>
        <v>91.299471689762939</v>
      </c>
    </row>
    <row r="240" spans="1:8">
      <c r="A240" s="200"/>
      <c r="B240" s="200"/>
      <c r="C240" s="200"/>
      <c r="D240" s="210">
        <v>4120</v>
      </c>
      <c r="E240" s="205" t="s">
        <v>158</v>
      </c>
      <c r="F240" s="206">
        <v>51012</v>
      </c>
      <c r="G240" s="206">
        <v>44769.82</v>
      </c>
      <c r="H240" s="262">
        <f t="shared" si="11"/>
        <v>87.763310593585828</v>
      </c>
    </row>
    <row r="241" spans="1:8">
      <c r="A241" s="200"/>
      <c r="B241" s="200"/>
      <c r="C241" s="200"/>
      <c r="D241" s="210">
        <v>4170</v>
      </c>
      <c r="E241" s="205" t="s">
        <v>159</v>
      </c>
      <c r="F241" s="206">
        <v>14962</v>
      </c>
      <c r="G241" s="206">
        <v>13743.96</v>
      </c>
      <c r="H241" s="262">
        <f t="shared" si="11"/>
        <v>91.859109744686535</v>
      </c>
    </row>
    <row r="242" spans="1:8">
      <c r="A242" s="200"/>
      <c r="B242" s="200"/>
      <c r="C242" s="200"/>
      <c r="D242" s="210">
        <v>4177</v>
      </c>
      <c r="E242" s="205" t="s">
        <v>159</v>
      </c>
      <c r="F242" s="206">
        <v>9052.5</v>
      </c>
      <c r="G242" s="206">
        <v>9052.5</v>
      </c>
      <c r="H242" s="262">
        <f t="shared" si="11"/>
        <v>100</v>
      </c>
    </row>
    <row r="243" spans="1:8">
      <c r="A243" s="200"/>
      <c r="B243" s="200"/>
      <c r="C243" s="200"/>
      <c r="D243" s="210">
        <v>4179</v>
      </c>
      <c r="E243" s="205" t="s">
        <v>159</v>
      </c>
      <c r="F243" s="206">
        <v>1597.5</v>
      </c>
      <c r="G243" s="206">
        <v>1597.5</v>
      </c>
      <c r="H243" s="262">
        <f t="shared" si="11"/>
        <v>100</v>
      </c>
    </row>
    <row r="244" spans="1:8">
      <c r="A244" s="200"/>
      <c r="B244" s="200"/>
      <c r="C244" s="200"/>
      <c r="D244" s="210">
        <v>4210</v>
      </c>
      <c r="E244" s="205" t="s">
        <v>175</v>
      </c>
      <c r="F244" s="206">
        <v>118351</v>
      </c>
      <c r="G244" s="206">
        <v>81303.210000000006</v>
      </c>
      <c r="H244" s="262">
        <f t="shared" si="11"/>
        <v>68.696681903828448</v>
      </c>
    </row>
    <row r="245" spans="1:8">
      <c r="A245" s="8"/>
      <c r="B245" s="8"/>
      <c r="C245" s="8"/>
      <c r="D245" s="210">
        <v>4240</v>
      </c>
      <c r="E245" s="205" t="s">
        <v>202</v>
      </c>
      <c r="F245" s="206">
        <v>3061</v>
      </c>
      <c r="G245" s="206">
        <v>2048.13</v>
      </c>
      <c r="H245" s="262">
        <f t="shared" si="11"/>
        <v>66.910486769029731</v>
      </c>
    </row>
    <row r="246" spans="1:8">
      <c r="A246" s="8"/>
      <c r="B246" s="8"/>
      <c r="C246" s="8"/>
      <c r="D246" s="210">
        <v>4260</v>
      </c>
      <c r="E246" s="205" t="s">
        <v>168</v>
      </c>
      <c r="F246" s="206">
        <v>31400</v>
      </c>
      <c r="G246" s="206">
        <v>25209.9</v>
      </c>
      <c r="H246" s="262">
        <f t="shared" si="11"/>
        <v>80.286305732484081</v>
      </c>
    </row>
    <row r="247" spans="1:8">
      <c r="A247" s="8"/>
      <c r="B247" s="8"/>
      <c r="C247" s="8"/>
      <c r="D247" s="210">
        <v>4270</v>
      </c>
      <c r="E247" s="205" t="s">
        <v>164</v>
      </c>
      <c r="F247" s="206">
        <v>21000</v>
      </c>
      <c r="G247" s="206">
        <v>21000</v>
      </c>
      <c r="H247" s="262">
        <f t="shared" si="11"/>
        <v>100</v>
      </c>
    </row>
    <row r="248" spans="1:8">
      <c r="A248" s="8"/>
      <c r="B248" s="8"/>
      <c r="C248" s="8"/>
      <c r="D248" s="210">
        <v>4280</v>
      </c>
      <c r="E248" s="205" t="s">
        <v>182</v>
      </c>
      <c r="F248" s="206">
        <v>2510</v>
      </c>
      <c r="G248" s="206">
        <v>1879.4</v>
      </c>
      <c r="H248" s="346">
        <f t="shared" si="11"/>
        <v>74.876494023904385</v>
      </c>
    </row>
    <row r="249" spans="1:8">
      <c r="A249" s="8"/>
      <c r="B249" s="8"/>
      <c r="C249" s="8"/>
      <c r="D249" s="210">
        <v>4300</v>
      </c>
      <c r="E249" s="205" t="s">
        <v>160</v>
      </c>
      <c r="F249" s="206">
        <v>61166</v>
      </c>
      <c r="G249" s="426">
        <v>47710.73</v>
      </c>
      <c r="H249" s="524">
        <f t="shared" si="11"/>
        <v>78.002043619004027</v>
      </c>
    </row>
    <row r="250" spans="1:8">
      <c r="A250" s="8"/>
      <c r="B250" s="8"/>
      <c r="C250" s="8"/>
      <c r="D250" s="210">
        <v>4307</v>
      </c>
      <c r="E250" s="205" t="s">
        <v>160</v>
      </c>
      <c r="F250" s="206">
        <v>4781.25</v>
      </c>
      <c r="G250" s="426">
        <v>4781.25</v>
      </c>
      <c r="H250" s="523">
        <f>G250/F250%</f>
        <v>100</v>
      </c>
    </row>
    <row r="251" spans="1:8">
      <c r="A251" s="8"/>
      <c r="B251" s="8"/>
      <c r="C251" s="8"/>
      <c r="D251" s="210">
        <v>4309</v>
      </c>
      <c r="E251" s="205" t="s">
        <v>160</v>
      </c>
      <c r="F251" s="206">
        <v>843.75</v>
      </c>
      <c r="G251" s="426">
        <v>843.75</v>
      </c>
      <c r="H251" s="525">
        <f>G251/F251%</f>
        <v>100</v>
      </c>
    </row>
    <row r="252" spans="1:8">
      <c r="A252" s="8"/>
      <c r="B252" s="8"/>
      <c r="C252" s="8"/>
      <c r="D252" s="210">
        <v>4350</v>
      </c>
      <c r="E252" s="205" t="s">
        <v>183</v>
      </c>
      <c r="F252" s="206">
        <v>2600</v>
      </c>
      <c r="G252" s="206">
        <v>2032.18</v>
      </c>
      <c r="H252" s="263">
        <f t="shared" si="11"/>
        <v>78.160769230769233</v>
      </c>
    </row>
    <row r="253" spans="1:8" ht="13.5" customHeight="1">
      <c r="A253" s="8"/>
      <c r="B253" s="8"/>
      <c r="C253" s="8"/>
      <c r="D253" s="210">
        <v>4370</v>
      </c>
      <c r="E253" s="205" t="s">
        <v>185</v>
      </c>
      <c r="F253" s="206">
        <v>5698</v>
      </c>
      <c r="G253" s="206">
        <v>4377.17</v>
      </c>
      <c r="H253" s="262">
        <f t="shared" si="11"/>
        <v>76.819410319410323</v>
      </c>
    </row>
    <row r="254" spans="1:8">
      <c r="A254" s="8"/>
      <c r="B254" s="8"/>
      <c r="C254" s="8"/>
      <c r="D254" s="210">
        <v>4410</v>
      </c>
      <c r="E254" s="205" t="s">
        <v>169</v>
      </c>
      <c r="F254" s="206">
        <v>3712</v>
      </c>
      <c r="G254" s="206">
        <v>3434.2</v>
      </c>
      <c r="H254" s="262">
        <f t="shared" si="11"/>
        <v>92.516163793103445</v>
      </c>
    </row>
    <row r="255" spans="1:8">
      <c r="A255" s="8"/>
      <c r="B255" s="8"/>
      <c r="C255" s="8"/>
      <c r="D255" s="210">
        <v>4430</v>
      </c>
      <c r="E255" s="205" t="s">
        <v>161</v>
      </c>
      <c r="F255" s="206">
        <v>9241</v>
      </c>
      <c r="G255" s="206">
        <v>6151</v>
      </c>
      <c r="H255" s="262">
        <f t="shared" si="11"/>
        <v>66.562060383075433</v>
      </c>
    </row>
    <row r="256" spans="1:8">
      <c r="A256" s="8"/>
      <c r="B256" s="8"/>
      <c r="C256" s="8"/>
      <c r="D256" s="210">
        <v>4440</v>
      </c>
      <c r="E256" s="205" t="s">
        <v>203</v>
      </c>
      <c r="F256" s="206">
        <v>134926</v>
      </c>
      <c r="G256" s="206">
        <v>134926</v>
      </c>
      <c r="H256" s="346">
        <f t="shared" si="11"/>
        <v>100</v>
      </c>
    </row>
    <row r="257" spans="1:8" ht="22.5">
      <c r="A257" s="8"/>
      <c r="B257" s="8"/>
      <c r="C257" s="8"/>
      <c r="D257" s="210">
        <v>4570</v>
      </c>
      <c r="E257" s="216" t="s">
        <v>308</v>
      </c>
      <c r="F257" s="206">
        <v>86</v>
      </c>
      <c r="G257" s="206">
        <v>85.4</v>
      </c>
      <c r="H257" s="262">
        <f t="shared" si="11"/>
        <v>99.302325581395351</v>
      </c>
    </row>
    <row r="258" spans="1:8">
      <c r="A258" s="8"/>
      <c r="B258" s="8"/>
      <c r="C258" s="8"/>
      <c r="D258" s="210">
        <v>4580</v>
      </c>
      <c r="E258" s="216" t="s">
        <v>110</v>
      </c>
      <c r="F258" s="206">
        <v>16</v>
      </c>
      <c r="G258" s="206">
        <v>15.95</v>
      </c>
      <c r="H258" s="262">
        <f t="shared" si="11"/>
        <v>99.6875</v>
      </c>
    </row>
    <row r="259" spans="1:8" ht="22.5">
      <c r="A259" s="8"/>
      <c r="B259" s="8"/>
      <c r="C259" s="8"/>
      <c r="D259" s="210">
        <v>4700</v>
      </c>
      <c r="E259" s="216" t="s">
        <v>178</v>
      </c>
      <c r="F259" s="206">
        <v>2000</v>
      </c>
      <c r="G259" s="206">
        <v>0</v>
      </c>
      <c r="H259" s="262">
        <f t="shared" si="11"/>
        <v>0</v>
      </c>
    </row>
    <row r="260" spans="1:8">
      <c r="A260" s="8"/>
      <c r="B260" s="8"/>
      <c r="C260" s="603" t="s">
        <v>17</v>
      </c>
      <c r="D260" s="604"/>
      <c r="E260" s="605"/>
      <c r="F260" s="222">
        <f>SUM(F236:F259)</f>
        <v>2892212</v>
      </c>
      <c r="G260" s="222">
        <f>SUM(G236:G259)</f>
        <v>2714097.7699999996</v>
      </c>
      <c r="H260" s="208">
        <f t="shared" si="11"/>
        <v>93.841591487760908</v>
      </c>
    </row>
    <row r="261" spans="1:8">
      <c r="A261" s="8"/>
      <c r="B261" s="8"/>
      <c r="C261" s="215">
        <v>80103</v>
      </c>
      <c r="D261" s="273" t="s">
        <v>204</v>
      </c>
      <c r="E261" s="274"/>
      <c r="F261" s="423"/>
      <c r="G261" s="424"/>
      <c r="H261" s="275"/>
    </row>
    <row r="262" spans="1:8">
      <c r="A262" s="8"/>
      <c r="B262" s="8"/>
      <c r="C262" s="276"/>
      <c r="D262" s="210">
        <v>3020</v>
      </c>
      <c r="E262" s="265" t="s">
        <v>198</v>
      </c>
      <c r="F262" s="425">
        <v>7360</v>
      </c>
      <c r="G262" s="425">
        <v>7136.58</v>
      </c>
      <c r="H262" s="262">
        <f t="shared" ref="H262:H268" si="12">G262/F262%</f>
        <v>96.964402173913044</v>
      </c>
    </row>
    <row r="263" spans="1:8">
      <c r="A263" s="8"/>
      <c r="B263" s="8"/>
      <c r="C263" s="276"/>
      <c r="D263" s="210">
        <v>4010</v>
      </c>
      <c r="E263" s="205" t="s">
        <v>199</v>
      </c>
      <c r="F263" s="425">
        <v>102743</v>
      </c>
      <c r="G263" s="425">
        <v>93636.59</v>
      </c>
      <c r="H263" s="262">
        <f t="shared" si="12"/>
        <v>91.136710043506611</v>
      </c>
    </row>
    <row r="264" spans="1:8">
      <c r="A264" s="8"/>
      <c r="B264" s="8"/>
      <c r="C264" s="276"/>
      <c r="D264" s="210">
        <v>4040</v>
      </c>
      <c r="E264" s="205" t="s">
        <v>200</v>
      </c>
      <c r="F264" s="425">
        <v>6934</v>
      </c>
      <c r="G264" s="425">
        <v>6932.31</v>
      </c>
      <c r="H264" s="272">
        <f t="shared" si="12"/>
        <v>99.975627343524664</v>
      </c>
    </row>
    <row r="265" spans="1:8">
      <c r="A265" s="8"/>
      <c r="B265" s="8"/>
      <c r="C265" s="276"/>
      <c r="D265" s="204">
        <v>4110</v>
      </c>
      <c r="E265" s="234" t="s">
        <v>201</v>
      </c>
      <c r="F265" s="402">
        <v>18982</v>
      </c>
      <c r="G265" s="402">
        <v>16641.97</v>
      </c>
      <c r="H265" s="263">
        <f t="shared" si="12"/>
        <v>87.672373827836907</v>
      </c>
    </row>
    <row r="266" spans="1:8">
      <c r="A266" s="8"/>
      <c r="B266" s="8"/>
      <c r="C266" s="276"/>
      <c r="D266" s="210">
        <v>4120</v>
      </c>
      <c r="E266" s="205" t="s">
        <v>158</v>
      </c>
      <c r="F266" s="425">
        <v>3072</v>
      </c>
      <c r="G266" s="425">
        <v>2332.9499999999998</v>
      </c>
      <c r="H266" s="262">
        <f t="shared" si="12"/>
        <v>75.9423828125</v>
      </c>
    </row>
    <row r="267" spans="1:8">
      <c r="A267" s="8"/>
      <c r="B267" s="8"/>
      <c r="C267" s="277"/>
      <c r="D267" s="210">
        <v>4440</v>
      </c>
      <c r="E267" s="205" t="s">
        <v>203</v>
      </c>
      <c r="F267" s="425">
        <v>6711</v>
      </c>
      <c r="G267" s="425">
        <v>6711</v>
      </c>
      <c r="H267" s="262">
        <f t="shared" si="12"/>
        <v>100</v>
      </c>
    </row>
    <row r="268" spans="1:8">
      <c r="A268" s="573"/>
      <c r="B268" s="573"/>
      <c r="C268" s="603" t="s">
        <v>17</v>
      </c>
      <c r="D268" s="604"/>
      <c r="E268" s="605"/>
      <c r="F268" s="222">
        <f>SUM(F262:F267)</f>
        <v>145802</v>
      </c>
      <c r="G268" s="222">
        <f>SUM(G262:G267)</f>
        <v>133391.4</v>
      </c>
      <c r="H268" s="278">
        <f t="shared" si="12"/>
        <v>91.488045431475555</v>
      </c>
    </row>
    <row r="269" spans="1:8">
      <c r="A269" s="8"/>
      <c r="B269" s="8"/>
      <c r="C269" s="215">
        <v>80104</v>
      </c>
      <c r="D269" s="230" t="s">
        <v>111</v>
      </c>
      <c r="E269" s="231"/>
      <c r="F269" s="410"/>
      <c r="G269" s="410"/>
      <c r="H269" s="252"/>
    </row>
    <row r="270" spans="1:8" ht="22.5">
      <c r="A270" s="8"/>
      <c r="B270" s="8"/>
      <c r="C270" s="250"/>
      <c r="D270" s="210">
        <v>2310</v>
      </c>
      <c r="E270" s="205" t="s">
        <v>205</v>
      </c>
      <c r="F270" s="206">
        <v>56635</v>
      </c>
      <c r="G270" s="206">
        <v>52925.01</v>
      </c>
      <c r="H270" s="225">
        <f t="shared" ref="H270:H287" si="13">G270/F270%</f>
        <v>93.449298137194319</v>
      </c>
    </row>
    <row r="271" spans="1:8">
      <c r="A271" s="8"/>
      <c r="B271" s="8"/>
      <c r="C271" s="200"/>
      <c r="D271" s="250">
        <v>3020</v>
      </c>
      <c r="E271" s="265" t="s">
        <v>198</v>
      </c>
      <c r="F271" s="322">
        <v>17160</v>
      </c>
      <c r="G271" s="322">
        <v>17158.73</v>
      </c>
      <c r="H271" s="263">
        <f t="shared" si="13"/>
        <v>99.992599067599073</v>
      </c>
    </row>
    <row r="272" spans="1:8">
      <c r="A272" s="8"/>
      <c r="B272" s="8"/>
      <c r="C272" s="200"/>
      <c r="D272" s="210">
        <v>4010</v>
      </c>
      <c r="E272" s="205" t="s">
        <v>199</v>
      </c>
      <c r="F272" s="206">
        <v>393790</v>
      </c>
      <c r="G272" s="206">
        <v>364760.02</v>
      </c>
      <c r="H272" s="262">
        <f t="shared" si="13"/>
        <v>92.628055562609518</v>
      </c>
    </row>
    <row r="273" spans="1:8">
      <c r="A273" s="8"/>
      <c r="B273" s="8"/>
      <c r="C273" s="200"/>
      <c r="D273" s="210">
        <v>4040</v>
      </c>
      <c r="E273" s="205" t="s">
        <v>200</v>
      </c>
      <c r="F273" s="206">
        <v>28000</v>
      </c>
      <c r="G273" s="206">
        <v>27009.200000000001</v>
      </c>
      <c r="H273" s="262">
        <f t="shared" si="13"/>
        <v>96.46142857142857</v>
      </c>
    </row>
    <row r="274" spans="1:8">
      <c r="A274" s="8"/>
      <c r="B274" s="8"/>
      <c r="C274" s="200"/>
      <c r="D274" s="210">
        <v>4110</v>
      </c>
      <c r="E274" s="205" t="s">
        <v>201</v>
      </c>
      <c r="F274" s="206">
        <v>72700</v>
      </c>
      <c r="G274" s="206">
        <v>67026.429999999993</v>
      </c>
      <c r="H274" s="262">
        <f t="shared" si="13"/>
        <v>92.195914718019253</v>
      </c>
    </row>
    <row r="275" spans="1:8">
      <c r="A275" s="8"/>
      <c r="B275" s="8"/>
      <c r="C275" s="200"/>
      <c r="D275" s="210">
        <v>4120</v>
      </c>
      <c r="E275" s="205" t="s">
        <v>158</v>
      </c>
      <c r="F275" s="206">
        <v>10000</v>
      </c>
      <c r="G275" s="206">
        <v>8794.23</v>
      </c>
      <c r="H275" s="262">
        <f t="shared" si="13"/>
        <v>87.942299999999989</v>
      </c>
    </row>
    <row r="276" spans="1:8">
      <c r="A276" s="8"/>
      <c r="B276" s="8"/>
      <c r="C276" s="200"/>
      <c r="D276" s="210">
        <v>4210</v>
      </c>
      <c r="E276" s="205" t="s">
        <v>175</v>
      </c>
      <c r="F276" s="206">
        <v>21000</v>
      </c>
      <c r="G276" s="206">
        <v>20699.990000000002</v>
      </c>
      <c r="H276" s="262">
        <f t="shared" si="13"/>
        <v>98.571380952380963</v>
      </c>
    </row>
    <row r="277" spans="1:8" ht="13.5" customHeight="1">
      <c r="A277" s="8"/>
      <c r="B277" s="8"/>
      <c r="C277" s="200"/>
      <c r="D277" s="210">
        <v>4220</v>
      </c>
      <c r="E277" s="226" t="s">
        <v>206</v>
      </c>
      <c r="F277" s="206">
        <v>60100</v>
      </c>
      <c r="G277" s="206">
        <v>43120.69</v>
      </c>
      <c r="H277" s="262">
        <f t="shared" si="13"/>
        <v>71.748236272878543</v>
      </c>
    </row>
    <row r="278" spans="1:8">
      <c r="A278" s="8"/>
      <c r="B278" s="8"/>
      <c r="C278" s="200"/>
      <c r="D278" s="210">
        <v>4240</v>
      </c>
      <c r="E278" s="205" t="s">
        <v>202</v>
      </c>
      <c r="F278" s="206">
        <v>2640</v>
      </c>
      <c r="G278" s="206">
        <v>2334.75</v>
      </c>
      <c r="H278" s="262">
        <f t="shared" si="13"/>
        <v>88.4375</v>
      </c>
    </row>
    <row r="279" spans="1:8">
      <c r="A279" s="8"/>
      <c r="B279" s="8"/>
      <c r="C279" s="200"/>
      <c r="D279" s="210">
        <v>4260</v>
      </c>
      <c r="E279" s="226" t="s">
        <v>168</v>
      </c>
      <c r="F279" s="206">
        <v>3200</v>
      </c>
      <c r="G279" s="206">
        <v>2252.33</v>
      </c>
      <c r="H279" s="262">
        <f t="shared" si="13"/>
        <v>70.385312499999998</v>
      </c>
    </row>
    <row r="280" spans="1:8">
      <c r="A280" s="8"/>
      <c r="B280" s="8"/>
      <c r="C280" s="200"/>
      <c r="D280" s="210">
        <v>4270</v>
      </c>
      <c r="E280" s="467" t="s">
        <v>164</v>
      </c>
      <c r="F280" s="206">
        <v>13500</v>
      </c>
      <c r="G280" s="206">
        <v>1817.69</v>
      </c>
      <c r="H280" s="262">
        <f>G280/F280%</f>
        <v>13.464370370370371</v>
      </c>
    </row>
    <row r="281" spans="1:8">
      <c r="A281" s="8"/>
      <c r="B281" s="8"/>
      <c r="C281" s="200"/>
      <c r="D281" s="210">
        <v>4300</v>
      </c>
      <c r="E281" s="226" t="s">
        <v>160</v>
      </c>
      <c r="F281" s="206">
        <v>13800</v>
      </c>
      <c r="G281" s="206">
        <v>10615</v>
      </c>
      <c r="H281" s="262">
        <f t="shared" si="13"/>
        <v>76.920289855072468</v>
      </c>
    </row>
    <row r="282" spans="1:8">
      <c r="A282" s="8"/>
      <c r="B282" s="8"/>
      <c r="C282" s="200"/>
      <c r="D282" s="210">
        <v>4350</v>
      </c>
      <c r="E282" s="226" t="s">
        <v>254</v>
      </c>
      <c r="F282" s="206">
        <v>820</v>
      </c>
      <c r="G282" s="206">
        <v>696</v>
      </c>
      <c r="H282" s="346">
        <f t="shared" si="13"/>
        <v>84.878048780487816</v>
      </c>
    </row>
    <row r="283" spans="1:8" ht="29.25">
      <c r="A283" s="8"/>
      <c r="B283" s="8"/>
      <c r="C283" s="200"/>
      <c r="D283" s="210">
        <v>4370</v>
      </c>
      <c r="E283" s="471" t="s">
        <v>274</v>
      </c>
      <c r="F283" s="206">
        <v>2540</v>
      </c>
      <c r="G283" s="206">
        <v>1710.47</v>
      </c>
      <c r="H283" s="263">
        <f t="shared" si="13"/>
        <v>67.341338582677167</v>
      </c>
    </row>
    <row r="284" spans="1:8">
      <c r="A284" s="8"/>
      <c r="B284" s="8"/>
      <c r="C284" s="200"/>
      <c r="D284" s="210">
        <v>4410</v>
      </c>
      <c r="E284" s="467" t="s">
        <v>169</v>
      </c>
      <c r="F284" s="206">
        <v>500</v>
      </c>
      <c r="G284" s="206">
        <v>88.59</v>
      </c>
      <c r="H284" s="262">
        <f t="shared" si="13"/>
        <v>17.718</v>
      </c>
    </row>
    <row r="285" spans="1:8">
      <c r="A285" s="8"/>
      <c r="B285" s="8"/>
      <c r="C285" s="200"/>
      <c r="D285" s="256">
        <v>4440</v>
      </c>
      <c r="E285" s="205" t="s">
        <v>203</v>
      </c>
      <c r="F285" s="206">
        <v>21480</v>
      </c>
      <c r="G285" s="206">
        <v>21305.13</v>
      </c>
      <c r="H285" s="262">
        <f t="shared" si="13"/>
        <v>99.185893854748599</v>
      </c>
    </row>
    <row r="286" spans="1:8" ht="22.5">
      <c r="A286" s="8"/>
      <c r="B286" s="8"/>
      <c r="C286" s="200"/>
      <c r="D286" s="256">
        <v>4700</v>
      </c>
      <c r="E286" s="205" t="s">
        <v>178</v>
      </c>
      <c r="F286" s="206">
        <v>1200</v>
      </c>
      <c r="G286" s="206">
        <v>759</v>
      </c>
      <c r="H286" s="262">
        <f t="shared" si="13"/>
        <v>63.25</v>
      </c>
    </row>
    <row r="287" spans="1:8">
      <c r="A287" s="8"/>
      <c r="B287" s="8"/>
      <c r="C287" s="609" t="s">
        <v>17</v>
      </c>
      <c r="D287" s="610"/>
      <c r="E287" s="611"/>
      <c r="F287" s="360">
        <f>SUM(F270:F286)</f>
        <v>719065</v>
      </c>
      <c r="G287" s="360">
        <f>SUM(G270:G286)</f>
        <v>643073.25999999989</v>
      </c>
      <c r="H287" s="360">
        <f t="shared" si="13"/>
        <v>89.43186777273263</v>
      </c>
    </row>
    <row r="288" spans="1:8">
      <c r="A288" s="8"/>
      <c r="B288" s="8"/>
      <c r="C288" s="250">
        <v>80110</v>
      </c>
      <c r="D288" s="230" t="s">
        <v>112</v>
      </c>
      <c r="E288" s="231"/>
      <c r="F288" s="410"/>
      <c r="G288" s="410"/>
      <c r="H288" s="252"/>
    </row>
    <row r="289" spans="1:8">
      <c r="A289" s="8"/>
      <c r="B289" s="8"/>
      <c r="C289" s="200"/>
      <c r="D289" s="430">
        <v>3020</v>
      </c>
      <c r="E289" s="429" t="s">
        <v>198</v>
      </c>
      <c r="F289" s="217">
        <v>46458</v>
      </c>
      <c r="G289" s="217">
        <v>45513.21</v>
      </c>
      <c r="H289" s="262">
        <f t="shared" ref="H289:H310" si="14">G289/F289%</f>
        <v>97.966356709285805</v>
      </c>
    </row>
    <row r="290" spans="1:8">
      <c r="A290" s="8"/>
      <c r="B290" s="8"/>
      <c r="C290" s="200"/>
      <c r="D290" s="210">
        <v>4010</v>
      </c>
      <c r="E290" s="205" t="s">
        <v>199</v>
      </c>
      <c r="F290" s="206">
        <v>899054</v>
      </c>
      <c r="G290" s="206">
        <v>864217.87</v>
      </c>
      <c r="H290" s="262">
        <f t="shared" si="14"/>
        <v>96.125246092003366</v>
      </c>
    </row>
    <row r="291" spans="1:8">
      <c r="A291" s="8"/>
      <c r="B291" s="8"/>
      <c r="C291" s="200"/>
      <c r="D291" s="210">
        <v>4040</v>
      </c>
      <c r="E291" s="205" t="s">
        <v>200</v>
      </c>
      <c r="F291" s="206">
        <v>69381</v>
      </c>
      <c r="G291" s="206">
        <v>69380.149999999994</v>
      </c>
      <c r="H291" s="262">
        <f t="shared" si="14"/>
        <v>99.998774880731034</v>
      </c>
    </row>
    <row r="292" spans="1:8">
      <c r="A292" s="8"/>
      <c r="B292" s="8"/>
      <c r="C292" s="200"/>
      <c r="D292" s="210">
        <v>4110</v>
      </c>
      <c r="E292" s="205" t="s">
        <v>201</v>
      </c>
      <c r="F292" s="206">
        <v>178609</v>
      </c>
      <c r="G292" s="206">
        <v>158466.74</v>
      </c>
      <c r="H292" s="262">
        <f t="shared" si="14"/>
        <v>88.722707142417235</v>
      </c>
    </row>
    <row r="293" spans="1:8">
      <c r="A293" s="8"/>
      <c r="B293" s="8"/>
      <c r="C293" s="200"/>
      <c r="D293" s="210">
        <v>4120</v>
      </c>
      <c r="E293" s="205" t="s">
        <v>158</v>
      </c>
      <c r="F293" s="206">
        <v>25431</v>
      </c>
      <c r="G293" s="206">
        <v>22327.4</v>
      </c>
      <c r="H293" s="262">
        <f t="shared" si="14"/>
        <v>87.795997011521379</v>
      </c>
    </row>
    <row r="294" spans="1:8">
      <c r="A294" s="8"/>
      <c r="B294" s="8"/>
      <c r="C294" s="200"/>
      <c r="D294" s="210">
        <v>4170</v>
      </c>
      <c r="E294" s="467" t="s">
        <v>159</v>
      </c>
      <c r="F294" s="206">
        <v>3900</v>
      </c>
      <c r="G294" s="206">
        <v>3414</v>
      </c>
      <c r="H294" s="262">
        <f>G294/F294%</f>
        <v>87.538461538461533</v>
      </c>
    </row>
    <row r="295" spans="1:8">
      <c r="A295" s="8"/>
      <c r="B295" s="8"/>
      <c r="C295" s="200"/>
      <c r="D295" s="210">
        <v>4210</v>
      </c>
      <c r="E295" s="205" t="s">
        <v>175</v>
      </c>
      <c r="F295" s="206">
        <v>116318</v>
      </c>
      <c r="G295" s="206">
        <v>94692.46</v>
      </c>
      <c r="H295" s="262">
        <f t="shared" si="14"/>
        <v>81.408260114513666</v>
      </c>
    </row>
    <row r="296" spans="1:8">
      <c r="A296" s="8"/>
      <c r="B296" s="8"/>
      <c r="C296" s="200"/>
      <c r="D296" s="210">
        <v>4240</v>
      </c>
      <c r="E296" s="205" t="s">
        <v>202</v>
      </c>
      <c r="F296" s="206">
        <v>2500</v>
      </c>
      <c r="G296" s="206">
        <v>2383.35</v>
      </c>
      <c r="H296" s="262">
        <f t="shared" si="14"/>
        <v>95.334000000000003</v>
      </c>
    </row>
    <row r="297" spans="1:8">
      <c r="A297" s="8"/>
      <c r="B297" s="8"/>
      <c r="C297" s="200"/>
      <c r="D297" s="210">
        <v>4260</v>
      </c>
      <c r="E297" s="205" t="s">
        <v>168</v>
      </c>
      <c r="F297" s="206">
        <v>26100</v>
      </c>
      <c r="G297" s="206">
        <v>21364.46</v>
      </c>
      <c r="H297" s="262">
        <f t="shared" si="14"/>
        <v>81.856168582375474</v>
      </c>
    </row>
    <row r="298" spans="1:8">
      <c r="A298" s="8"/>
      <c r="B298" s="8"/>
      <c r="C298" s="200"/>
      <c r="D298" s="210">
        <v>4270</v>
      </c>
      <c r="E298" s="205" t="s">
        <v>164</v>
      </c>
      <c r="F298" s="206">
        <v>42000</v>
      </c>
      <c r="G298" s="206">
        <v>42000</v>
      </c>
      <c r="H298" s="262">
        <f t="shared" si="14"/>
        <v>100</v>
      </c>
    </row>
    <row r="299" spans="1:8">
      <c r="A299" s="8"/>
      <c r="B299" s="8"/>
      <c r="C299" s="200"/>
      <c r="D299" s="210">
        <v>4280</v>
      </c>
      <c r="E299" s="205" t="s">
        <v>182</v>
      </c>
      <c r="F299" s="206">
        <v>1000</v>
      </c>
      <c r="G299" s="206">
        <v>750.6</v>
      </c>
      <c r="H299" s="262">
        <f t="shared" si="14"/>
        <v>75.06</v>
      </c>
    </row>
    <row r="300" spans="1:8">
      <c r="A300" s="8"/>
      <c r="B300" s="8"/>
      <c r="C300" s="200"/>
      <c r="D300" s="210">
        <v>4300</v>
      </c>
      <c r="E300" s="205" t="s">
        <v>160</v>
      </c>
      <c r="F300" s="206">
        <v>39975</v>
      </c>
      <c r="G300" s="206">
        <v>38734.25</v>
      </c>
      <c r="H300" s="262">
        <f t="shared" si="14"/>
        <v>96.896185115697307</v>
      </c>
    </row>
    <row r="301" spans="1:8">
      <c r="A301" s="8"/>
      <c r="B301" s="8"/>
      <c r="C301" s="200"/>
      <c r="D301" s="210">
        <v>4350</v>
      </c>
      <c r="E301" s="205" t="s">
        <v>183</v>
      </c>
      <c r="F301" s="206">
        <v>1200</v>
      </c>
      <c r="G301" s="206">
        <v>884.01</v>
      </c>
      <c r="H301" s="262">
        <f t="shared" si="14"/>
        <v>73.667500000000004</v>
      </c>
    </row>
    <row r="302" spans="1:8" ht="14.25" customHeight="1">
      <c r="A302" s="8"/>
      <c r="B302" s="8"/>
      <c r="C302" s="200"/>
      <c r="D302" s="210">
        <v>4370</v>
      </c>
      <c r="E302" s="205" t="s">
        <v>185</v>
      </c>
      <c r="F302" s="206">
        <v>3513</v>
      </c>
      <c r="G302" s="206">
        <v>2545.12</v>
      </c>
      <c r="H302" s="272">
        <f t="shared" si="14"/>
        <v>72.448619413606593</v>
      </c>
    </row>
    <row r="303" spans="1:8">
      <c r="A303" s="8"/>
      <c r="B303" s="8"/>
      <c r="C303" s="200"/>
      <c r="D303" s="279">
        <v>4410</v>
      </c>
      <c r="E303" s="60" t="s">
        <v>207</v>
      </c>
      <c r="F303" s="206">
        <v>2400</v>
      </c>
      <c r="G303" s="206">
        <v>1363.08</v>
      </c>
      <c r="H303" s="262">
        <f t="shared" si="14"/>
        <v>56.794999999999995</v>
      </c>
    </row>
    <row r="304" spans="1:8">
      <c r="A304" s="8"/>
      <c r="B304" s="8"/>
      <c r="C304" s="200"/>
      <c r="D304" s="210">
        <v>4430</v>
      </c>
      <c r="E304" s="205" t="s">
        <v>161</v>
      </c>
      <c r="F304" s="206">
        <v>5762</v>
      </c>
      <c r="G304" s="206">
        <v>4058</v>
      </c>
      <c r="H304" s="262">
        <f t="shared" si="14"/>
        <v>70.42693509198196</v>
      </c>
    </row>
    <row r="305" spans="1:8">
      <c r="A305" s="8"/>
      <c r="B305" s="8"/>
      <c r="C305" s="200"/>
      <c r="D305" s="210">
        <v>4440</v>
      </c>
      <c r="E305" s="205" t="s">
        <v>203</v>
      </c>
      <c r="F305" s="206">
        <v>55482</v>
      </c>
      <c r="G305" s="206">
        <v>55482</v>
      </c>
      <c r="H305" s="272">
        <f t="shared" si="14"/>
        <v>99.999999999999986</v>
      </c>
    </row>
    <row r="306" spans="1:8" ht="22.5">
      <c r="A306" s="8"/>
      <c r="B306" s="8"/>
      <c r="C306" s="200"/>
      <c r="D306" s="210">
        <v>4570</v>
      </c>
      <c r="E306" s="216" t="s">
        <v>308</v>
      </c>
      <c r="F306" s="206">
        <v>46</v>
      </c>
      <c r="G306" s="206">
        <v>45.8</v>
      </c>
      <c r="H306" s="262">
        <f t="shared" si="14"/>
        <v>99.565217391304344</v>
      </c>
    </row>
    <row r="307" spans="1:8">
      <c r="A307" s="8"/>
      <c r="B307" s="8"/>
      <c r="C307" s="200"/>
      <c r="D307" s="522">
        <v>4580</v>
      </c>
      <c r="E307" s="527" t="s">
        <v>110</v>
      </c>
      <c r="F307" s="272">
        <v>43</v>
      </c>
      <c r="G307" s="206">
        <v>42.17</v>
      </c>
      <c r="H307" s="262">
        <f t="shared" si="14"/>
        <v>98.069767441860478</v>
      </c>
    </row>
    <row r="308" spans="1:8" ht="22.5">
      <c r="A308" s="8"/>
      <c r="B308" s="8"/>
      <c r="C308" s="200"/>
      <c r="D308" s="204">
        <v>4700</v>
      </c>
      <c r="E308" s="251" t="s">
        <v>178</v>
      </c>
      <c r="F308" s="236">
        <v>1000</v>
      </c>
      <c r="G308" s="236">
        <v>0</v>
      </c>
      <c r="H308" s="346">
        <f>G308/F308%</f>
        <v>0</v>
      </c>
    </row>
    <row r="309" spans="1:8" ht="12.6" customHeight="1">
      <c r="A309" s="8"/>
      <c r="B309" s="8"/>
      <c r="C309" s="200"/>
      <c r="D309" s="204">
        <v>6050</v>
      </c>
      <c r="E309" s="467" t="s">
        <v>165</v>
      </c>
      <c r="F309" s="236">
        <v>150710</v>
      </c>
      <c r="G309" s="236">
        <v>121960</v>
      </c>
      <c r="H309" s="263">
        <f t="shared" si="14"/>
        <v>80.923628160042469</v>
      </c>
    </row>
    <row r="310" spans="1:8">
      <c r="A310" s="8"/>
      <c r="B310" s="8"/>
      <c r="C310" s="603" t="s">
        <v>17</v>
      </c>
      <c r="D310" s="604"/>
      <c r="E310" s="605"/>
      <c r="F310" s="222">
        <f>SUM(F289:F309)</f>
        <v>1670882</v>
      </c>
      <c r="G310" s="222">
        <f>SUM(G289:G309)</f>
        <v>1549624.6700000002</v>
      </c>
      <c r="H310" s="278">
        <f t="shared" si="14"/>
        <v>92.742914819837679</v>
      </c>
    </row>
    <row r="311" spans="1:8">
      <c r="A311" s="8"/>
      <c r="B311" s="8"/>
      <c r="C311" s="215">
        <v>80113</v>
      </c>
      <c r="D311" s="230" t="s">
        <v>208</v>
      </c>
      <c r="E311" s="231"/>
      <c r="F311" s="410"/>
      <c r="G311" s="410"/>
      <c r="H311" s="252"/>
    </row>
    <row r="312" spans="1:8">
      <c r="A312" s="8"/>
      <c r="B312" s="8"/>
      <c r="C312" s="200"/>
      <c r="D312" s="210">
        <v>4010</v>
      </c>
      <c r="E312" s="205" t="s">
        <v>199</v>
      </c>
      <c r="F312" s="206">
        <v>38750</v>
      </c>
      <c r="G312" s="206">
        <v>36475.06</v>
      </c>
      <c r="H312" s="262">
        <f>G312/F312%</f>
        <v>94.129187096774189</v>
      </c>
    </row>
    <row r="313" spans="1:8">
      <c r="A313" s="8"/>
      <c r="B313" s="8"/>
      <c r="C313" s="200"/>
      <c r="D313" s="210">
        <v>4110</v>
      </c>
      <c r="E313" s="205" t="s">
        <v>201</v>
      </c>
      <c r="F313" s="206">
        <v>7045</v>
      </c>
      <c r="G313" s="206">
        <v>5561.37</v>
      </c>
      <c r="H313" s="262">
        <f t="shared" ref="H313:H321" si="15">G313/F313%</f>
        <v>78.940667139815474</v>
      </c>
    </row>
    <row r="314" spans="1:8">
      <c r="A314" s="8"/>
      <c r="B314" s="8"/>
      <c r="C314" s="200"/>
      <c r="D314" s="210">
        <v>4120</v>
      </c>
      <c r="E314" s="205" t="s">
        <v>158</v>
      </c>
      <c r="F314" s="206">
        <v>280</v>
      </c>
      <c r="G314" s="206">
        <v>157.04</v>
      </c>
      <c r="H314" s="262">
        <f t="shared" si="15"/>
        <v>56.085714285714289</v>
      </c>
    </row>
    <row r="315" spans="1:8">
      <c r="A315" s="8"/>
      <c r="B315" s="8"/>
      <c r="C315" s="200"/>
      <c r="D315" s="210">
        <v>4170</v>
      </c>
      <c r="E315" s="205" t="s">
        <v>159</v>
      </c>
      <c r="F315" s="206">
        <v>8840</v>
      </c>
      <c r="G315" s="206">
        <v>8637.23</v>
      </c>
      <c r="H315" s="262">
        <f t="shared" si="15"/>
        <v>97.706221719457005</v>
      </c>
    </row>
    <row r="316" spans="1:8">
      <c r="A316" s="8"/>
      <c r="B316" s="8"/>
      <c r="C316" s="200"/>
      <c r="D316" s="210">
        <v>4210</v>
      </c>
      <c r="E316" s="205" t="s">
        <v>175</v>
      </c>
      <c r="F316" s="206">
        <v>40000</v>
      </c>
      <c r="G316" s="206">
        <v>37144.559999999998</v>
      </c>
      <c r="H316" s="262">
        <f t="shared" si="15"/>
        <v>92.861399999999989</v>
      </c>
    </row>
    <row r="317" spans="1:8">
      <c r="A317" s="8"/>
      <c r="B317" s="8"/>
      <c r="C317" s="200"/>
      <c r="D317" s="210">
        <v>4280</v>
      </c>
      <c r="E317" s="205" t="s">
        <v>182</v>
      </c>
      <c r="F317" s="206">
        <v>80</v>
      </c>
      <c r="G317" s="206">
        <v>80</v>
      </c>
      <c r="H317" s="262">
        <f t="shared" si="15"/>
        <v>100</v>
      </c>
    </row>
    <row r="318" spans="1:8">
      <c r="A318" s="8"/>
      <c r="B318" s="8"/>
      <c r="C318" s="200"/>
      <c r="D318" s="210">
        <v>4300</v>
      </c>
      <c r="E318" s="205" t="s">
        <v>160</v>
      </c>
      <c r="F318" s="206">
        <v>298901</v>
      </c>
      <c r="G318" s="206">
        <v>294594.08</v>
      </c>
      <c r="H318" s="272">
        <f t="shared" si="15"/>
        <v>98.559081434990176</v>
      </c>
    </row>
    <row r="319" spans="1:8">
      <c r="A319" s="8"/>
      <c r="B319" s="8"/>
      <c r="C319" s="200"/>
      <c r="D319" s="210">
        <v>4430</v>
      </c>
      <c r="E319" s="205" t="s">
        <v>161</v>
      </c>
      <c r="F319" s="206">
        <v>6890</v>
      </c>
      <c r="G319" s="206">
        <v>6887</v>
      </c>
      <c r="H319" s="262">
        <f>G319/F319%</f>
        <v>99.95645863570391</v>
      </c>
    </row>
    <row r="320" spans="1:8">
      <c r="A320" s="8"/>
      <c r="B320" s="8"/>
      <c r="C320" s="200"/>
      <c r="D320" s="210">
        <v>4440</v>
      </c>
      <c r="E320" s="205" t="s">
        <v>203</v>
      </c>
      <c r="F320" s="206">
        <v>2374</v>
      </c>
      <c r="G320" s="206">
        <v>2373.83</v>
      </c>
      <c r="H320" s="346">
        <f t="shared" si="15"/>
        <v>99.992839090143221</v>
      </c>
    </row>
    <row r="321" spans="1:8">
      <c r="A321" s="8"/>
      <c r="B321" s="8"/>
      <c r="C321" s="603" t="s">
        <v>17</v>
      </c>
      <c r="D321" s="604"/>
      <c r="E321" s="605"/>
      <c r="F321" s="222">
        <f>SUM(F312:F320)</f>
        <v>403160</v>
      </c>
      <c r="G321" s="222">
        <f>SUM(G312:G320)</f>
        <v>391910.17000000004</v>
      </c>
      <c r="H321" s="508">
        <f t="shared" si="15"/>
        <v>97.209586764559987</v>
      </c>
    </row>
    <row r="322" spans="1:8">
      <c r="A322" s="8"/>
      <c r="B322" s="8"/>
      <c r="C322" s="215">
        <v>80146</v>
      </c>
      <c r="D322" s="606" t="s">
        <v>209</v>
      </c>
      <c r="E322" s="607"/>
      <c r="F322" s="607"/>
      <c r="G322" s="607"/>
      <c r="H322" s="608"/>
    </row>
    <row r="323" spans="1:8">
      <c r="A323" s="8"/>
      <c r="B323" s="8"/>
      <c r="C323" s="276"/>
      <c r="D323" s="256">
        <v>4300</v>
      </c>
      <c r="E323" s="205" t="s">
        <v>160</v>
      </c>
      <c r="F323" s="206">
        <v>4928</v>
      </c>
      <c r="G323" s="206">
        <v>3800</v>
      </c>
      <c r="H323" s="206">
        <f>G323/F323%</f>
        <v>77.110389610389603</v>
      </c>
    </row>
    <row r="324" spans="1:8" ht="22.5">
      <c r="A324" s="8"/>
      <c r="B324" s="8"/>
      <c r="C324" s="200"/>
      <c r="D324" s="210">
        <v>4700</v>
      </c>
      <c r="E324" s="216" t="s">
        <v>178</v>
      </c>
      <c r="F324" s="206">
        <v>2635</v>
      </c>
      <c r="G324" s="206">
        <v>2040</v>
      </c>
      <c r="H324" s="262">
        <f>G324/F324%</f>
        <v>77.41935483870968</v>
      </c>
    </row>
    <row r="325" spans="1:8">
      <c r="A325" s="8"/>
      <c r="B325" s="8"/>
      <c r="C325" s="603" t="s">
        <v>17</v>
      </c>
      <c r="D325" s="604"/>
      <c r="E325" s="605"/>
      <c r="F325" s="222">
        <f>SUM(F323:F324)</f>
        <v>7563</v>
      </c>
      <c r="G325" s="222">
        <f>SUM(G323:G324)</f>
        <v>5840</v>
      </c>
      <c r="H325" s="278">
        <f>G325/F325%</f>
        <v>77.218035171228351</v>
      </c>
    </row>
    <row r="326" spans="1:8">
      <c r="A326" s="8"/>
      <c r="B326" s="8"/>
      <c r="C326" s="215">
        <v>80148</v>
      </c>
      <c r="D326" s="230" t="s">
        <v>113</v>
      </c>
      <c r="E326" s="231"/>
      <c r="F326" s="410"/>
      <c r="G326" s="410"/>
      <c r="H326" s="252"/>
    </row>
    <row r="327" spans="1:8">
      <c r="A327" s="8"/>
      <c r="B327" s="8"/>
      <c r="C327" s="250"/>
      <c r="D327" s="430">
        <v>3020</v>
      </c>
      <c r="E327" s="429" t="s">
        <v>198</v>
      </c>
      <c r="F327" s="217">
        <v>300</v>
      </c>
      <c r="G327" s="217">
        <v>300</v>
      </c>
      <c r="H327" s="262">
        <f>G327/F327%</f>
        <v>100</v>
      </c>
    </row>
    <row r="328" spans="1:8">
      <c r="A328" s="8"/>
      <c r="B328" s="8"/>
      <c r="C328" s="200"/>
      <c r="D328" s="210">
        <v>4010</v>
      </c>
      <c r="E328" s="205" t="s">
        <v>210</v>
      </c>
      <c r="F328" s="206">
        <v>59107</v>
      </c>
      <c r="G328" s="206">
        <v>55123.24</v>
      </c>
      <c r="H328" s="262">
        <f t="shared" ref="H328:H336" si="16">G328/F328%</f>
        <v>93.260087637674033</v>
      </c>
    </row>
    <row r="329" spans="1:8">
      <c r="A329" s="8"/>
      <c r="B329" s="8"/>
      <c r="C329" s="200"/>
      <c r="D329" s="210">
        <v>4040</v>
      </c>
      <c r="E329" s="205" t="s">
        <v>211</v>
      </c>
      <c r="F329" s="206">
        <v>6834</v>
      </c>
      <c r="G329" s="206">
        <v>6833.36</v>
      </c>
      <c r="H329" s="262">
        <f t="shared" si="16"/>
        <v>99.990635059994133</v>
      </c>
    </row>
    <row r="330" spans="1:8">
      <c r="A330" s="8"/>
      <c r="B330" s="8"/>
      <c r="C330" s="200"/>
      <c r="D330" s="210">
        <v>4110</v>
      </c>
      <c r="E330" s="205" t="s">
        <v>201</v>
      </c>
      <c r="F330" s="206">
        <v>11740</v>
      </c>
      <c r="G330" s="206">
        <v>10839.23</v>
      </c>
      <c r="H330" s="262">
        <f t="shared" si="16"/>
        <v>92.327342419080054</v>
      </c>
    </row>
    <row r="331" spans="1:8">
      <c r="A331" s="8"/>
      <c r="B331" s="8"/>
      <c r="C331" s="200"/>
      <c r="D331" s="210">
        <v>4120</v>
      </c>
      <c r="E331" s="205" t="s">
        <v>158</v>
      </c>
      <c r="F331" s="206">
        <v>1600</v>
      </c>
      <c r="G331" s="206">
        <v>1544.85</v>
      </c>
      <c r="H331" s="262">
        <f t="shared" si="16"/>
        <v>96.553124999999994</v>
      </c>
    </row>
    <row r="332" spans="1:8">
      <c r="A332" s="8"/>
      <c r="B332" s="8"/>
      <c r="C332" s="200"/>
      <c r="D332" s="210">
        <v>4210</v>
      </c>
      <c r="E332" s="205" t="s">
        <v>175</v>
      </c>
      <c r="F332" s="206">
        <v>9000</v>
      </c>
      <c r="G332" s="206">
        <v>2242.37</v>
      </c>
      <c r="H332" s="262">
        <f t="shared" si="16"/>
        <v>24.915222222222219</v>
      </c>
    </row>
    <row r="333" spans="1:8">
      <c r="A333" s="8"/>
      <c r="B333" s="8"/>
      <c r="C333" s="200"/>
      <c r="D333" s="210">
        <v>4220</v>
      </c>
      <c r="E333" s="205" t="s">
        <v>212</v>
      </c>
      <c r="F333" s="206">
        <v>80000</v>
      </c>
      <c r="G333" s="206">
        <v>44830.84</v>
      </c>
      <c r="H333" s="262">
        <f t="shared" si="16"/>
        <v>56.038549999999994</v>
      </c>
    </row>
    <row r="334" spans="1:8">
      <c r="A334" s="8"/>
      <c r="B334" s="8"/>
      <c r="C334" s="200"/>
      <c r="D334" s="210">
        <v>4300</v>
      </c>
      <c r="E334" s="205" t="s">
        <v>160</v>
      </c>
      <c r="F334" s="206">
        <v>1000</v>
      </c>
      <c r="G334" s="206">
        <v>0</v>
      </c>
      <c r="H334" s="262">
        <f t="shared" si="16"/>
        <v>0</v>
      </c>
    </row>
    <row r="335" spans="1:8" ht="22.5">
      <c r="A335" s="8"/>
      <c r="B335" s="8"/>
      <c r="C335" s="200"/>
      <c r="D335" s="210">
        <v>4440</v>
      </c>
      <c r="E335" s="205" t="s">
        <v>213</v>
      </c>
      <c r="F335" s="206">
        <v>3600</v>
      </c>
      <c r="G335" s="206">
        <v>1794</v>
      </c>
      <c r="H335" s="346">
        <f t="shared" si="16"/>
        <v>49.833333333333336</v>
      </c>
    </row>
    <row r="336" spans="1:8">
      <c r="A336" s="8"/>
      <c r="B336" s="8"/>
      <c r="C336" s="609" t="s">
        <v>17</v>
      </c>
      <c r="D336" s="610"/>
      <c r="E336" s="611"/>
      <c r="F336" s="360">
        <f>SUM(F327:F335)</f>
        <v>173181</v>
      </c>
      <c r="G336" s="360">
        <f>SUM(G327:G335)</f>
        <v>123507.89</v>
      </c>
      <c r="H336" s="497">
        <f t="shared" si="16"/>
        <v>71.317228795306647</v>
      </c>
    </row>
    <row r="337" spans="1:8">
      <c r="A337" s="8"/>
      <c r="B337" s="8"/>
      <c r="C337" s="250">
        <v>80195</v>
      </c>
      <c r="D337" s="615" t="s">
        <v>19</v>
      </c>
      <c r="E337" s="616"/>
      <c r="F337" s="616"/>
      <c r="G337" s="616"/>
      <c r="H337" s="617"/>
    </row>
    <row r="338" spans="1:8">
      <c r="A338" s="8"/>
      <c r="B338" s="8"/>
      <c r="C338" s="250"/>
      <c r="D338" s="210">
        <v>4110</v>
      </c>
      <c r="E338" s="205" t="s">
        <v>201</v>
      </c>
      <c r="F338" s="206">
        <v>1891</v>
      </c>
      <c r="G338" s="206">
        <v>1547.1</v>
      </c>
      <c r="H338" s="262">
        <f>G338/F338%</f>
        <v>81.813855103120034</v>
      </c>
    </row>
    <row r="339" spans="1:8">
      <c r="A339" s="8"/>
      <c r="B339" s="8"/>
      <c r="C339" s="250"/>
      <c r="D339" s="210">
        <v>4120</v>
      </c>
      <c r="E339" s="205" t="s">
        <v>158</v>
      </c>
      <c r="F339" s="206">
        <v>270</v>
      </c>
      <c r="G339" s="206">
        <v>220.5</v>
      </c>
      <c r="H339" s="262">
        <f>G339/F339%</f>
        <v>81.666666666666657</v>
      </c>
    </row>
    <row r="340" spans="1:8">
      <c r="A340" s="8"/>
      <c r="B340" s="8"/>
      <c r="C340" s="250"/>
      <c r="D340" s="210">
        <v>4170</v>
      </c>
      <c r="E340" s="205" t="s">
        <v>159</v>
      </c>
      <c r="F340" s="206">
        <v>9503</v>
      </c>
      <c r="G340" s="206">
        <v>9000.01</v>
      </c>
      <c r="H340" s="262">
        <f>G340/F340%</f>
        <v>94.707039882142482</v>
      </c>
    </row>
    <row r="341" spans="1:8">
      <c r="A341" s="8"/>
      <c r="B341" s="8"/>
      <c r="C341" s="200"/>
      <c r="D341" s="210">
        <v>4177</v>
      </c>
      <c r="E341" s="205" t="s">
        <v>159</v>
      </c>
      <c r="F341" s="206">
        <v>48339.5</v>
      </c>
      <c r="G341" s="206">
        <v>48298.7</v>
      </c>
      <c r="H341" s="262">
        <f t="shared" ref="H341:H353" si="17">G341/F341%</f>
        <v>99.915596975558287</v>
      </c>
    </row>
    <row r="342" spans="1:8">
      <c r="A342" s="8"/>
      <c r="B342" s="8"/>
      <c r="C342" s="200"/>
      <c r="D342" s="210">
        <v>4179</v>
      </c>
      <c r="E342" s="205" t="s">
        <v>159</v>
      </c>
      <c r="F342" s="206">
        <v>8530.5</v>
      </c>
      <c r="G342" s="206">
        <v>8523.2999999999993</v>
      </c>
      <c r="H342" s="262">
        <f t="shared" si="17"/>
        <v>99.915596975558273</v>
      </c>
    </row>
    <row r="343" spans="1:8">
      <c r="A343" s="8"/>
      <c r="B343" s="8"/>
      <c r="C343" s="200"/>
      <c r="D343" s="210">
        <v>4210</v>
      </c>
      <c r="E343" s="205" t="s">
        <v>175</v>
      </c>
      <c r="F343" s="206">
        <v>2105</v>
      </c>
      <c r="G343" s="206">
        <v>0</v>
      </c>
      <c r="H343" s="262">
        <f t="shared" si="17"/>
        <v>0</v>
      </c>
    </row>
    <row r="344" spans="1:8">
      <c r="A344" s="8"/>
      <c r="B344" s="8"/>
      <c r="C344" s="200"/>
      <c r="D344" s="210">
        <v>4217</v>
      </c>
      <c r="E344" s="205" t="s">
        <v>175</v>
      </c>
      <c r="F344" s="206">
        <v>6645.6</v>
      </c>
      <c r="G344" s="206">
        <v>6578.96</v>
      </c>
      <c r="H344" s="262">
        <f t="shared" si="17"/>
        <v>98.997231250752378</v>
      </c>
    </row>
    <row r="345" spans="1:8">
      <c r="A345" s="8"/>
      <c r="B345" s="8"/>
      <c r="C345" s="200"/>
      <c r="D345" s="210">
        <v>4219</v>
      </c>
      <c r="E345" s="205" t="s">
        <v>175</v>
      </c>
      <c r="F345" s="206">
        <v>1172.7</v>
      </c>
      <c r="G345" s="206">
        <v>1160.99</v>
      </c>
      <c r="H345" s="262">
        <f t="shared" si="17"/>
        <v>99.001449646115802</v>
      </c>
    </row>
    <row r="346" spans="1:8">
      <c r="A346" s="8"/>
      <c r="B346" s="8"/>
      <c r="C346" s="200"/>
      <c r="D346" s="210">
        <v>4227</v>
      </c>
      <c r="E346" s="205" t="s">
        <v>212</v>
      </c>
      <c r="F346" s="206">
        <v>510</v>
      </c>
      <c r="G346" s="206">
        <v>508.8</v>
      </c>
      <c r="H346" s="262">
        <f t="shared" si="17"/>
        <v>99.764705882352956</v>
      </c>
    </row>
    <row r="347" spans="1:8">
      <c r="A347" s="8"/>
      <c r="B347" s="8"/>
      <c r="C347" s="200"/>
      <c r="D347" s="210">
        <v>4229</v>
      </c>
      <c r="E347" s="205" t="s">
        <v>212</v>
      </c>
      <c r="F347" s="206">
        <v>90</v>
      </c>
      <c r="G347" s="206">
        <v>89.79</v>
      </c>
      <c r="H347" s="262">
        <f t="shared" si="17"/>
        <v>99.766666666666666</v>
      </c>
    </row>
    <row r="348" spans="1:8">
      <c r="A348" s="8"/>
      <c r="B348" s="8"/>
      <c r="C348" s="200"/>
      <c r="D348" s="210">
        <v>4247</v>
      </c>
      <c r="E348" s="205" t="s">
        <v>202</v>
      </c>
      <c r="F348" s="206">
        <v>6900</v>
      </c>
      <c r="G348" s="206">
        <v>6798.03</v>
      </c>
      <c r="H348" s="262">
        <f t="shared" si="17"/>
        <v>98.522173913043474</v>
      </c>
    </row>
    <row r="349" spans="1:8">
      <c r="A349" s="8"/>
      <c r="B349" s="8"/>
      <c r="C349" s="200"/>
      <c r="D349" s="210">
        <v>4249</v>
      </c>
      <c r="E349" s="205" t="s">
        <v>202</v>
      </c>
      <c r="F349" s="206">
        <v>1218</v>
      </c>
      <c r="G349" s="206">
        <v>1199.67</v>
      </c>
      <c r="H349" s="262">
        <f t="shared" si="17"/>
        <v>98.495073891625623</v>
      </c>
    </row>
    <row r="350" spans="1:8">
      <c r="A350" s="8"/>
      <c r="B350" s="8"/>
      <c r="C350" s="200"/>
      <c r="D350" s="210">
        <v>4307</v>
      </c>
      <c r="E350" s="205" t="s">
        <v>172</v>
      </c>
      <c r="F350" s="206">
        <v>6626</v>
      </c>
      <c r="G350" s="206">
        <v>6625.45</v>
      </c>
      <c r="H350" s="262">
        <f t="shared" si="17"/>
        <v>99.991699366133403</v>
      </c>
    </row>
    <row r="351" spans="1:8">
      <c r="A351" s="8"/>
      <c r="B351" s="8"/>
      <c r="C351" s="200"/>
      <c r="D351" s="210">
        <v>4309</v>
      </c>
      <c r="E351" s="205" t="s">
        <v>172</v>
      </c>
      <c r="F351" s="206">
        <v>1169</v>
      </c>
      <c r="G351" s="206">
        <v>1169</v>
      </c>
      <c r="H351" s="262">
        <f t="shared" si="17"/>
        <v>100</v>
      </c>
    </row>
    <row r="352" spans="1:8">
      <c r="A352" s="12"/>
      <c r="B352" s="12"/>
      <c r="C352" s="603" t="s">
        <v>17</v>
      </c>
      <c r="D352" s="604"/>
      <c r="E352" s="605"/>
      <c r="F352" s="381">
        <f>SUM(F338:F351)</f>
        <v>94970.3</v>
      </c>
      <c r="G352" s="381">
        <f>SUM(G338:G351)</f>
        <v>91720.3</v>
      </c>
      <c r="H352" s="278">
        <f t="shared" si="17"/>
        <v>96.577877504862059</v>
      </c>
    </row>
    <row r="353" spans="1:10">
      <c r="A353" s="197" t="s">
        <v>114</v>
      </c>
      <c r="B353" s="239"/>
      <c r="C353" s="224"/>
      <c r="D353" s="224"/>
      <c r="E353" s="280"/>
      <c r="F353" s="208">
        <f>SUM(F260,F268,F287,F310,F321,F325,F336,F352)</f>
        <v>6106835.2999999998</v>
      </c>
      <c r="G353" s="208">
        <f>SUM(G260,G268,G287,G310,G321,G325,G336,G352)</f>
        <v>5653165.459999999</v>
      </c>
      <c r="H353" s="275">
        <f t="shared" si="17"/>
        <v>92.571113879557217</v>
      </c>
    </row>
    <row r="354" spans="1:10">
      <c r="A354" s="195">
        <v>14</v>
      </c>
      <c r="B354" s="281">
        <v>851</v>
      </c>
      <c r="C354" s="270" t="s">
        <v>214</v>
      </c>
      <c r="D354" s="233"/>
      <c r="E354" s="231"/>
      <c r="F354" s="410"/>
      <c r="G354" s="410"/>
      <c r="H354" s="252"/>
    </row>
    <row r="355" spans="1:10">
      <c r="A355" s="8"/>
      <c r="C355" s="215">
        <v>85153</v>
      </c>
      <c r="D355" s="230" t="s">
        <v>215</v>
      </c>
      <c r="E355" s="231"/>
      <c r="F355" s="380"/>
      <c r="G355" s="380"/>
      <c r="H355" s="193"/>
    </row>
    <row r="356" spans="1:10">
      <c r="A356" s="8"/>
      <c r="C356" s="200"/>
      <c r="D356" s="256">
        <v>4170</v>
      </c>
      <c r="E356" s="205" t="s">
        <v>159</v>
      </c>
      <c r="F356" s="206">
        <v>3600</v>
      </c>
      <c r="G356" s="206">
        <v>3502.24</v>
      </c>
      <c r="H356" s="262">
        <f>G356/F356%</f>
        <v>97.284444444444432</v>
      </c>
    </row>
    <row r="357" spans="1:10">
      <c r="A357" s="8"/>
      <c r="C357" s="200"/>
      <c r="D357" s="210">
        <v>4300</v>
      </c>
      <c r="E357" s="205" t="s">
        <v>160</v>
      </c>
      <c r="F357" s="206">
        <v>2200</v>
      </c>
      <c r="G357" s="206">
        <v>2186.1999999999998</v>
      </c>
      <c r="H357" s="262">
        <f>G357/F357%</f>
        <v>99.372727272727261</v>
      </c>
    </row>
    <row r="358" spans="1:10">
      <c r="A358" s="8"/>
      <c r="C358" s="603" t="s">
        <v>17</v>
      </c>
      <c r="D358" s="604"/>
      <c r="E358" s="605"/>
      <c r="F358" s="222">
        <f>SUM(F356:F357)</f>
        <v>5800</v>
      </c>
      <c r="G358" s="222">
        <f>SUM(G356:G357)</f>
        <v>5688.44</v>
      </c>
      <c r="H358" s="278">
        <f>G358/F358%</f>
        <v>98.076551724137929</v>
      </c>
    </row>
    <row r="359" spans="1:10">
      <c r="A359" s="8"/>
      <c r="C359" s="215">
        <v>85154</v>
      </c>
      <c r="D359" s="230" t="s">
        <v>216</v>
      </c>
      <c r="E359" s="231"/>
      <c r="F359" s="422"/>
      <c r="G359" s="422"/>
      <c r="H359" s="255"/>
    </row>
    <row r="360" spans="1:10" ht="29.25">
      <c r="A360" s="8"/>
      <c r="C360" s="200"/>
      <c r="D360" s="204">
        <v>2820</v>
      </c>
      <c r="E360" s="466" t="s">
        <v>275</v>
      </c>
      <c r="F360" s="206">
        <v>500</v>
      </c>
      <c r="G360" s="206">
        <v>500</v>
      </c>
      <c r="H360" s="346">
        <f t="shared" ref="H360:H374" si="18">G360/F360%</f>
        <v>100</v>
      </c>
    </row>
    <row r="361" spans="1:10">
      <c r="A361" s="8"/>
      <c r="C361" s="200"/>
      <c r="D361" s="204">
        <v>3030</v>
      </c>
      <c r="E361" s="234" t="s">
        <v>217</v>
      </c>
      <c r="F361" s="206">
        <v>7240</v>
      </c>
      <c r="G361" s="206">
        <v>7145</v>
      </c>
      <c r="H361" s="263">
        <f t="shared" si="18"/>
        <v>98.687845303867391</v>
      </c>
    </row>
    <row r="362" spans="1:10">
      <c r="A362" s="8"/>
      <c r="C362" s="200"/>
      <c r="D362" s="210">
        <v>4010</v>
      </c>
      <c r="E362" s="205" t="s">
        <v>199</v>
      </c>
      <c r="F362" s="206">
        <v>10550</v>
      </c>
      <c r="G362" s="206">
        <v>10296.799999999999</v>
      </c>
      <c r="H362" s="262">
        <f t="shared" si="18"/>
        <v>97.6</v>
      </c>
    </row>
    <row r="363" spans="1:10">
      <c r="A363" s="8"/>
      <c r="C363" s="200"/>
      <c r="D363" s="210">
        <v>4040</v>
      </c>
      <c r="E363" s="205" t="s">
        <v>200</v>
      </c>
      <c r="F363" s="206">
        <v>890</v>
      </c>
      <c r="G363" s="206">
        <v>857.98</v>
      </c>
      <c r="H363" s="262">
        <f t="shared" si="18"/>
        <v>96.402247191011227</v>
      </c>
    </row>
    <row r="364" spans="1:10">
      <c r="A364" s="8"/>
      <c r="C364" s="200"/>
      <c r="D364" s="210">
        <v>4110</v>
      </c>
      <c r="E364" s="205" t="s">
        <v>201</v>
      </c>
      <c r="F364" s="206">
        <v>4000</v>
      </c>
      <c r="G364" s="206">
        <v>3557.19</v>
      </c>
      <c r="H364" s="262">
        <f t="shared" si="18"/>
        <v>88.929749999999999</v>
      </c>
    </row>
    <row r="365" spans="1:10">
      <c r="A365" s="8"/>
      <c r="C365" s="200"/>
      <c r="D365" s="256">
        <v>4120</v>
      </c>
      <c r="E365" s="205" t="s">
        <v>158</v>
      </c>
      <c r="F365" s="206">
        <v>480</v>
      </c>
      <c r="G365" s="206">
        <v>0</v>
      </c>
      <c r="H365" s="272">
        <f t="shared" si="18"/>
        <v>0</v>
      </c>
    </row>
    <row r="366" spans="1:10">
      <c r="A366" s="8"/>
      <c r="C366" s="200"/>
      <c r="D366" s="256">
        <v>4170</v>
      </c>
      <c r="E366" s="205" t="s">
        <v>159</v>
      </c>
      <c r="F366" s="206">
        <v>23900</v>
      </c>
      <c r="G366" s="206">
        <v>21221.26</v>
      </c>
      <c r="H366" s="262">
        <f t="shared" si="18"/>
        <v>88.791882845188283</v>
      </c>
    </row>
    <row r="367" spans="1:10">
      <c r="A367" s="8"/>
      <c r="C367" s="200"/>
      <c r="D367" s="210">
        <v>4210</v>
      </c>
      <c r="E367" s="205" t="s">
        <v>175</v>
      </c>
      <c r="F367" s="206">
        <v>1200</v>
      </c>
      <c r="G367" s="206">
        <v>0</v>
      </c>
      <c r="H367" s="262">
        <f t="shared" si="18"/>
        <v>0</v>
      </c>
    </row>
    <row r="368" spans="1:10">
      <c r="A368" s="8"/>
      <c r="C368" s="200"/>
      <c r="D368" s="210">
        <v>4300</v>
      </c>
      <c r="E368" s="205" t="s">
        <v>160</v>
      </c>
      <c r="F368" s="206">
        <v>20660</v>
      </c>
      <c r="G368" s="206">
        <v>20559.8</v>
      </c>
      <c r="H368" s="262">
        <f t="shared" si="18"/>
        <v>99.515004840271061</v>
      </c>
      <c r="J368" s="317"/>
    </row>
    <row r="369" spans="1:8" ht="13.5" customHeight="1">
      <c r="A369" s="8"/>
      <c r="C369" s="200"/>
      <c r="D369" s="210">
        <v>4400</v>
      </c>
      <c r="E369" s="205" t="s">
        <v>218</v>
      </c>
      <c r="F369" s="206">
        <v>3900</v>
      </c>
      <c r="G369" s="206">
        <v>3070.88</v>
      </c>
      <c r="H369" s="262">
        <f t="shared" si="18"/>
        <v>78.740512820512819</v>
      </c>
    </row>
    <row r="370" spans="1:8" ht="13.5" customHeight="1">
      <c r="A370" s="8"/>
      <c r="C370" s="200"/>
      <c r="D370" s="210">
        <v>4410</v>
      </c>
      <c r="E370" s="60" t="s">
        <v>207</v>
      </c>
      <c r="F370" s="206">
        <v>100</v>
      </c>
      <c r="G370" s="206">
        <v>32</v>
      </c>
      <c r="H370" s="262">
        <f t="shared" si="18"/>
        <v>32</v>
      </c>
    </row>
    <row r="371" spans="1:8">
      <c r="A371" s="8"/>
      <c r="C371" s="200"/>
      <c r="D371" s="210">
        <v>4430</v>
      </c>
      <c r="E371" s="205" t="s">
        <v>161</v>
      </c>
      <c r="F371" s="206">
        <v>500</v>
      </c>
      <c r="G371" s="206">
        <v>160</v>
      </c>
      <c r="H371" s="262">
        <f t="shared" si="18"/>
        <v>32</v>
      </c>
    </row>
    <row r="372" spans="1:8" ht="22.5">
      <c r="A372" s="8"/>
      <c r="B372" s="8"/>
      <c r="C372" s="200"/>
      <c r="D372" s="210">
        <v>4440</v>
      </c>
      <c r="E372" s="205" t="s">
        <v>213</v>
      </c>
      <c r="F372" s="206">
        <v>280</v>
      </c>
      <c r="G372" s="206">
        <v>273.48</v>
      </c>
      <c r="H372" s="262">
        <f t="shared" si="18"/>
        <v>97.671428571428578</v>
      </c>
    </row>
    <row r="373" spans="1:8">
      <c r="A373" s="8"/>
      <c r="C373" s="603" t="s">
        <v>17</v>
      </c>
      <c r="D373" s="604"/>
      <c r="E373" s="605"/>
      <c r="F373" s="222">
        <f>SUM(F360:F372)</f>
        <v>74200</v>
      </c>
      <c r="G373" s="222">
        <f>SUM(G360:G372)</f>
        <v>67674.39</v>
      </c>
      <c r="H373" s="278">
        <f t="shared" si="18"/>
        <v>91.205377358490566</v>
      </c>
    </row>
    <row r="374" spans="1:8">
      <c r="A374" s="197" t="s">
        <v>219</v>
      </c>
      <c r="B374" s="198"/>
      <c r="C374" s="198"/>
      <c r="D374" s="198"/>
      <c r="E374" s="248"/>
      <c r="F374" s="208">
        <f>SUM(F373+F358)</f>
        <v>80000</v>
      </c>
      <c r="G374" s="208">
        <f>SUM(G373+G358)</f>
        <v>73362.83</v>
      </c>
      <c r="H374" s="208">
        <f t="shared" si="18"/>
        <v>91.703537499999996</v>
      </c>
    </row>
    <row r="375" spans="1:8">
      <c r="A375" s="195">
        <v>15</v>
      </c>
      <c r="B375" s="223">
        <v>852</v>
      </c>
      <c r="C375" s="624" t="s">
        <v>115</v>
      </c>
      <c r="D375" s="625"/>
      <c r="E375" s="626"/>
      <c r="F375" s="410"/>
      <c r="G375" s="410"/>
      <c r="H375" s="252"/>
    </row>
    <row r="376" spans="1:8">
      <c r="A376" s="200"/>
      <c r="B376" s="257"/>
      <c r="C376" s="203">
        <v>85202</v>
      </c>
      <c r="D376" s="202" t="s">
        <v>220</v>
      </c>
      <c r="E376" s="199"/>
      <c r="F376" s="380"/>
      <c r="G376" s="380"/>
      <c r="H376" s="193"/>
    </row>
    <row r="377" spans="1:8">
      <c r="A377" s="200"/>
      <c r="B377" s="257"/>
      <c r="C377" s="498"/>
      <c r="D377" s="499">
        <v>4330</v>
      </c>
      <c r="E377" s="429" t="s">
        <v>221</v>
      </c>
      <c r="F377" s="346">
        <v>28140.400000000001</v>
      </c>
      <c r="G377" s="346">
        <v>28140.400000000001</v>
      </c>
      <c r="H377" s="486">
        <f>G377/F377%</f>
        <v>100</v>
      </c>
    </row>
    <row r="378" spans="1:8">
      <c r="A378" s="200"/>
      <c r="B378" s="257"/>
      <c r="C378" s="627" t="s">
        <v>17</v>
      </c>
      <c r="D378" s="628"/>
      <c r="E378" s="629"/>
      <c r="F378" s="484">
        <f>SUM(F377)</f>
        <v>28140.400000000001</v>
      </c>
      <c r="G378" s="484">
        <f>SUM(G377)</f>
        <v>28140.400000000001</v>
      </c>
      <c r="H378" s="497">
        <f>G378/F378%</f>
        <v>100</v>
      </c>
    </row>
    <row r="379" spans="1:8">
      <c r="A379" s="200"/>
      <c r="B379" s="257"/>
      <c r="C379" s="203">
        <v>85204</v>
      </c>
      <c r="D379" s="202" t="s">
        <v>292</v>
      </c>
      <c r="E379" s="199"/>
      <c r="F379" s="380"/>
      <c r="G379" s="380"/>
      <c r="H379" s="193"/>
    </row>
    <row r="380" spans="1:8">
      <c r="A380" s="200"/>
      <c r="B380" s="257"/>
      <c r="C380" s="498"/>
      <c r="D380" s="430">
        <v>3110</v>
      </c>
      <c r="E380" s="205" t="s">
        <v>222</v>
      </c>
      <c r="F380" s="346">
        <v>17858.599999999999</v>
      </c>
      <c r="G380" s="346">
        <v>13072.55</v>
      </c>
      <c r="H380" s="486">
        <f>G380/F380%</f>
        <v>73.200306854960644</v>
      </c>
    </row>
    <row r="381" spans="1:8">
      <c r="A381" s="200"/>
      <c r="B381" s="257"/>
      <c r="C381" s="612" t="s">
        <v>17</v>
      </c>
      <c r="D381" s="613"/>
      <c r="E381" s="614"/>
      <c r="F381" s="484">
        <f>SUM(F380)</f>
        <v>17858.599999999999</v>
      </c>
      <c r="G381" s="484">
        <f>SUM(G380)</f>
        <v>13072.55</v>
      </c>
      <c r="H381" s="497">
        <f>G381/F381%</f>
        <v>73.200306854960644</v>
      </c>
    </row>
    <row r="382" spans="1:8">
      <c r="A382" s="200"/>
      <c r="B382" s="257"/>
      <c r="C382" s="203">
        <v>85205</v>
      </c>
      <c r="D382" s="202" t="s">
        <v>282</v>
      </c>
      <c r="E382" s="199"/>
      <c r="F382" s="380"/>
      <c r="G382" s="380"/>
      <c r="H382" s="193"/>
    </row>
    <row r="383" spans="1:8">
      <c r="A383" s="8"/>
      <c r="C383" s="200"/>
      <c r="D383" s="204">
        <v>3030</v>
      </c>
      <c r="E383" s="234" t="s">
        <v>217</v>
      </c>
      <c r="F383" s="206">
        <v>7680</v>
      </c>
      <c r="G383" s="206">
        <v>5800</v>
      </c>
      <c r="H383" s="263">
        <f t="shared" ref="H383:H388" si="19">G383/F383%</f>
        <v>75.520833333333343</v>
      </c>
    </row>
    <row r="384" spans="1:8">
      <c r="A384" s="8"/>
      <c r="C384" s="200"/>
      <c r="D384" s="210">
        <v>4210</v>
      </c>
      <c r="E384" s="205" t="s">
        <v>175</v>
      </c>
      <c r="F384" s="206">
        <v>1000</v>
      </c>
      <c r="G384" s="206">
        <v>0</v>
      </c>
      <c r="H384" s="262">
        <f t="shared" si="19"/>
        <v>0</v>
      </c>
    </row>
    <row r="385" spans="1:8" ht="22.5">
      <c r="A385" s="8"/>
      <c r="C385" s="200"/>
      <c r="D385" s="210">
        <v>4240</v>
      </c>
      <c r="E385" s="467" t="s">
        <v>262</v>
      </c>
      <c r="F385" s="206">
        <v>100</v>
      </c>
      <c r="G385" s="206">
        <v>0</v>
      </c>
      <c r="H385" s="262">
        <f t="shared" si="19"/>
        <v>0</v>
      </c>
    </row>
    <row r="386" spans="1:8">
      <c r="A386" s="8"/>
      <c r="C386" s="200"/>
      <c r="D386" s="210">
        <v>4300</v>
      </c>
      <c r="E386" s="205" t="s">
        <v>160</v>
      </c>
      <c r="F386" s="206">
        <v>100</v>
      </c>
      <c r="G386" s="206">
        <v>0</v>
      </c>
      <c r="H386" s="262">
        <f t="shared" si="19"/>
        <v>0</v>
      </c>
    </row>
    <row r="387" spans="1:8">
      <c r="A387" s="8"/>
      <c r="C387" s="200"/>
      <c r="D387" s="210">
        <v>4410</v>
      </c>
      <c r="E387" s="205" t="s">
        <v>169</v>
      </c>
      <c r="F387" s="206">
        <v>980</v>
      </c>
      <c r="G387" s="206">
        <v>980</v>
      </c>
      <c r="H387" s="262">
        <f t="shared" si="19"/>
        <v>99.999999999999986</v>
      </c>
    </row>
    <row r="388" spans="1:8">
      <c r="A388" s="200"/>
      <c r="B388" s="257"/>
      <c r="C388" s="609" t="s">
        <v>17</v>
      </c>
      <c r="D388" s="610"/>
      <c r="E388" s="611"/>
      <c r="F388" s="360">
        <f>SUM(F383:F387)</f>
        <v>9860</v>
      </c>
      <c r="G388" s="360">
        <f>SUM(G383:G387)</f>
        <v>6780</v>
      </c>
      <c r="H388" s="362">
        <f t="shared" si="19"/>
        <v>68.762677484787019</v>
      </c>
    </row>
    <row r="389" spans="1:8">
      <c r="A389" s="200"/>
      <c r="B389" s="257"/>
      <c r="C389" s="215">
        <v>85206</v>
      </c>
      <c r="D389" s="230" t="s">
        <v>305</v>
      </c>
      <c r="E389" s="231"/>
      <c r="F389" s="410"/>
      <c r="G389" s="410"/>
      <c r="H389" s="252"/>
    </row>
    <row r="390" spans="1:8">
      <c r="A390" s="200"/>
      <c r="B390" s="257"/>
      <c r="C390" s="200"/>
      <c r="D390" s="210">
        <v>4010</v>
      </c>
      <c r="E390" s="205" t="s">
        <v>199</v>
      </c>
      <c r="F390" s="206">
        <v>17910</v>
      </c>
      <c r="G390" s="206">
        <v>17910</v>
      </c>
      <c r="H390" s="262">
        <f>G390/F390%</f>
        <v>100</v>
      </c>
    </row>
    <row r="391" spans="1:8">
      <c r="A391" s="200"/>
      <c r="B391" s="257"/>
      <c r="C391" s="200"/>
      <c r="D391" s="210">
        <v>4110</v>
      </c>
      <c r="E391" s="205" t="s">
        <v>201</v>
      </c>
      <c r="F391" s="206">
        <v>3257.88</v>
      </c>
      <c r="G391" s="206">
        <v>3257.88</v>
      </c>
      <c r="H391" s="262">
        <f>G391/F391%</f>
        <v>100</v>
      </c>
    </row>
    <row r="392" spans="1:8">
      <c r="A392" s="200"/>
      <c r="B392" s="257"/>
      <c r="C392" s="200"/>
      <c r="D392" s="210">
        <v>4120</v>
      </c>
      <c r="E392" s="205" t="s">
        <v>158</v>
      </c>
      <c r="F392" s="206">
        <v>435.12</v>
      </c>
      <c r="G392" s="206">
        <v>435.12</v>
      </c>
      <c r="H392" s="262">
        <f>G392/F392%</f>
        <v>99.999999999999986</v>
      </c>
    </row>
    <row r="393" spans="1:8">
      <c r="A393" s="200"/>
      <c r="B393" s="257"/>
      <c r="C393" s="609" t="s">
        <v>17</v>
      </c>
      <c r="D393" s="610"/>
      <c r="E393" s="611"/>
      <c r="F393" s="360">
        <f>SUM(F390:F392)</f>
        <v>21603</v>
      </c>
      <c r="G393" s="360">
        <f>SUM(G390:G392)</f>
        <v>21603</v>
      </c>
      <c r="H393" s="362">
        <f>G393/F393%</f>
        <v>100</v>
      </c>
    </row>
    <row r="394" spans="1:8">
      <c r="A394" s="8"/>
      <c r="B394" s="8"/>
      <c r="C394" s="203">
        <v>85212</v>
      </c>
      <c r="D394" s="230" t="s">
        <v>116</v>
      </c>
      <c r="E394" s="231"/>
      <c r="F394" s="410"/>
      <c r="G394" s="410"/>
      <c r="H394" s="252"/>
    </row>
    <row r="395" spans="1:8">
      <c r="A395" s="8"/>
      <c r="B395" s="8"/>
      <c r="C395" s="213"/>
      <c r="D395" s="250">
        <v>3110</v>
      </c>
      <c r="E395" s="205" t="s">
        <v>222</v>
      </c>
      <c r="F395" s="217">
        <v>1350500.97</v>
      </c>
      <c r="G395" s="217">
        <v>1342608.9</v>
      </c>
      <c r="H395" s="262">
        <f t="shared" ref="H395:H404" si="20">G395/F395%</f>
        <v>99.415619079488692</v>
      </c>
    </row>
    <row r="396" spans="1:8">
      <c r="A396" s="8"/>
      <c r="B396" s="8"/>
      <c r="C396" s="269"/>
      <c r="D396" s="210">
        <v>4010</v>
      </c>
      <c r="E396" s="205" t="s">
        <v>199</v>
      </c>
      <c r="F396" s="206">
        <v>54298</v>
      </c>
      <c r="G396" s="206">
        <v>53058.84</v>
      </c>
      <c r="H396" s="262">
        <f t="shared" si="20"/>
        <v>97.717853327931039</v>
      </c>
    </row>
    <row r="397" spans="1:8">
      <c r="A397" s="8"/>
      <c r="B397" s="8"/>
      <c r="C397" s="269"/>
      <c r="D397" s="210">
        <v>4040</v>
      </c>
      <c r="E397" s="205" t="s">
        <v>200</v>
      </c>
      <c r="F397" s="206">
        <v>4520</v>
      </c>
      <c r="G397" s="206">
        <v>4510.08</v>
      </c>
      <c r="H397" s="262">
        <f t="shared" si="20"/>
        <v>99.78053097345132</v>
      </c>
    </row>
    <row r="398" spans="1:8">
      <c r="A398" s="8"/>
      <c r="B398" s="8"/>
      <c r="C398" s="269"/>
      <c r="D398" s="210">
        <v>4110</v>
      </c>
      <c r="E398" s="205" t="s">
        <v>201</v>
      </c>
      <c r="F398" s="206">
        <v>45942.23</v>
      </c>
      <c r="G398" s="206">
        <v>45196.01</v>
      </c>
      <c r="H398" s="262">
        <f t="shared" si="20"/>
        <v>98.375742753453636</v>
      </c>
    </row>
    <row r="399" spans="1:8" hidden="1">
      <c r="A399" s="8"/>
      <c r="B399" s="8"/>
      <c r="C399" s="269"/>
      <c r="D399" s="210"/>
      <c r="E399" s="205"/>
      <c r="F399" s="206"/>
      <c r="G399" s="206">
        <v>0</v>
      </c>
      <c r="H399" s="262" t="e">
        <f t="shared" si="20"/>
        <v>#DIV/0!</v>
      </c>
    </row>
    <row r="400" spans="1:8">
      <c r="A400" s="8"/>
      <c r="B400" s="8"/>
      <c r="C400" s="269"/>
      <c r="D400" s="210">
        <v>4210</v>
      </c>
      <c r="E400" s="205" t="s">
        <v>175</v>
      </c>
      <c r="F400" s="206">
        <v>1255</v>
      </c>
      <c r="G400" s="206">
        <v>1254.1300000000001</v>
      </c>
      <c r="H400" s="272">
        <f t="shared" si="20"/>
        <v>99.930677290836655</v>
      </c>
    </row>
    <row r="401" spans="1:8">
      <c r="A401" s="8"/>
      <c r="B401" s="8"/>
      <c r="C401" s="214"/>
      <c r="D401" s="204">
        <v>4300</v>
      </c>
      <c r="E401" s="234" t="s">
        <v>160</v>
      </c>
      <c r="F401" s="236">
        <v>7912.8</v>
      </c>
      <c r="G401" s="236">
        <v>7402.55</v>
      </c>
      <c r="H401" s="263">
        <f t="shared" si="20"/>
        <v>93.551587301587304</v>
      </c>
    </row>
    <row r="402" spans="1:8">
      <c r="A402" s="8"/>
      <c r="B402" s="8"/>
      <c r="C402" s="269"/>
      <c r="D402" s="210">
        <v>4430</v>
      </c>
      <c r="E402" s="205" t="s">
        <v>161</v>
      </c>
      <c r="F402" s="206">
        <v>695</v>
      </c>
      <c r="G402" s="206">
        <v>694.89</v>
      </c>
      <c r="H402" s="262">
        <f t="shared" si="20"/>
        <v>99.984172661870502</v>
      </c>
    </row>
    <row r="403" spans="1:8">
      <c r="A403" s="8"/>
      <c r="B403" s="8"/>
      <c r="C403" s="269"/>
      <c r="D403" s="210">
        <v>4440</v>
      </c>
      <c r="E403" s="205" t="s">
        <v>203</v>
      </c>
      <c r="F403" s="206">
        <v>1641</v>
      </c>
      <c r="G403" s="206">
        <v>1640.9</v>
      </c>
      <c r="H403" s="262">
        <f t="shared" si="20"/>
        <v>99.993906154783673</v>
      </c>
    </row>
    <row r="404" spans="1:8">
      <c r="A404" s="8"/>
      <c r="B404" s="8"/>
      <c r="C404" s="603" t="s">
        <v>17</v>
      </c>
      <c r="D404" s="604"/>
      <c r="E404" s="605"/>
      <c r="F404" s="222">
        <f>SUM(F395:F403)</f>
        <v>1466765</v>
      </c>
      <c r="G404" s="222">
        <f>SUM(G395:G403)</f>
        <v>1456366.2999999998</v>
      </c>
      <c r="H404" s="278">
        <f t="shared" si="20"/>
        <v>99.291045259465548</v>
      </c>
    </row>
    <row r="405" spans="1:8">
      <c r="A405" s="8"/>
      <c r="B405" s="8"/>
      <c r="C405" s="215">
        <v>85213</v>
      </c>
      <c r="D405" s="606" t="s">
        <v>223</v>
      </c>
      <c r="E405" s="607"/>
      <c r="F405" s="607"/>
      <c r="G405" s="607"/>
      <c r="H405" s="608"/>
    </row>
    <row r="406" spans="1:8">
      <c r="A406" s="8"/>
      <c r="C406" s="282"/>
      <c r="D406" s="240">
        <v>4130</v>
      </c>
      <c r="E406" s="253" t="s">
        <v>224</v>
      </c>
      <c r="F406" s="206">
        <v>24684</v>
      </c>
      <c r="G406" s="206">
        <v>24015.56</v>
      </c>
      <c r="H406" s="262">
        <f>G406/F406%</f>
        <v>97.292011019283748</v>
      </c>
    </row>
    <row r="407" spans="1:8">
      <c r="A407" s="8"/>
      <c r="B407" s="23"/>
      <c r="C407" s="603" t="s">
        <v>17</v>
      </c>
      <c r="D407" s="604"/>
      <c r="E407" s="605"/>
      <c r="F407" s="237">
        <f>SUM(F406)</f>
        <v>24684</v>
      </c>
      <c r="G407" s="237">
        <f>SUM(G406)</f>
        <v>24015.56</v>
      </c>
      <c r="H407" s="283">
        <f>G407/F407%</f>
        <v>97.292011019283748</v>
      </c>
    </row>
    <row r="408" spans="1:8">
      <c r="A408" s="8"/>
      <c r="C408" s="215">
        <v>85214</v>
      </c>
      <c r="D408" s="202" t="s">
        <v>118</v>
      </c>
      <c r="E408" s="199"/>
      <c r="F408" s="64"/>
      <c r="G408" s="64"/>
      <c r="H408" s="193"/>
    </row>
    <row r="409" spans="1:8">
      <c r="A409" s="8"/>
      <c r="C409" s="250"/>
      <c r="D409" s="256">
        <v>3110</v>
      </c>
      <c r="E409" s="205" t="s">
        <v>222</v>
      </c>
      <c r="F409" s="206">
        <v>448197.8</v>
      </c>
      <c r="G409" s="206">
        <v>434528.4</v>
      </c>
      <c r="H409" s="262">
        <f>G409/F409%</f>
        <v>96.950141209974703</v>
      </c>
    </row>
    <row r="410" spans="1:8">
      <c r="A410" s="8"/>
      <c r="C410" s="250"/>
      <c r="D410" s="256">
        <v>3119</v>
      </c>
      <c r="E410" s="205" t="s">
        <v>222</v>
      </c>
      <c r="F410" s="206">
        <v>24772.2</v>
      </c>
      <c r="G410" s="206">
        <v>24772.2</v>
      </c>
      <c r="H410" s="262">
        <f>G410/F410%</f>
        <v>100</v>
      </c>
    </row>
    <row r="411" spans="1:8">
      <c r="A411" s="8"/>
      <c r="B411" s="23"/>
      <c r="C411" s="603" t="s">
        <v>17</v>
      </c>
      <c r="D411" s="604"/>
      <c r="E411" s="605"/>
      <c r="F411" s="222">
        <f>SUM(F409:F410)</f>
        <v>472970</v>
      </c>
      <c r="G411" s="222">
        <f>SUM(G409:G410)</f>
        <v>459300.60000000003</v>
      </c>
      <c r="H411" s="278">
        <f>G411/F411%</f>
        <v>97.109880119246469</v>
      </c>
    </row>
    <row r="412" spans="1:8">
      <c r="A412" s="8"/>
      <c r="C412" s="250">
        <v>85215</v>
      </c>
      <c r="D412" s="230" t="s">
        <v>225</v>
      </c>
      <c r="E412" s="231"/>
      <c r="F412" s="246"/>
      <c r="G412" s="246"/>
      <c r="H412" s="247"/>
    </row>
    <row r="413" spans="1:8">
      <c r="A413" s="8"/>
      <c r="C413" s="232"/>
      <c r="D413" s="204">
        <v>3110</v>
      </c>
      <c r="E413" s="234" t="s">
        <v>222</v>
      </c>
      <c r="F413" s="206">
        <v>35000</v>
      </c>
      <c r="G413" s="206">
        <v>33550.28</v>
      </c>
      <c r="H413" s="262">
        <f>G413/F413%</f>
        <v>95.857942857142859</v>
      </c>
    </row>
    <row r="414" spans="1:8">
      <c r="A414" s="8"/>
      <c r="B414" s="23"/>
      <c r="C414" s="603" t="s">
        <v>17</v>
      </c>
      <c r="D414" s="604"/>
      <c r="E414" s="605"/>
      <c r="F414" s="222">
        <f>SUM(F413)</f>
        <v>35000</v>
      </c>
      <c r="G414" s="222">
        <f>SUM(G413)</f>
        <v>33550.28</v>
      </c>
      <c r="H414" s="222">
        <f>G414/F414%</f>
        <v>95.857942857142859</v>
      </c>
    </row>
    <row r="415" spans="1:8">
      <c r="A415" s="8"/>
      <c r="C415" s="250">
        <v>85216</v>
      </c>
      <c r="D415" s="230" t="s">
        <v>250</v>
      </c>
      <c r="E415" s="231"/>
      <c r="F415" s="421"/>
      <c r="G415" s="421"/>
      <c r="H415" s="247"/>
    </row>
    <row r="416" spans="1:8">
      <c r="A416" s="8"/>
      <c r="C416" s="232"/>
      <c r="D416" s="204">
        <v>3110</v>
      </c>
      <c r="E416" s="234" t="s">
        <v>222</v>
      </c>
      <c r="F416" s="206">
        <v>238240</v>
      </c>
      <c r="G416" s="206">
        <v>233581.67</v>
      </c>
      <c r="H416" s="262">
        <f>G416/F416%</f>
        <v>98.044690228341167</v>
      </c>
    </row>
    <row r="417" spans="1:8">
      <c r="A417" s="8"/>
      <c r="C417" s="603" t="s">
        <v>17</v>
      </c>
      <c r="D417" s="604"/>
      <c r="E417" s="605"/>
      <c r="F417" s="222">
        <f>SUM(F416)</f>
        <v>238240</v>
      </c>
      <c r="G417" s="222">
        <f>SUM(G416)</f>
        <v>233581.67</v>
      </c>
      <c r="H417" s="222">
        <f>G417/F417%</f>
        <v>98.044690228341167</v>
      </c>
    </row>
    <row r="418" spans="1:8">
      <c r="A418" s="8"/>
      <c r="C418" s="215">
        <v>85219</v>
      </c>
      <c r="D418" s="202" t="s">
        <v>119</v>
      </c>
      <c r="E418" s="199"/>
      <c r="F418" s="380"/>
      <c r="G418" s="380"/>
      <c r="H418" s="193"/>
    </row>
    <row r="419" spans="1:8" ht="13.5" customHeight="1">
      <c r="A419" s="8"/>
      <c r="C419" s="200"/>
      <c r="D419" s="210">
        <v>3020</v>
      </c>
      <c r="E419" s="205" t="s">
        <v>309</v>
      </c>
      <c r="F419" s="206">
        <v>1385</v>
      </c>
      <c r="G419" s="206">
        <v>1385</v>
      </c>
      <c r="H419" s="262">
        <f t="shared" ref="H419:H444" si="21">G419/F419%</f>
        <v>100</v>
      </c>
    </row>
    <row r="420" spans="1:8">
      <c r="A420" s="8"/>
      <c r="C420" s="200"/>
      <c r="D420" s="210">
        <v>4010</v>
      </c>
      <c r="E420" s="205" t="s">
        <v>199</v>
      </c>
      <c r="F420" s="206">
        <v>233302</v>
      </c>
      <c r="G420" s="206">
        <v>202666.19</v>
      </c>
      <c r="H420" s="262">
        <f t="shared" si="21"/>
        <v>86.868603783936706</v>
      </c>
    </row>
    <row r="421" spans="1:8">
      <c r="A421" s="8"/>
      <c r="C421" s="200"/>
      <c r="D421" s="210">
        <v>4017</v>
      </c>
      <c r="E421" s="205" t="s">
        <v>199</v>
      </c>
      <c r="F421" s="206">
        <v>36584.26</v>
      </c>
      <c r="G421" s="206">
        <v>36252.15</v>
      </c>
      <c r="H421" s="262">
        <f t="shared" si="21"/>
        <v>99.092205227056667</v>
      </c>
    </row>
    <row r="422" spans="1:8">
      <c r="A422" s="8"/>
      <c r="C422" s="200"/>
      <c r="D422" s="210">
        <v>4040</v>
      </c>
      <c r="E422" s="205" t="s">
        <v>176</v>
      </c>
      <c r="F422" s="206">
        <v>20821</v>
      </c>
      <c r="G422" s="206">
        <v>18527.689999999999</v>
      </c>
      <c r="H422" s="262">
        <f t="shared" si="21"/>
        <v>88.985591470150325</v>
      </c>
    </row>
    <row r="423" spans="1:8">
      <c r="A423" s="8"/>
      <c r="C423" s="200"/>
      <c r="D423" s="210">
        <v>4047</v>
      </c>
      <c r="E423" s="205" t="s">
        <v>176</v>
      </c>
      <c r="F423" s="206">
        <v>2293.08</v>
      </c>
      <c r="G423" s="206">
        <v>2293.08</v>
      </c>
      <c r="H423" s="262">
        <f t="shared" si="21"/>
        <v>100</v>
      </c>
    </row>
    <row r="424" spans="1:8">
      <c r="A424" s="8"/>
      <c r="C424" s="200"/>
      <c r="D424" s="210">
        <v>4110</v>
      </c>
      <c r="E424" s="205" t="s">
        <v>201</v>
      </c>
      <c r="F424" s="206">
        <v>44097</v>
      </c>
      <c r="G424" s="206">
        <v>38271.589999999997</v>
      </c>
      <c r="H424" s="262">
        <f t="shared" si="21"/>
        <v>86.789554845000779</v>
      </c>
    </row>
    <row r="425" spans="1:8">
      <c r="A425" s="8"/>
      <c r="C425" s="200"/>
      <c r="D425" s="210">
        <v>4117</v>
      </c>
      <c r="E425" s="205" t="s">
        <v>201</v>
      </c>
      <c r="F425" s="206">
        <v>7073.09</v>
      </c>
      <c r="G425" s="206">
        <v>5471.35</v>
      </c>
      <c r="H425" s="262">
        <f t="shared" si="21"/>
        <v>77.354451873226552</v>
      </c>
    </row>
    <row r="426" spans="1:8">
      <c r="A426" s="8"/>
      <c r="C426" s="200"/>
      <c r="D426" s="210">
        <v>4120</v>
      </c>
      <c r="E426" s="205" t="s">
        <v>158</v>
      </c>
      <c r="F426" s="206">
        <v>4226</v>
      </c>
      <c r="G426" s="206">
        <v>3266.42</v>
      </c>
      <c r="H426" s="262">
        <f t="shared" si="21"/>
        <v>77.293421675343126</v>
      </c>
    </row>
    <row r="427" spans="1:8">
      <c r="A427" s="8"/>
      <c r="C427" s="200"/>
      <c r="D427" s="210">
        <v>4127</v>
      </c>
      <c r="E427" s="205" t="s">
        <v>158</v>
      </c>
      <c r="F427" s="206">
        <v>952.68</v>
      </c>
      <c r="G427" s="206">
        <v>738.55</v>
      </c>
      <c r="H427" s="262">
        <f t="shared" si="21"/>
        <v>77.523407649997893</v>
      </c>
    </row>
    <row r="428" spans="1:8">
      <c r="A428" s="8"/>
      <c r="C428" s="200"/>
      <c r="D428" s="210">
        <v>4170</v>
      </c>
      <c r="E428" s="205" t="s">
        <v>159</v>
      </c>
      <c r="F428" s="206">
        <v>7020</v>
      </c>
      <c r="G428" s="206">
        <v>7020</v>
      </c>
      <c r="H428" s="262">
        <f t="shared" si="21"/>
        <v>100</v>
      </c>
    </row>
    <row r="429" spans="1:8">
      <c r="A429" s="8"/>
      <c r="C429" s="200"/>
      <c r="D429" s="210">
        <v>4177</v>
      </c>
      <c r="E429" s="205" t="s">
        <v>159</v>
      </c>
      <c r="F429" s="206">
        <v>54700</v>
      </c>
      <c r="G429" s="206">
        <v>54700</v>
      </c>
      <c r="H429" s="262">
        <f t="shared" si="21"/>
        <v>100</v>
      </c>
    </row>
    <row r="430" spans="1:8">
      <c r="A430" s="8"/>
      <c r="C430" s="200"/>
      <c r="D430" s="210">
        <v>4210</v>
      </c>
      <c r="E430" s="205" t="s">
        <v>175</v>
      </c>
      <c r="F430" s="206">
        <v>9000</v>
      </c>
      <c r="G430" s="206">
        <v>7665.24</v>
      </c>
      <c r="H430" s="346">
        <f t="shared" si="21"/>
        <v>85.169333333333327</v>
      </c>
    </row>
    <row r="431" spans="1:8">
      <c r="A431" s="8"/>
      <c r="C431" s="200"/>
      <c r="D431" s="210">
        <v>4217</v>
      </c>
      <c r="E431" s="205" t="s">
        <v>175</v>
      </c>
      <c r="F431" s="206">
        <v>1399.84</v>
      </c>
      <c r="G431" s="206">
        <v>1399.84</v>
      </c>
      <c r="H431" s="263">
        <f t="shared" si="21"/>
        <v>100</v>
      </c>
    </row>
    <row r="432" spans="1:8" ht="22.5">
      <c r="A432" s="8"/>
      <c r="C432" s="200"/>
      <c r="D432" s="210">
        <v>4240</v>
      </c>
      <c r="E432" s="467" t="s">
        <v>262</v>
      </c>
      <c r="F432" s="206">
        <v>191</v>
      </c>
      <c r="G432" s="426">
        <v>51.45</v>
      </c>
      <c r="H432" s="523">
        <f t="shared" si="21"/>
        <v>26.937172774869111</v>
      </c>
    </row>
    <row r="433" spans="1:8">
      <c r="A433" s="8"/>
      <c r="C433" s="200"/>
      <c r="D433" s="210">
        <v>4270</v>
      </c>
      <c r="E433" s="205" t="s">
        <v>164</v>
      </c>
      <c r="F433" s="206">
        <v>230</v>
      </c>
      <c r="G433" s="426">
        <v>230</v>
      </c>
      <c r="H433" s="523">
        <f t="shared" si="21"/>
        <v>100.00000000000001</v>
      </c>
    </row>
    <row r="434" spans="1:8">
      <c r="A434" s="8"/>
      <c r="C434" s="200"/>
      <c r="D434" s="210">
        <v>4280</v>
      </c>
      <c r="E434" s="205" t="s">
        <v>182</v>
      </c>
      <c r="F434" s="206">
        <v>260</v>
      </c>
      <c r="G434" s="426">
        <v>0</v>
      </c>
      <c r="H434" s="523">
        <f t="shared" si="21"/>
        <v>0</v>
      </c>
    </row>
    <row r="435" spans="1:8">
      <c r="A435" s="8"/>
      <c r="C435" s="200"/>
      <c r="D435" s="210">
        <v>4300</v>
      </c>
      <c r="E435" s="205" t="s">
        <v>160</v>
      </c>
      <c r="F435" s="206">
        <v>6022</v>
      </c>
      <c r="G435" s="206">
        <v>4350.2299999999996</v>
      </c>
      <c r="H435" s="263">
        <f t="shared" si="21"/>
        <v>72.238957157090667</v>
      </c>
    </row>
    <row r="436" spans="1:8">
      <c r="A436" s="8"/>
      <c r="C436" s="200"/>
      <c r="D436" s="210">
        <v>4307</v>
      </c>
      <c r="E436" s="205" t="s">
        <v>160</v>
      </c>
      <c r="F436" s="206">
        <v>34398.370000000003</v>
      </c>
      <c r="G436" s="206">
        <v>28288.57</v>
      </c>
      <c r="H436" s="262">
        <f t="shared" si="21"/>
        <v>82.238111864021462</v>
      </c>
    </row>
    <row r="437" spans="1:8" ht="12.75" customHeight="1">
      <c r="A437" s="8"/>
      <c r="C437" s="200"/>
      <c r="D437" s="210">
        <v>4350</v>
      </c>
      <c r="E437" s="474" t="s">
        <v>254</v>
      </c>
      <c r="F437" s="206">
        <v>99</v>
      </c>
      <c r="G437" s="206">
        <v>99</v>
      </c>
      <c r="H437" s="262">
        <f t="shared" si="21"/>
        <v>100</v>
      </c>
    </row>
    <row r="438" spans="1:8" ht="14.25" customHeight="1">
      <c r="A438" s="8"/>
      <c r="B438" s="317"/>
      <c r="C438" s="200"/>
      <c r="D438" s="430">
        <v>4370</v>
      </c>
      <c r="E438" s="429" t="s">
        <v>226</v>
      </c>
      <c r="F438" s="346">
        <v>1200</v>
      </c>
      <c r="G438" s="346">
        <v>973.38</v>
      </c>
      <c r="H438" s="486">
        <f t="shared" si="21"/>
        <v>81.114999999999995</v>
      </c>
    </row>
    <row r="439" spans="1:8">
      <c r="A439" s="8"/>
      <c r="C439" s="200"/>
      <c r="D439" s="204">
        <v>4410</v>
      </c>
      <c r="E439" s="234" t="s">
        <v>169</v>
      </c>
      <c r="F439" s="236">
        <v>8000</v>
      </c>
      <c r="G439" s="236">
        <v>7237.55</v>
      </c>
      <c r="H439" s="526">
        <f t="shared" si="21"/>
        <v>90.469374999999999</v>
      </c>
    </row>
    <row r="440" spans="1:8">
      <c r="A440" s="8"/>
      <c r="C440" s="200"/>
      <c r="D440" s="204">
        <v>4417</v>
      </c>
      <c r="E440" s="234" t="s">
        <v>169</v>
      </c>
      <c r="F440" s="236">
        <v>1880.55</v>
      </c>
      <c r="G440" s="236">
        <v>1702</v>
      </c>
      <c r="H440" s="263">
        <f t="shared" si="21"/>
        <v>90.505437239105589</v>
      </c>
    </row>
    <row r="441" spans="1:8">
      <c r="A441" s="8"/>
      <c r="C441" s="200"/>
      <c r="D441" s="204">
        <v>4440</v>
      </c>
      <c r="E441" s="205" t="s">
        <v>203</v>
      </c>
      <c r="F441" s="236">
        <v>7840</v>
      </c>
      <c r="G441" s="236">
        <v>7380.38</v>
      </c>
      <c r="H441" s="263">
        <f t="shared" si="21"/>
        <v>94.137499999999989</v>
      </c>
    </row>
    <row r="442" spans="1:8">
      <c r="A442" s="8"/>
      <c r="C442" s="200"/>
      <c r="D442" s="210">
        <v>4447</v>
      </c>
      <c r="E442" s="205" t="s">
        <v>203</v>
      </c>
      <c r="F442" s="206">
        <v>1093.93</v>
      </c>
      <c r="G442" s="426">
        <v>1093.93</v>
      </c>
      <c r="H442" s="523">
        <f t="shared" si="21"/>
        <v>100</v>
      </c>
    </row>
    <row r="443" spans="1:8" ht="22.5">
      <c r="A443" s="8"/>
      <c r="C443" s="8"/>
      <c r="D443" s="210">
        <v>4700</v>
      </c>
      <c r="E443" s="474" t="s">
        <v>272</v>
      </c>
      <c r="F443" s="206">
        <v>2770</v>
      </c>
      <c r="G443" s="206">
        <v>0</v>
      </c>
      <c r="H443" s="263">
        <f t="shared" si="21"/>
        <v>0</v>
      </c>
    </row>
    <row r="444" spans="1:8">
      <c r="A444" s="8"/>
      <c r="B444" s="23"/>
      <c r="C444" s="603" t="s">
        <v>17</v>
      </c>
      <c r="D444" s="604"/>
      <c r="E444" s="605"/>
      <c r="F444" s="222">
        <f>SUM(F419:F443)</f>
        <v>486838.80000000005</v>
      </c>
      <c r="G444" s="222">
        <f>SUM(G419:G443)</f>
        <v>431063.58999999991</v>
      </c>
      <c r="H444" s="278">
        <f t="shared" si="21"/>
        <v>88.543392597303225</v>
      </c>
    </row>
    <row r="445" spans="1:8">
      <c r="A445" s="8"/>
      <c r="B445" s="8"/>
      <c r="C445" s="250">
        <v>85228</v>
      </c>
      <c r="D445" s="230" t="s">
        <v>227</v>
      </c>
      <c r="E445" s="231"/>
      <c r="F445" s="410"/>
      <c r="G445" s="410"/>
      <c r="H445" s="252"/>
    </row>
    <row r="446" spans="1:8">
      <c r="A446" s="8"/>
      <c r="C446" s="200"/>
      <c r="D446" s="210">
        <v>4110</v>
      </c>
      <c r="E446" s="205" t="s">
        <v>201</v>
      </c>
      <c r="F446" s="206">
        <v>4838</v>
      </c>
      <c r="G446" s="206">
        <v>2528.23</v>
      </c>
      <c r="H446" s="262">
        <f>G446/F446%</f>
        <v>52.257751136833399</v>
      </c>
    </row>
    <row r="447" spans="1:8">
      <c r="A447" s="8"/>
      <c r="B447" s="8"/>
      <c r="C447" s="200"/>
      <c r="D447" s="210">
        <v>4170</v>
      </c>
      <c r="E447" s="205" t="s">
        <v>159</v>
      </c>
      <c r="F447" s="206">
        <v>42744</v>
      </c>
      <c r="G447" s="206">
        <v>33143.5</v>
      </c>
      <c r="H447" s="262">
        <f>G447/F447%</f>
        <v>77.539537712895381</v>
      </c>
    </row>
    <row r="448" spans="1:8">
      <c r="A448" s="8"/>
      <c r="B448" s="8"/>
      <c r="C448" s="603" t="s">
        <v>17</v>
      </c>
      <c r="D448" s="604"/>
      <c r="E448" s="605"/>
      <c r="F448" s="222">
        <f>SUM(F446:F447)</f>
        <v>47582</v>
      </c>
      <c r="G448" s="222">
        <f>SUM(G446:G447)</f>
        <v>35671.730000000003</v>
      </c>
      <c r="H448" s="278">
        <f>G448/F448%</f>
        <v>74.968958849985299</v>
      </c>
    </row>
    <row r="449" spans="1:8">
      <c r="A449" s="8"/>
      <c r="B449" s="8"/>
      <c r="C449" s="250">
        <v>85278</v>
      </c>
      <c r="D449" s="230" t="s">
        <v>310</v>
      </c>
      <c r="E449" s="231"/>
      <c r="F449" s="421"/>
      <c r="G449" s="421"/>
      <c r="H449" s="247"/>
    </row>
    <row r="450" spans="1:8">
      <c r="A450" s="8"/>
      <c r="B450" s="8"/>
      <c r="C450" s="232"/>
      <c r="D450" s="204">
        <v>3110</v>
      </c>
      <c r="E450" s="234" t="s">
        <v>222</v>
      </c>
      <c r="F450" s="206">
        <v>99500</v>
      </c>
      <c r="G450" s="206">
        <v>99500</v>
      </c>
      <c r="H450" s="262">
        <f>G450/F450%</f>
        <v>100</v>
      </c>
    </row>
    <row r="451" spans="1:8">
      <c r="A451" s="8"/>
      <c r="B451" s="8"/>
      <c r="C451" s="603" t="s">
        <v>17</v>
      </c>
      <c r="D451" s="604"/>
      <c r="E451" s="605"/>
      <c r="F451" s="222">
        <f>SUM(F450)</f>
        <v>99500</v>
      </c>
      <c r="G451" s="222">
        <f>SUM(G450)</f>
        <v>99500</v>
      </c>
      <c r="H451" s="222">
        <f>G451/F451%</f>
        <v>100</v>
      </c>
    </row>
    <row r="452" spans="1:8">
      <c r="A452" s="8"/>
      <c r="B452" s="8"/>
      <c r="C452" s="215">
        <v>85295</v>
      </c>
      <c r="D452" s="202" t="s">
        <v>19</v>
      </c>
      <c r="E452" s="199"/>
      <c r="F452" s="380"/>
      <c r="G452" s="380"/>
      <c r="H452" s="193"/>
    </row>
    <row r="453" spans="1:8">
      <c r="A453" s="8"/>
      <c r="B453" s="8"/>
      <c r="C453" s="250"/>
      <c r="D453" s="204">
        <v>3110</v>
      </c>
      <c r="E453" s="234" t="s">
        <v>222</v>
      </c>
      <c r="F453" s="206">
        <v>166614</v>
      </c>
      <c r="G453" s="206">
        <v>166240</v>
      </c>
      <c r="H453" s="225">
        <f>G453/F453%</f>
        <v>99.775529067185218</v>
      </c>
    </row>
    <row r="454" spans="1:8">
      <c r="A454" s="8"/>
      <c r="B454" s="317"/>
      <c r="C454" s="250"/>
      <c r="D454" s="204">
        <v>3119</v>
      </c>
      <c r="E454" s="234" t="s">
        <v>222</v>
      </c>
      <c r="F454" s="206">
        <v>1200</v>
      </c>
      <c r="G454" s="206">
        <v>1200</v>
      </c>
      <c r="H454" s="262">
        <f>G454/F454%</f>
        <v>100</v>
      </c>
    </row>
    <row r="455" spans="1:8">
      <c r="A455" s="8"/>
      <c r="C455" s="200"/>
      <c r="D455" s="210">
        <v>4300</v>
      </c>
      <c r="E455" s="205" t="s">
        <v>160</v>
      </c>
      <c r="F455" s="206">
        <v>864</v>
      </c>
      <c r="G455" s="206">
        <v>864</v>
      </c>
      <c r="H455" s="262">
        <f>G455/F455%</f>
        <v>100</v>
      </c>
    </row>
    <row r="456" spans="1:8">
      <c r="A456" s="12"/>
      <c r="B456" s="12"/>
      <c r="C456" s="603" t="s">
        <v>17</v>
      </c>
      <c r="D456" s="604"/>
      <c r="E456" s="605"/>
      <c r="F456" s="222">
        <f>SUM(F453:F455)</f>
        <v>168678</v>
      </c>
      <c r="G456" s="222">
        <f>SUM(G453:G455)</f>
        <v>168304</v>
      </c>
      <c r="H456" s="222">
        <f>G456/F456%</f>
        <v>99.778275768031392</v>
      </c>
    </row>
    <row r="457" spans="1:8">
      <c r="A457" s="284" t="s">
        <v>120</v>
      </c>
      <c r="B457" s="239"/>
      <c r="C457" s="285"/>
      <c r="D457" s="285"/>
      <c r="E457" s="248"/>
      <c r="F457" s="208">
        <f>SUM(F388,F393,F378,F404,F407,F411,F414,F417,F444,F448,F456,F381,F451)</f>
        <v>3117719.8000000003</v>
      </c>
      <c r="G457" s="208">
        <f>SUM(G378,G388,G404,G407,G411,G414,G417,G444,G448,G456,G381,G393,G451)</f>
        <v>3010949.6799999997</v>
      </c>
      <c r="H457" s="208">
        <f>G457/F457%</f>
        <v>96.575377941276159</v>
      </c>
    </row>
    <row r="458" spans="1:8">
      <c r="A458" s="195">
        <v>16</v>
      </c>
      <c r="B458" s="223">
        <v>854</v>
      </c>
      <c r="C458" s="270" t="s">
        <v>121</v>
      </c>
      <c r="D458" s="233"/>
      <c r="E458" s="231"/>
      <c r="F458" s="410"/>
      <c r="G458" s="410"/>
      <c r="H458" s="252"/>
    </row>
    <row r="459" spans="1:8">
      <c r="A459" s="200"/>
      <c r="B459" s="200"/>
      <c r="C459" s="203">
        <v>85401</v>
      </c>
      <c r="D459" s="202" t="s">
        <v>228</v>
      </c>
      <c r="E459" s="199"/>
      <c r="F459" s="380"/>
      <c r="G459" s="380"/>
      <c r="H459" s="193"/>
    </row>
    <row r="460" spans="1:8">
      <c r="A460" s="200"/>
      <c r="B460" s="200"/>
      <c r="C460" s="213"/>
      <c r="D460" s="204">
        <v>3020</v>
      </c>
      <c r="E460" s="205" t="s">
        <v>229</v>
      </c>
      <c r="F460" s="206">
        <v>6559</v>
      </c>
      <c r="G460" s="206">
        <v>5963.98</v>
      </c>
      <c r="H460" s="262">
        <f t="shared" ref="H460:H466" si="22">G460/F460%</f>
        <v>90.928190272907443</v>
      </c>
    </row>
    <row r="461" spans="1:8">
      <c r="A461" s="200"/>
      <c r="B461" s="200"/>
      <c r="C461" s="213"/>
      <c r="D461" s="210">
        <v>4010</v>
      </c>
      <c r="E461" s="205" t="s">
        <v>199</v>
      </c>
      <c r="F461" s="206">
        <v>76142</v>
      </c>
      <c r="G461" s="206">
        <v>68007.02</v>
      </c>
      <c r="H461" s="262">
        <f t="shared" si="22"/>
        <v>89.316041081137882</v>
      </c>
    </row>
    <row r="462" spans="1:8">
      <c r="A462" s="200"/>
      <c r="B462" s="200"/>
      <c r="C462" s="213"/>
      <c r="D462" s="210">
        <v>4040</v>
      </c>
      <c r="E462" s="205" t="s">
        <v>200</v>
      </c>
      <c r="F462" s="206">
        <v>7300</v>
      </c>
      <c r="G462" s="206">
        <v>6723.73</v>
      </c>
      <c r="H462" s="346">
        <f t="shared" si="22"/>
        <v>92.105890410958892</v>
      </c>
    </row>
    <row r="463" spans="1:8">
      <c r="A463" s="200"/>
      <c r="B463" s="200"/>
      <c r="C463" s="213"/>
      <c r="D463" s="210">
        <v>4110</v>
      </c>
      <c r="E463" s="205" t="s">
        <v>201</v>
      </c>
      <c r="F463" s="206">
        <v>15471</v>
      </c>
      <c r="G463" s="206">
        <v>13844.65</v>
      </c>
      <c r="H463" s="263">
        <f t="shared" si="22"/>
        <v>89.487751276581989</v>
      </c>
    </row>
    <row r="464" spans="1:8">
      <c r="A464" s="200"/>
      <c r="B464" s="200"/>
      <c r="C464" s="213"/>
      <c r="D464" s="210">
        <v>4120</v>
      </c>
      <c r="E464" s="205" t="s">
        <v>158</v>
      </c>
      <c r="F464" s="206">
        <v>2205</v>
      </c>
      <c r="G464" s="206">
        <v>1973.17</v>
      </c>
      <c r="H464" s="262">
        <f t="shared" si="22"/>
        <v>89.486167800453515</v>
      </c>
    </row>
    <row r="465" spans="1:8">
      <c r="A465" s="200"/>
      <c r="B465" s="200"/>
      <c r="C465" s="213"/>
      <c r="D465" s="210">
        <v>4440</v>
      </c>
      <c r="E465" s="205" t="s">
        <v>203</v>
      </c>
      <c r="F465" s="206">
        <v>6000</v>
      </c>
      <c r="G465" s="206">
        <v>5271</v>
      </c>
      <c r="H465" s="262">
        <f t="shared" si="22"/>
        <v>87.85</v>
      </c>
    </row>
    <row r="466" spans="1:8">
      <c r="A466" s="200"/>
      <c r="B466" s="200"/>
      <c r="C466" s="603" t="s">
        <v>17</v>
      </c>
      <c r="D466" s="604"/>
      <c r="E466" s="605"/>
      <c r="F466" s="222">
        <f>SUM(F460:F465)</f>
        <v>113677</v>
      </c>
      <c r="G466" s="222">
        <f>SUM(G460:G465)</f>
        <v>101783.54999999999</v>
      </c>
      <c r="H466" s="278">
        <f t="shared" si="22"/>
        <v>89.537505388073214</v>
      </c>
    </row>
    <row r="467" spans="1:8">
      <c r="A467" s="8"/>
      <c r="B467" s="8"/>
      <c r="C467" s="240">
        <v>85415</v>
      </c>
      <c r="D467" s="89" t="s">
        <v>122</v>
      </c>
      <c r="E467" s="286"/>
      <c r="F467" s="380"/>
      <c r="G467" s="380"/>
      <c r="H467" s="6"/>
    </row>
    <row r="468" spans="1:8">
      <c r="A468" s="8"/>
      <c r="B468" s="8"/>
      <c r="C468" s="242"/>
      <c r="D468" s="204">
        <v>3110</v>
      </c>
      <c r="E468" s="234" t="s">
        <v>222</v>
      </c>
      <c r="F468" s="206">
        <v>9000</v>
      </c>
      <c r="G468" s="206">
        <v>9000</v>
      </c>
      <c r="H468" s="262">
        <f t="shared" ref="H468" si="23">G468/F468%</f>
        <v>100</v>
      </c>
    </row>
    <row r="469" spans="1:8">
      <c r="A469" s="8"/>
      <c r="B469" s="8"/>
      <c r="C469" s="287"/>
      <c r="D469" s="264">
        <v>3240</v>
      </c>
      <c r="E469" s="259" t="s">
        <v>230</v>
      </c>
      <c r="F469" s="316">
        <v>106446</v>
      </c>
      <c r="G469" s="316">
        <v>83275.88</v>
      </c>
      <c r="H469" s="262">
        <f>G469/F469%</f>
        <v>78.232981981474182</v>
      </c>
    </row>
    <row r="470" spans="1:8">
      <c r="A470" s="8"/>
      <c r="B470" s="8"/>
      <c r="C470" s="564"/>
      <c r="D470" s="264">
        <v>3260</v>
      </c>
      <c r="E470" s="565" t="s">
        <v>326</v>
      </c>
      <c r="F470" s="316">
        <v>16972</v>
      </c>
      <c r="G470" s="316">
        <v>15387</v>
      </c>
      <c r="H470" s="262">
        <f>G470/F470%</f>
        <v>90.661088852227195</v>
      </c>
    </row>
    <row r="471" spans="1:8">
      <c r="A471" s="8"/>
      <c r="B471" s="8"/>
      <c r="C471" s="249"/>
      <c r="D471" s="256">
        <v>4300</v>
      </c>
      <c r="E471" s="205" t="s">
        <v>160</v>
      </c>
      <c r="F471" s="206">
        <v>670</v>
      </c>
      <c r="G471" s="206">
        <v>665.25</v>
      </c>
      <c r="H471" s="262">
        <f>G471/F471%</f>
        <v>99.291044776119406</v>
      </c>
    </row>
    <row r="472" spans="1:8">
      <c r="A472" s="12"/>
      <c r="B472" s="12"/>
      <c r="C472" s="603" t="s">
        <v>17</v>
      </c>
      <c r="D472" s="604"/>
      <c r="E472" s="605"/>
      <c r="F472" s="237">
        <f>SUM(F468:F471)</f>
        <v>133088</v>
      </c>
      <c r="G472" s="237">
        <f>SUM(G468:G471)</f>
        <v>108328.13</v>
      </c>
      <c r="H472" s="283">
        <f>G472/F472%</f>
        <v>81.395865893243567</v>
      </c>
    </row>
    <row r="473" spans="1:8">
      <c r="A473" s="622" t="s">
        <v>124</v>
      </c>
      <c r="B473" s="622"/>
      <c r="C473" s="622"/>
      <c r="D473" s="622"/>
      <c r="E473" s="622"/>
      <c r="F473" s="208">
        <f>F466+F472</f>
        <v>246765</v>
      </c>
      <c r="G473" s="208">
        <f>G466+G472</f>
        <v>210111.68</v>
      </c>
      <c r="H473" s="208">
        <f>G473/F473%</f>
        <v>85.146467286689756</v>
      </c>
    </row>
    <row r="474" spans="1:8">
      <c r="A474" s="195">
        <v>17</v>
      </c>
      <c r="B474" s="288">
        <v>900</v>
      </c>
      <c r="C474" s="224" t="s">
        <v>125</v>
      </c>
      <c r="D474" s="198"/>
      <c r="E474" s="199"/>
      <c r="F474" s="380"/>
      <c r="G474" s="380"/>
      <c r="H474" s="193"/>
    </row>
    <row r="475" spans="1:8">
      <c r="A475" s="200"/>
      <c r="B475" s="269"/>
      <c r="C475" s="215">
        <v>90002</v>
      </c>
      <c r="D475" s="202" t="s">
        <v>141</v>
      </c>
      <c r="E475" s="199"/>
      <c r="F475" s="380"/>
      <c r="G475" s="380"/>
      <c r="H475" s="193"/>
    </row>
    <row r="476" spans="1:8" ht="20.85" customHeight="1">
      <c r="A476" s="200"/>
      <c r="B476" s="269"/>
      <c r="C476" s="250"/>
      <c r="D476" s="210">
        <v>2710</v>
      </c>
      <c r="E476" s="205" t="s">
        <v>231</v>
      </c>
      <c r="F476" s="206">
        <v>89355</v>
      </c>
      <c r="G476" s="206">
        <v>89353.54</v>
      </c>
      <c r="H476" s="206">
        <f>G476/F476%</f>
        <v>99.998366067931286</v>
      </c>
    </row>
    <row r="477" spans="1:8">
      <c r="A477" s="200"/>
      <c r="B477" s="269"/>
      <c r="C477" s="203"/>
      <c r="D477" s="215">
        <v>4010</v>
      </c>
      <c r="E477" s="253" t="s">
        <v>199</v>
      </c>
      <c r="F477" s="217">
        <v>10500</v>
      </c>
      <c r="G477" s="217">
        <v>9698.06</v>
      </c>
      <c r="H477" s="262">
        <f t="shared" ref="H477" si="24">G477/F477%</f>
        <v>92.362476190476187</v>
      </c>
    </row>
    <row r="478" spans="1:8">
      <c r="A478" s="200"/>
      <c r="B478" s="269"/>
      <c r="C478" s="203"/>
      <c r="D478" s="531">
        <v>4110</v>
      </c>
      <c r="E478" s="527" t="s">
        <v>201</v>
      </c>
      <c r="F478" s="523">
        <v>1450</v>
      </c>
      <c r="G478" s="523">
        <v>953.65</v>
      </c>
      <c r="H478" s="523">
        <f t="shared" ref="H478:H480" si="25">G478/F478%</f>
        <v>65.768965517241384</v>
      </c>
    </row>
    <row r="479" spans="1:8">
      <c r="A479" s="200"/>
      <c r="B479" s="269"/>
      <c r="C479" s="203"/>
      <c r="D479" s="531">
        <v>4120</v>
      </c>
      <c r="E479" s="527" t="s">
        <v>158</v>
      </c>
      <c r="F479" s="523">
        <v>100</v>
      </c>
      <c r="G479" s="523">
        <v>65.94</v>
      </c>
      <c r="H479" s="523">
        <f t="shared" si="25"/>
        <v>65.94</v>
      </c>
    </row>
    <row r="480" spans="1:8">
      <c r="A480" s="200"/>
      <c r="B480" s="269"/>
      <c r="C480" s="203"/>
      <c r="D480" s="531">
        <v>4170</v>
      </c>
      <c r="E480" s="527" t="s">
        <v>159</v>
      </c>
      <c r="F480" s="523">
        <v>2900</v>
      </c>
      <c r="G480" s="523">
        <v>2100</v>
      </c>
      <c r="H480" s="523">
        <f t="shared" si="25"/>
        <v>72.41379310344827</v>
      </c>
    </row>
    <row r="481" spans="1:8">
      <c r="A481" s="200"/>
      <c r="B481" s="269"/>
      <c r="C481" s="203"/>
      <c r="D481" s="204">
        <v>4210</v>
      </c>
      <c r="E481" s="234" t="s">
        <v>175</v>
      </c>
      <c r="F481" s="236">
        <v>400</v>
      </c>
      <c r="G481" s="236">
        <v>0</v>
      </c>
      <c r="H481" s="263">
        <f>G481/F481%</f>
        <v>0</v>
      </c>
    </row>
    <row r="482" spans="1:8">
      <c r="A482" s="200"/>
      <c r="B482" s="269"/>
      <c r="C482" s="213"/>
      <c r="D482" s="210">
        <v>4300</v>
      </c>
      <c r="E482" s="205" t="s">
        <v>160</v>
      </c>
      <c r="F482" s="426">
        <v>249945</v>
      </c>
      <c r="G482" s="426">
        <v>207326.71</v>
      </c>
      <c r="H482" s="206">
        <f>G482/F482%</f>
        <v>82.948932765208355</v>
      </c>
    </row>
    <row r="483" spans="1:8">
      <c r="A483" s="200"/>
      <c r="B483" s="269"/>
      <c r="C483" s="213"/>
      <c r="D483" s="250">
        <v>4410</v>
      </c>
      <c r="E483" s="234" t="s">
        <v>169</v>
      </c>
      <c r="F483" s="236">
        <v>100</v>
      </c>
      <c r="G483" s="236">
        <v>72</v>
      </c>
      <c r="H483" s="526">
        <f t="shared" ref="H483:H484" si="26">G483/F483%</f>
        <v>72</v>
      </c>
    </row>
    <row r="484" spans="1:8" ht="33.75">
      <c r="A484" s="200"/>
      <c r="B484" s="269"/>
      <c r="C484" s="213"/>
      <c r="D484" s="531">
        <v>4590</v>
      </c>
      <c r="E484" s="248" t="s">
        <v>271</v>
      </c>
      <c r="F484" s="566">
        <v>6300</v>
      </c>
      <c r="G484" s="566">
        <v>6300</v>
      </c>
      <c r="H484" s="236">
        <f t="shared" si="26"/>
        <v>100</v>
      </c>
    </row>
    <row r="485" spans="1:8">
      <c r="A485" s="200"/>
      <c r="B485" s="269"/>
      <c r="C485" s="603" t="s">
        <v>17</v>
      </c>
      <c r="D485" s="623"/>
      <c r="E485" s="605"/>
      <c r="F485" s="289">
        <f>SUM(F476:F484)</f>
        <v>361050</v>
      </c>
      <c r="G485" s="289">
        <f>SUM(G476:G484)</f>
        <v>315869.89999999997</v>
      </c>
      <c r="H485" s="289">
        <f>G485/F485%</f>
        <v>87.486470018003033</v>
      </c>
    </row>
    <row r="486" spans="1:8">
      <c r="A486" s="8"/>
      <c r="C486" s="215">
        <v>90003</v>
      </c>
      <c r="D486" s="230" t="s">
        <v>232</v>
      </c>
      <c r="E486" s="231"/>
      <c r="F486" s="410"/>
      <c r="G486" s="410"/>
      <c r="H486" s="252"/>
    </row>
    <row r="487" spans="1:8">
      <c r="A487" s="200"/>
      <c r="B487" s="200"/>
      <c r="C487" s="213"/>
      <c r="D487" s="210">
        <v>4170</v>
      </c>
      <c r="E487" s="467" t="s">
        <v>159</v>
      </c>
      <c r="F487" s="206">
        <v>1570</v>
      </c>
      <c r="G487" s="206">
        <v>1570</v>
      </c>
      <c r="H487" s="263">
        <f>G487/F487%</f>
        <v>100</v>
      </c>
    </row>
    <row r="488" spans="1:8">
      <c r="A488" s="200"/>
      <c r="B488" s="200"/>
      <c r="C488" s="213"/>
      <c r="D488" s="204">
        <v>4210</v>
      </c>
      <c r="E488" s="205" t="s">
        <v>175</v>
      </c>
      <c r="F488" s="206">
        <v>6000</v>
      </c>
      <c r="G488" s="206">
        <v>273.16000000000003</v>
      </c>
      <c r="H488" s="262">
        <f>G488/F488%</f>
        <v>4.5526666666666671</v>
      </c>
    </row>
    <row r="489" spans="1:8">
      <c r="A489" s="200"/>
      <c r="B489" s="269"/>
      <c r="C489" s="213"/>
      <c r="D489" s="210">
        <v>4270</v>
      </c>
      <c r="E489" s="205" t="s">
        <v>164</v>
      </c>
      <c r="F489" s="426">
        <v>500</v>
      </c>
      <c r="G489" s="426">
        <v>0</v>
      </c>
      <c r="H489" s="206">
        <f>G489/F489%</f>
        <v>0</v>
      </c>
    </row>
    <row r="490" spans="1:8">
      <c r="A490" s="8"/>
      <c r="C490" s="232"/>
      <c r="D490" s="210">
        <v>4300</v>
      </c>
      <c r="E490" s="205" t="s">
        <v>160</v>
      </c>
      <c r="F490" s="206">
        <v>56780</v>
      </c>
      <c r="G490" s="206">
        <v>56779.21</v>
      </c>
      <c r="H490" s="262">
        <f>G490/F490%</f>
        <v>99.9986086650229</v>
      </c>
    </row>
    <row r="491" spans="1:8">
      <c r="A491" s="8"/>
      <c r="C491" s="603" t="s">
        <v>17</v>
      </c>
      <c r="D491" s="604"/>
      <c r="E491" s="605"/>
      <c r="F491" s="222">
        <f>SUM(F487:F490)</f>
        <v>64850</v>
      </c>
      <c r="G491" s="222">
        <f>SUM(G487:G490)</f>
        <v>58622.37</v>
      </c>
      <c r="H491" s="278">
        <f>G491/F491%</f>
        <v>90.396869699306095</v>
      </c>
    </row>
    <row r="492" spans="1:8">
      <c r="A492" s="8"/>
      <c r="C492" s="215">
        <v>90004</v>
      </c>
      <c r="D492" s="202" t="s">
        <v>233</v>
      </c>
      <c r="E492" s="199"/>
      <c r="F492" s="380"/>
      <c r="G492" s="380"/>
      <c r="H492" s="193"/>
    </row>
    <row r="493" spans="1:8">
      <c r="A493" s="8"/>
      <c r="C493" s="200"/>
      <c r="D493" s="210">
        <v>4210</v>
      </c>
      <c r="E493" s="205" t="s">
        <v>175</v>
      </c>
      <c r="F493" s="206">
        <v>500</v>
      </c>
      <c r="G493" s="206">
        <v>17.2</v>
      </c>
      <c r="H493" s="262">
        <f>G493/F493%</f>
        <v>3.44</v>
      </c>
    </row>
    <row r="494" spans="1:8">
      <c r="A494" s="8"/>
      <c r="C494" s="232"/>
      <c r="D494" s="204">
        <v>4300</v>
      </c>
      <c r="E494" s="234" t="s">
        <v>160</v>
      </c>
      <c r="F494" s="206">
        <v>21300</v>
      </c>
      <c r="G494" s="206">
        <v>21287.49</v>
      </c>
      <c r="H494" s="262">
        <f>G494/F494%</f>
        <v>99.941267605633811</v>
      </c>
    </row>
    <row r="495" spans="1:8">
      <c r="A495" s="8"/>
      <c r="B495" s="23"/>
      <c r="C495" s="609" t="s">
        <v>17</v>
      </c>
      <c r="D495" s="610"/>
      <c r="E495" s="611"/>
      <c r="F495" s="360">
        <f>SUM(F493:F494)</f>
        <v>21800</v>
      </c>
      <c r="G495" s="360">
        <f>SUM(G493:G494)</f>
        <v>21304.690000000002</v>
      </c>
      <c r="H495" s="360">
        <f>G495/F495%</f>
        <v>97.727935779816519</v>
      </c>
    </row>
    <row r="496" spans="1:8" s="473" customFormat="1">
      <c r="A496" s="472"/>
      <c r="C496" s="250">
        <v>90015</v>
      </c>
      <c r="D496" s="230" t="s">
        <v>234</v>
      </c>
      <c r="E496" s="231"/>
      <c r="F496" s="495"/>
      <c r="G496" s="495"/>
      <c r="H496" s="496"/>
    </row>
    <row r="497" spans="1:8" s="473" customFormat="1">
      <c r="A497" s="472"/>
      <c r="C497" s="250"/>
      <c r="D497" s="210">
        <v>4170</v>
      </c>
      <c r="E497" s="467" t="s">
        <v>159</v>
      </c>
      <c r="F497" s="206">
        <v>1760</v>
      </c>
      <c r="G497" s="206">
        <v>1760</v>
      </c>
      <c r="H497" s="263">
        <f>G497/F497%</f>
        <v>99.999999999999986</v>
      </c>
    </row>
    <row r="498" spans="1:8">
      <c r="A498" s="8"/>
      <c r="B498" s="8"/>
      <c r="C498" s="200"/>
      <c r="D498" s="204">
        <v>4260</v>
      </c>
      <c r="E498" s="234" t="s">
        <v>235</v>
      </c>
      <c r="F498" s="236">
        <v>130520</v>
      </c>
      <c r="G498" s="236">
        <v>130044.92</v>
      </c>
      <c r="H498" s="263">
        <f t="shared" ref="H498:H509" si="27">G498/F498%</f>
        <v>99.63600980692614</v>
      </c>
    </row>
    <row r="499" spans="1:8">
      <c r="A499" s="8"/>
      <c r="C499" s="200"/>
      <c r="D499" s="210">
        <v>4300</v>
      </c>
      <c r="E499" s="205" t="s">
        <v>160</v>
      </c>
      <c r="F499" s="206">
        <v>85488</v>
      </c>
      <c r="G499" s="206">
        <v>85486.49</v>
      </c>
      <c r="H499" s="262">
        <f t="shared" si="27"/>
        <v>99.998233670222731</v>
      </c>
    </row>
    <row r="500" spans="1:8">
      <c r="A500" s="8"/>
      <c r="C500" s="200"/>
      <c r="D500" s="210">
        <v>4580</v>
      </c>
      <c r="E500" s="527" t="s">
        <v>110</v>
      </c>
      <c r="F500" s="206">
        <v>156</v>
      </c>
      <c r="G500" s="206">
        <v>155.36000000000001</v>
      </c>
      <c r="H500" s="262">
        <f t="shared" si="27"/>
        <v>99.589743589743591</v>
      </c>
    </row>
    <row r="501" spans="1:8">
      <c r="A501" s="8"/>
      <c r="C501" s="200"/>
      <c r="D501" s="250">
        <v>6050</v>
      </c>
      <c r="E501" s="265" t="s">
        <v>236</v>
      </c>
      <c r="F501" s="206">
        <v>28573</v>
      </c>
      <c r="G501" s="206">
        <v>28572.33</v>
      </c>
      <c r="H501" s="262">
        <f t="shared" si="27"/>
        <v>99.997655128967907</v>
      </c>
    </row>
    <row r="502" spans="1:8">
      <c r="A502" s="8"/>
      <c r="C502" s="603" t="s">
        <v>17</v>
      </c>
      <c r="D502" s="604"/>
      <c r="E502" s="605"/>
      <c r="F502" s="222">
        <f>SUM(F497:F501)</f>
        <v>246497</v>
      </c>
      <c r="G502" s="222">
        <f>SUM(G497:G501)</f>
        <v>246019.09999999998</v>
      </c>
      <c r="H502" s="222">
        <f t="shared" si="27"/>
        <v>99.806123401096158</v>
      </c>
    </row>
    <row r="503" spans="1:8" s="473" customFormat="1">
      <c r="A503" s="472"/>
      <c r="C503" s="250">
        <v>90095</v>
      </c>
      <c r="D503" s="230" t="s">
        <v>293</v>
      </c>
      <c r="E503" s="231"/>
      <c r="F503" s="495"/>
      <c r="G503" s="495"/>
      <c r="H503" s="496"/>
    </row>
    <row r="504" spans="1:8">
      <c r="A504" s="8"/>
      <c r="B504" s="8"/>
      <c r="C504" s="200"/>
      <c r="D504" s="215">
        <v>4300</v>
      </c>
      <c r="E504" s="253" t="s">
        <v>160</v>
      </c>
      <c r="F504" s="206">
        <v>6000</v>
      </c>
      <c r="G504" s="206">
        <v>6000</v>
      </c>
      <c r="H504" s="262">
        <f>G504/F504%</f>
        <v>100</v>
      </c>
    </row>
    <row r="505" spans="1:8">
      <c r="A505" s="8"/>
      <c r="C505" s="207"/>
      <c r="D505" s="528">
        <v>6050</v>
      </c>
      <c r="E505" s="529" t="s">
        <v>236</v>
      </c>
      <c r="F505" s="272">
        <v>816</v>
      </c>
      <c r="G505" s="206">
        <v>0</v>
      </c>
      <c r="H505" s="262">
        <f>G505/F505%</f>
        <v>0</v>
      </c>
    </row>
    <row r="506" spans="1:8">
      <c r="A506" s="8"/>
      <c r="C506" s="207"/>
      <c r="D506" s="528">
        <v>6057</v>
      </c>
      <c r="E506" s="529" t="s">
        <v>236</v>
      </c>
      <c r="F506" s="272">
        <v>1464</v>
      </c>
      <c r="G506" s="206">
        <v>1463.53</v>
      </c>
      <c r="H506" s="262">
        <f>G506/F506%</f>
        <v>99.967896174863384</v>
      </c>
    </row>
    <row r="507" spans="1:8">
      <c r="A507" s="8"/>
      <c r="C507" s="207"/>
      <c r="D507" s="250">
        <v>6059</v>
      </c>
      <c r="E507" s="265" t="s">
        <v>236</v>
      </c>
      <c r="F507" s="206">
        <v>259</v>
      </c>
      <c r="G507" s="206">
        <v>258.47000000000003</v>
      </c>
      <c r="H507" s="262">
        <f>G507/F507%</f>
        <v>99.795366795366817</v>
      </c>
    </row>
    <row r="508" spans="1:8">
      <c r="A508" s="8"/>
      <c r="C508" s="603" t="s">
        <v>17</v>
      </c>
      <c r="D508" s="604"/>
      <c r="E508" s="605"/>
      <c r="F508" s="222">
        <f>SUM(F504:F507)</f>
        <v>8539</v>
      </c>
      <c r="G508" s="222">
        <f>SUM(G504:G507)</f>
        <v>7722</v>
      </c>
      <c r="H508" s="222">
        <f>G508/F508%</f>
        <v>90.432134910411051</v>
      </c>
    </row>
    <row r="509" spans="1:8">
      <c r="A509" s="197" t="s">
        <v>237</v>
      </c>
      <c r="B509" s="212"/>
      <c r="C509" s="198"/>
      <c r="D509" s="198"/>
      <c r="E509" s="248"/>
      <c r="F509" s="208">
        <f>F502+F495+F491+F485+F508</f>
        <v>702736</v>
      </c>
      <c r="G509" s="208">
        <f>G502+G495+G491+G485+G508</f>
        <v>649538.05999999994</v>
      </c>
      <c r="H509" s="208">
        <f t="shared" si="27"/>
        <v>92.429882630176905</v>
      </c>
    </row>
    <row r="510" spans="1:8">
      <c r="A510" s="215">
        <v>18</v>
      </c>
      <c r="B510" s="223">
        <v>921</v>
      </c>
      <c r="C510" s="290" t="s">
        <v>127</v>
      </c>
      <c r="D510" s="264"/>
      <c r="E510" s="291"/>
      <c r="F510" s="427"/>
      <c r="G510" s="427"/>
      <c r="H510" s="292"/>
    </row>
    <row r="511" spans="1:8">
      <c r="A511" s="200"/>
      <c r="B511" s="214"/>
      <c r="C511" s="203">
        <v>92109</v>
      </c>
      <c r="D511" s="202" t="s">
        <v>128</v>
      </c>
      <c r="E511" s="199"/>
      <c r="F511" s="380"/>
      <c r="G511" s="380"/>
      <c r="H511" s="193"/>
    </row>
    <row r="512" spans="1:8">
      <c r="A512" s="293"/>
      <c r="B512" s="244"/>
      <c r="C512" s="213"/>
      <c r="D512" s="210">
        <v>4110</v>
      </c>
      <c r="E512" s="475" t="s">
        <v>201</v>
      </c>
      <c r="F512" s="206">
        <v>4010</v>
      </c>
      <c r="G512" s="206">
        <v>3693.6</v>
      </c>
      <c r="H512" s="346">
        <f t="shared" ref="H512:H522" si="28">G512/F512%</f>
        <v>92.109725685785534</v>
      </c>
    </row>
    <row r="513" spans="1:8">
      <c r="A513" s="200"/>
      <c r="B513" s="214"/>
      <c r="C513" s="203"/>
      <c r="D513" s="210">
        <v>4120</v>
      </c>
      <c r="E513" s="475" t="s">
        <v>158</v>
      </c>
      <c r="F513" s="206">
        <v>100</v>
      </c>
      <c r="G513" s="206">
        <v>0</v>
      </c>
      <c r="H513" s="263">
        <f t="shared" si="28"/>
        <v>0</v>
      </c>
    </row>
    <row r="514" spans="1:8">
      <c r="A514" s="200"/>
      <c r="B514" s="214"/>
      <c r="C514" s="250"/>
      <c r="D514" s="210">
        <v>4170</v>
      </c>
      <c r="E514" s="475" t="s">
        <v>159</v>
      </c>
      <c r="F514" s="206">
        <v>46547</v>
      </c>
      <c r="G514" s="206">
        <v>45627.199999999997</v>
      </c>
      <c r="H514" s="272">
        <f t="shared" si="28"/>
        <v>98.023932799106262</v>
      </c>
    </row>
    <row r="515" spans="1:8">
      <c r="A515" s="8"/>
      <c r="B515" s="8"/>
      <c r="D515" s="204">
        <v>4210</v>
      </c>
      <c r="E515" s="476" t="s">
        <v>175</v>
      </c>
      <c r="F515" s="206">
        <v>28000</v>
      </c>
      <c r="G515" s="206">
        <v>27973.05</v>
      </c>
      <c r="H515" s="262">
        <f t="shared" si="28"/>
        <v>99.903750000000002</v>
      </c>
    </row>
    <row r="516" spans="1:8">
      <c r="A516" s="8"/>
      <c r="B516" s="8"/>
      <c r="D516" s="210">
        <v>4260</v>
      </c>
      <c r="E516" s="475" t="s">
        <v>168</v>
      </c>
      <c r="F516" s="206">
        <v>14000</v>
      </c>
      <c r="G516" s="206">
        <v>11182.5</v>
      </c>
      <c r="H516" s="262">
        <f t="shared" si="28"/>
        <v>79.875</v>
      </c>
    </row>
    <row r="517" spans="1:8">
      <c r="A517" s="8"/>
      <c r="B517" s="8"/>
      <c r="D517" s="210">
        <v>4300</v>
      </c>
      <c r="E517" s="475" t="s">
        <v>160</v>
      </c>
      <c r="F517" s="206">
        <v>28400</v>
      </c>
      <c r="G517" s="206">
        <v>28393.49</v>
      </c>
      <c r="H517" s="262">
        <f t="shared" si="28"/>
        <v>99.977077464788735</v>
      </c>
    </row>
    <row r="518" spans="1:8">
      <c r="A518" s="8"/>
      <c r="B518" s="8"/>
      <c r="D518" s="210">
        <v>4430</v>
      </c>
      <c r="E518" s="467" t="s">
        <v>161</v>
      </c>
      <c r="F518" s="206">
        <v>1000</v>
      </c>
      <c r="G518" s="206">
        <v>634.20000000000005</v>
      </c>
      <c r="H518" s="262">
        <f t="shared" si="28"/>
        <v>63.42</v>
      </c>
    </row>
    <row r="519" spans="1:8" ht="14.25" customHeight="1">
      <c r="A519" s="8"/>
      <c r="B519" s="8"/>
      <c r="D519" s="210">
        <v>6050</v>
      </c>
      <c r="E519" s="475" t="s">
        <v>165</v>
      </c>
      <c r="F519" s="206">
        <v>187138</v>
      </c>
      <c r="G519" s="206">
        <v>186491.14</v>
      </c>
      <c r="H519" s="262">
        <f t="shared" si="28"/>
        <v>99.654340647009164</v>
      </c>
    </row>
    <row r="520" spans="1:8" ht="14.25" customHeight="1">
      <c r="A520" s="8"/>
      <c r="B520" s="8"/>
      <c r="D520" s="215">
        <v>6058</v>
      </c>
      <c r="E520" s="475" t="s">
        <v>165</v>
      </c>
      <c r="F520" s="206">
        <v>613212</v>
      </c>
      <c r="G520" s="206">
        <v>405203.43</v>
      </c>
      <c r="H520" s="262">
        <f t="shared" si="28"/>
        <v>66.078848750513686</v>
      </c>
    </row>
    <row r="521" spans="1:8" ht="14.25" customHeight="1">
      <c r="A521" s="8"/>
      <c r="B521" s="8"/>
      <c r="D521" s="531">
        <v>6059</v>
      </c>
      <c r="E521" s="530" t="s">
        <v>165</v>
      </c>
      <c r="F521" s="206">
        <v>135125</v>
      </c>
      <c r="G521" s="206">
        <v>131464.26999999999</v>
      </c>
      <c r="H521" s="262">
        <f t="shared" si="28"/>
        <v>97.290856614246067</v>
      </c>
    </row>
    <row r="522" spans="1:8">
      <c r="A522" s="8"/>
      <c r="B522" s="8"/>
      <c r="C522" s="603" t="s">
        <v>17</v>
      </c>
      <c r="D522" s="623"/>
      <c r="E522" s="605"/>
      <c r="F522" s="222">
        <f>SUM(F512:F521)</f>
        <v>1057532</v>
      </c>
      <c r="G522" s="222">
        <f>SUM(G512:G521)</f>
        <v>840662.88</v>
      </c>
      <c r="H522" s="278">
        <f t="shared" si="28"/>
        <v>79.492902342435031</v>
      </c>
    </row>
    <row r="523" spans="1:8">
      <c r="A523" s="8"/>
      <c r="B523" s="8"/>
      <c r="C523" s="240">
        <v>92116</v>
      </c>
      <c r="D523" s="202" t="s">
        <v>238</v>
      </c>
      <c r="E523" s="199"/>
      <c r="F523" s="380"/>
      <c r="G523" s="380"/>
      <c r="H523" s="193"/>
    </row>
    <row r="524" spans="1:8" ht="22.5">
      <c r="A524" s="8"/>
      <c r="B524" s="8"/>
      <c r="C524" s="242"/>
      <c r="D524" s="210">
        <v>2480</v>
      </c>
      <c r="E524" s="205" t="s">
        <v>239</v>
      </c>
      <c r="F524" s="206">
        <v>193000</v>
      </c>
      <c r="G524" s="206">
        <v>187430</v>
      </c>
      <c r="H524" s="346">
        <f>G524/F524%</f>
        <v>97.113989637305693</v>
      </c>
    </row>
    <row r="525" spans="1:8">
      <c r="A525" s="8"/>
      <c r="B525" s="8"/>
      <c r="C525" s="603" t="s">
        <v>17</v>
      </c>
      <c r="D525" s="604"/>
      <c r="E525" s="605"/>
      <c r="F525" s="222">
        <f>SUM(F524:F524)</f>
        <v>193000</v>
      </c>
      <c r="G525" s="222">
        <f>SUM(G524:G524)</f>
        <v>187430</v>
      </c>
      <c r="H525" s="206">
        <f>G525/F525%</f>
        <v>97.113989637305693</v>
      </c>
    </row>
    <row r="526" spans="1:8">
      <c r="A526" s="8"/>
      <c r="B526" s="8"/>
      <c r="C526" s="240">
        <v>92120</v>
      </c>
      <c r="D526" s="230" t="s">
        <v>240</v>
      </c>
      <c r="E526" s="231"/>
      <c r="F526" s="410"/>
      <c r="G526" s="410"/>
      <c r="H526" s="252"/>
    </row>
    <row r="527" spans="1:8" ht="56.25" customHeight="1">
      <c r="A527" s="8"/>
      <c r="B527" s="8"/>
      <c r="C527" s="213"/>
      <c r="D527" s="210">
        <v>2720</v>
      </c>
      <c r="E527" s="205" t="s">
        <v>255</v>
      </c>
      <c r="F527" s="206">
        <v>10000</v>
      </c>
      <c r="G527" s="206">
        <v>10000</v>
      </c>
      <c r="H527" s="262">
        <f>G527/F527%</f>
        <v>100</v>
      </c>
    </row>
    <row r="528" spans="1:8">
      <c r="A528" s="8"/>
      <c r="B528" s="8"/>
      <c r="C528" s="213"/>
      <c r="D528" s="210">
        <v>4170</v>
      </c>
      <c r="E528" s="205" t="s">
        <v>159</v>
      </c>
      <c r="F528" s="206">
        <v>33300</v>
      </c>
      <c r="G528" s="206">
        <v>33300</v>
      </c>
      <c r="H528" s="262">
        <f>G528/F528%</f>
        <v>100</v>
      </c>
    </row>
    <row r="529" spans="1:8">
      <c r="A529" s="8"/>
      <c r="B529" s="8"/>
      <c r="D529" s="210">
        <v>4300</v>
      </c>
      <c r="E529" s="475" t="s">
        <v>160</v>
      </c>
      <c r="F529" s="206">
        <v>26717</v>
      </c>
      <c r="G529" s="206">
        <v>1230</v>
      </c>
      <c r="H529" s="262">
        <f>G529/F529%</f>
        <v>4.6038103080435677</v>
      </c>
    </row>
    <row r="530" spans="1:8">
      <c r="A530" s="8"/>
      <c r="B530" s="8"/>
      <c r="C530" s="244"/>
      <c r="D530" s="210">
        <v>6050</v>
      </c>
      <c r="E530" s="205" t="s">
        <v>236</v>
      </c>
      <c r="F530" s="206">
        <v>69030</v>
      </c>
      <c r="G530" s="206">
        <v>69030</v>
      </c>
      <c r="H530" s="262">
        <f>G530/F530%</f>
        <v>100</v>
      </c>
    </row>
    <row r="531" spans="1:8">
      <c r="A531" s="8"/>
      <c r="B531" s="8"/>
      <c r="C531" s="603" t="s">
        <v>17</v>
      </c>
      <c r="D531" s="604"/>
      <c r="E531" s="605"/>
      <c r="F531" s="360">
        <f>SUM(F527:F530)</f>
        <v>139047</v>
      </c>
      <c r="G531" s="360">
        <f>SUM(G527:G530)</f>
        <v>113560</v>
      </c>
      <c r="H531" s="362">
        <f>G531/F531%</f>
        <v>81.670226614022596</v>
      </c>
    </row>
    <row r="532" spans="1:8">
      <c r="A532" s="8"/>
      <c r="B532" s="8"/>
      <c r="C532" s="203">
        <v>92195</v>
      </c>
      <c r="D532" s="202" t="s">
        <v>19</v>
      </c>
      <c r="E532" s="199"/>
      <c r="F532" s="410"/>
      <c r="G532" s="410"/>
      <c r="H532" s="252"/>
    </row>
    <row r="533" spans="1:8" ht="22.5">
      <c r="A533" s="8"/>
      <c r="B533" s="8"/>
      <c r="C533" s="213"/>
      <c r="D533" s="210">
        <v>2820</v>
      </c>
      <c r="E533" s="205" t="s">
        <v>241</v>
      </c>
      <c r="F533" s="206">
        <v>8000</v>
      </c>
      <c r="G533" s="206">
        <v>6800</v>
      </c>
      <c r="H533" s="262">
        <f>G533/F533%</f>
        <v>85</v>
      </c>
    </row>
    <row r="534" spans="1:8">
      <c r="A534" s="293"/>
      <c r="B534" s="244"/>
      <c r="C534" s="213"/>
      <c r="D534" s="210">
        <v>4178</v>
      </c>
      <c r="E534" s="205" t="s">
        <v>159</v>
      </c>
      <c r="F534" s="206">
        <v>5428.5</v>
      </c>
      <c r="G534" s="206">
        <v>5428.5</v>
      </c>
      <c r="H534" s="262">
        <f t="shared" ref="H534:H541" si="29">G534/F534%</f>
        <v>100</v>
      </c>
    </row>
    <row r="535" spans="1:8">
      <c r="A535" s="293"/>
      <c r="B535" s="244"/>
      <c r="C535" s="213"/>
      <c r="D535" s="210">
        <v>4179</v>
      </c>
      <c r="E535" s="205" t="s">
        <v>159</v>
      </c>
      <c r="F535" s="206">
        <v>2326.5</v>
      </c>
      <c r="G535" s="206">
        <v>2326.5</v>
      </c>
      <c r="H535" s="262">
        <f>G535/F535%</f>
        <v>100</v>
      </c>
    </row>
    <row r="536" spans="1:8">
      <c r="A536" s="293"/>
      <c r="B536" s="244"/>
      <c r="C536" s="213"/>
      <c r="D536" s="210">
        <v>4210</v>
      </c>
      <c r="E536" s="259" t="s">
        <v>175</v>
      </c>
      <c r="F536" s="206">
        <v>1941</v>
      </c>
      <c r="G536" s="206">
        <v>1937.33</v>
      </c>
      <c r="H536" s="262">
        <f t="shared" si="29"/>
        <v>99.810922205048939</v>
      </c>
    </row>
    <row r="537" spans="1:8">
      <c r="A537" s="293"/>
      <c r="B537" s="244"/>
      <c r="C537" s="213"/>
      <c r="D537" s="210">
        <v>4218</v>
      </c>
      <c r="E537" s="259" t="s">
        <v>175</v>
      </c>
      <c r="F537" s="206">
        <v>5908</v>
      </c>
      <c r="G537" s="206">
        <v>5896.2</v>
      </c>
      <c r="H537" s="262">
        <f t="shared" si="29"/>
        <v>99.80027081922816</v>
      </c>
    </row>
    <row r="538" spans="1:8">
      <c r="A538" s="293"/>
      <c r="B538" s="244"/>
      <c r="C538" s="213"/>
      <c r="D538" s="210">
        <v>4219</v>
      </c>
      <c r="E538" s="259" t="s">
        <v>175</v>
      </c>
      <c r="F538" s="206">
        <v>2532</v>
      </c>
      <c r="G538" s="206">
        <v>2526.96</v>
      </c>
      <c r="H538" s="262">
        <f t="shared" si="29"/>
        <v>99.800947867298575</v>
      </c>
    </row>
    <row r="539" spans="1:8">
      <c r="A539" s="8"/>
      <c r="B539" s="8"/>
      <c r="D539" s="210">
        <v>4300</v>
      </c>
      <c r="E539" s="205" t="s">
        <v>160</v>
      </c>
      <c r="F539" s="206">
        <v>1771</v>
      </c>
      <c r="G539" s="206">
        <v>1044.2</v>
      </c>
      <c r="H539" s="262">
        <f t="shared" si="29"/>
        <v>58.961038961038959</v>
      </c>
    </row>
    <row r="540" spans="1:8">
      <c r="A540" s="293"/>
      <c r="B540" s="244"/>
      <c r="C540" s="213"/>
      <c r="D540" s="430">
        <v>4308</v>
      </c>
      <c r="E540" s="205" t="s">
        <v>160</v>
      </c>
      <c r="F540" s="206">
        <v>10461.5</v>
      </c>
      <c r="G540" s="206">
        <v>6027</v>
      </c>
      <c r="H540" s="262">
        <f t="shared" si="29"/>
        <v>57.6112412177986</v>
      </c>
    </row>
    <row r="541" spans="1:8">
      <c r="A541" s="293"/>
      <c r="B541" s="200"/>
      <c r="C541" s="213"/>
      <c r="D541" s="569">
        <v>4309</v>
      </c>
      <c r="E541" s="253" t="s">
        <v>160</v>
      </c>
      <c r="F541" s="206">
        <v>4483.5</v>
      </c>
      <c r="G541" s="206">
        <v>2583</v>
      </c>
      <c r="H541" s="262">
        <f t="shared" si="29"/>
        <v>57.611241217798593</v>
      </c>
    </row>
    <row r="542" spans="1:8">
      <c r="A542" s="12"/>
      <c r="B542" s="568"/>
      <c r="C542" s="619" t="s">
        <v>17</v>
      </c>
      <c r="D542" s="620"/>
      <c r="E542" s="621"/>
      <c r="F542" s="278">
        <f>SUM(F533:F541)</f>
        <v>42852</v>
      </c>
      <c r="G542" s="222">
        <f>SUM(G533:G541)</f>
        <v>34569.69</v>
      </c>
      <c r="H542" s="222">
        <f>G542/F542%</f>
        <v>80.672290674880998</v>
      </c>
    </row>
    <row r="543" spans="1:8">
      <c r="A543" s="487" t="s">
        <v>242</v>
      </c>
      <c r="B543" s="482"/>
      <c r="C543" s="361"/>
      <c r="D543" s="361"/>
      <c r="E543" s="570"/>
      <c r="F543" s="436">
        <f>F542+F531+F525+F522</f>
        <v>1432431</v>
      </c>
      <c r="G543" s="436">
        <f>G542+G531+G525+G522</f>
        <v>1176222.57</v>
      </c>
      <c r="H543" s="436">
        <f>G543/F543%</f>
        <v>82.113733226940781</v>
      </c>
    </row>
    <row r="544" spans="1:8">
      <c r="A544" s="293">
        <v>19</v>
      </c>
      <c r="B544" s="281">
        <v>926</v>
      </c>
      <c r="C544" s="270" t="s">
        <v>130</v>
      </c>
      <c r="D544" s="233"/>
      <c r="E544" s="231"/>
      <c r="F544" s="410"/>
      <c r="G544" s="410"/>
      <c r="H544" s="252"/>
    </row>
    <row r="545" spans="1:8">
      <c r="A545" s="293"/>
      <c r="B545" s="269"/>
      <c r="C545" s="203">
        <v>92605</v>
      </c>
      <c r="D545" s="202" t="s">
        <v>131</v>
      </c>
      <c r="E545" s="199"/>
      <c r="F545" s="380"/>
      <c r="G545" s="380"/>
      <c r="H545" s="193"/>
    </row>
    <row r="546" spans="1:8" ht="22.5">
      <c r="A546" s="293"/>
      <c r="B546" s="244"/>
      <c r="C546" s="213"/>
      <c r="D546" s="215">
        <v>2820</v>
      </c>
      <c r="E546" s="205" t="s">
        <v>241</v>
      </c>
      <c r="F546" s="420">
        <v>17000</v>
      </c>
      <c r="G546" s="217">
        <v>10500</v>
      </c>
      <c r="H546" s="262">
        <f t="shared" ref="H546:H554" si="30">G546/F546%</f>
        <v>61.764705882352942</v>
      </c>
    </row>
    <row r="547" spans="1:8">
      <c r="A547" s="293"/>
      <c r="B547" s="244"/>
      <c r="C547" s="213"/>
      <c r="D547" s="210">
        <v>4110</v>
      </c>
      <c r="E547" s="205" t="s">
        <v>201</v>
      </c>
      <c r="F547" s="206">
        <v>852</v>
      </c>
      <c r="G547" s="206">
        <v>361.51</v>
      </c>
      <c r="H547" s="262">
        <f t="shared" si="30"/>
        <v>42.43075117370892</v>
      </c>
    </row>
    <row r="548" spans="1:8">
      <c r="A548" s="293"/>
      <c r="B548" s="244"/>
      <c r="C548" s="213"/>
      <c r="D548" s="210">
        <v>4170</v>
      </c>
      <c r="E548" s="205" t="s">
        <v>159</v>
      </c>
      <c r="F548" s="206">
        <v>1860</v>
      </c>
      <c r="G548" s="206">
        <v>1857.9</v>
      </c>
      <c r="H548" s="262">
        <f t="shared" si="30"/>
        <v>99.887096774193552</v>
      </c>
    </row>
    <row r="549" spans="1:8">
      <c r="A549" s="293"/>
      <c r="B549" s="244"/>
      <c r="C549" s="213"/>
      <c r="D549" s="210">
        <v>4210</v>
      </c>
      <c r="E549" s="259" t="s">
        <v>175</v>
      </c>
      <c r="F549" s="206">
        <v>11425</v>
      </c>
      <c r="G549" s="206">
        <v>3906.14</v>
      </c>
      <c r="H549" s="262">
        <f t="shared" si="30"/>
        <v>34.18940919037199</v>
      </c>
    </row>
    <row r="550" spans="1:8">
      <c r="A550" s="293"/>
      <c r="B550" s="244"/>
      <c r="C550" s="213"/>
      <c r="D550" s="210">
        <v>4260</v>
      </c>
      <c r="E550" s="205" t="s">
        <v>168</v>
      </c>
      <c r="F550" s="206">
        <v>3700</v>
      </c>
      <c r="G550" s="206">
        <v>1697.92</v>
      </c>
      <c r="H550" s="262">
        <f t="shared" si="30"/>
        <v>45.88972972972973</v>
      </c>
    </row>
    <row r="551" spans="1:8">
      <c r="A551" s="293"/>
      <c r="B551" s="244"/>
      <c r="C551" s="213"/>
      <c r="D551" s="215">
        <v>4300</v>
      </c>
      <c r="E551" s="253" t="s">
        <v>160</v>
      </c>
      <c r="F551" s="206">
        <v>16300</v>
      </c>
      <c r="G551" s="206">
        <v>11380</v>
      </c>
      <c r="H551" s="262">
        <f t="shared" si="30"/>
        <v>69.815950920245399</v>
      </c>
    </row>
    <row r="552" spans="1:8">
      <c r="A552" s="293"/>
      <c r="B552" s="213"/>
      <c r="C552" s="619" t="s">
        <v>17</v>
      </c>
      <c r="D552" s="620"/>
      <c r="E552" s="621"/>
      <c r="F552" s="278">
        <f>SUM(F546:F551)</f>
        <v>51137</v>
      </c>
      <c r="G552" s="222">
        <f>SUM(G546:G551)</f>
        <v>29703.47</v>
      </c>
      <c r="H552" s="289">
        <f t="shared" si="30"/>
        <v>58.086062928994664</v>
      </c>
    </row>
    <row r="553" spans="1:8" ht="15" thickBot="1">
      <c r="A553" s="219" t="s">
        <v>132</v>
      </c>
      <c r="B553" s="294"/>
      <c r="C553" s="213"/>
      <c r="D553" s="213"/>
      <c r="E553" s="567"/>
      <c r="F553" s="295">
        <f>SUM(F552)</f>
        <v>51137</v>
      </c>
      <c r="G553" s="295">
        <f>SUM(G552)</f>
        <v>29703.47</v>
      </c>
      <c r="H553" s="295">
        <f t="shared" si="30"/>
        <v>58.086062928994664</v>
      </c>
    </row>
    <row r="554" spans="1:8" ht="15" thickBot="1">
      <c r="A554" s="618" t="s">
        <v>133</v>
      </c>
      <c r="B554" s="618"/>
      <c r="C554" s="618"/>
      <c r="D554" s="618"/>
      <c r="E554" s="618"/>
      <c r="F554" s="428">
        <f>SUM(F23,F28,F50,F89,F121,F132,F184,F192,F197,F222,F228,F353,F374,F457,F473,F509,F543,F553,F233)</f>
        <v>18082886.16</v>
      </c>
      <c r="G554" s="428">
        <f>SUM(G23,G28,G50,G89,G121,G132,G184,G192,G197,G222,G228,G353,G374,G457,G473,G509,G543,G553,G233)</f>
        <v>16775690.889999999</v>
      </c>
      <c r="H554" s="296">
        <f t="shared" si="30"/>
        <v>92.771091636402801</v>
      </c>
    </row>
  </sheetData>
  <mergeCells count="69">
    <mergeCell ref="C131:E131"/>
    <mergeCell ref="C143:E143"/>
    <mergeCell ref="C44:E44"/>
    <mergeCell ref="C128:E128"/>
    <mergeCell ref="C117:E117"/>
    <mergeCell ref="C120:E120"/>
    <mergeCell ref="A1:H1"/>
    <mergeCell ref="B3:E3"/>
    <mergeCell ref="C12:E12"/>
    <mergeCell ref="C15:E15"/>
    <mergeCell ref="C22:E22"/>
    <mergeCell ref="C32:E32"/>
    <mergeCell ref="C27:E27"/>
    <mergeCell ref="C61:E61"/>
    <mergeCell ref="C88:E88"/>
    <mergeCell ref="C108:E108"/>
    <mergeCell ref="C49:E49"/>
    <mergeCell ref="C287:E287"/>
    <mergeCell ref="C310:E310"/>
    <mergeCell ref="C150:E150"/>
    <mergeCell ref="C174:E174"/>
    <mergeCell ref="C180:E180"/>
    <mergeCell ref="C183:E183"/>
    <mergeCell ref="C212:E212"/>
    <mergeCell ref="C216:E216"/>
    <mergeCell ref="C227:E227"/>
    <mergeCell ref="C260:E260"/>
    <mergeCell ref="C221:E221"/>
    <mergeCell ref="C232:E232"/>
    <mergeCell ref="C268:E268"/>
    <mergeCell ref="C191:E191"/>
    <mergeCell ref="C196:E196"/>
    <mergeCell ref="C411:E411"/>
    <mergeCell ref="C375:E375"/>
    <mergeCell ref="C378:E378"/>
    <mergeCell ref="C407:E407"/>
    <mergeCell ref="C472:E472"/>
    <mergeCell ref="C417:E417"/>
    <mergeCell ref="D405:H405"/>
    <mergeCell ref="C388:E388"/>
    <mergeCell ref="C451:E451"/>
    <mergeCell ref="C466:E466"/>
    <mergeCell ref="C456:E456"/>
    <mergeCell ref="C414:E414"/>
    <mergeCell ref="C444:E444"/>
    <mergeCell ref="C448:E448"/>
    <mergeCell ref="A554:E554"/>
    <mergeCell ref="C552:E552"/>
    <mergeCell ref="A473:E473"/>
    <mergeCell ref="C485:E485"/>
    <mergeCell ref="C531:E531"/>
    <mergeCell ref="C542:E542"/>
    <mergeCell ref="C491:E491"/>
    <mergeCell ref="C495:E495"/>
    <mergeCell ref="C502:E502"/>
    <mergeCell ref="C522:E522"/>
    <mergeCell ref="C525:E525"/>
    <mergeCell ref="C508:E508"/>
    <mergeCell ref="C321:E321"/>
    <mergeCell ref="C404:E404"/>
    <mergeCell ref="C373:E373"/>
    <mergeCell ref="D322:H322"/>
    <mergeCell ref="C325:E325"/>
    <mergeCell ref="C352:E352"/>
    <mergeCell ref="C358:E358"/>
    <mergeCell ref="C393:E393"/>
    <mergeCell ref="C336:E336"/>
    <mergeCell ref="C381:E381"/>
    <mergeCell ref="D337:H337"/>
  </mergeCells>
  <phoneticPr fontId="46" type="noConversion"/>
  <pageMargins left="0.70866141732283472" right="0.35433070866141736" top="0.74803149606299213" bottom="0.74803149606299213" header="0.31496062992125984" footer="0.51181102362204722"/>
  <pageSetup paperSize="9" scale="96" firstPageNumber="0" orientation="portrait" r:id="rId1"/>
  <headerFooter alignWithMargins="0">
    <oddHeader>&amp;CStrona &amp;P</oddHeader>
  </headerFooter>
  <rowBreaks count="4" manualBreakCount="4">
    <brk id="222" max="7" man="1"/>
    <brk id="268" max="7" man="1"/>
    <brk id="360" max="7" man="1"/>
    <brk id="41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90"/>
  <sheetViews>
    <sheetView view="pageBreakPreview" zoomScale="150" zoomScaleSheetLayoutView="150" workbookViewId="0">
      <selection sqref="A1:H90"/>
    </sheetView>
  </sheetViews>
  <sheetFormatPr defaultRowHeight="14.25"/>
  <cols>
    <col min="1" max="1" width="2.375" customWidth="1"/>
    <col min="2" max="2" width="3.375" customWidth="1"/>
    <col min="3" max="3" width="7" customWidth="1"/>
    <col min="4" max="4" width="5.625" customWidth="1"/>
    <col min="5" max="5" width="28.625" customWidth="1"/>
    <col min="6" max="7" width="14.5" bestFit="1" customWidth="1"/>
    <col min="8" max="8" width="10.75" customWidth="1"/>
  </cols>
  <sheetData>
    <row r="1" spans="1:8">
      <c r="A1" s="600"/>
      <c r="B1" s="600"/>
      <c r="C1" s="600"/>
      <c r="D1" s="600"/>
      <c r="E1" s="600"/>
      <c r="F1" s="600"/>
    </row>
    <row r="2" spans="1:8">
      <c r="A2" s="297"/>
      <c r="E2" s="133"/>
    </row>
    <row r="3" spans="1:8">
      <c r="A3" s="135"/>
      <c r="B3" s="136"/>
      <c r="C3" s="136"/>
      <c r="D3" s="137"/>
      <c r="E3" s="138"/>
      <c r="F3" s="139"/>
      <c r="G3" s="298"/>
      <c r="H3" s="298"/>
    </row>
    <row r="4" spans="1:8">
      <c r="A4" s="140"/>
      <c r="B4" s="141"/>
      <c r="C4" s="141"/>
      <c r="D4" s="142"/>
      <c r="E4" s="143"/>
      <c r="F4" s="144"/>
      <c r="G4" s="12"/>
      <c r="H4" s="182"/>
    </row>
    <row r="5" spans="1:8">
      <c r="A5" s="146"/>
      <c r="B5" s="146"/>
      <c r="C5" s="601"/>
      <c r="D5" s="601"/>
      <c r="E5" s="601"/>
      <c r="F5" s="147"/>
      <c r="G5" s="184"/>
      <c r="H5" s="184"/>
    </row>
    <row r="6" spans="1:8">
      <c r="A6" s="299"/>
      <c r="B6" s="3"/>
      <c r="C6" s="356"/>
      <c r="D6" s="202"/>
      <c r="E6" s="199"/>
      <c r="F6" s="206"/>
      <c r="G6" s="206"/>
      <c r="H6" s="206"/>
    </row>
    <row r="7" spans="1:8">
      <c r="A7" s="301"/>
      <c r="B7" s="359"/>
      <c r="C7" s="300"/>
      <c r="D7" s="202"/>
      <c r="E7" s="199"/>
      <c r="F7" s="206"/>
      <c r="G7" s="206"/>
      <c r="H7" s="206"/>
    </row>
    <row r="8" spans="1:8">
      <c r="A8" s="301"/>
      <c r="B8" s="8"/>
      <c r="C8" s="302"/>
      <c r="D8" s="294"/>
      <c r="E8" s="303"/>
      <c r="F8" s="206"/>
      <c r="G8" s="206"/>
      <c r="H8" s="206"/>
    </row>
    <row r="9" spans="1:8">
      <c r="A9" s="304"/>
      <c r="B9" s="12"/>
      <c r="C9" s="302"/>
      <c r="D9" s="294"/>
      <c r="E9" s="303"/>
      <c r="F9" s="206"/>
      <c r="G9" s="206"/>
      <c r="H9" s="206"/>
    </row>
    <row r="10" spans="1:8">
      <c r="A10" s="305"/>
      <c r="B10" s="306"/>
      <c r="C10" s="197"/>
      <c r="D10" s="198"/>
      <c r="E10" s="199"/>
      <c r="F10" s="431"/>
      <c r="G10" s="431"/>
      <c r="H10" s="208"/>
    </row>
    <row r="11" spans="1:8">
      <c r="A11" s="299"/>
      <c r="B11" s="3"/>
      <c r="C11" s="239"/>
      <c r="D11" s="198"/>
      <c r="E11" s="199"/>
      <c r="F11" s="206"/>
      <c r="G11" s="206"/>
      <c r="H11" s="206"/>
    </row>
    <row r="12" spans="1:8">
      <c r="A12" s="307"/>
      <c r="B12" s="161"/>
      <c r="C12" s="224"/>
      <c r="D12" s="198"/>
      <c r="E12" s="248"/>
      <c r="F12" s="431"/>
      <c r="G12" s="431"/>
      <c r="H12" s="208"/>
    </row>
    <row r="13" spans="1:8">
      <c r="A13" s="299"/>
      <c r="B13" s="3"/>
      <c r="C13" s="239"/>
      <c r="D13" s="198"/>
      <c r="E13" s="199"/>
      <c r="F13" s="206"/>
      <c r="G13" s="206"/>
      <c r="H13" s="206"/>
    </row>
    <row r="14" spans="1:8">
      <c r="A14" s="301"/>
      <c r="B14" s="8"/>
      <c r="C14" s="239"/>
      <c r="D14" s="198"/>
      <c r="E14" s="199"/>
      <c r="F14" s="206"/>
      <c r="G14" s="206"/>
      <c r="H14" s="206"/>
    </row>
    <row r="15" spans="1:8">
      <c r="A15" s="301"/>
      <c r="B15" s="8"/>
      <c r="C15" s="239"/>
      <c r="D15" s="198"/>
      <c r="E15" s="199"/>
      <c r="F15" s="206"/>
      <c r="G15" s="206"/>
      <c r="H15" s="206"/>
    </row>
    <row r="16" spans="1:8">
      <c r="A16" s="307"/>
      <c r="B16" s="161"/>
      <c r="C16" s="224"/>
      <c r="D16" s="198"/>
      <c r="E16" s="248"/>
      <c r="F16" s="431"/>
      <c r="G16" s="431"/>
      <c r="H16" s="208"/>
    </row>
    <row r="17" spans="1:10">
      <c r="A17" s="299"/>
      <c r="B17" s="308"/>
      <c r="C17" s="239"/>
      <c r="D17" s="202"/>
      <c r="E17" s="248"/>
      <c r="F17" s="206"/>
      <c r="G17" s="206"/>
      <c r="H17" s="206"/>
    </row>
    <row r="18" spans="1:10">
      <c r="A18" s="304"/>
      <c r="B18" s="12"/>
      <c r="C18" s="239"/>
      <c r="D18" s="198"/>
      <c r="E18" s="199"/>
      <c r="F18" s="206"/>
      <c r="G18" s="206"/>
      <c r="H18" s="206"/>
    </row>
    <row r="19" spans="1:10">
      <c r="A19" s="307"/>
      <c r="B19" s="161"/>
      <c r="C19" s="197"/>
      <c r="D19" s="198"/>
      <c r="E19" s="248"/>
      <c r="F19" s="431"/>
      <c r="G19" s="431"/>
      <c r="H19" s="295"/>
    </row>
    <row r="20" spans="1:10">
      <c r="A20" s="299"/>
      <c r="B20" s="3"/>
      <c r="C20" s="309"/>
      <c r="D20" s="637"/>
      <c r="E20" s="637"/>
      <c r="F20" s="217"/>
      <c r="G20" s="217"/>
      <c r="H20" s="217"/>
    </row>
    <row r="21" spans="1:10">
      <c r="A21" s="301"/>
      <c r="B21" s="8"/>
      <c r="C21" s="309"/>
      <c r="D21" s="202"/>
      <c r="E21" s="199"/>
      <c r="F21" s="206"/>
      <c r="G21" s="206"/>
      <c r="H21" s="206"/>
    </row>
    <row r="22" spans="1:10">
      <c r="A22" s="301"/>
      <c r="B22" s="8"/>
      <c r="C22" s="309"/>
      <c r="D22" s="202"/>
      <c r="E22" s="199"/>
      <c r="F22" s="206"/>
      <c r="G22" s="206"/>
      <c r="H22" s="206"/>
    </row>
    <row r="23" spans="1:10">
      <c r="A23" s="307"/>
      <c r="B23" s="166"/>
      <c r="C23" s="197"/>
      <c r="D23" s="202"/>
      <c r="E23" s="205"/>
      <c r="F23" s="431"/>
      <c r="G23" s="431"/>
      <c r="H23" s="208"/>
    </row>
    <row r="24" spans="1:10">
      <c r="A24" s="299"/>
      <c r="B24" s="310"/>
      <c r="C24" s="244"/>
      <c r="D24" s="202"/>
      <c r="E24" s="205"/>
      <c r="F24" s="206"/>
      <c r="G24" s="206"/>
      <c r="H24" s="206"/>
    </row>
    <row r="25" spans="1:10">
      <c r="A25" s="304"/>
      <c r="B25" s="12"/>
      <c r="C25" s="311"/>
      <c r="D25" s="202"/>
      <c r="E25" s="199"/>
      <c r="F25" s="206"/>
      <c r="G25" s="206"/>
      <c r="H25" s="206"/>
    </row>
    <row r="26" spans="1:10">
      <c r="A26" s="312"/>
      <c r="B26" s="166"/>
      <c r="C26" s="197"/>
      <c r="D26" s="198"/>
      <c r="E26" s="248"/>
      <c r="F26" s="431"/>
      <c r="G26" s="431"/>
      <c r="H26" s="208"/>
      <c r="J26" s="317"/>
    </row>
    <row r="27" spans="1:10">
      <c r="A27" s="301"/>
      <c r="B27" s="8"/>
      <c r="C27" s="232"/>
      <c r="D27" s="230"/>
      <c r="E27" s="231"/>
      <c r="F27" s="236"/>
      <c r="G27" s="236"/>
      <c r="H27" s="236"/>
    </row>
    <row r="28" spans="1:10" s="473" customFormat="1">
      <c r="A28" s="481"/>
      <c r="B28" s="472"/>
      <c r="C28" s="213"/>
      <c r="D28" s="202"/>
      <c r="E28" s="199"/>
      <c r="F28" s="459"/>
      <c r="G28" s="459"/>
      <c r="H28" s="459"/>
    </row>
    <row r="29" spans="1:10">
      <c r="A29" s="301"/>
      <c r="B29" s="8"/>
      <c r="C29" s="309"/>
      <c r="D29" s="202"/>
      <c r="E29" s="199"/>
      <c r="F29" s="206"/>
      <c r="G29" s="206"/>
      <c r="H29" s="206"/>
    </row>
    <row r="30" spans="1:10">
      <c r="A30" s="301"/>
      <c r="B30" s="8"/>
      <c r="C30" s="309"/>
      <c r="D30" s="202"/>
      <c r="E30" s="199"/>
      <c r="F30" s="206"/>
      <c r="G30" s="206"/>
      <c r="H30" s="206"/>
    </row>
    <row r="31" spans="1:10">
      <c r="A31" s="304"/>
      <c r="B31" s="12"/>
      <c r="C31" s="220"/>
      <c r="D31" s="202"/>
      <c r="E31" s="199"/>
      <c r="F31" s="206"/>
      <c r="G31" s="206"/>
      <c r="H31" s="206"/>
    </row>
    <row r="32" spans="1:10">
      <c r="A32" s="313"/>
      <c r="B32" s="314"/>
      <c r="C32" s="197"/>
      <c r="D32" s="220"/>
      <c r="E32" s="303"/>
      <c r="F32" s="431"/>
      <c r="G32" s="431"/>
      <c r="H32" s="295"/>
    </row>
    <row r="33" spans="1:8">
      <c r="A33" s="299"/>
      <c r="B33" s="308"/>
      <c r="C33" s="239"/>
      <c r="D33" s="638"/>
      <c r="E33" s="638"/>
      <c r="F33" s="206"/>
      <c r="G33" s="206"/>
      <c r="H33" s="206"/>
    </row>
    <row r="34" spans="1:8">
      <c r="A34" s="307"/>
      <c r="B34" s="166"/>
      <c r="C34" s="270"/>
      <c r="D34" s="233"/>
      <c r="E34" s="231"/>
      <c r="F34" s="432"/>
      <c r="G34" s="432"/>
      <c r="H34" s="315"/>
    </row>
    <row r="35" spans="1:8">
      <c r="A35" s="299"/>
      <c r="B35" s="308"/>
      <c r="C35" s="239"/>
      <c r="D35" s="638"/>
      <c r="E35" s="638"/>
      <c r="F35" s="206"/>
      <c r="G35" s="206"/>
      <c r="H35" s="206"/>
    </row>
    <row r="36" spans="1:8">
      <c r="A36" s="307"/>
      <c r="B36" s="166"/>
      <c r="C36" s="270"/>
      <c r="D36" s="233"/>
      <c r="E36" s="231"/>
      <c r="F36" s="432"/>
      <c r="G36" s="432"/>
      <c r="H36" s="315"/>
    </row>
    <row r="37" spans="1:8">
      <c r="A37" s="301"/>
      <c r="B37" s="317"/>
      <c r="C37" s="239"/>
      <c r="D37" s="202"/>
      <c r="E37" s="199"/>
      <c r="F37" s="206"/>
      <c r="G37" s="206"/>
      <c r="H37" s="206"/>
    </row>
    <row r="38" spans="1:8">
      <c r="A38" s="301"/>
      <c r="B38" s="317"/>
      <c r="C38" s="195"/>
      <c r="D38" s="202"/>
      <c r="E38" s="199"/>
      <c r="F38" s="206"/>
      <c r="G38" s="206"/>
      <c r="H38" s="206"/>
    </row>
    <row r="39" spans="1:8">
      <c r="A39" s="301"/>
      <c r="B39" s="317"/>
      <c r="C39" s="195"/>
      <c r="D39" s="202"/>
      <c r="E39" s="199"/>
      <c r="F39" s="206"/>
      <c r="G39" s="206"/>
      <c r="H39" s="206"/>
    </row>
    <row r="40" spans="1:8">
      <c r="A40" s="304"/>
      <c r="B40" s="317"/>
      <c r="C40" s="239"/>
      <c r="D40" s="198"/>
      <c r="E40" s="199"/>
      <c r="F40" s="217"/>
      <c r="G40" s="217"/>
      <c r="H40" s="217"/>
    </row>
    <row r="41" spans="1:8">
      <c r="A41" s="318"/>
      <c r="B41" s="166"/>
      <c r="C41" s="197"/>
      <c r="D41" s="220"/>
      <c r="E41" s="303"/>
      <c r="F41" s="433"/>
      <c r="G41" s="433"/>
      <c r="H41" s="295"/>
    </row>
    <row r="42" spans="1:8">
      <c r="A42" s="299"/>
      <c r="B42" s="23"/>
      <c r="C42" s="239"/>
      <c r="D42" s="638"/>
      <c r="E42" s="638"/>
      <c r="F42" s="206"/>
      <c r="G42" s="206"/>
      <c r="H42" s="206"/>
    </row>
    <row r="43" spans="1:8" ht="28.5" customHeight="1">
      <c r="A43" s="507"/>
      <c r="B43" s="23"/>
      <c r="C43" s="239"/>
      <c r="D43" s="638"/>
      <c r="E43" s="638"/>
      <c r="F43" s="206"/>
      <c r="G43" s="206"/>
      <c r="H43" s="206"/>
    </row>
    <row r="44" spans="1:8">
      <c r="A44" s="318"/>
      <c r="B44" s="166"/>
      <c r="C44" s="197"/>
      <c r="D44" s="198"/>
      <c r="E44" s="199"/>
      <c r="F44" s="431"/>
      <c r="G44" s="431"/>
      <c r="H44" s="208"/>
    </row>
    <row r="45" spans="1:8">
      <c r="A45" s="439"/>
      <c r="B45" s="23"/>
      <c r="C45" s="239"/>
      <c r="D45" s="638"/>
      <c r="E45" s="638"/>
      <c r="F45" s="206"/>
      <c r="G45" s="206"/>
      <c r="H45" s="206"/>
    </row>
    <row r="46" spans="1:8">
      <c r="A46" s="318"/>
      <c r="B46" s="166"/>
      <c r="C46" s="197"/>
      <c r="D46" s="198"/>
      <c r="E46" s="199"/>
      <c r="F46" s="431"/>
      <c r="G46" s="431"/>
      <c r="H46" s="208"/>
    </row>
    <row r="47" spans="1:8">
      <c r="A47" s="299"/>
      <c r="B47" s="317"/>
      <c r="C47" s="239"/>
      <c r="D47" s="230"/>
      <c r="E47" s="226"/>
      <c r="F47" s="206"/>
      <c r="G47" s="206"/>
      <c r="H47" s="206"/>
    </row>
    <row r="48" spans="1:8">
      <c r="A48" s="301"/>
      <c r="B48" s="317"/>
      <c r="C48" s="239"/>
      <c r="D48" s="230"/>
      <c r="E48" s="199"/>
      <c r="F48" s="206"/>
      <c r="G48" s="206"/>
      <c r="H48" s="206"/>
    </row>
    <row r="49" spans="1:8">
      <c r="A49" s="301"/>
      <c r="B49" s="317"/>
      <c r="C49" s="239"/>
      <c r="D49" s="202"/>
      <c r="E49" s="199"/>
      <c r="F49" s="206"/>
      <c r="G49" s="206"/>
      <c r="H49" s="206"/>
    </row>
    <row r="50" spans="1:8">
      <c r="A50" s="301"/>
      <c r="B50" s="317"/>
      <c r="C50" s="239"/>
      <c r="D50" s="202"/>
      <c r="E50" s="199"/>
      <c r="F50" s="206"/>
      <c r="G50" s="206"/>
      <c r="H50" s="206"/>
    </row>
    <row r="51" spans="1:8">
      <c r="A51" s="301"/>
      <c r="B51" s="317"/>
      <c r="C51" s="239"/>
      <c r="D51" s="202"/>
      <c r="E51" s="199"/>
      <c r="F51" s="206"/>
      <c r="G51" s="206"/>
      <c r="H51" s="206"/>
    </row>
    <row r="52" spans="1:8">
      <c r="A52" s="319"/>
      <c r="B52" s="8"/>
      <c r="C52" s="202"/>
      <c r="D52" s="202"/>
      <c r="E52" s="199"/>
      <c r="F52" s="206"/>
      <c r="G52" s="206"/>
      <c r="H52" s="206"/>
    </row>
    <row r="53" spans="1:8">
      <c r="A53" s="319"/>
      <c r="B53" s="8"/>
      <c r="C53" s="202"/>
      <c r="D53" s="202"/>
      <c r="E53" s="199"/>
      <c r="F53" s="206"/>
      <c r="G53" s="206"/>
      <c r="H53" s="206"/>
    </row>
    <row r="54" spans="1:8">
      <c r="A54" s="319"/>
      <c r="B54" s="12"/>
      <c r="C54" s="202"/>
      <c r="D54" s="202"/>
      <c r="E54" s="199"/>
      <c r="F54" s="206"/>
      <c r="G54" s="206"/>
      <c r="H54" s="206"/>
    </row>
    <row r="55" spans="1:8">
      <c r="A55" s="307"/>
      <c r="B55" s="166"/>
      <c r="C55" s="197"/>
      <c r="D55" s="239"/>
      <c r="E55" s="280"/>
      <c r="F55" s="208"/>
      <c r="G55" s="208"/>
      <c r="H55" s="208"/>
    </row>
    <row r="56" spans="1:8">
      <c r="A56" s="301"/>
      <c r="B56" s="320"/>
      <c r="C56" s="309"/>
      <c r="D56" s="294"/>
      <c r="E56" s="303"/>
      <c r="F56" s="434"/>
      <c r="G56" s="434"/>
      <c r="H56" s="206"/>
    </row>
    <row r="57" spans="1:8">
      <c r="A57" s="301"/>
      <c r="B57" s="320"/>
      <c r="C57" s="309"/>
      <c r="D57" s="294"/>
      <c r="E57" s="303"/>
      <c r="F57" s="434"/>
      <c r="G57" s="434"/>
      <c r="H57" s="206"/>
    </row>
    <row r="58" spans="1:8">
      <c r="A58" s="301"/>
      <c r="B58" s="320"/>
      <c r="C58" s="309"/>
      <c r="D58" s="294"/>
      <c r="E58" s="303"/>
      <c r="F58" s="434"/>
      <c r="G58" s="434"/>
      <c r="H58" s="206"/>
    </row>
    <row r="59" spans="1:8">
      <c r="A59" s="301"/>
      <c r="B59" s="320"/>
      <c r="C59" s="309"/>
      <c r="D59" s="294"/>
      <c r="E59" s="303"/>
      <c r="F59" s="434"/>
      <c r="G59" s="434"/>
      <c r="H59" s="206"/>
    </row>
    <row r="60" spans="1:8">
      <c r="A60" s="307"/>
      <c r="B60" s="161"/>
      <c r="C60" s="238"/>
      <c r="D60" s="198"/>
      <c r="E60" s="199"/>
      <c r="F60" s="431"/>
      <c r="G60" s="431"/>
      <c r="H60" s="208"/>
    </row>
    <row r="61" spans="1:8">
      <c r="A61" s="319"/>
      <c r="B61" s="310"/>
      <c r="C61" s="239"/>
      <c r="D61" s="198"/>
      <c r="E61" s="199"/>
      <c r="F61" s="402"/>
      <c r="G61" s="402"/>
      <c r="H61" s="206"/>
    </row>
    <row r="62" spans="1:8">
      <c r="A62" s="321"/>
      <c r="B62" s="266"/>
      <c r="C62" s="249"/>
      <c r="D62" s="230"/>
      <c r="E62" s="231"/>
      <c r="F62" s="402"/>
      <c r="G62" s="402"/>
      <c r="H62" s="236"/>
    </row>
    <row r="63" spans="1:8">
      <c r="A63" s="321"/>
      <c r="B63" s="266"/>
      <c r="C63" s="249"/>
      <c r="D63" s="230"/>
      <c r="E63" s="231"/>
      <c r="F63" s="402"/>
      <c r="G63" s="402"/>
      <c r="H63" s="236"/>
    </row>
    <row r="64" spans="1:8">
      <c r="A64" s="321"/>
      <c r="B64" s="266"/>
      <c r="C64" s="249"/>
      <c r="D64" s="230"/>
      <c r="E64" s="231"/>
      <c r="F64" s="402"/>
      <c r="G64" s="402"/>
      <c r="H64" s="236"/>
    </row>
    <row r="65" spans="1:8">
      <c r="A65" s="301"/>
      <c r="B65" s="8"/>
      <c r="C65" s="200"/>
      <c r="D65" s="640"/>
      <c r="E65" s="640"/>
      <c r="F65" s="322"/>
      <c r="G65" s="322"/>
      <c r="H65" s="322"/>
    </row>
    <row r="66" spans="1:8">
      <c r="A66" s="301"/>
      <c r="B66" s="8"/>
      <c r="C66" s="195"/>
      <c r="D66" s="638"/>
      <c r="E66" s="638"/>
      <c r="F66" s="217"/>
      <c r="G66" s="217"/>
      <c r="H66" s="217"/>
    </row>
    <row r="67" spans="1:8">
      <c r="A67" s="301"/>
      <c r="B67" s="8"/>
      <c r="C67" s="239"/>
      <c r="D67" s="202"/>
      <c r="E67" s="199"/>
      <c r="F67" s="206"/>
      <c r="G67" s="206"/>
      <c r="H67" s="206"/>
    </row>
    <row r="68" spans="1:8">
      <c r="A68" s="301"/>
      <c r="B68" s="8"/>
      <c r="C68" s="239"/>
      <c r="D68" s="202"/>
      <c r="E68" s="199"/>
      <c r="F68" s="206"/>
      <c r="G68" s="206"/>
      <c r="H68" s="206"/>
    </row>
    <row r="69" spans="1:8">
      <c r="A69" s="301"/>
      <c r="B69" s="8"/>
      <c r="C69" s="239"/>
      <c r="D69" s="202"/>
      <c r="E69" s="199"/>
      <c r="F69" s="206"/>
      <c r="G69" s="206"/>
      <c r="H69" s="206"/>
    </row>
    <row r="70" spans="1:8">
      <c r="A70" s="301"/>
      <c r="B70" s="8"/>
      <c r="C70" s="195"/>
      <c r="D70" s="294"/>
      <c r="E70" s="221"/>
      <c r="F70" s="217"/>
      <c r="G70" s="217"/>
      <c r="H70" s="217"/>
    </row>
    <row r="71" spans="1:8">
      <c r="A71" s="304"/>
      <c r="B71" s="12"/>
      <c r="C71" s="239"/>
      <c r="D71" s="202"/>
      <c r="E71" s="199"/>
      <c r="F71" s="206"/>
      <c r="G71" s="206"/>
      <c r="H71" s="206"/>
    </row>
    <row r="72" spans="1:8">
      <c r="A72" s="307"/>
      <c r="B72" s="166"/>
      <c r="C72" s="284"/>
      <c r="D72" s="239"/>
      <c r="E72" s="248"/>
      <c r="F72" s="435"/>
      <c r="G72" s="435"/>
      <c r="H72" s="208"/>
    </row>
    <row r="73" spans="1:8">
      <c r="A73" s="313"/>
      <c r="B73" s="310"/>
      <c r="C73" s="311"/>
      <c r="D73" s="202"/>
      <c r="E73" s="199"/>
      <c r="F73" s="217"/>
      <c r="G73" s="217"/>
      <c r="H73" s="217"/>
    </row>
    <row r="74" spans="1:8">
      <c r="A74" s="304"/>
      <c r="B74" s="12"/>
      <c r="C74" s="323"/>
      <c r="D74" s="153"/>
      <c r="E74" s="324"/>
      <c r="F74" s="206"/>
      <c r="G74" s="206"/>
      <c r="H74" s="217"/>
    </row>
    <row r="75" spans="1:8">
      <c r="A75" s="313"/>
      <c r="B75" s="166"/>
      <c r="C75" s="268"/>
      <c r="D75" s="200"/>
      <c r="E75" s="231"/>
      <c r="F75" s="431"/>
      <c r="G75" s="431"/>
      <c r="H75" s="208"/>
    </row>
    <row r="76" spans="1:8">
      <c r="A76" s="299"/>
      <c r="B76" s="267"/>
      <c r="C76" s="239"/>
      <c r="D76" s="202"/>
      <c r="E76" s="199"/>
      <c r="F76" s="206"/>
      <c r="G76" s="206"/>
      <c r="H76" s="316"/>
    </row>
    <row r="77" spans="1:8">
      <c r="A77" s="301"/>
      <c r="B77" s="317"/>
      <c r="C77" s="239"/>
      <c r="D77" s="202"/>
      <c r="E77" s="199"/>
      <c r="F77" s="206"/>
      <c r="G77" s="206"/>
      <c r="H77" s="206"/>
    </row>
    <row r="78" spans="1:8">
      <c r="A78" s="301"/>
      <c r="B78" s="317"/>
      <c r="C78" s="239"/>
      <c r="D78" s="202"/>
      <c r="E78" s="199"/>
      <c r="F78" s="206"/>
      <c r="G78" s="206"/>
      <c r="H78" s="206"/>
    </row>
    <row r="79" spans="1:8">
      <c r="A79" s="301"/>
      <c r="B79" s="317"/>
      <c r="C79" s="239"/>
      <c r="D79" s="202"/>
      <c r="E79" s="199"/>
      <c r="F79" s="206"/>
      <c r="G79" s="206"/>
      <c r="H79" s="206"/>
    </row>
    <row r="80" spans="1:8">
      <c r="A80" s="301"/>
      <c r="B80" s="317"/>
      <c r="C80" s="239"/>
      <c r="D80" s="202"/>
      <c r="E80" s="199"/>
      <c r="F80" s="206"/>
      <c r="G80" s="206"/>
      <c r="H80" s="206"/>
    </row>
    <row r="81" spans="1:8">
      <c r="A81" s="307"/>
      <c r="B81" s="166"/>
      <c r="C81" s="197"/>
      <c r="D81" s="212"/>
      <c r="E81" s="199"/>
      <c r="F81" s="431"/>
      <c r="G81" s="431"/>
      <c r="H81" s="208"/>
    </row>
    <row r="82" spans="1:8">
      <c r="A82" s="301"/>
      <c r="B82" s="317"/>
      <c r="C82" s="232"/>
      <c r="D82" s="230"/>
      <c r="E82" s="231"/>
      <c r="F82" s="236"/>
      <c r="G82" s="236"/>
      <c r="H82" s="236"/>
    </row>
    <row r="83" spans="1:8">
      <c r="A83" s="301"/>
      <c r="B83" s="317"/>
      <c r="C83" s="232"/>
      <c r="D83" s="230"/>
      <c r="E83" s="231"/>
      <c r="F83" s="236"/>
      <c r="G83" s="236"/>
      <c r="H83" s="236"/>
    </row>
    <row r="84" spans="1:8">
      <c r="A84" s="301"/>
      <c r="B84" s="317"/>
      <c r="C84" s="239"/>
      <c r="D84" s="202"/>
      <c r="E84" s="199"/>
      <c r="F84" s="206"/>
      <c r="G84" s="206"/>
      <c r="H84" s="272"/>
    </row>
    <row r="85" spans="1:8">
      <c r="A85" s="301"/>
      <c r="B85" s="317"/>
      <c r="C85" s="239"/>
      <c r="D85" s="202"/>
      <c r="E85" s="199"/>
      <c r="F85" s="206"/>
      <c r="G85" s="206"/>
      <c r="H85" s="272"/>
    </row>
    <row r="86" spans="1:8">
      <c r="A86" s="304"/>
      <c r="B86" s="317"/>
      <c r="C86" s="239"/>
      <c r="D86" s="202"/>
      <c r="E86" s="199"/>
      <c r="F86" s="206"/>
      <c r="G86" s="206"/>
      <c r="H86" s="272"/>
    </row>
    <row r="87" spans="1:8">
      <c r="A87" s="357"/>
      <c r="B87" s="358"/>
      <c r="C87" s="325"/>
      <c r="D87" s="276"/>
      <c r="E87" s="205"/>
      <c r="F87" s="431"/>
      <c r="G87" s="431"/>
      <c r="H87" s="208"/>
    </row>
    <row r="88" spans="1:8">
      <c r="A88" s="319"/>
      <c r="B88" s="326"/>
      <c r="C88" s="239"/>
      <c r="D88" s="202"/>
      <c r="E88" s="248"/>
      <c r="F88" s="206"/>
      <c r="G88" s="206"/>
      <c r="H88" s="272"/>
    </row>
    <row r="89" spans="1:8">
      <c r="A89" s="313"/>
      <c r="B89" s="314"/>
      <c r="C89" s="258"/>
      <c r="D89" s="207"/>
      <c r="E89" s="303"/>
      <c r="F89" s="433"/>
      <c r="G89" s="433"/>
      <c r="H89" s="295"/>
    </row>
    <row r="90" spans="1:8">
      <c r="A90" s="639"/>
      <c r="B90" s="639"/>
      <c r="C90" s="639"/>
      <c r="D90" s="639"/>
      <c r="E90" s="639"/>
      <c r="F90" s="428"/>
      <c r="G90" s="428"/>
      <c r="H90" s="296"/>
    </row>
  </sheetData>
  <mergeCells count="11">
    <mergeCell ref="A90:E90"/>
    <mergeCell ref="D42:E42"/>
    <mergeCell ref="D65:E65"/>
    <mergeCell ref="D66:E66"/>
    <mergeCell ref="D43:E43"/>
    <mergeCell ref="D45:E45"/>
    <mergeCell ref="A1:F1"/>
    <mergeCell ref="C5:E5"/>
    <mergeCell ref="D20:E20"/>
    <mergeCell ref="D33:E33"/>
    <mergeCell ref="D35:E35"/>
  </mergeCells>
  <phoneticPr fontId="46" type="noConversion"/>
  <pageMargins left="0.70833333333333337" right="0.51180555555555551" top="0.74861111111111112" bottom="0.74791666666666667" header="0.31527777777777777" footer="0.51180555555555551"/>
  <pageSetup paperSize="9" scale="95" firstPageNumber="0" orientation="portrait" horizontalDpi="300" verticalDpi="300" r:id="rId1"/>
  <headerFooter alignWithMargins="0">
    <oddHeader>&amp;CStrona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73"/>
  <sheetViews>
    <sheetView tabSelected="1" view="pageBreakPreview" topLeftCell="B49" zoomScale="150" zoomScaleNormal="100" zoomScaleSheetLayoutView="150" workbookViewId="0">
      <selection activeCell="G72" sqref="G72"/>
    </sheetView>
  </sheetViews>
  <sheetFormatPr defaultRowHeight="14.25"/>
  <cols>
    <col min="1" max="1" width="2.375" customWidth="1"/>
    <col min="2" max="2" width="3.375" customWidth="1"/>
    <col min="3" max="3" width="7" customWidth="1"/>
    <col min="4" max="4" width="5.625" customWidth="1"/>
    <col min="5" max="5" width="28.625" customWidth="1"/>
    <col min="6" max="7" width="14.25" bestFit="1" customWidth="1"/>
    <col min="8" max="8" width="10.75" customWidth="1"/>
  </cols>
  <sheetData>
    <row r="1" spans="1:8">
      <c r="A1" s="297" t="s">
        <v>312</v>
      </c>
      <c r="E1" s="133"/>
    </row>
    <row r="2" spans="1:8">
      <c r="A2" s="297"/>
      <c r="B2" s="297" t="s">
        <v>244</v>
      </c>
      <c r="E2" s="133"/>
    </row>
    <row r="3" spans="1:8">
      <c r="A3" s="440"/>
      <c r="B3" s="440"/>
      <c r="C3" s="440"/>
      <c r="D3" s="440"/>
      <c r="E3" s="457"/>
      <c r="F3" s="440"/>
      <c r="G3" s="440"/>
      <c r="H3" s="440"/>
    </row>
    <row r="4" spans="1:8">
      <c r="A4" s="135" t="s">
        <v>134</v>
      </c>
      <c r="B4" s="327" t="s">
        <v>2</v>
      </c>
      <c r="C4" s="176"/>
      <c r="D4" s="176"/>
      <c r="E4" s="328"/>
      <c r="F4" s="194"/>
      <c r="G4" s="441"/>
      <c r="H4" s="76" t="s">
        <v>142</v>
      </c>
    </row>
    <row r="5" spans="1:8">
      <c r="A5" s="111"/>
      <c r="B5" s="177" t="s">
        <v>4</v>
      </c>
      <c r="C5" s="102"/>
      <c r="D5" s="102"/>
      <c r="E5" s="178"/>
      <c r="F5" s="442" t="s">
        <v>135</v>
      </c>
      <c r="G5" s="442" t="s">
        <v>136</v>
      </c>
      <c r="H5" s="442" t="s">
        <v>137</v>
      </c>
    </row>
    <row r="6" spans="1:8">
      <c r="A6" s="111"/>
      <c r="B6" s="135" t="s">
        <v>8</v>
      </c>
      <c r="C6" s="135" t="s">
        <v>9</v>
      </c>
      <c r="D6" s="180" t="s">
        <v>10</v>
      </c>
      <c r="E6" s="181" t="s">
        <v>11</v>
      </c>
      <c r="F6" s="111"/>
      <c r="G6" s="442"/>
      <c r="H6" s="443" t="s">
        <v>143</v>
      </c>
    </row>
    <row r="7" spans="1:8">
      <c r="A7" s="146">
        <v>1</v>
      </c>
      <c r="B7" s="146">
        <v>2</v>
      </c>
      <c r="C7" s="146">
        <v>3</v>
      </c>
      <c r="D7" s="146">
        <v>4</v>
      </c>
      <c r="E7" s="183">
        <v>5</v>
      </c>
      <c r="F7" s="146">
        <v>6</v>
      </c>
      <c r="G7" s="444">
        <v>7</v>
      </c>
      <c r="H7" s="444">
        <v>8</v>
      </c>
    </row>
    <row r="8" spans="1:8" s="440" customFormat="1">
      <c r="A8" s="458">
        <v>1</v>
      </c>
      <c r="B8" s="196" t="s">
        <v>13</v>
      </c>
      <c r="C8" s="224" t="s">
        <v>245</v>
      </c>
      <c r="D8" s="198"/>
      <c r="E8" s="199"/>
      <c r="F8" s="447"/>
      <c r="G8" s="447"/>
      <c r="H8" s="450"/>
    </row>
    <row r="9" spans="1:8" s="440" customFormat="1">
      <c r="A9" s="207"/>
      <c r="B9" s="200"/>
      <c r="C9" s="329" t="s">
        <v>18</v>
      </c>
      <c r="D9" s="202" t="s">
        <v>19</v>
      </c>
      <c r="E9" s="199"/>
      <c r="F9" s="447"/>
      <c r="G9" s="447"/>
      <c r="H9" s="450"/>
    </row>
    <row r="10" spans="1:8" s="440" customFormat="1">
      <c r="A10" s="207"/>
      <c r="B10" s="200"/>
      <c r="C10" s="244"/>
      <c r="D10" s="210">
        <v>4110</v>
      </c>
      <c r="E10" s="226" t="s">
        <v>157</v>
      </c>
      <c r="F10" s="459">
        <v>578.92999999999995</v>
      </c>
      <c r="G10" s="459">
        <v>578.92999999999995</v>
      </c>
      <c r="H10" s="459">
        <f t="shared" ref="H10:H16" si="0">G10/F10%</f>
        <v>100</v>
      </c>
    </row>
    <row r="11" spans="1:8" s="440" customFormat="1">
      <c r="A11" s="207"/>
      <c r="B11" s="200"/>
      <c r="C11" s="244"/>
      <c r="D11" s="210">
        <v>4170</v>
      </c>
      <c r="E11" s="205" t="s">
        <v>159</v>
      </c>
      <c r="F11" s="459">
        <v>3385.58</v>
      </c>
      <c r="G11" s="459">
        <v>3385.58</v>
      </c>
      <c r="H11" s="459">
        <f>G11/F11%</f>
        <v>99.999999999999986</v>
      </c>
    </row>
    <row r="12" spans="1:8" s="440" customFormat="1">
      <c r="A12" s="207"/>
      <c r="B12" s="200"/>
      <c r="C12" s="244"/>
      <c r="D12" s="210">
        <v>4210</v>
      </c>
      <c r="E12" s="205" t="s">
        <v>175</v>
      </c>
      <c r="F12" s="459">
        <v>120.51</v>
      </c>
      <c r="G12" s="459">
        <v>120.51</v>
      </c>
      <c r="H12" s="459">
        <f t="shared" si="0"/>
        <v>100</v>
      </c>
    </row>
    <row r="13" spans="1:8" s="440" customFormat="1">
      <c r="A13" s="207"/>
      <c r="B13" s="200"/>
      <c r="C13" s="244"/>
      <c r="D13" s="215">
        <v>4300</v>
      </c>
      <c r="E13" s="205" t="s">
        <v>172</v>
      </c>
      <c r="F13" s="459">
        <v>305.7</v>
      </c>
      <c r="G13" s="459">
        <v>305.7</v>
      </c>
      <c r="H13" s="459">
        <v>100</v>
      </c>
    </row>
    <row r="14" spans="1:8" s="440" customFormat="1">
      <c r="A14" s="207"/>
      <c r="B14" s="200"/>
      <c r="C14" s="249"/>
      <c r="D14" s="215">
        <v>4430</v>
      </c>
      <c r="E14" s="205" t="s">
        <v>161</v>
      </c>
      <c r="F14" s="459">
        <v>219535.91</v>
      </c>
      <c r="G14" s="459">
        <v>219535.91</v>
      </c>
      <c r="H14" s="459">
        <f t="shared" si="0"/>
        <v>100</v>
      </c>
    </row>
    <row r="15" spans="1:8" s="440" customFormat="1">
      <c r="A15" s="230"/>
      <c r="B15" s="232"/>
      <c r="C15" s="604" t="s">
        <v>17</v>
      </c>
      <c r="D15" s="604"/>
      <c r="E15" s="604"/>
      <c r="F15" s="222">
        <f>SUM(F10:F14)</f>
        <v>223926.63</v>
      </c>
      <c r="G15" s="222">
        <f>SUM(G10:G14)</f>
        <v>223926.63</v>
      </c>
      <c r="H15" s="222">
        <f t="shared" si="0"/>
        <v>99.999999999999986</v>
      </c>
    </row>
    <row r="16" spans="1:8" s="440" customFormat="1">
      <c r="A16" s="268" t="s">
        <v>22</v>
      </c>
      <c r="B16" s="233"/>
      <c r="C16" s="198"/>
      <c r="D16" s="198"/>
      <c r="E16" s="248"/>
      <c r="F16" s="208">
        <f>SUM(F15)</f>
        <v>223926.63</v>
      </c>
      <c r="G16" s="208">
        <f>SUM(G15)</f>
        <v>223926.63</v>
      </c>
      <c r="H16" s="208">
        <f t="shared" si="0"/>
        <v>99.999999999999986</v>
      </c>
    </row>
    <row r="17" spans="1:8" s="440" customFormat="1">
      <c r="A17" s="458">
        <v>2</v>
      </c>
      <c r="B17" s="223">
        <v>750</v>
      </c>
      <c r="C17" s="224" t="s">
        <v>246</v>
      </c>
      <c r="D17" s="198"/>
      <c r="E17" s="199"/>
      <c r="F17" s="447"/>
      <c r="G17" s="447"/>
      <c r="H17" s="450"/>
    </row>
    <row r="18" spans="1:8" s="440" customFormat="1">
      <c r="A18" s="207"/>
      <c r="B18" s="200"/>
      <c r="C18" s="242">
        <v>75011</v>
      </c>
      <c r="D18" s="202" t="s">
        <v>56</v>
      </c>
      <c r="E18" s="199"/>
      <c r="F18" s="447"/>
      <c r="G18" s="447"/>
      <c r="H18" s="450"/>
    </row>
    <row r="19" spans="1:8" s="440" customFormat="1">
      <c r="A19" s="207"/>
      <c r="B19" s="200"/>
      <c r="C19" s="244"/>
      <c r="D19" s="210">
        <v>4010</v>
      </c>
      <c r="E19" s="226" t="s">
        <v>162</v>
      </c>
      <c r="F19" s="459">
        <v>37055.61</v>
      </c>
      <c r="G19" s="459">
        <v>37055.61</v>
      </c>
      <c r="H19" s="459">
        <f t="shared" ref="H19:H27" si="1">G19/F19%</f>
        <v>100</v>
      </c>
    </row>
    <row r="20" spans="1:8" s="440" customFormat="1">
      <c r="A20" s="207"/>
      <c r="B20" s="200"/>
      <c r="C20" s="244"/>
      <c r="D20" s="210">
        <v>4040</v>
      </c>
      <c r="E20" s="205" t="s">
        <v>211</v>
      </c>
      <c r="F20" s="459">
        <v>2050</v>
      </c>
      <c r="G20" s="459">
        <v>2050</v>
      </c>
      <c r="H20" s="459">
        <f t="shared" si="1"/>
        <v>100</v>
      </c>
    </row>
    <row r="21" spans="1:8" s="440" customFormat="1">
      <c r="A21" s="207"/>
      <c r="B21" s="200"/>
      <c r="C21" s="244"/>
      <c r="D21" s="210">
        <v>4110</v>
      </c>
      <c r="E21" s="226" t="s">
        <v>157</v>
      </c>
      <c r="F21" s="459">
        <v>7240</v>
      </c>
      <c r="G21" s="459">
        <v>7240</v>
      </c>
      <c r="H21" s="459">
        <f t="shared" si="1"/>
        <v>99.999999999999986</v>
      </c>
    </row>
    <row r="22" spans="1:8" s="440" customFormat="1">
      <c r="A22" s="207"/>
      <c r="B22" s="200"/>
      <c r="C22" s="244"/>
      <c r="D22" s="210">
        <v>4210</v>
      </c>
      <c r="E22" s="205" t="s">
        <v>175</v>
      </c>
      <c r="F22" s="459">
        <v>496.25</v>
      </c>
      <c r="G22" s="459">
        <v>496.25</v>
      </c>
      <c r="H22" s="459">
        <f t="shared" ref="H22:H23" si="2">G22/F22%</f>
        <v>99.999999999999986</v>
      </c>
    </row>
    <row r="23" spans="1:8" s="440" customFormat="1">
      <c r="A23" s="207"/>
      <c r="B23" s="200"/>
      <c r="C23" s="244"/>
      <c r="D23" s="215">
        <v>4300</v>
      </c>
      <c r="E23" s="205" t="s">
        <v>172</v>
      </c>
      <c r="F23" s="459">
        <v>22.14</v>
      </c>
      <c r="G23" s="459">
        <v>22.14</v>
      </c>
      <c r="H23" s="459">
        <f t="shared" si="2"/>
        <v>100</v>
      </c>
    </row>
    <row r="24" spans="1:8" s="440" customFormat="1">
      <c r="A24" s="207"/>
      <c r="B24" s="200"/>
      <c r="C24" s="244"/>
      <c r="D24" s="215">
        <v>4410</v>
      </c>
      <c r="E24" s="205" t="s">
        <v>325</v>
      </c>
      <c r="F24" s="459">
        <v>253</v>
      </c>
      <c r="G24" s="459">
        <v>253</v>
      </c>
      <c r="H24" s="459">
        <f t="shared" si="1"/>
        <v>100.00000000000001</v>
      </c>
    </row>
    <row r="25" spans="1:8" s="440" customFormat="1">
      <c r="A25" s="207"/>
      <c r="B25" s="200"/>
      <c r="C25" s="244"/>
      <c r="D25" s="215">
        <v>4440</v>
      </c>
      <c r="E25" s="216" t="s">
        <v>177</v>
      </c>
      <c r="F25" s="459">
        <v>2187</v>
      </c>
      <c r="G25" s="459">
        <v>2187</v>
      </c>
      <c r="H25" s="459">
        <f t="shared" si="1"/>
        <v>100</v>
      </c>
    </row>
    <row r="26" spans="1:8" s="440" customFormat="1">
      <c r="A26" s="207"/>
      <c r="B26" s="200"/>
      <c r="C26" s="604" t="s">
        <v>17</v>
      </c>
      <c r="D26" s="604"/>
      <c r="E26" s="604"/>
      <c r="F26" s="222">
        <f>SUM(F19:F25)</f>
        <v>49304</v>
      </c>
      <c r="G26" s="222">
        <f>SUM(G19:G25)</f>
        <v>49304</v>
      </c>
      <c r="H26" s="222">
        <f t="shared" si="1"/>
        <v>100</v>
      </c>
    </row>
    <row r="27" spans="1:8" s="440" customFormat="1">
      <c r="A27" s="197" t="s">
        <v>61</v>
      </c>
      <c r="B27" s="198"/>
      <c r="C27" s="198"/>
      <c r="D27" s="198"/>
      <c r="E27" s="248"/>
      <c r="F27" s="208">
        <f>SUM(F26)</f>
        <v>49304</v>
      </c>
      <c r="G27" s="208">
        <f>SUM(G26)</f>
        <v>49304</v>
      </c>
      <c r="H27" s="208">
        <f t="shared" si="1"/>
        <v>100</v>
      </c>
    </row>
    <row r="28" spans="1:8" s="440" customFormat="1">
      <c r="A28" s="195">
        <v>3</v>
      </c>
      <c r="B28" s="288">
        <v>751</v>
      </c>
      <c r="C28" s="219" t="s">
        <v>188</v>
      </c>
      <c r="D28" s="198"/>
      <c r="E28" s="199"/>
      <c r="F28" s="447"/>
      <c r="G28" s="447"/>
      <c r="H28" s="450"/>
    </row>
    <row r="29" spans="1:8" s="440" customFormat="1">
      <c r="A29" s="200"/>
      <c r="B29" s="213"/>
      <c r="C29" s="215">
        <v>75101</v>
      </c>
      <c r="D29" s="198" t="s">
        <v>189</v>
      </c>
      <c r="E29" s="199"/>
      <c r="F29" s="447"/>
      <c r="G29" s="447"/>
      <c r="H29" s="450"/>
    </row>
    <row r="30" spans="1:8" s="440" customFormat="1">
      <c r="A30" s="200"/>
      <c r="B30" s="213"/>
      <c r="C30" s="200"/>
      <c r="D30" s="243">
        <v>4110</v>
      </c>
      <c r="E30" s="234" t="s">
        <v>157</v>
      </c>
      <c r="F30" s="459">
        <v>94.05</v>
      </c>
      <c r="G30" s="459">
        <v>94.05</v>
      </c>
      <c r="H30" s="459">
        <f t="shared" ref="H30:H35" si="3">G30/F30%</f>
        <v>100</v>
      </c>
    </row>
    <row r="31" spans="1:8" s="440" customFormat="1">
      <c r="A31" s="200"/>
      <c r="B31" s="213"/>
      <c r="C31" s="200"/>
      <c r="D31" s="104">
        <v>4170</v>
      </c>
      <c r="E31" s="60" t="s">
        <v>159</v>
      </c>
      <c r="F31" s="459">
        <v>550</v>
      </c>
      <c r="G31" s="459">
        <v>550</v>
      </c>
      <c r="H31" s="459">
        <f t="shared" si="3"/>
        <v>100</v>
      </c>
    </row>
    <row r="32" spans="1:8" s="440" customFormat="1">
      <c r="A32" s="200"/>
      <c r="B32" s="213"/>
      <c r="C32" s="200"/>
      <c r="D32" s="256">
        <v>4210</v>
      </c>
      <c r="E32" s="205" t="s">
        <v>190</v>
      </c>
      <c r="F32" s="459">
        <v>230</v>
      </c>
      <c r="G32" s="459">
        <v>230</v>
      </c>
      <c r="H32" s="459">
        <f t="shared" si="3"/>
        <v>100.00000000000001</v>
      </c>
    </row>
    <row r="33" spans="1:8" s="440" customFormat="1">
      <c r="A33" s="200"/>
      <c r="B33" s="213"/>
      <c r="C33" s="200"/>
      <c r="D33" s="215">
        <v>4300</v>
      </c>
      <c r="E33" s="205" t="s">
        <v>172</v>
      </c>
      <c r="F33" s="459">
        <v>38.950000000000003</v>
      </c>
      <c r="G33" s="459">
        <v>38.950000000000003</v>
      </c>
      <c r="H33" s="459">
        <f t="shared" si="3"/>
        <v>100</v>
      </c>
    </row>
    <row r="34" spans="1:8" s="440" customFormat="1">
      <c r="A34" s="200"/>
      <c r="B34" s="244"/>
      <c r="C34" s="641" t="s">
        <v>17</v>
      </c>
      <c r="D34" s="641"/>
      <c r="E34" s="641"/>
      <c r="F34" s="222">
        <f>SUM(F30:F33)</f>
        <v>913</v>
      </c>
      <c r="G34" s="222">
        <f>SUM(G30:G33)</f>
        <v>913</v>
      </c>
      <c r="H34" s="222">
        <f t="shared" si="3"/>
        <v>99.999999999999986</v>
      </c>
    </row>
    <row r="35" spans="1:8" s="440" customFormat="1">
      <c r="A35" s="197" t="s">
        <v>243</v>
      </c>
      <c r="B35" s="198"/>
      <c r="C35" s="198"/>
      <c r="D35" s="198"/>
      <c r="E35" s="248"/>
      <c r="F35" s="208">
        <f>SUM(F34)</f>
        <v>913</v>
      </c>
      <c r="G35" s="208">
        <f>SUM(G34)</f>
        <v>913</v>
      </c>
      <c r="H35" s="208">
        <f t="shared" si="3"/>
        <v>99.999999999999986</v>
      </c>
    </row>
    <row r="36" spans="1:8" s="440" customFormat="1">
      <c r="A36" s="195">
        <v>4</v>
      </c>
      <c r="B36" s="288">
        <v>752</v>
      </c>
      <c r="C36" s="219" t="s">
        <v>273</v>
      </c>
      <c r="D36" s="198"/>
      <c r="E36" s="199"/>
      <c r="F36" s="447"/>
      <c r="G36" s="447"/>
      <c r="H36" s="450"/>
    </row>
    <row r="37" spans="1:8" s="440" customFormat="1">
      <c r="A37" s="200"/>
      <c r="B37" s="213"/>
      <c r="C37" s="215">
        <v>75212</v>
      </c>
      <c r="D37" s="198" t="s">
        <v>269</v>
      </c>
      <c r="E37" s="199"/>
      <c r="F37" s="447"/>
      <c r="G37" s="447"/>
      <c r="H37" s="450"/>
    </row>
    <row r="38" spans="1:8" s="440" customFormat="1">
      <c r="A38" s="200"/>
      <c r="B38" s="213"/>
      <c r="C38" s="200"/>
      <c r="D38" s="256">
        <v>4210</v>
      </c>
      <c r="E38" s="205" t="s">
        <v>190</v>
      </c>
      <c r="F38" s="459">
        <v>200</v>
      </c>
      <c r="G38" s="459">
        <v>200</v>
      </c>
      <c r="H38" s="459">
        <f>G38/F38%</f>
        <v>100</v>
      </c>
    </row>
    <row r="39" spans="1:8" s="440" customFormat="1">
      <c r="A39" s="200"/>
      <c r="B39" s="244"/>
      <c r="C39" s="641" t="s">
        <v>17</v>
      </c>
      <c r="D39" s="641"/>
      <c r="E39" s="641"/>
      <c r="F39" s="222">
        <f>SUM(F38:F38)</f>
        <v>200</v>
      </c>
      <c r="G39" s="222">
        <f>SUM(G38:G38)</f>
        <v>200</v>
      </c>
      <c r="H39" s="222">
        <f>G39/F39%</f>
        <v>100</v>
      </c>
    </row>
    <row r="40" spans="1:8" s="440" customFormat="1">
      <c r="A40" s="197" t="s">
        <v>266</v>
      </c>
      <c r="B40" s="198"/>
      <c r="C40" s="198"/>
      <c r="D40" s="198"/>
      <c r="E40" s="248"/>
      <c r="F40" s="208">
        <f>SUM(F39)</f>
        <v>200</v>
      </c>
      <c r="G40" s="208">
        <f>SUM(G39)</f>
        <v>200</v>
      </c>
      <c r="H40" s="208">
        <f>G40/F40%</f>
        <v>100</v>
      </c>
    </row>
    <row r="41" spans="1:8" s="440" customFormat="1">
      <c r="A41" s="294">
        <v>5</v>
      </c>
      <c r="B41" s="325">
        <v>754</v>
      </c>
      <c r="C41" s="622" t="s">
        <v>148</v>
      </c>
      <c r="D41" s="622"/>
      <c r="E41" s="622"/>
      <c r="F41" s="622"/>
      <c r="G41" s="622"/>
      <c r="H41" s="622"/>
    </row>
    <row r="42" spans="1:8" s="440" customFormat="1">
      <c r="A42" s="207"/>
      <c r="B42" s="257"/>
      <c r="C42" s="240">
        <v>75414</v>
      </c>
      <c r="D42" s="202" t="s">
        <v>67</v>
      </c>
      <c r="E42" s="199"/>
      <c r="F42" s="447"/>
      <c r="G42" s="447"/>
      <c r="H42" s="450"/>
    </row>
    <row r="43" spans="1:8" s="440" customFormat="1">
      <c r="A43" s="207"/>
      <c r="B43" s="214"/>
      <c r="C43" s="244"/>
      <c r="D43" s="210">
        <v>4210</v>
      </c>
      <c r="E43" s="205" t="s">
        <v>190</v>
      </c>
      <c r="F43" s="459">
        <v>728.2</v>
      </c>
      <c r="G43" s="459">
        <v>728.2</v>
      </c>
      <c r="H43" s="459">
        <f>G43/F43%</f>
        <v>100</v>
      </c>
    </row>
    <row r="44" spans="1:8" s="440" customFormat="1">
      <c r="A44" s="207"/>
      <c r="B44" s="214"/>
      <c r="C44" s="244"/>
      <c r="D44" s="256">
        <v>4300</v>
      </c>
      <c r="E44" s="248" t="s">
        <v>172</v>
      </c>
      <c r="F44" s="459">
        <v>271.8</v>
      </c>
      <c r="G44" s="459">
        <v>271.8</v>
      </c>
      <c r="H44" s="459">
        <f>G44/F44%</f>
        <v>100</v>
      </c>
    </row>
    <row r="45" spans="1:8" s="440" customFormat="1">
      <c r="A45" s="230"/>
      <c r="B45" s="232"/>
      <c r="C45" s="605" t="s">
        <v>17</v>
      </c>
      <c r="D45" s="605"/>
      <c r="E45" s="605"/>
      <c r="F45" s="222">
        <f>SUM(F43:F44)</f>
        <v>1000</v>
      </c>
      <c r="G45" s="222">
        <f>SUM(G43:G44)</f>
        <v>1000</v>
      </c>
      <c r="H45" s="208">
        <f>G45/F45%</f>
        <v>100</v>
      </c>
    </row>
    <row r="46" spans="1:8" s="440" customFormat="1">
      <c r="A46" s="197" t="s">
        <v>194</v>
      </c>
      <c r="B46" s="198"/>
      <c r="C46" s="198"/>
      <c r="D46" s="198"/>
      <c r="E46" s="248"/>
      <c r="F46" s="208">
        <f>SUM(F45)</f>
        <v>1000</v>
      </c>
      <c r="G46" s="208">
        <f>SUM(G45)</f>
        <v>1000</v>
      </c>
      <c r="H46" s="208">
        <f>G46/F46%</f>
        <v>100</v>
      </c>
    </row>
    <row r="47" spans="1:8" s="440" customFormat="1">
      <c r="A47" s="207">
        <v>6</v>
      </c>
      <c r="B47" s="257">
        <v>852</v>
      </c>
      <c r="C47" s="622" t="s">
        <v>115</v>
      </c>
      <c r="D47" s="622"/>
      <c r="E47" s="622"/>
      <c r="F47" s="460"/>
      <c r="G47" s="460"/>
      <c r="H47" s="461"/>
    </row>
    <row r="48" spans="1:8" s="440" customFormat="1">
      <c r="A48" s="207"/>
      <c r="B48" s="214"/>
      <c r="C48" s="203">
        <v>85212</v>
      </c>
      <c r="D48" s="202" t="s">
        <v>116</v>
      </c>
      <c r="E48" s="199"/>
      <c r="F48" s="447"/>
      <c r="G48" s="447"/>
      <c r="H48" s="450"/>
    </row>
    <row r="49" spans="1:8" s="440" customFormat="1">
      <c r="A49" s="207"/>
      <c r="B49" s="214"/>
      <c r="C49" s="213"/>
      <c r="D49" s="250">
        <v>3110</v>
      </c>
      <c r="E49" s="205" t="s">
        <v>222</v>
      </c>
      <c r="F49" s="462">
        <v>1350500.97</v>
      </c>
      <c r="G49" s="462">
        <v>1342608.9</v>
      </c>
      <c r="H49" s="463">
        <f t="shared" ref="H49:H57" si="4">G49/F49%</f>
        <v>99.415619079488692</v>
      </c>
    </row>
    <row r="50" spans="1:8" s="440" customFormat="1">
      <c r="A50" s="207"/>
      <c r="B50" s="214"/>
      <c r="C50" s="269"/>
      <c r="D50" s="210">
        <v>4010</v>
      </c>
      <c r="E50" s="205" t="s">
        <v>199</v>
      </c>
      <c r="F50" s="459">
        <v>25530</v>
      </c>
      <c r="G50" s="459">
        <v>25530</v>
      </c>
      <c r="H50" s="463">
        <f t="shared" si="4"/>
        <v>100</v>
      </c>
    </row>
    <row r="51" spans="1:8" s="440" customFormat="1">
      <c r="A51" s="207"/>
      <c r="B51" s="214"/>
      <c r="C51" s="269"/>
      <c r="D51" s="210">
        <v>4040</v>
      </c>
      <c r="E51" s="205" t="s">
        <v>211</v>
      </c>
      <c r="F51" s="459">
        <v>2050</v>
      </c>
      <c r="G51" s="459">
        <v>2050</v>
      </c>
      <c r="H51" s="463">
        <f t="shared" si="4"/>
        <v>100</v>
      </c>
    </row>
    <row r="52" spans="1:8" s="440" customFormat="1">
      <c r="A52" s="207"/>
      <c r="B52" s="214"/>
      <c r="C52" s="269"/>
      <c r="D52" s="210">
        <v>4110</v>
      </c>
      <c r="E52" s="205" t="s">
        <v>201</v>
      </c>
      <c r="F52" s="459">
        <v>40270.230000000003</v>
      </c>
      <c r="G52" s="459">
        <v>40270.230000000003</v>
      </c>
      <c r="H52" s="463">
        <f t="shared" si="4"/>
        <v>100</v>
      </c>
    </row>
    <row r="53" spans="1:8" s="440" customFormat="1">
      <c r="A53" s="200"/>
      <c r="B53" s="214"/>
      <c r="C53" s="269"/>
      <c r="D53" s="204">
        <v>4210</v>
      </c>
      <c r="E53" s="205" t="s">
        <v>190</v>
      </c>
      <c r="F53" s="459">
        <v>1254</v>
      </c>
      <c r="G53" s="459">
        <v>1254</v>
      </c>
      <c r="H53" s="459">
        <f t="shared" ref="H53:H54" si="5">G53/F53%</f>
        <v>100</v>
      </c>
    </row>
    <row r="54" spans="1:8" s="440" customFormat="1">
      <c r="A54" s="200"/>
      <c r="B54" s="200"/>
      <c r="C54" s="213"/>
      <c r="D54" s="210">
        <v>4300</v>
      </c>
      <c r="E54" s="205" t="s">
        <v>160</v>
      </c>
      <c r="F54" s="459">
        <v>7064.8</v>
      </c>
      <c r="G54" s="459">
        <v>7064.8</v>
      </c>
      <c r="H54" s="510">
        <f t="shared" si="5"/>
        <v>100.00000000000001</v>
      </c>
    </row>
    <row r="55" spans="1:8" s="440" customFormat="1">
      <c r="A55" s="207"/>
      <c r="B55" s="214"/>
      <c r="C55" s="269"/>
      <c r="D55" s="210">
        <v>4430</v>
      </c>
      <c r="E55" s="205"/>
      <c r="F55" s="459">
        <v>690</v>
      </c>
      <c r="G55" s="459">
        <v>690</v>
      </c>
      <c r="H55" s="510">
        <f t="shared" si="4"/>
        <v>100</v>
      </c>
    </row>
    <row r="56" spans="1:8" s="440" customFormat="1">
      <c r="A56" s="207"/>
      <c r="B56" s="214"/>
      <c r="C56" s="269"/>
      <c r="D56" s="210">
        <v>4440</v>
      </c>
      <c r="E56" s="205" t="s">
        <v>247</v>
      </c>
      <c r="F56" s="459">
        <v>1640</v>
      </c>
      <c r="G56" s="459">
        <v>1640</v>
      </c>
      <c r="H56" s="509">
        <f t="shared" si="4"/>
        <v>100.00000000000001</v>
      </c>
    </row>
    <row r="57" spans="1:8" s="440" customFormat="1">
      <c r="A57" s="200"/>
      <c r="B57" s="214"/>
      <c r="C57" s="605" t="s">
        <v>17</v>
      </c>
      <c r="D57" s="605"/>
      <c r="E57" s="605"/>
      <c r="F57" s="222">
        <f>SUM(F49:F56)</f>
        <v>1429000</v>
      </c>
      <c r="G57" s="222">
        <f>SUM(G49:G56)</f>
        <v>1421107.93</v>
      </c>
      <c r="H57" s="278">
        <f t="shared" si="4"/>
        <v>99.447720783764865</v>
      </c>
    </row>
    <row r="58" spans="1:8" s="440" customFormat="1">
      <c r="A58" s="207"/>
      <c r="B58" s="214"/>
      <c r="C58" s="242">
        <v>85213</v>
      </c>
      <c r="D58" s="294" t="s">
        <v>248</v>
      </c>
      <c r="E58" s="303"/>
      <c r="F58" s="445"/>
      <c r="G58" s="445"/>
      <c r="H58" s="464"/>
    </row>
    <row r="59" spans="1:8" s="440" customFormat="1">
      <c r="A59" s="207"/>
      <c r="B59" s="214"/>
      <c r="C59" s="269"/>
      <c r="D59" s="240">
        <v>4130</v>
      </c>
      <c r="E59" s="253" t="s">
        <v>224</v>
      </c>
      <c r="F59" s="459">
        <v>4800</v>
      </c>
      <c r="G59" s="459">
        <v>4755.6000000000004</v>
      </c>
      <c r="H59" s="463">
        <f>G59/F59%</f>
        <v>99.075000000000003</v>
      </c>
    </row>
    <row r="60" spans="1:8" s="440" customFormat="1">
      <c r="A60" s="200"/>
      <c r="B60" s="214"/>
      <c r="C60" s="605" t="s">
        <v>17</v>
      </c>
      <c r="D60" s="605"/>
      <c r="E60" s="605"/>
      <c r="F60" s="222">
        <f>SUM(F59)</f>
        <v>4800</v>
      </c>
      <c r="G60" s="222">
        <f>SUM(G59)</f>
        <v>4755.6000000000004</v>
      </c>
      <c r="H60" s="278">
        <f>G60/F60%</f>
        <v>99.075000000000003</v>
      </c>
    </row>
    <row r="61" spans="1:8" s="440" customFormat="1">
      <c r="A61" s="207"/>
      <c r="B61" s="214"/>
      <c r="C61" s="203">
        <v>85228</v>
      </c>
      <c r="D61" s="202" t="s">
        <v>227</v>
      </c>
      <c r="E61" s="199"/>
      <c r="F61" s="447"/>
      <c r="G61" s="447"/>
      <c r="H61" s="450"/>
    </row>
    <row r="62" spans="1:8" s="440" customFormat="1">
      <c r="A62" s="200"/>
      <c r="B62" s="200"/>
      <c r="C62" s="213"/>
      <c r="D62" s="204">
        <v>4170</v>
      </c>
      <c r="E62" s="205" t="s">
        <v>159</v>
      </c>
      <c r="F62" s="459">
        <v>16950</v>
      </c>
      <c r="G62" s="459">
        <v>16950</v>
      </c>
      <c r="H62" s="459">
        <f>G62/F62%</f>
        <v>100</v>
      </c>
    </row>
    <row r="63" spans="1:8" s="440" customFormat="1">
      <c r="A63" s="207"/>
      <c r="B63" s="214"/>
      <c r="C63" s="605" t="s">
        <v>17</v>
      </c>
      <c r="D63" s="605"/>
      <c r="E63" s="605"/>
      <c r="F63" s="237">
        <f>SUM(F62:F62)</f>
        <v>16950</v>
      </c>
      <c r="G63" s="237">
        <f>SUM(G62:G62)</f>
        <v>16950</v>
      </c>
      <c r="H63" s="283">
        <f>G63/F63%</f>
        <v>100</v>
      </c>
    </row>
    <row r="64" spans="1:8" s="440" customFormat="1">
      <c r="A64" s="207"/>
      <c r="B64" s="214"/>
      <c r="C64" s="203">
        <v>85295</v>
      </c>
      <c r="D64" s="202" t="s">
        <v>39</v>
      </c>
      <c r="E64" s="199"/>
      <c r="F64" s="447"/>
      <c r="G64" s="447"/>
      <c r="H64" s="450"/>
    </row>
    <row r="65" spans="1:8" s="440" customFormat="1">
      <c r="A65" s="207"/>
      <c r="B65" s="214"/>
      <c r="C65" s="269"/>
      <c r="D65" s="250">
        <v>3110</v>
      </c>
      <c r="E65" s="205" t="s">
        <v>222</v>
      </c>
      <c r="F65" s="459">
        <v>99500</v>
      </c>
      <c r="G65" s="459">
        <v>99500</v>
      </c>
      <c r="H65" s="463">
        <f>G65/F65%</f>
        <v>100</v>
      </c>
    </row>
    <row r="66" spans="1:8" s="440" customFormat="1">
      <c r="A66" s="207"/>
      <c r="B66" s="214"/>
      <c r="C66" s="605" t="s">
        <v>17</v>
      </c>
      <c r="D66" s="605"/>
      <c r="E66" s="605"/>
      <c r="F66" s="237">
        <f>SUM(F65:F65)</f>
        <v>99500</v>
      </c>
      <c r="G66" s="237">
        <f>SUM(G65:G65)</f>
        <v>99500</v>
      </c>
      <c r="H66" s="283">
        <f>G66/F66%</f>
        <v>100</v>
      </c>
    </row>
    <row r="67" spans="1:8" s="440" customFormat="1">
      <c r="A67" s="207"/>
      <c r="B67" s="214"/>
      <c r="C67" s="203">
        <v>85295</v>
      </c>
      <c r="D67" s="202" t="s">
        <v>19</v>
      </c>
      <c r="E67" s="199"/>
      <c r="F67" s="447"/>
      <c r="G67" s="447"/>
      <c r="H67" s="450"/>
    </row>
    <row r="68" spans="1:8" s="440" customFormat="1">
      <c r="A68" s="207"/>
      <c r="B68" s="214"/>
      <c r="C68" s="269"/>
      <c r="D68" s="250">
        <v>3110</v>
      </c>
      <c r="E68" s="205" t="s">
        <v>222</v>
      </c>
      <c r="F68" s="459">
        <v>29174</v>
      </c>
      <c r="G68" s="459">
        <v>28800</v>
      </c>
      <c r="H68" s="463">
        <f>G68/F68%</f>
        <v>98.718036607938572</v>
      </c>
    </row>
    <row r="69" spans="1:8" s="440" customFormat="1">
      <c r="A69" s="207"/>
      <c r="B69" s="214"/>
      <c r="C69" s="269"/>
      <c r="D69" s="242">
        <v>4300</v>
      </c>
      <c r="E69" s="248" t="s">
        <v>172</v>
      </c>
      <c r="F69" s="462">
        <v>864</v>
      </c>
      <c r="G69" s="462">
        <v>864</v>
      </c>
      <c r="H69" s="463">
        <f>G69/F69%</f>
        <v>100</v>
      </c>
    </row>
    <row r="70" spans="1:8" s="440" customFormat="1">
      <c r="A70" s="207"/>
      <c r="B70" s="214"/>
      <c r="C70" s="605" t="s">
        <v>17</v>
      </c>
      <c r="D70" s="605"/>
      <c r="E70" s="605"/>
      <c r="F70" s="237">
        <f>SUM(F68:F69)</f>
        <v>30038</v>
      </c>
      <c r="G70" s="237">
        <f>SUM(G68:G69)</f>
        <v>29664</v>
      </c>
      <c r="H70" s="283">
        <f>G70/F70%</f>
        <v>98.754910446767425</v>
      </c>
    </row>
    <row r="71" spans="1:8" s="440" customFormat="1" ht="15" thickBot="1">
      <c r="A71" s="330" t="s">
        <v>120</v>
      </c>
      <c r="B71" s="195"/>
      <c r="C71" s="331"/>
      <c r="D71" s="331"/>
      <c r="E71" s="221"/>
      <c r="F71" s="295">
        <f>SUM(F57,F60,F63,F70,F66)</f>
        <v>1580288</v>
      </c>
      <c r="G71" s="295">
        <f>SUM(G57,G60,G63,G70,G66)</f>
        <v>1571977.53</v>
      </c>
      <c r="H71" s="295">
        <f>G71/F71%</f>
        <v>99.474116743277179</v>
      </c>
    </row>
    <row r="72" spans="1:8">
      <c r="A72" s="130" t="s">
        <v>133</v>
      </c>
      <c r="B72" s="131"/>
      <c r="C72" s="131"/>
      <c r="D72" s="131"/>
      <c r="E72" s="332"/>
      <c r="F72" s="456">
        <f>SUM(F16,F27,F35,F40,F46,F71)</f>
        <v>1855631.63</v>
      </c>
      <c r="G72" s="456">
        <f>SUM(G16,G27,G35,G40,G46,G71)</f>
        <v>1847321.1600000001</v>
      </c>
      <c r="H72" s="296">
        <f>G72/F72%</f>
        <v>99.552148720379392</v>
      </c>
    </row>
    <row r="73" spans="1:8">
      <c r="A73" s="440"/>
      <c r="B73" s="440"/>
      <c r="C73" s="440"/>
      <c r="D73" s="440"/>
      <c r="E73" s="440"/>
      <c r="F73" s="440"/>
      <c r="G73" s="440"/>
      <c r="H73" s="440"/>
    </row>
  </sheetData>
  <mergeCells count="12">
    <mergeCell ref="C70:E70"/>
    <mergeCell ref="C15:E15"/>
    <mergeCell ref="C26:E26"/>
    <mergeCell ref="C34:E34"/>
    <mergeCell ref="C57:E57"/>
    <mergeCell ref="C63:E63"/>
    <mergeCell ref="C41:H41"/>
    <mergeCell ref="C45:E45"/>
    <mergeCell ref="C47:E47"/>
    <mergeCell ref="C66:E66"/>
    <mergeCell ref="C39:E39"/>
    <mergeCell ref="C60:E60"/>
  </mergeCells>
  <phoneticPr fontId="46" type="noConversion"/>
  <pageMargins left="0.70833333333333337" right="0.35416666666666669" top="0.74861111111111112" bottom="0.74791666666666667" header="0.31527777777777777" footer="0.51180555555555551"/>
  <pageSetup paperSize="9" scale="98" firstPageNumber="0" orientation="portrait" r:id="rId1"/>
  <headerFooter alignWithMargins="0">
    <oddHeader>&amp;CStrona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9</vt:i4>
      </vt:variant>
    </vt:vector>
  </HeadingPairs>
  <TitlesOfParts>
    <vt:vector size="15" baseType="lpstr">
      <vt:lpstr>Dochody</vt:lpstr>
      <vt:lpstr>Dochody_dział _rozdział</vt:lpstr>
      <vt:lpstr>Dochody _Rb_50</vt:lpstr>
      <vt:lpstr>Wydatki</vt:lpstr>
      <vt:lpstr>Wytaki_dział_ rozdział</vt:lpstr>
      <vt:lpstr>Wydatki Rb_50</vt:lpstr>
      <vt:lpstr>Dochody!Obszar_wydruku</vt:lpstr>
      <vt:lpstr>'Dochody _Rb_50'!Obszar_wydruku</vt:lpstr>
      <vt:lpstr>Wydatki!Obszar_wydruku</vt:lpstr>
      <vt:lpstr>Dochody!Tytuły_wydruku</vt:lpstr>
      <vt:lpstr>'Dochody _Rb_50'!Tytuły_wydruku</vt:lpstr>
      <vt:lpstr>'Dochody_dział _rozdział'!Tytuły_wydruku</vt:lpstr>
      <vt:lpstr>Wydatki!Tytuły_wydruku</vt:lpstr>
      <vt:lpstr>'Wydatki Rb_50'!Tytuły_wydruku</vt:lpstr>
      <vt:lpstr>'Wytaki_dział_ rozdział'!Tytuły_wydruku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cp:lastPrinted>2014-04-16T09:01:53Z</cp:lastPrinted>
  <dcterms:created xsi:type="dcterms:W3CDTF">2011-03-16T08:09:05Z</dcterms:created>
  <dcterms:modified xsi:type="dcterms:W3CDTF">2014-04-23T09:13:22Z</dcterms:modified>
</cp:coreProperties>
</file>