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kumenty\GMINY\Kowale Oleckie\2018-przetarg\PRZETARG\PROJEKT SIWZ\projekt wyskłany do kl\"/>
    </mc:Choice>
  </mc:AlternateContent>
  <xr:revisionPtr revIDLastSave="0" documentId="10_ncr:8100000_{2E508A4B-37ED-4EC1-94BE-C93428525702}" xr6:coauthVersionLast="33" xr6:coauthVersionMax="33" xr10:uidLastSave="{00000000-0000-0000-0000-000000000000}"/>
  <bookViews>
    <workbookView xWindow="0" yWindow="0" windowWidth="20490" windowHeight="7545" activeTab="4" xr2:uid="{00000000-000D-0000-FFFF-FFFF00000000}"/>
  </bookViews>
  <sheets>
    <sheet name="zakładka_nr_1" sheetId="1" r:id="rId1"/>
    <sheet name="zakładka_nr_2" sheetId="2" r:id="rId2"/>
    <sheet name="zakładka_nr_3" sheetId="3" r:id="rId3"/>
    <sheet name="zakładka_nr_4" sheetId="4" r:id="rId4"/>
    <sheet name="zakładka_nr_5" sheetId="5" r:id="rId5"/>
  </sheets>
  <definedNames>
    <definedName name="_xlnm.Print_Area" localSheetId="0">zakładka_nr_1!$A$1:$I$143</definedName>
    <definedName name="OLE_LINK5">"zakładka_nr_1.#ref!"</definedName>
  </definedNames>
  <calcPr calcId="162913"/>
</workbook>
</file>

<file path=xl/calcChain.xml><?xml version="1.0" encoding="utf-8"?>
<calcChain xmlns="http://schemas.openxmlformats.org/spreadsheetml/2006/main">
  <c r="C59" i="2" l="1"/>
  <c r="C57" i="2"/>
  <c r="C60" i="2" s="1"/>
  <c r="C54" i="2"/>
  <c r="C53" i="2"/>
  <c r="C52" i="2"/>
  <c r="C55" i="2" s="1"/>
  <c r="C44" i="2"/>
  <c r="C43" i="2"/>
  <c r="C42" i="2"/>
  <c r="C41" i="2"/>
  <c r="C45" i="2" s="1"/>
  <c r="C38" i="2"/>
  <c r="C37" i="2"/>
  <c r="C36" i="2"/>
  <c r="C35" i="2"/>
  <c r="C39" i="2" s="1"/>
  <c r="C32" i="2"/>
  <c r="C31" i="2"/>
  <c r="C30" i="2"/>
  <c r="C29" i="2"/>
  <c r="C33" i="2" s="1"/>
  <c r="C26" i="2"/>
  <c r="C25" i="2"/>
  <c r="C24" i="2"/>
  <c r="C23" i="2"/>
  <c r="C27" i="2" s="1"/>
  <c r="C22" i="2"/>
  <c r="C19" i="2"/>
  <c r="C18" i="2"/>
  <c r="C17" i="2"/>
  <c r="C20" i="2" s="1"/>
  <c r="C14" i="2"/>
  <c r="C13" i="2"/>
  <c r="C12" i="2"/>
  <c r="C15" i="2" s="1"/>
  <c r="C9" i="2"/>
  <c r="C8" i="2"/>
  <c r="C4" i="2"/>
  <c r="C3" i="2"/>
  <c r="C10" i="2" s="1"/>
  <c r="C61" i="2" s="1"/>
  <c r="C118" i="1"/>
  <c r="C113" i="1"/>
  <c r="C112" i="1"/>
  <c r="C108" i="1"/>
  <c r="C107" i="1"/>
  <c r="C106" i="1"/>
  <c r="C101" i="1"/>
  <c r="C100" i="1"/>
  <c r="C98" i="1"/>
  <c r="C97" i="1"/>
  <c r="C96" i="1"/>
  <c r="C91" i="1"/>
  <c r="C88" i="1"/>
  <c r="C87" i="1"/>
  <c r="C86" i="1"/>
  <c r="C85" i="1"/>
  <c r="C81" i="1"/>
  <c r="C80" i="1"/>
  <c r="C75" i="1"/>
  <c r="C73" i="1"/>
  <c r="C68" i="1"/>
  <c r="C60" i="1"/>
  <c r="C18" i="1"/>
  <c r="C17" i="1"/>
  <c r="C16" i="1"/>
  <c r="C15" i="1"/>
  <c r="C14" i="1"/>
  <c r="C13" i="1"/>
  <c r="C12" i="1"/>
  <c r="C10" i="1"/>
  <c r="C9" i="1"/>
  <c r="C8" i="1"/>
  <c r="C7" i="1"/>
  <c r="C5" i="1"/>
  <c r="C4" i="1"/>
  <c r="C3" i="1"/>
</calcChain>
</file>

<file path=xl/sharedStrings.xml><?xml version="1.0" encoding="utf-8"?>
<sst xmlns="http://schemas.openxmlformats.org/spreadsheetml/2006/main" count="1501" uniqueCount="452">
  <si>
    <t> </t>
  </si>
  <si>
    <t>1. Urząd Gminy</t>
  </si>
  <si>
    <t>Materiał</t>
  </si>
  <si>
    <t>Lp.</t>
  </si>
  <si>
    <t>Przedmiot ubezpieczenia</t>
  </si>
  <si>
    <t>Suma ubezpieczenia 2500/1000</t>
  </si>
  <si>
    <t>Pow. w m2</t>
  </si>
  <si>
    <t>Rok budowy budynku</t>
  </si>
  <si>
    <t>Ścian</t>
  </si>
  <si>
    <t>Stropów</t>
  </si>
  <si>
    <t>Stropodachu</t>
  </si>
  <si>
    <t>Pokrycie dachu</t>
  </si>
  <si>
    <t>1.</t>
  </si>
  <si>
    <t>Budynek biurowy Urzędu Gminy Kowale Oleckie, ul. Kościuszki 44, Kowale Oleckie</t>
  </si>
  <si>
    <t>mur</t>
  </si>
  <si>
    <t>żelbeton</t>
  </si>
  <si>
    <t>drewno z dociepleniem, płyta regips</t>
  </si>
  <si>
    <t>blachodachówka</t>
  </si>
  <si>
    <t>Budynek gospodarczy przy Urzędzie Gminy ul. Kościuszki 44, Kowale Oleckie</t>
  </si>
  <si>
    <t>podbitka drewniana otynkowana</t>
  </si>
  <si>
    <t>deskowanie</t>
  </si>
  <si>
    <t>blacha</t>
  </si>
  <si>
    <t>drewno</t>
  </si>
  <si>
    <t>papa</t>
  </si>
  <si>
    <t>Budynek remiza OSP Lakiele +swietlica*</t>
  </si>
  <si>
    <t>dachówka</t>
  </si>
  <si>
    <t>Budynki magazynowo-garażowe, ul. Kościuszki 10 A, Kowale Oleckie</t>
  </si>
  <si>
    <t>płyty żelbetonowe</t>
  </si>
  <si>
    <t xml:space="preserve">Budynek  (GS)- /magazyn i garaż, ul. Kościuszki 10, Kowale Oleckie </t>
  </si>
  <si>
    <t>drewniane</t>
  </si>
  <si>
    <t>krokwie</t>
  </si>
  <si>
    <t>Budynek targowiska ul. Kosciuszki 13C, Kowale Oleckie*</t>
  </si>
  <si>
    <t>1 Lokal w budynku mieszkalnym wielolokalowym Sokółki 49 19-420 Kowale Oleckie</t>
  </si>
  <si>
    <t>przed rokiem 1939</t>
  </si>
  <si>
    <t>1 Lokal w Budynku mieszkalnym 3 rodzinnym Wierzbianki 3+gospodarczy</t>
  </si>
  <si>
    <t>eternit</t>
  </si>
  <si>
    <t>Budynek mieszkalny wielorodzinny, Leśny Zakątek 3, 19-411 Świętajno</t>
  </si>
  <si>
    <t>przed 1939</t>
  </si>
  <si>
    <t>blachodachóka</t>
  </si>
  <si>
    <t xml:space="preserve"> Budowa przed 1939</t>
  </si>
  <si>
    <t>blachodachówka+dachówka</t>
  </si>
  <si>
    <t>1 Lokal w Budynku mieszkalnym wielolokalowym Kościuszki 3, 19-420 Kowale Oleckie</t>
  </si>
  <si>
    <t>2 lokale w Budynku mieszkalnym wielolokalowym Sokółki 35, 19-420 Kowale Oleckie</t>
  </si>
  <si>
    <t>Budowa przed 1939</t>
  </si>
  <si>
    <t>Budynek mieszkalny wielolokalowy + świetlica Monety 4*</t>
  </si>
  <si>
    <t>fundament z kamienia+beton komórkowy</t>
  </si>
  <si>
    <t>Drewno</t>
  </si>
  <si>
    <t>2.</t>
  </si>
  <si>
    <t>Boisko wielofunkcyjne ORLIK, ul. Witosa, Kowale Oleckie (boisko do piłki nożnej z nawierzchnią z trawy syntetycznej, boisko do koszykówki z nawierzchnią z poliuretanu, ogrodzenie boisk, piłkochwyty, zaplecze szatniowo- sanitarne, urządzenia sportowe zewnętrzne, oświetlenie zewnętrzne, instalacja wod.-kan., itd..)</t>
  </si>
  <si>
    <t>Boisko wielofunkcyjne ORLIK, Sokółki (boisko do piłki nożnej z nawierzchnią z trawy syntetycznej, boisko do koszykówki z nawierzchnią z poliuretanu, ogrodzenie boiska, piłkochwyty, zaplecze szatniowo- sanitarne, wyposażenie stałe kompleksu boiska, oświetlenie boisk, instalacja wod.-kan., itd.)</t>
  </si>
  <si>
    <t>Boisko wielofunkcyjne, Stożne (boisko do piłki nożnej, boisko do piłki siatkowej, ogrodzenie, wyposażenie placu zabaw, bieżnie proste, itd.)</t>
  </si>
  <si>
    <t>Boisko wielofunkcyjne, Szwałk (boisko do piłki nożnej, boisko do piłki siatkowej, ogrodzenie, wyposażenie placu zabaw, itd.)</t>
  </si>
  <si>
    <t>Boisko wielofunkcyjne, Jabłonowo (boisko do piłki nożnej, boisko do piłki siatkowej, ogrodzenie, wyposażenie placu zabaw, itd.)</t>
  </si>
  <si>
    <t>Kiosk i wiata przystankowa, Kowale Oleckie ul. Kosciuszki</t>
  </si>
  <si>
    <t>Park Kowale Oleckie ul. Kościuszki</t>
  </si>
  <si>
    <t>Oczyszczalnia ścieków + budynek prasy, ul. Sportowa, Kowale Oleckie</t>
  </si>
  <si>
    <t>Oczyszczalnia ścieków, Stacze</t>
  </si>
  <si>
    <t>Stacja uzdatniania wody, Stożne</t>
  </si>
  <si>
    <t>Stacja uzdatniania wody, Kowale Oleckie</t>
  </si>
  <si>
    <t>Przydomowa oczyszczalnia ścieków, plac zabaw, parking Monety; Kowale Oleckie, ul. Monety 4</t>
  </si>
  <si>
    <t>Stadion Kowale Oleckie ul. Sportowa  /w tym murawa naturalna, bieżnia, ogrodzenie z siatki ocynkowanej, itp.</t>
  </si>
  <si>
    <t>Boisko w Borkowinie</t>
  </si>
  <si>
    <t>Boisko wielofunkcyjne w Drozdowie</t>
  </si>
  <si>
    <t>Pomost drewniany na zbiorniku rekreacyjnym w Kowalach Oleckich Os. Cegielnia</t>
  </si>
  <si>
    <t>Zestaw ROMEO, Kowale Oleckie</t>
  </si>
  <si>
    <t>Pawilon ogrodowy, Monety</t>
  </si>
  <si>
    <t>Altana Drozdowo</t>
  </si>
  <si>
    <t>Altana ogrodowa Borkowiny</t>
  </si>
  <si>
    <t>Altana ogrodowa Gorczyce</t>
  </si>
  <si>
    <t>Altana Szarejki</t>
  </si>
  <si>
    <t>Plac rekreacyjno-Sportowy Chełchy</t>
  </si>
  <si>
    <t>Altana Stacze</t>
  </si>
  <si>
    <t>Plac rekreacyjno wypoczynkowy Stacze</t>
  </si>
  <si>
    <t>Plac rekreacyjno-sportowy Jabłonowo</t>
  </si>
  <si>
    <t>Plac rekreacyjno-sportowy we wsi Daniele – FS Gorczyce</t>
  </si>
  <si>
    <t>Plac zabaw Stożne</t>
  </si>
  <si>
    <t>Plac rekreacyjno-wypoczynkowy Bialskie Pole</t>
  </si>
  <si>
    <t>Plac rekreacyjno-wypoczynkowy we wsi Szarejki</t>
  </si>
  <si>
    <t>Plac rekreacyjno-wypoczynkowy w msc Leśny Zakątek</t>
  </si>
  <si>
    <t>Plac rekreacyjno-sportowy Drozdowo</t>
  </si>
  <si>
    <t>Plac rekreacyjno-sportowy Gol. Wężewskie</t>
  </si>
  <si>
    <t>Plac zabaw Kowale Oleckie</t>
  </si>
  <si>
    <t>Siłownia zewn. Kowale Oleckie</t>
  </si>
  <si>
    <t>Plac rekreacyjno-sportowy Czukty</t>
  </si>
  <si>
    <t>Wiata przystankowa</t>
  </si>
  <si>
    <t>Plac rekreacyjno-wypoczynkowy Zawady Oleckie</t>
  </si>
  <si>
    <t>Plac integracji społecznej Lakiele</t>
  </si>
  <si>
    <t>Przepompownie ścieków  szt 18x40 000,00 zł</t>
  </si>
  <si>
    <t>3.</t>
  </si>
  <si>
    <t>Wyposażenie i urządzenia</t>
  </si>
  <si>
    <t>2. Gminny Ośrodek Pomocy Społecznej</t>
  </si>
  <si>
    <t>3. Środowiskowy Dom Samopomocy  w Kowalach Oleckich</t>
  </si>
  <si>
    <t>Budynek- ul. Kościuszki 29, Kowale Oleckie – budynek dzierżawiony od Parafii Rzymskokatolickiej sw. Jana Chrzsciciela w Kowalach Oleckich</t>
  </si>
  <si>
    <t>cegła, kamien</t>
  </si>
  <si>
    <t>drewno, pylyta gipsowa</t>
  </si>
  <si>
    <t>Blacha</t>
  </si>
  <si>
    <t>Wyposażenie i urządzenia /w tym schodołaz firmy Vimec T09 nr fabryczny 06603- 15301,00 zł/</t>
  </si>
  <si>
    <t>4.  Gminne Centrum Kultury w Kowalach Oleckich</t>
  </si>
  <si>
    <t>Budynek Domu Kultury w Kowalach Oleckich, ul. Kosciuszki 46</t>
  </si>
  <si>
    <t>suporex</t>
  </si>
  <si>
    <t>Drewno; drrewniane krokwie (pomieszczenia galerii)</t>
  </si>
  <si>
    <t>Blachodachówka</t>
  </si>
  <si>
    <t>Filia biblioteczna i świetlica w Stożnem *</t>
  </si>
  <si>
    <t>beton</t>
  </si>
  <si>
    <t>Drewniany-krokwie</t>
  </si>
  <si>
    <t>Filia biblioteczna i świetlica w Sokółkach</t>
  </si>
  <si>
    <t>cegła</t>
  </si>
  <si>
    <t>betonowy</t>
  </si>
  <si>
    <t xml:space="preserve">* wartość księgowa brutto
</t>
  </si>
  <si>
    <t>5. Samodzielny Publiczny Gminny Ośrodek Zdrowia</t>
  </si>
  <si>
    <t>Samodzielny Publiczny Gminny Ośrodek Zdrowia, Kowale Oleckie (budynek UG) użytkowany przez SPGOZ, ul. Witosa 1, 19-420 Kowale Oleckie</t>
  </si>
  <si>
    <t>ok. 1973</t>
  </si>
  <si>
    <t>plyty stropowe</t>
  </si>
  <si>
    <t>Wyposażenie i urządzenia, w tym  Platforma do transportu osób niepełnosprawnych</t>
  </si>
  <si>
    <t>6. Szkoła Podstawowa im. Jana Pawła II w Kowalach Oleckich</t>
  </si>
  <si>
    <t> Materiał</t>
  </si>
  <si>
    <t>Budynek szkolny, ul. Kościuszki 88, Kowale Oleckie</t>
  </si>
  <si>
    <t>część stara- przedwojenna; część nowa- 1968 r.;</t>
  </si>
  <si>
    <t>Cegła + żelbeton</t>
  </si>
  <si>
    <t>drewno i żelbeton płyta</t>
  </si>
  <si>
    <t>betonowa, drewniana- krokwie</t>
  </si>
  <si>
    <t>część stara – dachowka cementowa' część nowa – papa</t>
  </si>
  <si>
    <t>Budynek gospodarczy,ul. Kościuszki 88, Kowale Oleckie</t>
  </si>
  <si>
    <t>Przed 1939</t>
  </si>
  <si>
    <t>drewno, cegła</t>
  </si>
  <si>
    <t>drewno,beton</t>
  </si>
  <si>
    <t>drewno, beton</t>
  </si>
  <si>
    <t>dachowka</t>
  </si>
  <si>
    <t>Budynek szkolny, ul. Witosa 6, Kowale Oleckie</t>
  </si>
  <si>
    <t>1982- stara część; 2002/2003 – nowa część</t>
  </si>
  <si>
    <t>pustak ceramiczny i cegła</t>
  </si>
  <si>
    <t>płyta żelbetonowa</t>
  </si>
  <si>
    <t>Papa</t>
  </si>
  <si>
    <t>Sala gimnastyczna, ul. Witosa 6, Kowale Oleckie</t>
  </si>
  <si>
    <t>XII 2006</t>
  </si>
  <si>
    <t>bloczek z betonu komórkowego</t>
  </si>
  <si>
    <t>elementy piankowo- blachowe</t>
  </si>
  <si>
    <t>Boisko szkolne, ul. Kościuszki 88, Kowale Oleckie</t>
  </si>
  <si>
    <t>Nawierzchnia parkingu przy PG, ul. Witosa 6, Kowale Oleckie</t>
  </si>
  <si>
    <t>Wyposażenie i urządzenia (w tym 2 dźwigi towarowe o wartości 19 024,53 zł w byym  gimnazjum+sprzet nagłasniajacy)</t>
  </si>
  <si>
    <t>7. Szkola Podstawowa im. M. Konopnickiej w Sokółkach</t>
  </si>
  <si>
    <t>Budynek szkolny, Sokółki 47</t>
  </si>
  <si>
    <t>1978/w 2001 dobudowa sali gimnastycznej i zaplecza kuchennego</t>
  </si>
  <si>
    <t>cegła, pustak</t>
  </si>
  <si>
    <t>Budynek szkoły, Sokółki 54</t>
  </si>
  <si>
    <t>okres przedwojenny</t>
  </si>
  <si>
    <t>Nieruchomość zabudowana (kompleks budynków szkolnych), Sokółki 47</t>
  </si>
  <si>
    <t>murowane</t>
  </si>
  <si>
    <t>--- </t>
  </si>
  <si>
    <t>Blachodachówka i papa</t>
  </si>
  <si>
    <t>Sala gimnastyczna z zapleczem, Sokółki 47 *</t>
  </si>
  <si>
    <t>stalowe</t>
  </si>
  <si>
    <t>Budynek gospodarczy nieużytkowany (część murowana i stodoła drewniana stanowiące jeden budynek)</t>
  </si>
  <si>
    <t>przed II wojną światową</t>
  </si>
  <si>
    <t>część murowana- cegła, część drewniana- deski</t>
  </si>
  <si>
    <t>w części murowanej- drewniane belki</t>
  </si>
  <si>
    <t>drewniane- belki</t>
  </si>
  <si>
    <t>Dachówka ceramiczna poniemiecka</t>
  </si>
  <si>
    <t>Zestaw wielofunkcyjny – plac zabaw , Sokółki 47</t>
  </si>
  <si>
    <t>*wartość księgowa brutto</t>
  </si>
  <si>
    <t>8. Punkt Przedszkolny w Sokółkach</t>
  </si>
  <si>
    <t>Budynek Przedszkolny Sokółki 45</t>
  </si>
  <si>
    <t>Budynek gospodarczy</t>
  </si>
  <si>
    <t>9. Szkoła Podstawowa w Stożnem</t>
  </si>
  <si>
    <t>Budynek gospodarczy, Stożne 6</t>
  </si>
  <si>
    <t>cegła, drewno</t>
  </si>
  <si>
    <t>Dachówka</t>
  </si>
  <si>
    <t>plac zabaw</t>
  </si>
  <si>
    <t>10. Przedszkole Samorządowe w Kowalach Oleckich</t>
  </si>
  <si>
    <t>Wyposażenie i urządzenia (w tym sprzęt muzyczny)</t>
  </si>
  <si>
    <t>Wyposażenie placu zabaw</t>
  </si>
  <si>
    <t>dodatkowe informacje o budynkach</t>
  </si>
  <si>
    <t>Budynki Urzędu Gminy</t>
  </si>
  <si>
    <t>Budynek biurowy Urzędu Gminy Kowale Oleckie, ul. Kościuszki 44, Kowale Oleckie - 2008 r. docieplenie budynku, dobudowa dachu</t>
  </si>
  <si>
    <t>Budynek gospodarczy przy Urzędzie Gminy ul. Kościuszki 44, Kowale Oleckie - 2013 r. remont dachu</t>
  </si>
  <si>
    <t>Budynek remiza OSP Lakiele +swietlica - remont dachu, docieplnie, wymiana instalacji i stolarki</t>
  </si>
  <si>
    <t>Budynek użytkowy, ul. Kościuszki 31, Kowale Oleckie /wynajmowany innym firmom - centrala Orange./ - 2014 remont dachu</t>
  </si>
  <si>
    <t>Budynek mieszkalny wielorodzinny, Leśny Zakątek 3, 19-411 Świętajno - Wymiana instalacji elektrycznej 2008 r. Remont dachu 2009</t>
  </si>
  <si>
    <t>Budynek mieszkalny wielolokalowy, Rogówko 15 - 2010 r. remont cześci dachu</t>
  </si>
  <si>
    <t>Budynki Gminnego Centrum Kultury</t>
  </si>
  <si>
    <t>budynek GCK – 2011-przebudowa dachu budynku</t>
  </si>
  <si>
    <t>Filia biblioteczna w Stoznem – 2010 remont i przebudowa swietlicy wiejskiej wraz z zagospodarowaniem terenu</t>
  </si>
  <si>
    <t>Filia biblioteczna w Sokolkach – 2010 remontmodernizacja swietlicy wiejskiej oraz zremont bibiloteki w Sokolkach</t>
  </si>
  <si>
    <t>Budynki Szkoły Podstawowej w Kowalach Oleckich</t>
  </si>
  <si>
    <t>Budynek szkolny, ul. Kościuszki 88, Kowale Oleckie - 2011-wymiana instalacji elektrycznej w caylym budynku szkoly; 2015-pokrycie dachu dachowka cemnetowa, instalacja odgromowa, rozebranie oraz wybudowanie nowego komina, remont wywietrznikow dachowych w sali gimnastycznej</t>
  </si>
  <si>
    <t>Budynek szkolny i sala gimnastyczna przy ul. Witosa 6 w Kowalach Oleckich – przeprowadzane sa drobne remonty biezace</t>
  </si>
  <si>
    <t>Budynki Szkoły Podstawowej w Stożnem</t>
  </si>
  <si>
    <t>Budynek szkoły - w 2015 r. wymiana 3 drzwi wejściowych</t>
  </si>
  <si>
    <t>Budynki Punktu Przedszkolnego w Sokółkach</t>
  </si>
  <si>
    <t>budynek przedszkola - 2013 r. remont kapitalny sal</t>
  </si>
  <si>
    <t>1. Urząd Gminy K. Oleckie</t>
  </si>
  <si>
    <t>Sprzęt elektroniczny stacjonarny</t>
  </si>
  <si>
    <t>1a</t>
  </si>
  <si>
    <t>Sprzęt elektroniczny stacjonarny – program Cyfrowa Szkoła</t>
  </si>
  <si>
    <t>Klimatyzacja</t>
  </si>
  <si>
    <t>Kserokopiarki, urządzenia wielofunkcyjne</t>
  </si>
  <si>
    <t>4.</t>
  </si>
  <si>
    <t>Cyfrowa centrala telefoniczna</t>
  </si>
  <si>
    <t>6.</t>
  </si>
  <si>
    <t>Sprzęt elektroniczny przenośny</t>
  </si>
  <si>
    <t>6a.</t>
  </si>
  <si>
    <t>Sprzęt elektroniczny przenośny  - program Cyfrowa Szkoła</t>
  </si>
  <si>
    <t>Razem:</t>
  </si>
  <si>
    <t>3. Środowiskowy Dom Samopomocy Społecznej</t>
  </si>
  <si>
    <t>4. Gminne Centrum Kultury (w tym sprzęt oddziałów bibliotecznych)</t>
  </si>
  <si>
    <t>System PIAP (min.: komputery, terminal APPLE, urządzenie wielofunkcyjne, ifomat wewnętrzny, router)</t>
  </si>
  <si>
    <t>Monitoring ( w tym kamera monitorująca przenośna-219,00 zł)</t>
  </si>
  <si>
    <t>5.</t>
  </si>
  <si>
    <t>Sprzęt medyczny</t>
  </si>
  <si>
    <t>6. Szkoła Podstawowa im. Jana Pawa II w Kowalach Oleckich</t>
  </si>
  <si>
    <t>Urządzenia alarmowe</t>
  </si>
  <si>
    <t>7. Szkoła Podstawowa w Sokółkach</t>
  </si>
  <si>
    <t>Monitoring, urządzenia alarmowe</t>
  </si>
  <si>
    <t>8. Zespól Szkół-  Punkt Przedszkolny w Sokółkach - brak zgłoszonego mienia do ubezpieczenia</t>
  </si>
  <si>
    <t>12. Przedszkole Samorządowe w Kowalach Oleckich</t>
  </si>
  <si>
    <t>Razem</t>
  </si>
  <si>
    <t>Nr rej.</t>
  </si>
  <si>
    <t>Marka</t>
  </si>
  <si>
    <t>Typ/Model</t>
  </si>
  <si>
    <t>Rodzaj</t>
  </si>
  <si>
    <t>Poj./ład. W kg</t>
  </si>
  <si>
    <t>L. m.</t>
  </si>
  <si>
    <t>Rok p. lub data I rej.</t>
  </si>
  <si>
    <t>Nr nadwozia</t>
  </si>
  <si>
    <t>Okres OC</t>
  </si>
  <si>
    <t>Okres NNW</t>
  </si>
  <si>
    <t>Okres AC</t>
  </si>
  <si>
    <t>S.U. AC brutto</t>
  </si>
  <si>
    <t>Jedn. Org./ Ubezpieczony</t>
  </si>
  <si>
    <t>NOE 68CR</t>
  </si>
  <si>
    <t>New Holland</t>
  </si>
  <si>
    <t>T6050</t>
  </si>
  <si>
    <t>ciężarowy</t>
  </si>
  <si>
    <t>6728/---</t>
  </si>
  <si>
    <t>ZBBD09701</t>
  </si>
  <si>
    <t>05-07-2018- 04-07-2021</t>
  </si>
  <si>
    <t>128 500 zł wg INFO-EKSPERT V/2018</t>
  </si>
  <si>
    <t>Urząd Gminy Kowale Oleckie</t>
  </si>
  <si>
    <t>NOE 81CM</t>
  </si>
  <si>
    <t>Pronar</t>
  </si>
  <si>
    <t>T672/1</t>
  </si>
  <si>
    <t>Przyczepa ciężarowa</t>
  </si>
  <si>
    <t>---/10 000</t>
  </si>
  <si>
    <t>-</t>
  </si>
  <si>
    <t>SZB6721XXB1X03073</t>
  </si>
  <si>
    <t>---</t>
  </si>
  <si>
    <t>20 000 zł wg Ubezpieczającego</t>
  </si>
  <si>
    <t>NOE A874</t>
  </si>
  <si>
    <t>Żuk</t>
  </si>
  <si>
    <t>A-06</t>
  </si>
  <si>
    <t>2120/980</t>
  </si>
  <si>
    <t>NOG N475</t>
  </si>
  <si>
    <t>Autosan</t>
  </si>
  <si>
    <t>H9-21-41S</t>
  </si>
  <si>
    <t>Autobus</t>
  </si>
  <si>
    <t>6540/-</t>
  </si>
  <si>
    <t>SUASW3AAP1S021908</t>
  </si>
  <si>
    <t>25 900,00 zł wg INFO-EKSPERT V/2018</t>
  </si>
  <si>
    <t>NOE P312</t>
  </si>
  <si>
    <t>Renault</t>
  </si>
  <si>
    <t>Mascot</t>
  </si>
  <si>
    <t>Ciężarowy (śmieciarka bezpyłowa)</t>
  </si>
  <si>
    <t>2953/-</t>
  </si>
  <si>
    <t>VF654ANA000012484</t>
  </si>
  <si>
    <t>40 000,00 zł wg Ubezpieczającego</t>
  </si>
  <si>
    <t>NOE W732</t>
  </si>
  <si>
    <t>Jelcz</t>
  </si>
  <si>
    <t>Specjalny</t>
  </si>
  <si>
    <t>111/6900</t>
  </si>
  <si>
    <t>8 000,00 zł wg Ubezpieczającego</t>
  </si>
  <si>
    <t>OTR 1933</t>
  </si>
  <si>
    <t>Autosan Żaczek</t>
  </si>
  <si>
    <t>H6-10</t>
  </si>
  <si>
    <t>autobus</t>
  </si>
  <si>
    <t>4353/</t>
  </si>
  <si>
    <t>SUADW1DDPXS510248</t>
  </si>
  <si>
    <t>15 100,00 zł wg INFO-EKSPERT V/2018</t>
  </si>
  <si>
    <t>NOG E674</t>
  </si>
  <si>
    <t>Otoyol</t>
  </si>
  <si>
    <t>M23</t>
  </si>
  <si>
    <t>3908/-</t>
  </si>
  <si>
    <t>NMS0638000T600668</t>
  </si>
  <si>
    <t xml:space="preserve"> 8 000,00 zł wg Ubezpieczającego</t>
  </si>
  <si>
    <t>NOE V070</t>
  </si>
  <si>
    <t>Megane</t>
  </si>
  <si>
    <t>osobowy</t>
  </si>
  <si>
    <t>1598/-</t>
  </si>
  <si>
    <t>VF1BM1R0H37925801</t>
  </si>
  <si>
    <t>05-07-2018- 04-07-2021
 oraz KZ 
05-07-2018
04-07-2021</t>
  </si>
  <si>
    <t>05-07-2018- 04-07-2021
 z rozszerzeniem o ryzyko kradzieży całego pojazdu na terytorium Rosji, Białorosi, Litwy, Ukrainy, Moławii</t>
  </si>
  <si>
    <t>6 200,00 zł wg INFO-EKSPERT V/2018</t>
  </si>
  <si>
    <t xml:space="preserve">  NOE 01AM</t>
  </si>
  <si>
    <t>SAM</t>
  </si>
  <si>
    <t>Przyczepa ciężarowa (przewóz wody)</t>
  </si>
  <si>
    <t>-/4500</t>
  </si>
  <si>
    <t>D0L010090696</t>
  </si>
  <si>
    <t>–--</t>
  </si>
  <si>
    <t>–-</t>
  </si>
  <si>
    <t>brak</t>
  </si>
  <si>
    <t>Traktorek Craftsman</t>
  </si>
  <si>
    <t>T3000</t>
  </si>
  <si>
    <t>traktorek</t>
  </si>
  <si>
    <t>107/---</t>
  </si>
  <si>
    <t>Nr fabryczny 031015D001037</t>
  </si>
  <si>
    <t>12 000,00 zł wg Ubezpieczającego</t>
  </si>
  <si>
    <t xml:space="preserve"> Gmina Kowale Oleckie</t>
  </si>
  <si>
    <t>NOE K049</t>
  </si>
  <si>
    <t>STAR</t>
  </si>
  <si>
    <t>244 P</t>
  </si>
  <si>
    <t>specjalny</t>
  </si>
  <si>
    <t>6230/2500</t>
  </si>
  <si>
    <t>4 000,00 zł wg Ubezpieczającego</t>
  </si>
  <si>
    <t>NOE H111</t>
  </si>
  <si>
    <t>Ursus</t>
  </si>
  <si>
    <t>C385</t>
  </si>
  <si>
    <t>Ciągnik rolniczy</t>
  </si>
  <si>
    <t>3000/-</t>
  </si>
  <si>
    <t>SUM 8941</t>
  </si>
  <si>
    <t>Kościan</t>
  </si>
  <si>
    <t>Wóz ascenizacyjny</t>
  </si>
  <si>
    <t>-/2800</t>
  </si>
  <si>
    <t>SUM 8940</t>
  </si>
  <si>
    <t>przyczepa</t>
  </si>
  <si>
    <t>-/800</t>
  </si>
  <si>
    <t>S01800018</t>
  </si>
  <si>
    <t>OLT 1055</t>
  </si>
  <si>
    <t> POM</t>
  </si>
  <si>
    <t>GUZMET       T 070</t>
  </si>
  <si>
    <t>Przyczepa rolnicza uniwersalna</t>
  </si>
  <si>
    <t>1998  16.07.1999</t>
  </si>
  <si>
    <t>SX9T0700298GU1028</t>
  </si>
  <si>
    <t>NOE L359</t>
  </si>
  <si>
    <t>Autosan </t>
  </si>
  <si>
    <t>A09 09L  04.S</t>
  </si>
  <si>
    <t>4116/-</t>
  </si>
  <si>
    <t>SUASW3RAP4S680424</t>
  </si>
  <si>
    <t>26 000,00 zł wg INFO-EKSPERT V/2018</t>
  </si>
  <si>
    <r>
      <t xml:space="preserve"> </t>
    </r>
    <r>
      <rPr>
        <sz val="10"/>
        <color rgb="FF000000"/>
        <rFont val="Cambria"/>
        <family val="1"/>
        <charset val="238"/>
      </rPr>
      <t>NOE 54EW</t>
    </r>
  </si>
  <si>
    <t>Iveco</t>
  </si>
  <si>
    <t>CAPENAC 50 DAILY</t>
  </si>
  <si>
    <t>2998/-</t>
  </si>
  <si>
    <t>19+1</t>
  </si>
  <si>
    <t>ZCFC50COOO5901245
autobus przystosowany do przewozu osób niepełnosprawnych</t>
  </si>
  <si>
    <t>130 000,00 zł wg Ubezpieczającego</t>
  </si>
  <si>
    <r>
      <t xml:space="preserve">  </t>
    </r>
    <r>
      <rPr>
        <sz val="10"/>
        <color rgb="FF000000"/>
        <rFont val="Cambria"/>
        <family val="1"/>
        <charset val="238"/>
      </rPr>
      <t>NOE 51GN</t>
    </r>
  </si>
  <si>
    <t>MAN-WUKO</t>
  </si>
  <si>
    <t>TGM/S N08/SAK6E</t>
  </si>
  <si>
    <t>specjalistyczny</t>
  </si>
  <si>
    <t>6871/-</t>
  </si>
  <si>
    <t>WMAN08ZZ2EY303783</t>
  </si>
  <si>
    <t>400 000,00 zł wg Ubezpieczającego</t>
  </si>
  <si>
    <r>
      <t xml:space="preserve">  </t>
    </r>
    <r>
      <rPr>
        <sz val="10"/>
        <color rgb="FF000000"/>
        <rFont val="Cambria"/>
        <family val="1"/>
        <charset val="238"/>
      </rPr>
      <t>NOE 26GT</t>
    </r>
  </si>
  <si>
    <t>Mercedes-Benz</t>
  </si>
  <si>
    <t>ATEGO 1429AP</t>
  </si>
  <si>
    <t>6374/dmc14000</t>
  </si>
  <si>
    <t>WDB9763641L811164</t>
  </si>
  <si>
    <t>450 000,00 zł wg Ubezpieczającego</t>
  </si>
  <si>
    <t>Załącznik nr 1d do SIWZ, zakładka nr 4 przebieg ubezpieczenia /wypłacone odszkodowania, rezerwy/ - stan na dzień 24/05/2018-komunikacja; 22/05/2018-majątek/OC/NNW OSP</t>
  </si>
  <si>
    <t>Część zamówienia</t>
  </si>
  <si>
    <t>Ryzyko</t>
  </si>
  <si>
    <t>05.07.2015 – 04.07.2016</t>
  </si>
  <si>
    <t>05.07.2016 – 04.07.2017</t>
  </si>
  <si>
    <t>05.07.2017 – 04.07.2018</t>
  </si>
  <si>
    <t>I część</t>
  </si>
  <si>
    <t>Mienie od ognia i innych zdarzeń losowych</t>
  </si>
  <si>
    <t>1 521,28 zł / 1 szkoda</t>
  </si>
  <si>
    <t>Kradzież</t>
  </si>
  <si>
    <t>3 399,17 zł / 1 szkoda</t>
  </si>
  <si>
    <t>Sprzęt elektroniczny</t>
  </si>
  <si>
    <t>855,00 zł / 1 szkoda</t>
  </si>
  <si>
    <t>Przedmioty szklane</t>
  </si>
  <si>
    <t>Odpowiedzialność cywilna</t>
  </si>
  <si>
    <t>rezerwa 1000 zł / 1 szkoda</t>
  </si>
  <si>
    <t>II część</t>
  </si>
  <si>
    <t>OC p.p.m.</t>
  </si>
  <si>
    <t>AC</t>
  </si>
  <si>
    <t>2 301,00 zł / 1 szkoda</t>
  </si>
  <si>
    <t>792,00 zł / 1 szkoda</t>
  </si>
  <si>
    <t>NNW</t>
  </si>
  <si>
    <t>III część</t>
  </si>
  <si>
    <t>NNW OSP</t>
  </si>
  <si>
    <t>Jednostka</t>
  </si>
  <si>
    <t>Zabezpieczenia przeciwpożarowe</t>
  </si>
  <si>
    <t>Zabezpieczenia przeciw kradzieżowe</t>
  </si>
  <si>
    <t>gaśnice/agregaty – 7 szt hydranty wewn. - 3 szt; hydranty zewnetrzne – 1 szt ; sprawne zabezpieczenia odgromowe – tak; urządzenia sygnalizujące powstanie pożaru – sygnalizujące poza miejscem chronionym</t>
  </si>
  <si>
    <t>co najmniej 2 zamki wielozastawkowe w każdych drzwiach zenętrznych; okratowane okna budynku; system alarmujacy słuzby z całodobową ochroną</t>
  </si>
  <si>
    <t>hydrant zewnętrzny</t>
  </si>
  <si>
    <t>brak 2 zamków wielozastawkowych w każdych drzwiach zenętrznych (1 zamek)</t>
  </si>
  <si>
    <t>Budynek OSP Sokółki</t>
  </si>
  <si>
    <t>gaśnice/agregaty – 1 szt hydranty wewn. - 0 szt; hydranty zewnetrzne – 1 szt ; sprawne zabezpieczenia odgromowe –nie</t>
  </si>
  <si>
    <t>Budynek remiza OSP Lakiele +swietlica</t>
  </si>
  <si>
    <t>gaśnice/agregaty – 1 szt hydranty wewn. - 0 szt; hydranty zewnetrzne – 1 szt ; sprawne zabezpieczenia odgromowe – nie</t>
  </si>
  <si>
    <t>Budynek remiza OSP +swietlica, ul. Sikorskiego 4, Kowale Oleckie</t>
  </si>
  <si>
    <t>gaśnice/agregaty – 2 szt hydranty wewn. - 0 szt; hydranty zewnetrzne – 1 szt ; sprawne zabezpieczenia odgromowe – nie</t>
  </si>
  <si>
    <t>brak zabezpieczeń</t>
  </si>
  <si>
    <t>Budynek użytkowy, ul. Kościuszki 31, Kowale Oleckie /wynajmowany innym firmom - centrala Orange./</t>
  </si>
  <si>
    <t>Budynek targowiska ul. Kosciuszki 13C, Kowale Oleckie</t>
  </si>
  <si>
    <t>gaśnice/agregaty – 1 szt hydranty wewn. - 0 szt; hydranty zewnetrzne – 1 szt ; sprawne zabezpieczenia odgromowe – tak</t>
  </si>
  <si>
    <t>gaśnice/agregaty – 0 szt hydranty wewn. - 0 szt; hydranty zewnetrzne – 1 szt ; sprawne zabezpieczenia odgromowe – nie</t>
  </si>
  <si>
    <t>1/2 Budynku mieszkalnego, Rogówko 16, 19-420 Kowale Oleckie</t>
  </si>
  <si>
    <t>Budynek mieszkalny wielolokalowy, Rogówko 15</t>
  </si>
  <si>
    <t>Budynek mieszkalny wielolokalowy + świetlica Monety 4</t>
  </si>
  <si>
    <t>Budynek Gminnego Ośrodka Pomocy Społecznej</t>
  </si>
  <si>
    <t>jak w budynku UG przy ul. Kosciuszki 44</t>
  </si>
  <si>
    <t>Środowiskowy Dom Samopomocy  w Kowalach Oleckich</t>
  </si>
  <si>
    <t>Budynek Środowiskowego Domu Samopomocy  w Kowalach Oleckich</t>
  </si>
  <si>
    <t>gaśnice/agregaty – 4 szt ; hydranty wewn. - 0 szt; hydranty zewnetrzne – 0 szt ; sprawne zabezpieczenia odgromowe – nie;</t>
  </si>
  <si>
    <t>co najmniej 2 zamki wielozastawkowe w każdych drzwiach zenętrznych</t>
  </si>
  <si>
    <t>Budynek Domu Kultury w Kowalach Oleckich</t>
  </si>
  <si>
    <t>Gaśnice/agregaty – 6 szt ; hydranty wewn. - 2 szt; hydranty zewnetrzne – 1 szt ; sprawne zabezpieczenia odgromowe – nie;</t>
  </si>
  <si>
    <t>o najmniej 2 zamki wielozastawkowe w każdych drzwiach zenętrznych</t>
  </si>
  <si>
    <t>Filia biblioteczna i świetlica w Stożnem</t>
  </si>
  <si>
    <t>Gaśnice/agregaty – 3 szt ; hydranty wewn. - 0 szt; hydranty zewnetrzne – 1 szt ; sprawne zabezpieczenia odgromowe – tak</t>
  </si>
  <si>
    <t>Gaśnice/agregaty – 2 szt ; hydranty wewn. - 0 szt; hydranty zewnetrzne – 1 szt ; sprawne zabezpieczenia odgromowe – tak</t>
  </si>
  <si>
    <t>Samodzielny Publiczny Gminny Ośrodek Zdrowia</t>
  </si>
  <si>
    <t>Budynek Samodzielnego Publicznego Gminnego Ośrodka Zdrowia, Kowale Oleckie (budynek UG) użytkowany przez SPGOZ, ul. Witosa 1, 19-420 Kowale Oleckie</t>
  </si>
  <si>
    <t>Gaśnice/agregaty – 7 szt ; hydranty wewn. - 0 szt; hydranty zewnetrzne – 0 szt ; sprawne zabezpieczenia odgromowe – tak</t>
  </si>
  <si>
    <t>co najmniej 2 zamki wielozastawkowe w każdych drzwiach zenętrznych  typu Yalle, pomieszczenia z serwerem i gabinet lekarski  nr 2 mają drzwi antywłamaniowe.</t>
  </si>
  <si>
    <t>Szkoła Podstawowa im. Jana Pawła II w Kowalach Oleckich</t>
  </si>
  <si>
    <t>Gaśnice/agregaty – 10 szt ; hydranty wewn. - 0 szt; hydranty zewnetrzne – 0 szt ; sprawne zabezpieczenia odgromowe – tak</t>
  </si>
  <si>
    <t>co najmniej 2 zamki wielozastawkowe w każdych drzwiach zenętrznych;  system alarmujacy słuzby z całodobową ochroną</t>
  </si>
  <si>
    <t>Gaśnice/agregaty – 0 szt ; hydranty wewn. - 0 szt; hydranty zewnetrzne – 0 szt ; sprawne zabezpieczenia odgromowe – tak</t>
  </si>
  <si>
    <t>Brak 2 zamkow w kazdych drzwiach zewnetrznych</t>
  </si>
  <si>
    <t>Gaśnice/agregaty– 18 szt ; hydranty wewn. - 6 szt; hydranty zewnetrzne – 0 szt ; sprawne zabezpieczenia odgromowe – tak</t>
  </si>
  <si>
    <t>Szkola Podstawowa im. M. Konopnickiej w Sokółkach</t>
  </si>
  <si>
    <t>Budynek szkolny,  Sokółki 47</t>
  </si>
  <si>
    <t>Gaśnice/agregaty – 8 szt ; hydranty wewn. - 0 szt; hydranty zewnetrzne – 0 szt ; sprawne zabezpieczenia odgromowe – tak</t>
  </si>
  <si>
    <t xml:space="preserve"> Brak 2 zamkow w kazdych drzwiach zewnetrznych; system alarmujacy słuzby z całodobową ochroną</t>
  </si>
  <si>
    <t>Gaśnice/ agregaty – 3 szt ; hydranty wewn. -  0 szt; hydranty zewnetrzne – 1 szt ; sprawne zabezpieczenia odgromowe – nie</t>
  </si>
  <si>
    <t xml:space="preserve"> Brak 2 zamkow w kazdych drzwiach zewnetrznych; okratowane okna budynkow; system alarmujacy słuzby z całodobową ochroną</t>
  </si>
  <si>
    <t xml:space="preserve"> Brak 2 zamkow w kazdych drzwiach zewnetrznych;  system alarmujacy słuzby z całodobową ochroną</t>
  </si>
  <si>
    <t>Sala gimnastyczna z zapleczem, Sokółki 47</t>
  </si>
  <si>
    <t>Gaśnice/agregaty – 1 szt ; hydranty wewn. - 0 szt; hydranty zewnetrzne – 0 szt ; sprawne zabezpieczenia odgromowe – tak</t>
  </si>
  <si>
    <t xml:space="preserve"> Brak 2 zamkow w kazdych drzwiach zewnetrznych</t>
  </si>
  <si>
    <t>8.</t>
  </si>
  <si>
    <t>Punkt Przedszkolny w Sokółkach</t>
  </si>
  <si>
    <t>Budynek przedszkola Sokółki 45</t>
  </si>
  <si>
    <t>Gaśnice/agregaty – 2 szt</t>
  </si>
  <si>
    <t>brak 2 zamków wielozastawkowych w każdych drzwiach zewnętrznych</t>
  </si>
  <si>
    <t>9.</t>
  </si>
  <si>
    <t>Szkoła podstawowa w Stożnem</t>
  </si>
  <si>
    <t>Budynek szkoły</t>
  </si>
  <si>
    <t>Gaśnice/agregaty – 6 szt ; hydranty wewn. - 0 szt; hydranty zewnetrzne – 0 szt ; sprawne zabezpieczenia odgromowe – tak</t>
  </si>
  <si>
    <t>co najmniej 2 zamki wielozastawkowe w każdych drzwiach zenętrznych; system alarmujacy słuzby z całodobową ochroną</t>
  </si>
  <si>
    <t>10.</t>
  </si>
  <si>
    <t>Przedszkole Samorządowe w Kowalach Oleckich</t>
  </si>
  <si>
    <t>Budynek przedszkola</t>
  </si>
  <si>
    <t>dane jak w budynku SP w Kowalach Oleckich ul. Witosa 6</t>
  </si>
  <si>
    <t xml:space="preserve">1 zamek </t>
  </si>
  <si>
    <t>Budynek szkolny, Stożne 6</t>
  </si>
  <si>
    <t>Gminny Ośrodek Pomocy Społecznej w Kowalach Oleckich</t>
  </si>
  <si>
    <t>Gminne Centrum Kultury w Kowalach Oleckich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</si>
</sst>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&quot;[$zł-415]"/>
    <numFmt numFmtId="165" formatCode="#,##0.00&quot; &quot;[$zł-415];[Red]&quot;-&quot;#,##0.00&quot; &quot;[$zł-415]"/>
    <numFmt numFmtId="166" formatCode="d&quot;.&quot;mm&quot;.&quot;yyyy"/>
    <numFmt numFmtId="167" formatCode="#,#00.00"/>
    <numFmt numFmtId="168" formatCode="&quot; &quot;#,##0.00&quot; zł &quot;;&quot;-&quot;#,##0.00&quot; zł &quot;;&quot; -&quot;#&quot; zł &quot;;@&quot; &quot;"/>
    <numFmt numFmtId="169" formatCode="#,##0.00&quot; zł&quot;;[Red]&quot;-&quot;#,##0.00&quot; zł&quot;"/>
    <numFmt numFmtId="170" formatCode="#,##0.00&quot;   &quot;"/>
    <numFmt numFmtId="171" formatCode="#,##0.00\ &quot;zł&quot;"/>
  </numFmts>
  <fonts count="24">
    <font>
      <sz val="11"/>
      <color rgb="FF000000"/>
      <name val="Arial11"/>
      <charset val="238"/>
    </font>
    <font>
      <sz val="10"/>
      <color rgb="FF000000"/>
      <name val="Arial1"/>
      <charset val="238"/>
    </font>
    <font>
      <b/>
      <i/>
      <sz val="16"/>
      <color rgb="FF000000"/>
      <name val="Arial11"/>
      <charset val="238"/>
    </font>
    <font>
      <sz val="10"/>
      <color rgb="FF000000"/>
      <name val="Arial2"/>
      <charset val="238"/>
    </font>
    <font>
      <b/>
      <i/>
      <u/>
      <sz val="11"/>
      <color rgb="FF000000"/>
      <name val="Arial1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11"/>
      <color rgb="FFFF0000"/>
      <name val="Cambria"/>
      <family val="1"/>
      <charset val="238"/>
    </font>
    <font>
      <sz val="11"/>
      <color rgb="FF000080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1"/>
      <color rgb="FF4472C4"/>
      <name val="Cambria"/>
      <family val="1"/>
      <charset val="238"/>
    </font>
    <font>
      <sz val="11"/>
      <color rgb="FFCC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8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800000"/>
      <name val="Cambria"/>
      <family val="1"/>
      <charset val="238"/>
    </font>
    <font>
      <b/>
      <sz val="11"/>
      <color rgb="FF000000"/>
      <name val="Cambria1"/>
      <charset val="238"/>
    </font>
    <font>
      <sz val="11"/>
      <color rgb="FF000000"/>
      <name val="Cambria1"/>
      <charset val="238"/>
    </font>
    <font>
      <sz val="11"/>
      <color rgb="FFFF0000"/>
      <name val="Arial1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3B3B3"/>
        <bgColor rgb="FFB3B3B3"/>
      </patternFill>
    </fill>
    <fill>
      <patternFill patternType="solid">
        <fgColor rgb="FF808080"/>
        <bgColor rgb="FF80808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8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5" fontId="4" fillId="0" borderId="0" applyBorder="0" applyProtection="0"/>
    <xf numFmtId="168" fontId="3" fillId="0" borderId="0" applyBorder="0" applyProtection="0"/>
    <xf numFmtId="168" fontId="3" fillId="0" borderId="0" applyBorder="0" applyProtection="0"/>
  </cellStyleXfs>
  <cellXfs count="99">
    <xf numFmtId="0" fontId="0" fillId="0" borderId="0" xfId="0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/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wrapText="1"/>
    </xf>
    <xf numFmtId="0" fontId="7" fillId="0" borderId="0" xfId="0" applyFont="1" applyFill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166" fontId="6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165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0" fontId="5" fillId="0" borderId="0" xfId="0" applyFont="1" applyFill="1"/>
    <xf numFmtId="0" fontId="12" fillId="0" borderId="0" xfId="0" applyFont="1"/>
    <xf numFmtId="0" fontId="12" fillId="0" borderId="0" xfId="0" applyFont="1" applyAlignment="1"/>
    <xf numFmtId="0" fontId="12" fillId="0" borderId="1" xfId="0" applyFont="1" applyBorder="1" applyAlignment="1">
      <alignment wrapText="1"/>
    </xf>
    <xf numFmtId="165" fontId="12" fillId="0" borderId="1" xfId="0" applyNumberFormat="1" applyFont="1" applyBorder="1" applyAlignment="1">
      <alignment wrapText="1"/>
    </xf>
    <xf numFmtId="165" fontId="12" fillId="0" borderId="1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165" fontId="0" fillId="0" borderId="0" xfId="0" applyNumberFormat="1" applyAlignment="1">
      <alignment horizontal="right" wrapText="1"/>
    </xf>
    <xf numFmtId="165" fontId="0" fillId="0" borderId="0" xfId="0" applyNumberFormat="1"/>
    <xf numFmtId="0" fontId="12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7" fontId="12" fillId="0" borderId="0" xfId="0" applyNumberFormat="1" applyFont="1" applyAlignment="1">
      <alignment horizontal="right"/>
    </xf>
    <xf numFmtId="0" fontId="13" fillId="0" borderId="1" xfId="0" applyFont="1" applyBorder="1" applyAlignment="1">
      <alignment wrapText="1"/>
    </xf>
    <xf numFmtId="165" fontId="13" fillId="0" borderId="1" xfId="0" applyNumberFormat="1" applyFont="1" applyBorder="1" applyAlignment="1">
      <alignment wrapText="1"/>
    </xf>
    <xf numFmtId="0" fontId="14" fillId="0" borderId="0" xfId="0" applyFont="1" applyAlignment="1"/>
    <xf numFmtId="4" fontId="12" fillId="0" borderId="1" xfId="0" applyNumberFormat="1" applyFont="1" applyBorder="1" applyAlignment="1">
      <alignment wrapText="1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 wrapText="1"/>
    </xf>
    <xf numFmtId="0" fontId="12" fillId="0" borderId="1" xfId="0" applyFont="1" applyBorder="1" applyAlignment="1"/>
    <xf numFmtId="170" fontId="12" fillId="0" borderId="1" xfId="0" applyNumberFormat="1" applyFont="1" applyBorder="1" applyAlignment="1">
      <alignment wrapText="1"/>
    </xf>
    <xf numFmtId="170" fontId="12" fillId="3" borderId="1" xfId="0" applyNumberFormat="1" applyFont="1" applyFill="1" applyBorder="1" applyAlignment="1">
      <alignment wrapText="1"/>
    </xf>
    <xf numFmtId="170" fontId="13" fillId="0" borderId="1" xfId="0" applyNumberFormat="1" applyFont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165" fontId="13" fillId="5" borderId="1" xfId="0" applyNumberFormat="1" applyFont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5" fontId="16" fillId="0" borderId="0" xfId="0" applyNumberFormat="1" applyFont="1"/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1" xfId="0" applyFont="1" applyBorder="1"/>
    <xf numFmtId="168" fontId="19" fillId="3" borderId="1" xfId="1" applyFont="1" applyFill="1" applyBorder="1" applyAlignment="1">
      <alignment horizontal="center" vertical="center" wrapText="1"/>
    </xf>
    <xf numFmtId="0" fontId="19" fillId="0" borderId="0" xfId="0" applyFont="1"/>
    <xf numFmtId="169" fontId="19" fillId="0" borderId="1" xfId="0" applyNumberFormat="1" applyFont="1" applyBorder="1"/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left"/>
    </xf>
    <xf numFmtId="0" fontId="20" fillId="0" borderId="0" xfId="0" applyFont="1"/>
    <xf numFmtId="0" fontId="6" fillId="0" borderId="4" xfId="0" applyFont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171" fontId="6" fillId="0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0" fillId="0" borderId="0" xfId="0" applyFill="1"/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0" fillId="0" borderId="0" xfId="0"/>
    <xf numFmtId="0" fontId="0" fillId="3" borderId="1" xfId="0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justify"/>
    </xf>
    <xf numFmtId="0" fontId="0" fillId="0" borderId="0" xfId="0" applyFill="1" applyAlignment="1"/>
  </cellXfs>
  <cellStyles count="10">
    <cellStyle name="Excel_BuiltIn_Currency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Normalny 2" xfId="4" xr:uid="{00000000-0005-0000-0000-000004000000}"/>
    <cellStyle name="Normalny 3" xfId="5" xr:uid="{00000000-0005-0000-0000-000005000000}"/>
    <cellStyle name="Result" xfId="6" xr:uid="{00000000-0005-0000-0000-000006000000}"/>
    <cellStyle name="Result2" xfId="7" xr:uid="{00000000-0005-0000-0000-000007000000}"/>
    <cellStyle name="Walutowy 2" xfId="8" xr:uid="{00000000-0005-0000-0000-000008000000}"/>
    <cellStyle name="Walutowy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43"/>
  <sheetViews>
    <sheetView topLeftCell="A135" workbookViewId="0">
      <selection activeCell="D143" sqref="D143"/>
    </sheetView>
  </sheetViews>
  <sheetFormatPr defaultRowHeight="14.25"/>
  <cols>
    <col min="1" max="1" width="9.125" style="3" customWidth="1"/>
    <col min="2" max="2" width="36" style="3" customWidth="1"/>
    <col min="3" max="3" width="19.75" style="3" customWidth="1"/>
    <col min="4" max="4" width="12.375" style="3" customWidth="1"/>
    <col min="5" max="5" width="17.125" style="3" customWidth="1"/>
    <col min="6" max="6" width="20" style="3" customWidth="1"/>
    <col min="7" max="7" width="28.125" style="3" customWidth="1"/>
    <col min="8" max="8" width="29.125" style="3" customWidth="1"/>
    <col min="9" max="9" width="27.375" style="3" customWidth="1"/>
    <col min="10" max="10" width="13.25" style="3" customWidth="1"/>
    <col min="11" max="23" width="9.125" style="3" customWidth="1"/>
    <col min="24" max="1022" width="9" style="3" customWidth="1"/>
    <col min="1023" max="1023" width="9" style="5" customWidth="1"/>
    <col min="1024" max="16384" width="9" style="5"/>
  </cols>
  <sheetData>
    <row r="1" spans="1:23">
      <c r="A1" s="1" t="s">
        <v>0</v>
      </c>
      <c r="B1" s="1" t="s">
        <v>1</v>
      </c>
      <c r="C1" s="1"/>
      <c r="D1" s="1" t="s">
        <v>0</v>
      </c>
      <c r="E1" s="1" t="s">
        <v>0</v>
      </c>
      <c r="F1" s="1" t="s">
        <v>2</v>
      </c>
      <c r="G1" s="2"/>
      <c r="H1" s="2"/>
      <c r="I1" s="2"/>
      <c r="M1" s="86" t="s">
        <v>0</v>
      </c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ht="28.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M2" s="86" t="s">
        <v>0</v>
      </c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3" ht="28.5">
      <c r="A3" s="88" t="s">
        <v>12</v>
      </c>
      <c r="B3" s="6" t="s">
        <v>13</v>
      </c>
      <c r="C3" s="8">
        <f>757*2500</f>
        <v>1892500</v>
      </c>
      <c r="D3" s="6">
        <v>757</v>
      </c>
      <c r="E3" s="6">
        <v>1973</v>
      </c>
      <c r="F3" s="6" t="s">
        <v>14</v>
      </c>
      <c r="G3" s="6" t="s">
        <v>15</v>
      </c>
      <c r="H3" s="6" t="s">
        <v>16</v>
      </c>
      <c r="I3" s="6" t="s">
        <v>17</v>
      </c>
      <c r="L3" s="86" t="s">
        <v>0</v>
      </c>
      <c r="M3" s="86"/>
      <c r="N3" s="4" t="s">
        <v>0</v>
      </c>
      <c r="O3" s="4" t="s">
        <v>0</v>
      </c>
      <c r="P3" s="4" t="s">
        <v>0</v>
      </c>
      <c r="Q3" s="4" t="s">
        <v>0</v>
      </c>
      <c r="R3" s="4" t="s">
        <v>0</v>
      </c>
      <c r="S3" s="4" t="s">
        <v>0</v>
      </c>
      <c r="T3" s="4" t="s">
        <v>0</v>
      </c>
      <c r="U3" s="4" t="s">
        <v>0</v>
      </c>
      <c r="V3" s="4" t="s">
        <v>0</v>
      </c>
      <c r="W3" s="4" t="s">
        <v>0</v>
      </c>
    </row>
    <row r="4" spans="1:23" ht="28.5">
      <c r="A4" s="88"/>
      <c r="B4" s="6" t="s">
        <v>18</v>
      </c>
      <c r="C4" s="8">
        <f>70*1000</f>
        <v>70000</v>
      </c>
      <c r="D4" s="6">
        <v>70</v>
      </c>
      <c r="E4" s="6">
        <v>1973</v>
      </c>
      <c r="F4" s="6" t="s">
        <v>14</v>
      </c>
      <c r="G4" s="6" t="s">
        <v>19</v>
      </c>
      <c r="H4" s="6" t="s">
        <v>20</v>
      </c>
      <c r="I4" s="6" t="s">
        <v>21</v>
      </c>
      <c r="L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>
      <c r="A5" s="88"/>
      <c r="B5" s="6" t="s">
        <v>388</v>
      </c>
      <c r="C5" s="8">
        <f>50*2500</f>
        <v>125000</v>
      </c>
      <c r="D5" s="6">
        <v>50</v>
      </c>
      <c r="E5" s="6">
        <v>1960</v>
      </c>
      <c r="F5" s="6" t="s">
        <v>14</v>
      </c>
      <c r="G5" s="6" t="s">
        <v>15</v>
      </c>
      <c r="H5" s="6" t="s">
        <v>22</v>
      </c>
      <c r="I5" s="6" t="s">
        <v>23</v>
      </c>
      <c r="L5" s="86" t="s">
        <v>0</v>
      </c>
      <c r="M5" s="86"/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</row>
    <row r="6" spans="1:23">
      <c r="A6" s="88"/>
      <c r="B6" s="6" t="s">
        <v>24</v>
      </c>
      <c r="C6" s="7">
        <v>266521.75</v>
      </c>
      <c r="D6" s="6">
        <v>100</v>
      </c>
      <c r="E6" s="6">
        <v>1960</v>
      </c>
      <c r="F6" s="6" t="s">
        <v>14</v>
      </c>
      <c r="G6" s="6" t="s">
        <v>15</v>
      </c>
      <c r="H6" s="6" t="s">
        <v>22</v>
      </c>
      <c r="I6" s="6" t="s">
        <v>25</v>
      </c>
      <c r="L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8.5">
      <c r="A7" s="88"/>
      <c r="B7" s="6" t="s">
        <v>392</v>
      </c>
      <c r="C7" s="8">
        <f>150*2500</f>
        <v>375000</v>
      </c>
      <c r="D7" s="6">
        <v>150</v>
      </c>
      <c r="E7" s="6">
        <v>1970</v>
      </c>
      <c r="F7" s="6" t="s">
        <v>14</v>
      </c>
      <c r="G7" s="6" t="s">
        <v>15</v>
      </c>
      <c r="H7" s="6" t="s">
        <v>22</v>
      </c>
      <c r="I7" s="6" t="s">
        <v>25</v>
      </c>
      <c r="L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8.5">
      <c r="A8" s="88"/>
      <c r="B8" s="6" t="s">
        <v>26</v>
      </c>
      <c r="C8" s="8">
        <f>800*1000</f>
        <v>800000</v>
      </c>
      <c r="D8" s="6">
        <v>800</v>
      </c>
      <c r="E8" s="6">
        <v>1970</v>
      </c>
      <c r="F8" s="6" t="s">
        <v>14</v>
      </c>
      <c r="G8" s="6" t="s">
        <v>27</v>
      </c>
      <c r="H8" s="6" t="s">
        <v>22</v>
      </c>
      <c r="I8" s="6" t="s">
        <v>21</v>
      </c>
      <c r="L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8.5">
      <c r="A9" s="88"/>
      <c r="B9" s="6" t="s">
        <v>28</v>
      </c>
      <c r="C9" s="8">
        <f>64*2500</f>
        <v>160000</v>
      </c>
      <c r="D9" s="6">
        <v>64</v>
      </c>
      <c r="E9" s="6">
        <v>1970</v>
      </c>
      <c r="F9" s="6" t="s">
        <v>14</v>
      </c>
      <c r="G9" s="6" t="s">
        <v>29</v>
      </c>
      <c r="H9" s="6" t="s">
        <v>30</v>
      </c>
      <c r="I9" s="6" t="s">
        <v>25</v>
      </c>
      <c r="L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51" customHeight="1">
      <c r="A10" s="88"/>
      <c r="B10" s="6" t="s">
        <v>395</v>
      </c>
      <c r="C10" s="8">
        <f>40*2500</f>
        <v>100000</v>
      </c>
      <c r="D10" s="6">
        <v>40</v>
      </c>
      <c r="E10" s="6">
        <v>1970</v>
      </c>
      <c r="F10" s="6" t="s">
        <v>14</v>
      </c>
      <c r="G10" s="6" t="s">
        <v>15</v>
      </c>
      <c r="H10" s="6" t="s">
        <v>22</v>
      </c>
      <c r="I10" s="6" t="s">
        <v>17</v>
      </c>
      <c r="L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8.5">
      <c r="A11" s="88"/>
      <c r="B11" s="6" t="s">
        <v>31</v>
      </c>
      <c r="C11" s="8">
        <v>582411.17000000004</v>
      </c>
      <c r="D11" s="6">
        <v>200</v>
      </c>
      <c r="E11" s="6">
        <v>2014</v>
      </c>
      <c r="F11" s="6" t="s">
        <v>14</v>
      </c>
      <c r="G11" s="6" t="s">
        <v>15</v>
      </c>
      <c r="H11" s="6" t="s">
        <v>22</v>
      </c>
      <c r="I11" s="6" t="s">
        <v>17</v>
      </c>
      <c r="L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42.75">
      <c r="A12" s="88"/>
      <c r="B12" s="6" t="s">
        <v>32</v>
      </c>
      <c r="C12" s="8">
        <f>300*2500</f>
        <v>750000</v>
      </c>
      <c r="D12" s="6">
        <v>300</v>
      </c>
      <c r="E12" s="6" t="s">
        <v>33</v>
      </c>
      <c r="F12" s="6" t="s">
        <v>14</v>
      </c>
      <c r="G12" s="6" t="s">
        <v>22</v>
      </c>
      <c r="H12" s="6" t="s">
        <v>22</v>
      </c>
      <c r="I12" s="6" t="s">
        <v>25</v>
      </c>
      <c r="J12" s="9"/>
      <c r="K12" s="9"/>
      <c r="L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2.25" customHeight="1">
      <c r="A13" s="88"/>
      <c r="B13" s="10" t="s">
        <v>34</v>
      </c>
      <c r="C13" s="11">
        <f>200*2500</f>
        <v>500000</v>
      </c>
      <c r="D13" s="12">
        <v>200</v>
      </c>
      <c r="E13" s="12" t="s">
        <v>33</v>
      </c>
      <c r="F13" s="12" t="s">
        <v>14</v>
      </c>
      <c r="G13" s="12" t="s">
        <v>22</v>
      </c>
      <c r="H13" s="12" t="s">
        <v>22</v>
      </c>
      <c r="I13" s="12" t="s">
        <v>35</v>
      </c>
      <c r="L13" s="86" t="s">
        <v>0</v>
      </c>
      <c r="M13" s="86"/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</row>
    <row r="14" spans="1:23" ht="28.5">
      <c r="A14" s="88"/>
      <c r="B14" s="6" t="s">
        <v>36</v>
      </c>
      <c r="C14" s="8">
        <f>500*2500</f>
        <v>1250000</v>
      </c>
      <c r="D14" s="6">
        <v>500</v>
      </c>
      <c r="E14" s="6" t="s">
        <v>37</v>
      </c>
      <c r="F14" s="6" t="s">
        <v>14</v>
      </c>
      <c r="G14" s="6" t="s">
        <v>22</v>
      </c>
      <c r="H14" s="6" t="s">
        <v>22</v>
      </c>
      <c r="I14" s="6" t="s">
        <v>38</v>
      </c>
      <c r="L14" s="86" t="s">
        <v>0</v>
      </c>
      <c r="M14" s="86"/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</row>
    <row r="15" spans="1:23" ht="28.5">
      <c r="A15" s="88"/>
      <c r="B15" s="6" t="s">
        <v>399</v>
      </c>
      <c r="C15" s="8">
        <f>50*2500</f>
        <v>125000</v>
      </c>
      <c r="D15" s="6">
        <v>50</v>
      </c>
      <c r="E15" s="6" t="s">
        <v>39</v>
      </c>
      <c r="F15" s="6" t="s">
        <v>14</v>
      </c>
      <c r="G15" s="6" t="s">
        <v>22</v>
      </c>
      <c r="H15" s="6" t="s">
        <v>22</v>
      </c>
      <c r="I15" s="6" t="s">
        <v>25</v>
      </c>
      <c r="L15" s="86" t="s">
        <v>0</v>
      </c>
      <c r="M15" s="86"/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4" t="s">
        <v>0</v>
      </c>
      <c r="U15" s="4" t="s">
        <v>0</v>
      </c>
      <c r="V15" s="4" t="s">
        <v>0</v>
      </c>
      <c r="W15" s="4" t="s">
        <v>0</v>
      </c>
    </row>
    <row r="16" spans="1:23" ht="28.5">
      <c r="A16" s="88"/>
      <c r="B16" s="6" t="s">
        <v>400</v>
      </c>
      <c r="C16" s="8">
        <f>250*2500</f>
        <v>625000</v>
      </c>
      <c r="D16" s="6">
        <v>250</v>
      </c>
      <c r="E16" s="6" t="s">
        <v>39</v>
      </c>
      <c r="F16" s="6" t="s">
        <v>14</v>
      </c>
      <c r="G16" s="6" t="s">
        <v>22</v>
      </c>
      <c r="H16" s="6" t="s">
        <v>22</v>
      </c>
      <c r="I16" s="6" t="s">
        <v>40</v>
      </c>
      <c r="L16" s="86" t="s">
        <v>0</v>
      </c>
      <c r="M16" s="86"/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</row>
    <row r="17" spans="1:23" ht="42.75">
      <c r="A17" s="88"/>
      <c r="B17" s="6" t="s">
        <v>41</v>
      </c>
      <c r="C17" s="8">
        <f>260*2500</f>
        <v>650000</v>
      </c>
      <c r="D17" s="6">
        <v>260</v>
      </c>
      <c r="E17" s="6" t="s">
        <v>39</v>
      </c>
      <c r="F17" s="6" t="s">
        <v>14</v>
      </c>
      <c r="G17" s="6" t="s">
        <v>22</v>
      </c>
      <c r="H17" s="6" t="s">
        <v>22</v>
      </c>
      <c r="I17" s="6" t="s">
        <v>25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42.75">
      <c r="A18" s="88"/>
      <c r="B18" s="10" t="s">
        <v>42</v>
      </c>
      <c r="C18" s="11">
        <f>310*2500</f>
        <v>775000</v>
      </c>
      <c r="D18" s="12">
        <v>310</v>
      </c>
      <c r="E18" s="6" t="s">
        <v>43</v>
      </c>
      <c r="F18" s="6" t="s">
        <v>14</v>
      </c>
      <c r="G18" s="6" t="s">
        <v>22</v>
      </c>
      <c r="H18" s="6" t="s">
        <v>22</v>
      </c>
      <c r="I18" s="6" t="s">
        <v>25</v>
      </c>
      <c r="L18" s="86" t="s">
        <v>0</v>
      </c>
      <c r="M18" s="86"/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</row>
    <row r="19" spans="1:23" ht="42.75">
      <c r="A19" s="88"/>
      <c r="B19" s="6" t="s">
        <v>44</v>
      </c>
      <c r="C19" s="7">
        <v>1197340.57</v>
      </c>
      <c r="D19" s="6">
        <v>441</v>
      </c>
      <c r="E19" s="6">
        <v>2014</v>
      </c>
      <c r="F19" s="6" t="s">
        <v>45</v>
      </c>
      <c r="G19" s="6" t="s">
        <v>15</v>
      </c>
      <c r="H19" s="6" t="s">
        <v>46</v>
      </c>
      <c r="I19" s="6" t="s">
        <v>17</v>
      </c>
      <c r="L19" s="86" t="s">
        <v>0</v>
      </c>
      <c r="M19" s="86"/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  <c r="S19" s="4" t="s">
        <v>0</v>
      </c>
      <c r="T19" s="4" t="s">
        <v>0</v>
      </c>
      <c r="U19" s="4" t="s">
        <v>0</v>
      </c>
      <c r="V19" s="4" t="s">
        <v>0</v>
      </c>
      <c r="W19" s="4" t="s">
        <v>0</v>
      </c>
    </row>
    <row r="20" spans="1:23" ht="128.25">
      <c r="A20" s="6" t="s">
        <v>47</v>
      </c>
      <c r="B20" s="6" t="s">
        <v>48</v>
      </c>
      <c r="C20" s="7">
        <v>1481873.03</v>
      </c>
      <c r="D20" s="6" t="s">
        <v>0</v>
      </c>
      <c r="E20" s="6">
        <v>2009</v>
      </c>
      <c r="F20" s="6" t="s">
        <v>0</v>
      </c>
      <c r="G20" s="6" t="s">
        <v>0</v>
      </c>
      <c r="H20" s="6" t="s">
        <v>0</v>
      </c>
      <c r="I20" s="6" t="s">
        <v>0</v>
      </c>
      <c r="L20" s="86" t="s">
        <v>0</v>
      </c>
      <c r="M20" s="86"/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4" t="s">
        <v>0</v>
      </c>
      <c r="U20" s="4" t="s">
        <v>0</v>
      </c>
      <c r="V20" s="4" t="s">
        <v>0</v>
      </c>
      <c r="W20" s="4" t="s">
        <v>0</v>
      </c>
    </row>
    <row r="21" spans="1:23" ht="114">
      <c r="A21" s="6"/>
      <c r="B21" s="6" t="s">
        <v>49</v>
      </c>
      <c r="C21" s="7">
        <v>1176200</v>
      </c>
      <c r="D21" s="6" t="s">
        <v>0</v>
      </c>
      <c r="E21" s="6">
        <v>2010</v>
      </c>
      <c r="F21" s="6" t="s">
        <v>0</v>
      </c>
      <c r="G21" s="6" t="s">
        <v>0</v>
      </c>
      <c r="H21" s="6" t="s">
        <v>0</v>
      </c>
      <c r="I21" s="6" t="s">
        <v>0</v>
      </c>
      <c r="L21" s="86" t="s">
        <v>0</v>
      </c>
      <c r="M21" s="86"/>
      <c r="N21" s="4" t="s">
        <v>0</v>
      </c>
      <c r="O21" s="4" t="s">
        <v>0</v>
      </c>
      <c r="P21" s="4" t="s">
        <v>0</v>
      </c>
      <c r="Q21" s="4" t="s">
        <v>0</v>
      </c>
      <c r="R21" s="4" t="s">
        <v>0</v>
      </c>
      <c r="S21" s="4" t="s">
        <v>0</v>
      </c>
      <c r="T21" s="4" t="s">
        <v>0</v>
      </c>
      <c r="U21" s="4" t="s">
        <v>0</v>
      </c>
      <c r="V21" s="4" t="s">
        <v>0</v>
      </c>
      <c r="W21" s="4" t="s">
        <v>0</v>
      </c>
    </row>
    <row r="22" spans="1:23" ht="57">
      <c r="A22" s="6"/>
      <c r="B22" s="6" t="s">
        <v>50</v>
      </c>
      <c r="C22" s="7">
        <v>180236.97</v>
      </c>
      <c r="D22" s="6" t="s">
        <v>0</v>
      </c>
      <c r="E22" s="6">
        <v>2010</v>
      </c>
      <c r="F22" s="6" t="s">
        <v>0</v>
      </c>
      <c r="G22" s="6" t="s">
        <v>0</v>
      </c>
      <c r="H22" s="6" t="s">
        <v>0</v>
      </c>
      <c r="I22" s="6" t="s">
        <v>0</v>
      </c>
      <c r="L22" s="86" t="s">
        <v>0</v>
      </c>
      <c r="M22" s="86"/>
      <c r="N22" s="4" t="s">
        <v>0</v>
      </c>
      <c r="O22" s="4" t="s">
        <v>0</v>
      </c>
      <c r="P22" s="4" t="s">
        <v>0</v>
      </c>
      <c r="Q22" s="4" t="s">
        <v>0</v>
      </c>
      <c r="R22" s="4" t="s">
        <v>0</v>
      </c>
      <c r="S22" s="4" t="s">
        <v>0</v>
      </c>
      <c r="T22" s="4" t="s">
        <v>0</v>
      </c>
      <c r="U22" s="4" t="s">
        <v>0</v>
      </c>
      <c r="V22" s="4" t="s">
        <v>0</v>
      </c>
      <c r="W22" s="4" t="s">
        <v>0</v>
      </c>
    </row>
    <row r="23" spans="1:23" ht="42.75">
      <c r="A23" s="6"/>
      <c r="B23" s="6" t="s">
        <v>51</v>
      </c>
      <c r="C23" s="7">
        <v>94889.21</v>
      </c>
      <c r="D23" s="6" t="s">
        <v>0</v>
      </c>
      <c r="E23" s="6">
        <v>2010</v>
      </c>
      <c r="F23" s="6" t="s">
        <v>0</v>
      </c>
      <c r="G23" s="6" t="s">
        <v>0</v>
      </c>
      <c r="H23" s="6" t="s">
        <v>0</v>
      </c>
      <c r="I23" s="6" t="s">
        <v>0</v>
      </c>
      <c r="L23" s="86" t="s">
        <v>0</v>
      </c>
      <c r="M23" s="86"/>
      <c r="N23" s="4" t="s">
        <v>0</v>
      </c>
      <c r="O23" s="4" t="s">
        <v>0</v>
      </c>
      <c r="P23" s="4" t="s">
        <v>0</v>
      </c>
      <c r="Q23" s="4" t="s">
        <v>0</v>
      </c>
      <c r="R23" s="4" t="s">
        <v>0</v>
      </c>
      <c r="S23" s="4" t="s">
        <v>0</v>
      </c>
      <c r="T23" s="4" t="s">
        <v>0</v>
      </c>
      <c r="U23" s="4" t="s">
        <v>0</v>
      </c>
      <c r="V23" s="4" t="s">
        <v>0</v>
      </c>
      <c r="W23" s="4" t="s">
        <v>0</v>
      </c>
    </row>
    <row r="24" spans="1:23" ht="42.75">
      <c r="A24" s="6"/>
      <c r="B24" s="6" t="s">
        <v>52</v>
      </c>
      <c r="C24" s="7">
        <v>130175.53</v>
      </c>
      <c r="D24" s="6" t="s">
        <v>0</v>
      </c>
      <c r="E24" s="6">
        <v>2010</v>
      </c>
      <c r="F24" s="6" t="s">
        <v>0</v>
      </c>
      <c r="G24" s="6" t="s">
        <v>0</v>
      </c>
      <c r="H24" s="6" t="s">
        <v>0</v>
      </c>
      <c r="I24" s="6" t="s">
        <v>0</v>
      </c>
      <c r="L24" s="86" t="s">
        <v>0</v>
      </c>
      <c r="M24" s="86"/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4" t="s">
        <v>0</v>
      </c>
      <c r="U24" s="4" t="s">
        <v>0</v>
      </c>
      <c r="V24" s="4" t="s">
        <v>0</v>
      </c>
      <c r="W24" s="4" t="s">
        <v>0</v>
      </c>
    </row>
    <row r="25" spans="1:23" ht="28.5">
      <c r="A25" s="6"/>
      <c r="B25" s="6" t="s">
        <v>53</v>
      </c>
      <c r="C25" s="7">
        <v>161613.07999999999</v>
      </c>
      <c r="D25" s="6" t="s">
        <v>0</v>
      </c>
      <c r="E25" s="6">
        <v>1998</v>
      </c>
      <c r="F25" s="6" t="s">
        <v>0</v>
      </c>
      <c r="G25" s="6" t="s">
        <v>0</v>
      </c>
      <c r="H25" s="6" t="s">
        <v>0</v>
      </c>
      <c r="I25" s="6" t="s">
        <v>0</v>
      </c>
      <c r="L25" s="86" t="s">
        <v>0</v>
      </c>
      <c r="M25" s="86"/>
      <c r="N25" s="4" t="s">
        <v>0</v>
      </c>
      <c r="O25" s="4" t="s">
        <v>0</v>
      </c>
      <c r="P25" s="4" t="s">
        <v>0</v>
      </c>
      <c r="Q25" s="4" t="s">
        <v>0</v>
      </c>
      <c r="R25" s="4" t="s">
        <v>0</v>
      </c>
      <c r="S25" s="4" t="s">
        <v>0</v>
      </c>
      <c r="T25" s="4" t="s">
        <v>0</v>
      </c>
      <c r="U25" s="4" t="s">
        <v>0</v>
      </c>
      <c r="V25" s="4" t="s">
        <v>0</v>
      </c>
      <c r="W25" s="4" t="s">
        <v>0</v>
      </c>
    </row>
    <row r="26" spans="1:23">
      <c r="A26" s="6"/>
      <c r="B26" s="6" t="s">
        <v>54</v>
      </c>
      <c r="C26" s="7">
        <v>559805.68999999994</v>
      </c>
      <c r="D26" s="6" t="s">
        <v>0</v>
      </c>
      <c r="E26" s="6">
        <v>2006</v>
      </c>
      <c r="F26" s="6"/>
      <c r="G26" s="6"/>
      <c r="H26" s="6"/>
      <c r="I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8.5">
      <c r="A27" s="6"/>
      <c r="B27" s="6" t="s">
        <v>55</v>
      </c>
      <c r="C27" s="7">
        <v>1159864.8700000001</v>
      </c>
      <c r="D27" s="6" t="s">
        <v>0</v>
      </c>
      <c r="E27" s="6">
        <v>1995</v>
      </c>
      <c r="F27" s="6"/>
      <c r="G27" s="6"/>
      <c r="H27" s="6"/>
      <c r="I27" s="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A28" s="6"/>
      <c r="B28" s="6" t="s">
        <v>56</v>
      </c>
      <c r="C28" s="7">
        <v>100021.53</v>
      </c>
      <c r="D28" s="6" t="s">
        <v>0</v>
      </c>
      <c r="E28" s="6">
        <v>2003</v>
      </c>
      <c r="F28" s="6" t="s">
        <v>0</v>
      </c>
      <c r="G28" s="6" t="s">
        <v>0</v>
      </c>
      <c r="H28" s="6" t="s">
        <v>0</v>
      </c>
      <c r="I28" s="6" t="s">
        <v>0</v>
      </c>
      <c r="L28" s="86" t="s">
        <v>0</v>
      </c>
      <c r="M28" s="86"/>
      <c r="N28" s="4" t="s">
        <v>0</v>
      </c>
      <c r="O28" s="4" t="s">
        <v>0</v>
      </c>
      <c r="P28" s="4" t="s">
        <v>0</v>
      </c>
      <c r="Q28" s="4" t="s">
        <v>0</v>
      </c>
      <c r="R28" s="4" t="s">
        <v>0</v>
      </c>
      <c r="S28" s="4" t="s">
        <v>0</v>
      </c>
      <c r="T28" s="4" t="s">
        <v>0</v>
      </c>
      <c r="U28" s="4" t="s">
        <v>0</v>
      </c>
      <c r="V28" s="4" t="s">
        <v>0</v>
      </c>
      <c r="W28" s="4" t="s">
        <v>0</v>
      </c>
    </row>
    <row r="29" spans="1:23">
      <c r="A29" s="6"/>
      <c r="B29" s="6" t="s">
        <v>57</v>
      </c>
      <c r="C29" s="7">
        <v>1045280.07</v>
      </c>
      <c r="D29" s="6" t="s">
        <v>0</v>
      </c>
      <c r="E29" s="6">
        <v>1980</v>
      </c>
      <c r="F29" s="6" t="s">
        <v>0</v>
      </c>
      <c r="G29" s="6" t="s">
        <v>0</v>
      </c>
      <c r="H29" s="6" t="s">
        <v>0</v>
      </c>
      <c r="I29" s="6" t="s">
        <v>0</v>
      </c>
      <c r="L29" s="86" t="s">
        <v>0</v>
      </c>
      <c r="M29" s="86"/>
      <c r="N29" s="4" t="s">
        <v>0</v>
      </c>
      <c r="O29" s="4" t="s">
        <v>0</v>
      </c>
      <c r="P29" s="4" t="s">
        <v>0</v>
      </c>
      <c r="Q29" s="4" t="s">
        <v>0</v>
      </c>
      <c r="R29" s="4" t="s">
        <v>0</v>
      </c>
      <c r="S29" s="4" t="s">
        <v>0</v>
      </c>
      <c r="T29" s="4" t="s">
        <v>0</v>
      </c>
      <c r="U29" s="4" t="s">
        <v>0</v>
      </c>
      <c r="V29" s="4" t="s">
        <v>0</v>
      </c>
      <c r="W29" s="4" t="s">
        <v>0</v>
      </c>
    </row>
    <row r="30" spans="1:23">
      <c r="A30" s="6"/>
      <c r="B30" s="6" t="s">
        <v>58</v>
      </c>
      <c r="C30" s="7">
        <v>894388.84</v>
      </c>
      <c r="D30" s="6" t="s">
        <v>0</v>
      </c>
      <c r="E30" s="6">
        <v>1956</v>
      </c>
      <c r="F30" s="6" t="s">
        <v>0</v>
      </c>
      <c r="G30" s="6" t="s">
        <v>0</v>
      </c>
      <c r="H30" s="6" t="s">
        <v>0</v>
      </c>
      <c r="I30" s="6" t="s">
        <v>0</v>
      </c>
      <c r="L30" s="86" t="s">
        <v>0</v>
      </c>
      <c r="M30" s="86"/>
      <c r="N30" s="4" t="s">
        <v>0</v>
      </c>
      <c r="O30" s="4" t="s">
        <v>0</v>
      </c>
      <c r="P30" s="4" t="s">
        <v>0</v>
      </c>
      <c r="Q30" s="4" t="s">
        <v>0</v>
      </c>
      <c r="R30" s="4" t="s">
        <v>0</v>
      </c>
      <c r="S30" s="4" t="s">
        <v>0</v>
      </c>
      <c r="T30" s="4" t="s">
        <v>0</v>
      </c>
      <c r="U30" s="4" t="s">
        <v>0</v>
      </c>
      <c r="V30" s="4" t="s">
        <v>0</v>
      </c>
      <c r="W30" s="4" t="s">
        <v>0</v>
      </c>
    </row>
    <row r="31" spans="1:23" ht="42.75">
      <c r="A31" s="6"/>
      <c r="B31" s="6" t="s">
        <v>59</v>
      </c>
      <c r="C31" s="7">
        <v>67000</v>
      </c>
      <c r="D31" s="13"/>
      <c r="E31" s="6">
        <v>2014</v>
      </c>
      <c r="F31" s="6" t="s">
        <v>0</v>
      </c>
      <c r="G31" s="6" t="s">
        <v>0</v>
      </c>
      <c r="H31" s="6" t="s">
        <v>0</v>
      </c>
      <c r="I31" s="6" t="s">
        <v>0</v>
      </c>
      <c r="L31" s="86" t="s">
        <v>0</v>
      </c>
      <c r="M31" s="86"/>
      <c r="N31" s="4" t="s">
        <v>0</v>
      </c>
      <c r="O31" s="4" t="s">
        <v>0</v>
      </c>
      <c r="P31" s="4" t="s">
        <v>0</v>
      </c>
      <c r="Q31" s="4" t="s">
        <v>0</v>
      </c>
      <c r="R31" s="4" t="s">
        <v>0</v>
      </c>
      <c r="S31" s="4" t="s">
        <v>0</v>
      </c>
      <c r="T31" s="4" t="s">
        <v>0</v>
      </c>
      <c r="U31" s="4" t="s">
        <v>0</v>
      </c>
      <c r="V31" s="4" t="s">
        <v>0</v>
      </c>
      <c r="W31" s="4" t="s">
        <v>0</v>
      </c>
    </row>
    <row r="32" spans="1:23" ht="42.75">
      <c r="A32" s="6"/>
      <c r="B32" s="6" t="s">
        <v>60</v>
      </c>
      <c r="C32" s="7">
        <v>393355.42</v>
      </c>
      <c r="D32" s="6" t="s">
        <v>0</v>
      </c>
      <c r="E32" s="6"/>
      <c r="F32" s="6"/>
      <c r="G32" s="6"/>
      <c r="H32" s="6"/>
      <c r="I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>
      <c r="A33" s="6"/>
      <c r="B33" s="6" t="s">
        <v>61</v>
      </c>
      <c r="C33" s="7">
        <v>24456.26</v>
      </c>
      <c r="D33" s="6"/>
      <c r="E33" s="6">
        <v>2002</v>
      </c>
      <c r="F33" s="6"/>
      <c r="G33" s="6"/>
      <c r="H33" s="6"/>
      <c r="I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6"/>
      <c r="B34" s="6" t="s">
        <v>62</v>
      </c>
      <c r="C34" s="7">
        <v>24896.09</v>
      </c>
      <c r="D34" s="6"/>
      <c r="E34" s="6">
        <v>2006</v>
      </c>
      <c r="F34" s="6"/>
      <c r="G34" s="6"/>
      <c r="H34" s="6"/>
      <c r="I34" s="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42.75">
      <c r="A35" s="6"/>
      <c r="B35" s="6" t="s">
        <v>63</v>
      </c>
      <c r="C35" s="7">
        <v>53107.21</v>
      </c>
      <c r="D35" s="13"/>
      <c r="E35" s="6">
        <v>2017</v>
      </c>
      <c r="F35" s="6" t="s">
        <v>0</v>
      </c>
      <c r="G35" s="6" t="s">
        <v>0</v>
      </c>
      <c r="H35" s="6" t="s">
        <v>0</v>
      </c>
      <c r="I35" s="6" t="s">
        <v>0</v>
      </c>
      <c r="L35" s="86" t="s">
        <v>0</v>
      </c>
      <c r="M35" s="86"/>
      <c r="N35" s="4" t="s">
        <v>0</v>
      </c>
      <c r="O35" s="4" t="s">
        <v>0</v>
      </c>
      <c r="P35" s="4" t="s">
        <v>0</v>
      </c>
      <c r="Q35" s="4" t="s">
        <v>0</v>
      </c>
      <c r="R35" s="4" t="s">
        <v>0</v>
      </c>
      <c r="S35" s="4" t="s">
        <v>0</v>
      </c>
      <c r="T35" s="4" t="s">
        <v>0</v>
      </c>
      <c r="U35" s="4" t="s">
        <v>0</v>
      </c>
      <c r="V35" s="4" t="s">
        <v>0</v>
      </c>
      <c r="W35" s="4" t="s">
        <v>0</v>
      </c>
    </row>
    <row r="36" spans="1:23">
      <c r="A36" s="6"/>
      <c r="B36" s="14" t="s">
        <v>64</v>
      </c>
      <c r="C36" s="15">
        <v>18800</v>
      </c>
      <c r="D36" s="13"/>
      <c r="E36" s="6">
        <v>2010</v>
      </c>
      <c r="F36" s="6"/>
      <c r="G36" s="6"/>
      <c r="H36" s="6"/>
      <c r="I36" s="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>
      <c r="A37" s="6"/>
      <c r="B37" s="14" t="s">
        <v>65</v>
      </c>
      <c r="C37" s="15">
        <v>5225.55</v>
      </c>
      <c r="D37" s="13"/>
      <c r="E37" s="6">
        <v>2010</v>
      </c>
      <c r="F37" s="6"/>
      <c r="G37" s="6"/>
      <c r="H37" s="6"/>
      <c r="I37" s="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>
      <c r="A38" s="6"/>
      <c r="B38" s="14" t="s">
        <v>66</v>
      </c>
      <c r="C38" s="15">
        <v>10507.77</v>
      </c>
      <c r="D38" s="13"/>
      <c r="E38" s="6">
        <v>2011</v>
      </c>
      <c r="F38" s="6"/>
      <c r="G38" s="6"/>
      <c r="H38" s="6"/>
      <c r="I38" s="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>
      <c r="A39" s="6"/>
      <c r="B39" s="14" t="s">
        <v>67</v>
      </c>
      <c r="C39" s="15">
        <v>4472.8500000000004</v>
      </c>
      <c r="D39" s="13"/>
      <c r="E39" s="6">
        <v>2011</v>
      </c>
      <c r="F39" s="6"/>
      <c r="G39" s="6"/>
      <c r="H39" s="6"/>
      <c r="I39" s="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>
      <c r="A40" s="6"/>
      <c r="B40" s="14" t="s">
        <v>68</v>
      </c>
      <c r="C40" s="15">
        <v>5497.96</v>
      </c>
      <c r="D40" s="13"/>
      <c r="E40" s="6">
        <v>2011</v>
      </c>
      <c r="F40" s="6"/>
      <c r="G40" s="6"/>
      <c r="H40" s="6"/>
      <c r="I40" s="6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>
      <c r="A41" s="6"/>
      <c r="B41" s="14" t="s">
        <v>69</v>
      </c>
      <c r="C41" s="15">
        <v>8425.99</v>
      </c>
      <c r="D41" s="13"/>
      <c r="E41" s="6">
        <v>2011</v>
      </c>
      <c r="F41" s="6"/>
      <c r="G41" s="6"/>
      <c r="H41" s="6"/>
      <c r="I41" s="6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>
      <c r="A42" s="6"/>
      <c r="B42" s="14" t="s">
        <v>70</v>
      </c>
      <c r="C42" s="15">
        <v>6770.16</v>
      </c>
      <c r="D42" s="13"/>
      <c r="E42" s="6">
        <v>2016</v>
      </c>
      <c r="F42" s="6"/>
      <c r="G42" s="6"/>
      <c r="H42" s="6"/>
      <c r="I42" s="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>
      <c r="A43" s="6"/>
      <c r="B43" s="14" t="s">
        <v>71</v>
      </c>
      <c r="C43" s="15">
        <v>5975.53</v>
      </c>
      <c r="D43" s="13"/>
      <c r="E43" s="6">
        <v>2016</v>
      </c>
      <c r="F43" s="6"/>
      <c r="G43" s="6"/>
      <c r="H43" s="6"/>
      <c r="I43" s="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>
      <c r="A44" s="6"/>
      <c r="B44" s="14" t="s">
        <v>72</v>
      </c>
      <c r="C44" s="15">
        <v>7107.13</v>
      </c>
      <c r="D44" s="13"/>
      <c r="E44" s="6">
        <v>2016</v>
      </c>
      <c r="F44" s="6"/>
      <c r="G44" s="6"/>
      <c r="H44" s="6"/>
      <c r="I44" s="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>
      <c r="A45" s="6"/>
      <c r="B45" s="14" t="s">
        <v>73</v>
      </c>
      <c r="C45" s="15">
        <v>6368</v>
      </c>
      <c r="D45" s="13"/>
      <c r="E45" s="6">
        <v>2016</v>
      </c>
      <c r="F45" s="6"/>
      <c r="G45" s="6"/>
      <c r="H45" s="6"/>
      <c r="I45" s="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28.5">
      <c r="A46" s="6"/>
      <c r="B46" s="14" t="s">
        <v>74</v>
      </c>
      <c r="C46" s="15">
        <v>11041.56</v>
      </c>
      <c r="D46" s="13"/>
      <c r="E46" s="6">
        <v>2016</v>
      </c>
      <c r="F46" s="6"/>
      <c r="G46" s="6"/>
      <c r="H46" s="6"/>
      <c r="I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>
      <c r="A47" s="6"/>
      <c r="B47" s="14" t="s">
        <v>75</v>
      </c>
      <c r="C47" s="15">
        <v>3532.62</v>
      </c>
      <c r="D47" s="13"/>
      <c r="E47" s="6">
        <v>2016</v>
      </c>
      <c r="F47" s="6"/>
      <c r="G47" s="6"/>
      <c r="H47" s="6"/>
      <c r="I47" s="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8.5">
      <c r="A48" s="6"/>
      <c r="B48" s="14" t="s">
        <v>76</v>
      </c>
      <c r="C48" s="15">
        <v>9050.25</v>
      </c>
      <c r="D48" s="13"/>
      <c r="E48" s="6">
        <v>2016</v>
      </c>
      <c r="F48" s="6"/>
      <c r="G48" s="6"/>
      <c r="H48" s="6"/>
      <c r="I48" s="6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8.5">
      <c r="A49" s="6"/>
      <c r="B49" s="14" t="s">
        <v>77</v>
      </c>
      <c r="C49" s="15">
        <v>10690</v>
      </c>
      <c r="D49" s="13"/>
      <c r="E49" s="6">
        <v>2016</v>
      </c>
      <c r="F49" s="6"/>
      <c r="G49" s="6"/>
      <c r="H49" s="6"/>
      <c r="I49" s="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8.5">
      <c r="A50" s="6"/>
      <c r="B50" s="14" t="s">
        <v>78</v>
      </c>
      <c r="C50" s="15">
        <v>7549.78</v>
      </c>
      <c r="D50" s="13"/>
      <c r="E50" s="6">
        <v>2016</v>
      </c>
      <c r="F50" s="6"/>
      <c r="G50" s="6"/>
      <c r="H50" s="6"/>
      <c r="I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>
      <c r="A51" s="6"/>
      <c r="B51" s="14" t="s">
        <v>79</v>
      </c>
      <c r="C51" s="15">
        <v>14737.18</v>
      </c>
      <c r="D51" s="13"/>
      <c r="E51" s="6">
        <v>2016</v>
      </c>
      <c r="F51" s="6"/>
      <c r="G51" s="6"/>
      <c r="H51" s="6"/>
      <c r="I51" s="6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>
      <c r="A52" s="6"/>
      <c r="B52" s="14" t="s">
        <v>80</v>
      </c>
      <c r="C52" s="15">
        <v>6365</v>
      </c>
      <c r="D52" s="13"/>
      <c r="E52" s="6">
        <v>2016</v>
      </c>
      <c r="F52" s="6"/>
      <c r="G52" s="6"/>
      <c r="H52" s="6"/>
      <c r="I52" s="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>
      <c r="A53" s="6"/>
      <c r="B53" s="14" t="s">
        <v>81</v>
      </c>
      <c r="C53" s="15">
        <v>25000</v>
      </c>
      <c r="D53" s="13"/>
      <c r="E53" s="6">
        <v>2016</v>
      </c>
      <c r="F53" s="6"/>
      <c r="G53" s="6"/>
      <c r="H53" s="6"/>
      <c r="I53" s="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>
      <c r="A54" s="6"/>
      <c r="B54" s="14" t="s">
        <v>82</v>
      </c>
      <c r="C54" s="15">
        <v>11679.7</v>
      </c>
      <c r="D54" s="13"/>
      <c r="E54" s="6">
        <v>2016</v>
      </c>
      <c r="F54" s="6"/>
      <c r="G54" s="6"/>
      <c r="H54" s="6"/>
      <c r="I54" s="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>
      <c r="A55" s="6"/>
      <c r="B55" s="14" t="s">
        <v>83</v>
      </c>
      <c r="C55" s="15">
        <v>9152.86</v>
      </c>
      <c r="D55" s="13"/>
      <c r="E55" s="6">
        <v>2016</v>
      </c>
      <c r="F55" s="6"/>
      <c r="G55" s="6"/>
      <c r="H55" s="6"/>
      <c r="I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>
      <c r="A56" s="6"/>
      <c r="B56" s="14" t="s">
        <v>84</v>
      </c>
      <c r="C56" s="15">
        <v>4500</v>
      </c>
      <c r="D56" s="13"/>
      <c r="E56" s="6">
        <v>2016</v>
      </c>
      <c r="F56" s="6"/>
      <c r="G56" s="6"/>
      <c r="H56" s="6"/>
      <c r="I56" s="6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8.5">
      <c r="A57" s="6"/>
      <c r="B57" s="14" t="s">
        <v>85</v>
      </c>
      <c r="C57" s="15">
        <v>9185.8799999999992</v>
      </c>
      <c r="D57" s="13"/>
      <c r="E57" s="6">
        <v>2016</v>
      </c>
      <c r="F57" s="6"/>
      <c r="G57" s="6"/>
      <c r="H57" s="6"/>
      <c r="I57" s="6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>
      <c r="A58" s="6"/>
      <c r="B58" s="14" t="s">
        <v>86</v>
      </c>
      <c r="C58" s="15">
        <v>12000</v>
      </c>
      <c r="D58" s="13"/>
      <c r="E58" s="6">
        <v>2017</v>
      </c>
      <c r="F58" s="6"/>
      <c r="G58" s="6"/>
      <c r="H58" s="6"/>
      <c r="I58" s="6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8.5">
      <c r="A59" s="6" t="s">
        <v>0</v>
      </c>
      <c r="B59" s="6" t="s">
        <v>87</v>
      </c>
      <c r="C59" s="7">
        <v>720000</v>
      </c>
      <c r="D59" s="6" t="s">
        <v>0</v>
      </c>
      <c r="E59" s="13"/>
      <c r="F59" s="13"/>
      <c r="G59" s="13"/>
      <c r="H59" s="13"/>
      <c r="I59" s="13"/>
      <c r="L59" s="86" t="s">
        <v>0</v>
      </c>
      <c r="M59" s="86"/>
      <c r="N59" s="4" t="s">
        <v>0</v>
      </c>
      <c r="O59" s="4" t="s">
        <v>0</v>
      </c>
      <c r="P59" s="4" t="s">
        <v>0</v>
      </c>
      <c r="Q59" s="4" t="s">
        <v>0</v>
      </c>
      <c r="R59" s="4" t="s">
        <v>0</v>
      </c>
      <c r="S59" s="4" t="s">
        <v>0</v>
      </c>
      <c r="T59" s="4" t="s">
        <v>0</v>
      </c>
      <c r="U59" s="4" t="s">
        <v>0</v>
      </c>
      <c r="V59" s="4" t="s">
        <v>0</v>
      </c>
      <c r="W59" s="4" t="s">
        <v>0</v>
      </c>
    </row>
    <row r="60" spans="1:23">
      <c r="A60" s="6" t="s">
        <v>88</v>
      </c>
      <c r="B60" s="6" t="s">
        <v>89</v>
      </c>
      <c r="C60" s="7">
        <f>15139.98+169695.73+722803.77</f>
        <v>907639.48</v>
      </c>
      <c r="D60" s="6" t="s">
        <v>0</v>
      </c>
      <c r="E60" s="6"/>
      <c r="F60" s="6"/>
      <c r="G60" s="6"/>
      <c r="H60" s="6"/>
      <c r="I60" s="6"/>
      <c r="J60" s="4"/>
      <c r="K60" s="4"/>
      <c r="L60" s="86" t="s">
        <v>0</v>
      </c>
      <c r="M60" s="86"/>
      <c r="N60" s="4" t="s">
        <v>0</v>
      </c>
      <c r="O60" s="4" t="s">
        <v>0</v>
      </c>
      <c r="P60" s="4" t="s">
        <v>0</v>
      </c>
      <c r="Q60" s="4" t="s">
        <v>0</v>
      </c>
      <c r="R60" s="4" t="s">
        <v>0</v>
      </c>
      <c r="S60" s="4" t="s">
        <v>0</v>
      </c>
      <c r="T60" s="4" t="s">
        <v>0</v>
      </c>
      <c r="U60" s="4" t="s">
        <v>0</v>
      </c>
      <c r="V60" s="4" t="s">
        <v>0</v>
      </c>
      <c r="W60" s="4" t="s">
        <v>0</v>
      </c>
    </row>
    <row r="61" spans="1:23" ht="42.75" customHeight="1">
      <c r="A61" s="4"/>
      <c r="B61" s="74" t="s">
        <v>108</v>
      </c>
      <c r="C61" s="4"/>
      <c r="D61" s="4"/>
      <c r="E61" s="4"/>
      <c r="F61" s="4"/>
      <c r="G61" s="4"/>
      <c r="H61" s="4"/>
      <c r="I61" s="4"/>
      <c r="J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>
      <c r="A62" s="6" t="s">
        <v>0</v>
      </c>
      <c r="B62" s="1" t="s">
        <v>90</v>
      </c>
      <c r="C62" s="13"/>
      <c r="D62" s="6" t="s">
        <v>0</v>
      </c>
      <c r="E62" s="6" t="s">
        <v>0</v>
      </c>
      <c r="F62" s="1" t="s">
        <v>2</v>
      </c>
      <c r="G62" s="13"/>
      <c r="H62" s="13"/>
      <c r="I62" s="13"/>
      <c r="M62" s="86" t="s">
        <v>0</v>
      </c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 spans="1:23" ht="28.5">
      <c r="A63" s="1" t="s">
        <v>3</v>
      </c>
      <c r="B63" s="1" t="s">
        <v>4</v>
      </c>
      <c r="C63" s="1"/>
      <c r="D63" s="1" t="s">
        <v>6</v>
      </c>
      <c r="E63" s="1" t="s">
        <v>7</v>
      </c>
      <c r="F63" s="1" t="s">
        <v>8</v>
      </c>
      <c r="G63" s="1" t="s">
        <v>9</v>
      </c>
      <c r="H63" s="1" t="s">
        <v>10</v>
      </c>
      <c r="I63" s="1" t="s">
        <v>11</v>
      </c>
      <c r="M63" s="86" t="s">
        <v>0</v>
      </c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 spans="1:23">
      <c r="A64" s="6">
        <v>1</v>
      </c>
      <c r="B64" s="6" t="s">
        <v>89</v>
      </c>
      <c r="C64" s="16">
        <v>84498.7</v>
      </c>
      <c r="D64" s="4" t="s">
        <v>0</v>
      </c>
      <c r="E64" s="17" t="s">
        <v>0</v>
      </c>
      <c r="F64" s="17" t="s">
        <v>0</v>
      </c>
      <c r="G64" s="17" t="s">
        <v>0</v>
      </c>
      <c r="H64" s="17" t="s">
        <v>0</v>
      </c>
      <c r="I64" s="17" t="s">
        <v>0</v>
      </c>
      <c r="L64" s="86" t="s">
        <v>0</v>
      </c>
      <c r="M64" s="86"/>
      <c r="N64" s="4" t="s">
        <v>0</v>
      </c>
      <c r="O64" s="4" t="s">
        <v>0</v>
      </c>
      <c r="P64" s="4" t="s">
        <v>0</v>
      </c>
      <c r="Q64" s="4" t="s">
        <v>0</v>
      </c>
      <c r="R64" s="4" t="s">
        <v>0</v>
      </c>
      <c r="S64" s="4" t="s">
        <v>0</v>
      </c>
      <c r="T64" s="4" t="s">
        <v>0</v>
      </c>
      <c r="U64" s="4" t="s">
        <v>0</v>
      </c>
      <c r="V64" s="4" t="s">
        <v>0</v>
      </c>
      <c r="W64" s="4" t="s">
        <v>0</v>
      </c>
    </row>
    <row r="65" spans="1:23">
      <c r="A65" s="17" t="s">
        <v>0</v>
      </c>
      <c r="B65" s="17" t="s">
        <v>0</v>
      </c>
      <c r="C65" s="17"/>
      <c r="D65" s="17" t="s">
        <v>0</v>
      </c>
      <c r="E65" s="17" t="s">
        <v>0</v>
      </c>
      <c r="F65" s="17" t="s">
        <v>0</v>
      </c>
      <c r="G65" s="17" t="s">
        <v>0</v>
      </c>
      <c r="H65" s="17" t="s">
        <v>0</v>
      </c>
      <c r="I65" s="17" t="s">
        <v>0</v>
      </c>
      <c r="J65" s="17" t="s">
        <v>0</v>
      </c>
      <c r="K65" s="17" t="s">
        <v>0</v>
      </c>
      <c r="N65" s="17" t="s">
        <v>0</v>
      </c>
      <c r="O65" s="17" t="s">
        <v>0</v>
      </c>
      <c r="P65" s="17" t="s">
        <v>0</v>
      </c>
      <c r="Q65" s="17" t="s">
        <v>0</v>
      </c>
      <c r="R65" s="17" t="s">
        <v>0</v>
      </c>
      <c r="S65" s="17" t="s">
        <v>0</v>
      </c>
      <c r="T65" s="17" t="s">
        <v>0</v>
      </c>
      <c r="U65" s="17" t="s">
        <v>0</v>
      </c>
      <c r="V65" s="17" t="s">
        <v>0</v>
      </c>
      <c r="W65" s="4" t="s">
        <v>0</v>
      </c>
    </row>
    <row r="66" spans="1:23" ht="28.5">
      <c r="A66" s="6" t="s">
        <v>0</v>
      </c>
      <c r="B66" s="1" t="s">
        <v>91</v>
      </c>
      <c r="C66" s="6"/>
      <c r="D66" s="6" t="s">
        <v>0</v>
      </c>
      <c r="E66" s="6" t="s">
        <v>0</v>
      </c>
      <c r="F66" s="1" t="s">
        <v>2</v>
      </c>
      <c r="G66" s="13"/>
      <c r="H66" s="13"/>
      <c r="I66" s="13"/>
      <c r="M66" s="86" t="s">
        <v>0</v>
      </c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 spans="1:23" ht="28.5">
      <c r="A67" s="1" t="s">
        <v>3</v>
      </c>
      <c r="B67" s="1" t="s">
        <v>4</v>
      </c>
      <c r="C67" s="1"/>
      <c r="D67" s="1" t="s">
        <v>6</v>
      </c>
      <c r="E67" s="1" t="s">
        <v>7</v>
      </c>
      <c r="F67" s="1" t="s">
        <v>8</v>
      </c>
      <c r="G67" s="1" t="s">
        <v>9</v>
      </c>
      <c r="H67" s="1" t="s">
        <v>10</v>
      </c>
      <c r="I67" s="1" t="s">
        <v>11</v>
      </c>
      <c r="M67" s="86" t="s">
        <v>0</v>
      </c>
      <c r="N67" s="86"/>
      <c r="O67" s="86"/>
      <c r="P67" s="86"/>
      <c r="Q67" s="86"/>
      <c r="R67" s="86"/>
      <c r="S67" s="86"/>
      <c r="T67" s="86"/>
      <c r="U67" s="86"/>
      <c r="V67" s="86"/>
      <c r="W67" s="86"/>
    </row>
    <row r="68" spans="1:23" ht="57">
      <c r="A68" s="6">
        <v>1</v>
      </c>
      <c r="B68" s="6" t="s">
        <v>92</v>
      </c>
      <c r="C68" s="16">
        <f>297*2500</f>
        <v>742500</v>
      </c>
      <c r="D68" s="6">
        <v>297</v>
      </c>
      <c r="E68" s="6" t="s">
        <v>37</v>
      </c>
      <c r="F68" s="6" t="s">
        <v>93</v>
      </c>
      <c r="G68" s="6" t="s">
        <v>46</v>
      </c>
      <c r="H68" s="6" t="s">
        <v>94</v>
      </c>
      <c r="I68" s="6" t="s">
        <v>95</v>
      </c>
      <c r="L68" s="86" t="s">
        <v>0</v>
      </c>
      <c r="M68" s="86"/>
      <c r="N68" s="4" t="s">
        <v>0</v>
      </c>
      <c r="O68" s="4" t="s">
        <v>0</v>
      </c>
      <c r="P68" s="4" t="s">
        <v>0</v>
      </c>
      <c r="Q68" s="4" t="s">
        <v>0</v>
      </c>
      <c r="R68" s="4" t="s">
        <v>0</v>
      </c>
      <c r="S68" s="4" t="s">
        <v>0</v>
      </c>
      <c r="T68" s="4" t="s">
        <v>0</v>
      </c>
      <c r="U68" s="4" t="s">
        <v>0</v>
      </c>
      <c r="V68" s="4" t="s">
        <v>0</v>
      </c>
      <c r="W68" s="4" t="s">
        <v>0</v>
      </c>
    </row>
    <row r="69" spans="1:23" ht="42.75">
      <c r="A69" s="6">
        <v>2</v>
      </c>
      <c r="B69" s="6" t="s">
        <v>96</v>
      </c>
      <c r="C69" s="16">
        <v>109603</v>
      </c>
      <c r="D69" s="6" t="s">
        <v>0</v>
      </c>
      <c r="E69" s="6"/>
      <c r="F69" s="6"/>
      <c r="G69" s="6"/>
      <c r="H69" s="6"/>
      <c r="I69" s="6"/>
      <c r="J69" s="4"/>
      <c r="K69" s="4"/>
      <c r="L69" s="86" t="s">
        <v>0</v>
      </c>
      <c r="M69" s="86"/>
      <c r="N69" s="4" t="s">
        <v>0</v>
      </c>
      <c r="O69" s="4" t="s">
        <v>0</v>
      </c>
      <c r="P69" s="4" t="s">
        <v>0</v>
      </c>
      <c r="Q69" s="4" t="s">
        <v>0</v>
      </c>
      <c r="R69" s="4" t="s">
        <v>0</v>
      </c>
      <c r="S69" s="4" t="s">
        <v>0</v>
      </c>
      <c r="T69" s="4" t="s">
        <v>0</v>
      </c>
      <c r="U69" s="4" t="s">
        <v>0</v>
      </c>
      <c r="V69" s="4" t="s">
        <v>0</v>
      </c>
      <c r="W69" s="4" t="s">
        <v>0</v>
      </c>
    </row>
    <row r="70" spans="1:23">
      <c r="A70" s="6"/>
      <c r="B70" s="6"/>
      <c r="C70" s="6"/>
      <c r="D70" s="6" t="s">
        <v>0</v>
      </c>
      <c r="E70" s="6"/>
      <c r="F70" s="6"/>
      <c r="G70" s="6"/>
      <c r="H70" s="6"/>
      <c r="I70" s="6"/>
      <c r="J70" s="4"/>
      <c r="K70" s="4"/>
      <c r="L70" s="86"/>
      <c r="M70" s="86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28.5">
      <c r="A71" s="6" t="s">
        <v>0</v>
      </c>
      <c r="B71" s="1" t="s">
        <v>97</v>
      </c>
      <c r="C71" s="1"/>
      <c r="D71" s="6" t="s">
        <v>0</v>
      </c>
      <c r="E71" s="6" t="s">
        <v>0</v>
      </c>
      <c r="F71" s="1" t="s">
        <v>2</v>
      </c>
      <c r="G71" s="13"/>
      <c r="H71" s="13"/>
      <c r="I71" s="13"/>
      <c r="U71" s="4"/>
      <c r="V71" s="4"/>
      <c r="W71" s="4"/>
    </row>
    <row r="72" spans="1:23" ht="28.5">
      <c r="A72" s="1" t="s">
        <v>3</v>
      </c>
      <c r="B72" s="1" t="s">
        <v>4</v>
      </c>
      <c r="C72" s="1"/>
      <c r="D72" s="1" t="s">
        <v>6</v>
      </c>
      <c r="E72" s="1" t="s">
        <v>7</v>
      </c>
      <c r="F72" s="1" t="s">
        <v>8</v>
      </c>
      <c r="G72" s="1" t="s">
        <v>9</v>
      </c>
      <c r="H72" s="1" t="s">
        <v>10</v>
      </c>
      <c r="I72" s="1" t="s">
        <v>11</v>
      </c>
      <c r="U72" s="4"/>
      <c r="V72" s="4"/>
      <c r="W72" s="4"/>
    </row>
    <row r="73" spans="1:23" ht="28.5">
      <c r="A73" s="85" t="s">
        <v>12</v>
      </c>
      <c r="B73" s="6" t="s">
        <v>98</v>
      </c>
      <c r="C73" s="16">
        <f>557.9*2500</f>
        <v>1394750</v>
      </c>
      <c r="D73" s="6">
        <v>557.9</v>
      </c>
      <c r="E73" s="6">
        <v>1964</v>
      </c>
      <c r="F73" s="6" t="s">
        <v>99</v>
      </c>
      <c r="G73" s="6"/>
      <c r="H73" s="6" t="s">
        <v>100</v>
      </c>
      <c r="I73" s="6" t="s">
        <v>101</v>
      </c>
      <c r="K73" s="4" t="s">
        <v>0</v>
      </c>
      <c r="L73" s="4" t="s">
        <v>0</v>
      </c>
      <c r="M73" s="4" t="s">
        <v>0</v>
      </c>
      <c r="N73" s="4" t="s">
        <v>0</v>
      </c>
      <c r="O73" s="4" t="s">
        <v>0</v>
      </c>
      <c r="P73" s="4" t="s">
        <v>0</v>
      </c>
      <c r="Q73" s="4" t="s">
        <v>0</v>
      </c>
      <c r="R73" s="4" t="s">
        <v>0</v>
      </c>
      <c r="S73" s="4" t="s">
        <v>0</v>
      </c>
      <c r="T73" s="4" t="s">
        <v>0</v>
      </c>
      <c r="U73" s="4"/>
      <c r="V73" s="4"/>
      <c r="W73" s="4"/>
    </row>
    <row r="74" spans="1:23">
      <c r="A74" s="85"/>
      <c r="B74" s="6" t="s">
        <v>102</v>
      </c>
      <c r="C74" s="16">
        <v>597186.06000000006</v>
      </c>
      <c r="D74" s="6">
        <v>169.96</v>
      </c>
      <c r="E74" s="6">
        <v>1968</v>
      </c>
      <c r="F74" s="6" t="s">
        <v>99</v>
      </c>
      <c r="G74" s="6" t="s">
        <v>103</v>
      </c>
      <c r="H74" s="6" t="s">
        <v>104</v>
      </c>
      <c r="I74" s="6" t="s">
        <v>101</v>
      </c>
      <c r="K74" s="4" t="s">
        <v>0</v>
      </c>
      <c r="L74" s="4" t="s">
        <v>0</v>
      </c>
      <c r="M74" s="4" t="s">
        <v>0</v>
      </c>
      <c r="N74" s="4" t="s">
        <v>0</v>
      </c>
      <c r="O74" s="4" t="s">
        <v>0</v>
      </c>
      <c r="P74" s="4" t="s">
        <v>0</v>
      </c>
      <c r="Q74" s="4" t="s">
        <v>0</v>
      </c>
      <c r="R74" s="4" t="s">
        <v>0</v>
      </c>
      <c r="S74" s="4" t="s">
        <v>0</v>
      </c>
      <c r="T74" s="4" t="s">
        <v>0</v>
      </c>
      <c r="U74" s="4"/>
      <c r="V74" s="4"/>
      <c r="W74" s="4"/>
    </row>
    <row r="75" spans="1:23">
      <c r="A75" s="85"/>
      <c r="B75" s="6" t="s">
        <v>105</v>
      </c>
      <c r="C75" s="16">
        <f>269.2*2500</f>
        <v>673000</v>
      </c>
      <c r="D75" s="6">
        <v>269.2</v>
      </c>
      <c r="E75" s="6">
        <v>1948</v>
      </c>
      <c r="F75" s="6" t="s">
        <v>106</v>
      </c>
      <c r="G75" s="6" t="s">
        <v>107</v>
      </c>
      <c r="H75" s="6" t="s">
        <v>104</v>
      </c>
      <c r="I75" s="6" t="s">
        <v>101</v>
      </c>
      <c r="K75" s="4" t="s">
        <v>0</v>
      </c>
      <c r="L75" s="4" t="s">
        <v>0</v>
      </c>
      <c r="M75" s="4" t="s">
        <v>0</v>
      </c>
      <c r="N75" s="4" t="s">
        <v>0</v>
      </c>
      <c r="O75" s="4" t="s">
        <v>0</v>
      </c>
      <c r="P75" s="4" t="s">
        <v>0</v>
      </c>
      <c r="Q75" s="4" t="s">
        <v>0</v>
      </c>
      <c r="R75" s="4" t="s">
        <v>0</v>
      </c>
      <c r="S75" s="4" t="s">
        <v>0</v>
      </c>
      <c r="T75" s="4" t="s">
        <v>0</v>
      </c>
      <c r="U75" s="4"/>
      <c r="V75" s="4"/>
      <c r="W75" s="4"/>
    </row>
    <row r="76" spans="1:23">
      <c r="A76" s="6">
        <v>2</v>
      </c>
      <c r="B76" s="6" t="s">
        <v>89</v>
      </c>
      <c r="C76" s="16">
        <v>4013.8</v>
      </c>
      <c r="D76" s="6" t="s">
        <v>0</v>
      </c>
      <c r="E76" s="13"/>
      <c r="F76" s="13"/>
      <c r="G76" s="13"/>
      <c r="H76" s="13"/>
      <c r="I76" s="13"/>
      <c r="K76" s="4" t="s">
        <v>0</v>
      </c>
      <c r="L76" s="4" t="s">
        <v>0</v>
      </c>
      <c r="M76" s="4" t="s">
        <v>0</v>
      </c>
      <c r="N76" s="4" t="s">
        <v>0</v>
      </c>
      <c r="O76" s="4" t="s">
        <v>0</v>
      </c>
      <c r="P76" s="4" t="s">
        <v>0</v>
      </c>
      <c r="Q76" s="4" t="s">
        <v>0</v>
      </c>
      <c r="R76" s="4" t="s">
        <v>0</v>
      </c>
      <c r="S76" s="4" t="s">
        <v>0</v>
      </c>
      <c r="T76" s="4" t="s">
        <v>0</v>
      </c>
      <c r="U76" s="4"/>
      <c r="V76" s="4"/>
      <c r="W76" s="4"/>
    </row>
    <row r="77" spans="1:23" ht="28.5">
      <c r="A77" s="1" t="s">
        <v>0</v>
      </c>
      <c r="B77" s="6" t="s">
        <v>108</v>
      </c>
      <c r="C77" s="6"/>
      <c r="D77" s="6"/>
      <c r="E77" s="6"/>
      <c r="F77" s="6"/>
      <c r="G77" s="6"/>
      <c r="H77" s="6"/>
      <c r="I77" s="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28.5">
      <c r="A78" s="6" t="s">
        <v>0</v>
      </c>
      <c r="B78" s="1" t="s">
        <v>109</v>
      </c>
      <c r="C78" s="6"/>
      <c r="D78" s="6" t="s">
        <v>0</v>
      </c>
      <c r="E78" s="6" t="s">
        <v>0</v>
      </c>
      <c r="F78" s="1" t="s">
        <v>2</v>
      </c>
      <c r="G78" s="13"/>
      <c r="H78" s="13"/>
      <c r="I78" s="13"/>
    </row>
    <row r="79" spans="1:23" ht="28.5">
      <c r="A79" s="1" t="s">
        <v>3</v>
      </c>
      <c r="B79" s="1" t="s">
        <v>4</v>
      </c>
      <c r="C79" s="1"/>
      <c r="D79" s="1" t="s">
        <v>6</v>
      </c>
      <c r="E79" s="1" t="s">
        <v>7</v>
      </c>
      <c r="F79" s="1" t="s">
        <v>8</v>
      </c>
      <c r="G79" s="1" t="s">
        <v>9</v>
      </c>
      <c r="H79" s="1" t="s">
        <v>10</v>
      </c>
      <c r="I79" s="1" t="s">
        <v>11</v>
      </c>
    </row>
    <row r="80" spans="1:23" ht="57">
      <c r="A80" s="6" t="s">
        <v>12</v>
      </c>
      <c r="B80" s="6" t="s">
        <v>110</v>
      </c>
      <c r="C80" s="16">
        <f>742*2500</f>
        <v>1855000</v>
      </c>
      <c r="D80" s="6">
        <v>742</v>
      </c>
      <c r="E80" s="6" t="s">
        <v>111</v>
      </c>
      <c r="F80" s="6" t="s">
        <v>106</v>
      </c>
      <c r="G80" s="6" t="s">
        <v>112</v>
      </c>
      <c r="H80" s="6"/>
      <c r="I80" s="6" t="s">
        <v>95</v>
      </c>
      <c r="M80" s="4" t="s">
        <v>0</v>
      </c>
      <c r="N80" s="4" t="s">
        <v>0</v>
      </c>
      <c r="O80" s="4" t="s">
        <v>0</v>
      </c>
      <c r="P80" s="4" t="s">
        <v>0</v>
      </c>
      <c r="Q80" s="4" t="s">
        <v>0</v>
      </c>
      <c r="R80" s="4" t="s">
        <v>0</v>
      </c>
      <c r="S80" s="4" t="s">
        <v>0</v>
      </c>
      <c r="T80" s="4" t="s">
        <v>0</v>
      </c>
      <c r="U80" s="4" t="s">
        <v>0</v>
      </c>
      <c r="V80" s="4" t="s">
        <v>0</v>
      </c>
      <c r="W80" s="4" t="s">
        <v>0</v>
      </c>
    </row>
    <row r="81" spans="1:23" ht="42.75">
      <c r="A81" s="18" t="s">
        <v>47</v>
      </c>
      <c r="B81" s="6" t="s">
        <v>113</v>
      </c>
      <c r="C81" s="16">
        <f>8832.78+73485.12+128321.29</f>
        <v>210639.19</v>
      </c>
      <c r="D81" s="6"/>
      <c r="E81" s="13"/>
      <c r="F81" s="13"/>
      <c r="G81" s="13"/>
      <c r="H81" s="13"/>
      <c r="I81" s="1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>
      <c r="A82" s="6" t="s">
        <v>0</v>
      </c>
      <c r="B82" s="73" t="s">
        <v>0</v>
      </c>
      <c r="C82" s="13"/>
      <c r="D82" s="6" t="s">
        <v>0</v>
      </c>
      <c r="E82" s="6" t="s">
        <v>0</v>
      </c>
      <c r="F82" s="6" t="s">
        <v>0</v>
      </c>
      <c r="G82" s="6" t="s">
        <v>0</v>
      </c>
      <c r="H82" s="6" t="s">
        <v>0</v>
      </c>
      <c r="I82" s="6" t="s">
        <v>0</v>
      </c>
      <c r="J82" s="4" t="s">
        <v>0</v>
      </c>
      <c r="K82" s="4" t="s">
        <v>0</v>
      </c>
      <c r="L82" s="4" t="s">
        <v>0</v>
      </c>
      <c r="M82" s="4" t="s">
        <v>0</v>
      </c>
      <c r="N82" s="4" t="s">
        <v>0</v>
      </c>
      <c r="O82" s="4" t="s">
        <v>0</v>
      </c>
      <c r="P82" s="4" t="s">
        <v>0</v>
      </c>
      <c r="Q82" s="4" t="s">
        <v>0</v>
      </c>
      <c r="R82" s="4" t="s">
        <v>0</v>
      </c>
      <c r="S82" s="86" t="s">
        <v>0</v>
      </c>
      <c r="T82" s="86"/>
      <c r="U82" s="4" t="s">
        <v>0</v>
      </c>
      <c r="V82" s="4" t="s">
        <v>0</v>
      </c>
      <c r="W82" s="4" t="s">
        <v>0</v>
      </c>
    </row>
    <row r="83" spans="1:23" ht="28.5">
      <c r="A83" s="6" t="s">
        <v>0</v>
      </c>
      <c r="B83" s="1" t="s">
        <v>114</v>
      </c>
      <c r="C83" s="6"/>
      <c r="D83" s="6"/>
      <c r="E83" s="6" t="s">
        <v>0</v>
      </c>
      <c r="F83" s="6" t="s">
        <v>115</v>
      </c>
      <c r="G83" s="13"/>
      <c r="H83" s="13"/>
      <c r="I83" s="13"/>
    </row>
    <row r="84" spans="1:23" ht="28.5">
      <c r="A84" s="1" t="s">
        <v>3</v>
      </c>
      <c r="B84" s="1" t="s">
        <v>4</v>
      </c>
      <c r="C84" s="1"/>
      <c r="D84" s="1" t="s">
        <v>6</v>
      </c>
      <c r="E84" s="1" t="s">
        <v>7</v>
      </c>
      <c r="F84" s="1" t="s">
        <v>8</v>
      </c>
      <c r="G84" s="1" t="s">
        <v>9</v>
      </c>
      <c r="H84" s="1" t="s">
        <v>10</v>
      </c>
      <c r="I84" s="1" t="s">
        <v>11</v>
      </c>
    </row>
    <row r="85" spans="1:23" ht="42.75">
      <c r="A85" s="6" t="s">
        <v>12</v>
      </c>
      <c r="B85" s="6" t="s">
        <v>116</v>
      </c>
      <c r="C85" s="16">
        <f>2000*2500</f>
        <v>5000000</v>
      </c>
      <c r="D85" s="6">
        <v>2000</v>
      </c>
      <c r="E85" s="6" t="s">
        <v>117</v>
      </c>
      <c r="F85" s="6" t="s">
        <v>118</v>
      </c>
      <c r="G85" s="6" t="s">
        <v>119</v>
      </c>
      <c r="H85" s="6" t="s">
        <v>120</v>
      </c>
      <c r="I85" s="6" t="s">
        <v>121</v>
      </c>
      <c r="M85" s="4" t="s">
        <v>0</v>
      </c>
      <c r="N85" s="4" t="s">
        <v>0</v>
      </c>
      <c r="O85" s="4" t="s">
        <v>0</v>
      </c>
      <c r="P85" s="4" t="s">
        <v>0</v>
      </c>
      <c r="Q85" s="4" t="s">
        <v>0</v>
      </c>
      <c r="R85" s="4" t="s">
        <v>0</v>
      </c>
      <c r="S85" s="4" t="s">
        <v>0</v>
      </c>
      <c r="T85" s="4" t="s">
        <v>0</v>
      </c>
      <c r="U85" s="4" t="s">
        <v>0</v>
      </c>
      <c r="V85" s="4" t="s">
        <v>0</v>
      </c>
      <c r="W85" s="4" t="s">
        <v>0</v>
      </c>
    </row>
    <row r="86" spans="1:23" ht="28.5">
      <c r="A86" s="6"/>
      <c r="B86" s="6" t="s">
        <v>122</v>
      </c>
      <c r="C86" s="16">
        <f>60*1000</f>
        <v>60000</v>
      </c>
      <c r="D86" s="6">
        <v>60</v>
      </c>
      <c r="E86" s="6" t="s">
        <v>123</v>
      </c>
      <c r="F86" s="6" t="s">
        <v>124</v>
      </c>
      <c r="G86" s="6" t="s">
        <v>125</v>
      </c>
      <c r="H86" s="6" t="s">
        <v>126</v>
      </c>
      <c r="I86" s="6" t="s">
        <v>127</v>
      </c>
      <c r="M86" s="4" t="s">
        <v>0</v>
      </c>
      <c r="N86" s="4" t="s">
        <v>0</v>
      </c>
      <c r="O86" s="4" t="s">
        <v>0</v>
      </c>
      <c r="P86" s="4" t="s">
        <v>0</v>
      </c>
      <c r="Q86" s="4" t="s">
        <v>0</v>
      </c>
      <c r="R86" s="4" t="s">
        <v>0</v>
      </c>
      <c r="S86" s="4" t="s">
        <v>0</v>
      </c>
      <c r="T86" s="4" t="s">
        <v>0</v>
      </c>
      <c r="U86" s="4" t="s">
        <v>0</v>
      </c>
      <c r="V86" s="4" t="s">
        <v>0</v>
      </c>
      <c r="W86" s="4" t="s">
        <v>0</v>
      </c>
    </row>
    <row r="87" spans="1:23" ht="42.75">
      <c r="A87" s="6"/>
      <c r="B87" s="6" t="s">
        <v>128</v>
      </c>
      <c r="C87" s="16">
        <f>1997*2500</f>
        <v>4992500</v>
      </c>
      <c r="D87" s="6">
        <v>1997</v>
      </c>
      <c r="E87" s="6" t="s">
        <v>129</v>
      </c>
      <c r="F87" s="6" t="s">
        <v>130</v>
      </c>
      <c r="G87" s="6" t="s">
        <v>131</v>
      </c>
      <c r="H87" s="6" t="s">
        <v>131</v>
      </c>
      <c r="I87" s="6" t="s">
        <v>132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28.5">
      <c r="A88" s="6"/>
      <c r="B88" s="6" t="s">
        <v>133</v>
      </c>
      <c r="C88" s="16">
        <f>1148*2500</f>
        <v>2870000</v>
      </c>
      <c r="D88" s="6">
        <v>1148</v>
      </c>
      <c r="E88" s="6" t="s">
        <v>134</v>
      </c>
      <c r="F88" s="6" t="s">
        <v>135</v>
      </c>
      <c r="G88" s="6" t="s">
        <v>131</v>
      </c>
      <c r="H88" s="6" t="s">
        <v>136</v>
      </c>
      <c r="I88" s="6" t="s">
        <v>95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28.5">
      <c r="A89" s="19" t="s">
        <v>47</v>
      </c>
      <c r="B89" s="6" t="s">
        <v>137</v>
      </c>
      <c r="C89" s="16">
        <v>103275.53</v>
      </c>
      <c r="D89" s="6"/>
      <c r="E89" s="6">
        <v>1968</v>
      </c>
      <c r="F89" s="13"/>
      <c r="G89" s="6" t="s">
        <v>0</v>
      </c>
      <c r="H89" s="6" t="s">
        <v>0</v>
      </c>
      <c r="I89" s="6" t="s">
        <v>0</v>
      </c>
      <c r="J89" s="86" t="s">
        <v>0</v>
      </c>
      <c r="K89" s="86"/>
      <c r="L89" s="86"/>
      <c r="M89" s="4" t="s">
        <v>0</v>
      </c>
      <c r="N89" s="4" t="s">
        <v>0</v>
      </c>
      <c r="O89" s="4" t="s">
        <v>0</v>
      </c>
      <c r="P89" s="4" t="s">
        <v>0</v>
      </c>
      <c r="Q89" s="4" t="s">
        <v>0</v>
      </c>
      <c r="R89" s="4" t="s">
        <v>0</v>
      </c>
      <c r="S89" s="4" t="s">
        <v>0</v>
      </c>
      <c r="T89" s="4" t="s">
        <v>0</v>
      </c>
      <c r="U89" s="4" t="s">
        <v>0</v>
      </c>
      <c r="V89" s="4" t="s">
        <v>0</v>
      </c>
      <c r="W89" s="4" t="s">
        <v>0</v>
      </c>
    </row>
    <row r="90" spans="1:23" ht="28.5">
      <c r="A90" s="19"/>
      <c r="B90" s="6" t="s">
        <v>138</v>
      </c>
      <c r="C90" s="20">
        <v>48473.64</v>
      </c>
      <c r="D90" s="6" t="s">
        <v>0</v>
      </c>
      <c r="E90" s="6">
        <v>2008</v>
      </c>
      <c r="F90" s="13"/>
      <c r="G90" s="6"/>
      <c r="H90" s="6"/>
      <c r="I90" s="6"/>
      <c r="J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90.75" customHeight="1">
      <c r="A91" s="6"/>
      <c r="B91" s="6" t="s">
        <v>139</v>
      </c>
      <c r="C91" s="20">
        <f>5734+4149+19024.53+16000+512333.82</f>
        <v>557241.35</v>
      </c>
      <c r="D91" s="6" t="s">
        <v>0</v>
      </c>
      <c r="E91" s="6"/>
      <c r="F91" s="13"/>
      <c r="G91" s="6"/>
      <c r="H91" s="6"/>
      <c r="I91" s="6"/>
      <c r="J91" s="4"/>
      <c r="K91" s="4"/>
      <c r="L91" s="4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4"/>
    </row>
    <row r="92" spans="1:23">
      <c r="A92" s="1" t="s">
        <v>0</v>
      </c>
      <c r="B92" s="6"/>
      <c r="C92" s="6"/>
      <c r="D92" s="6"/>
      <c r="E92" s="6"/>
      <c r="F92" s="6"/>
      <c r="G92" s="6"/>
      <c r="H92" s="6"/>
      <c r="I92" s="6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28.5">
      <c r="A93" s="6" t="s">
        <v>0</v>
      </c>
      <c r="B93" s="1" t="s">
        <v>140</v>
      </c>
      <c r="C93" s="6"/>
      <c r="D93" s="6" t="s">
        <v>0</v>
      </c>
      <c r="E93" s="6" t="s">
        <v>0</v>
      </c>
      <c r="F93" s="1" t="s">
        <v>2</v>
      </c>
      <c r="G93" s="13"/>
      <c r="H93" s="13"/>
      <c r="I93" s="13"/>
      <c r="T93" s="4"/>
      <c r="U93" s="4"/>
      <c r="V93" s="4"/>
      <c r="W93" s="4"/>
    </row>
    <row r="94" spans="1:23" ht="28.5">
      <c r="A94" s="1" t="s">
        <v>3</v>
      </c>
      <c r="B94" s="1" t="s">
        <v>4</v>
      </c>
      <c r="C94" s="1"/>
      <c r="D94" s="1" t="s">
        <v>6</v>
      </c>
      <c r="E94" s="1" t="s">
        <v>7</v>
      </c>
      <c r="F94" s="1" t="s">
        <v>8</v>
      </c>
      <c r="G94" s="1" t="s">
        <v>9</v>
      </c>
      <c r="H94" s="1" t="s">
        <v>10</v>
      </c>
      <c r="I94" s="1" t="s">
        <v>11</v>
      </c>
      <c r="T94" s="4"/>
      <c r="U94" s="4"/>
      <c r="V94" s="4"/>
      <c r="W94" s="4"/>
    </row>
    <row r="95" spans="1:23">
      <c r="A95" s="6"/>
      <c r="B95" s="13"/>
      <c r="C95" s="13"/>
      <c r="D95" s="13"/>
      <c r="E95" s="13"/>
      <c r="F95" s="13"/>
      <c r="G95" s="13"/>
      <c r="H95" s="13"/>
      <c r="I95" s="13"/>
      <c r="J95" s="4" t="s">
        <v>0</v>
      </c>
      <c r="K95" s="4" t="s">
        <v>0</v>
      </c>
      <c r="L95" s="4" t="s">
        <v>0</v>
      </c>
      <c r="M95" s="4" t="s">
        <v>0</v>
      </c>
      <c r="N95" s="4" t="s">
        <v>0</v>
      </c>
      <c r="O95" s="4" t="s">
        <v>0</v>
      </c>
      <c r="P95" s="4" t="s">
        <v>0</v>
      </c>
      <c r="Q95" s="4" t="s">
        <v>0</v>
      </c>
      <c r="R95" s="4" t="s">
        <v>0</v>
      </c>
      <c r="S95" s="4" t="s">
        <v>0</v>
      </c>
      <c r="T95" s="4"/>
      <c r="U95" s="4"/>
      <c r="V95" s="4"/>
      <c r="W95" s="4"/>
    </row>
    <row r="96" spans="1:23" ht="71.25">
      <c r="A96" s="6" t="s">
        <v>12</v>
      </c>
      <c r="B96" s="6" t="s">
        <v>141</v>
      </c>
      <c r="C96" s="16">
        <f>636*2500</f>
        <v>1590000</v>
      </c>
      <c r="D96" s="6">
        <v>636</v>
      </c>
      <c r="E96" s="6" t="s">
        <v>142</v>
      </c>
      <c r="F96" s="6" t="s">
        <v>143</v>
      </c>
      <c r="G96" s="6" t="s">
        <v>103</v>
      </c>
      <c r="H96" s="6" t="s">
        <v>103</v>
      </c>
      <c r="I96" s="6" t="s">
        <v>23</v>
      </c>
      <c r="J96" s="4" t="s">
        <v>0</v>
      </c>
      <c r="K96" s="4" t="s">
        <v>0</v>
      </c>
      <c r="L96" s="4" t="s">
        <v>0</v>
      </c>
      <c r="M96" s="4" t="s">
        <v>0</v>
      </c>
      <c r="N96" s="4" t="s">
        <v>0</v>
      </c>
      <c r="O96" s="4" t="s">
        <v>0</v>
      </c>
      <c r="P96" s="4" t="s">
        <v>0</v>
      </c>
      <c r="Q96" s="4" t="s">
        <v>0</v>
      </c>
      <c r="R96" s="4" t="s">
        <v>0</v>
      </c>
      <c r="S96" s="4" t="s">
        <v>0</v>
      </c>
      <c r="T96" s="4"/>
      <c r="U96" s="4"/>
      <c r="V96" s="4"/>
      <c r="W96" s="4"/>
    </row>
    <row r="97" spans="1:23" ht="28.5">
      <c r="A97" s="6"/>
      <c r="B97" s="6" t="s">
        <v>144</v>
      </c>
      <c r="C97" s="16">
        <f>431.2*2500</f>
        <v>1078000</v>
      </c>
      <c r="D97" s="6">
        <v>431.15</v>
      </c>
      <c r="E97" s="6" t="s">
        <v>145</v>
      </c>
      <c r="F97" s="6" t="s">
        <v>106</v>
      </c>
      <c r="G97" s="6" t="s">
        <v>46</v>
      </c>
      <c r="H97" s="6" t="s">
        <v>46</v>
      </c>
      <c r="I97" s="6" t="s">
        <v>101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28.5">
      <c r="A98" s="6"/>
      <c r="B98" s="6" t="s">
        <v>146</v>
      </c>
      <c r="C98" s="16">
        <f>870*2500</f>
        <v>2175000</v>
      </c>
      <c r="D98" s="6">
        <v>870</v>
      </c>
      <c r="E98" s="6">
        <v>1976</v>
      </c>
      <c r="F98" s="6" t="s">
        <v>147</v>
      </c>
      <c r="G98" s="6" t="s">
        <v>148</v>
      </c>
      <c r="H98" s="6" t="s">
        <v>148</v>
      </c>
      <c r="I98" s="6" t="s">
        <v>149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>
      <c r="A99" s="6"/>
      <c r="B99" s="6" t="s">
        <v>150</v>
      </c>
      <c r="C99" s="16">
        <v>1057164.83</v>
      </c>
      <c r="D99" s="6">
        <v>234</v>
      </c>
      <c r="E99" s="6">
        <v>2001</v>
      </c>
      <c r="F99" s="6" t="s">
        <v>99</v>
      </c>
      <c r="G99" s="6" t="s">
        <v>151</v>
      </c>
      <c r="H99" s="6" t="s">
        <v>151</v>
      </c>
      <c r="I99" s="6" t="s">
        <v>95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42.75">
      <c r="A100" s="6"/>
      <c r="B100" s="6" t="s">
        <v>152</v>
      </c>
      <c r="C100" s="16">
        <f>168.4*1000</f>
        <v>168400</v>
      </c>
      <c r="D100" s="6">
        <v>168.43</v>
      </c>
      <c r="E100" s="6" t="s">
        <v>153</v>
      </c>
      <c r="F100" s="6" t="s">
        <v>154</v>
      </c>
      <c r="G100" s="6" t="s">
        <v>155</v>
      </c>
      <c r="H100" s="6" t="s">
        <v>156</v>
      </c>
      <c r="I100" s="6" t="s">
        <v>157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>
      <c r="A101" s="6" t="s">
        <v>47</v>
      </c>
      <c r="B101" s="6" t="s">
        <v>89</v>
      </c>
      <c r="C101" s="8">
        <f>70598.46+90261.47+17436.5+8623.22+9038.16+20000</f>
        <v>215957.81</v>
      </c>
      <c r="D101" s="1" t="s">
        <v>0</v>
      </c>
      <c r="E101" s="13"/>
      <c r="F101" s="13"/>
      <c r="G101" s="13"/>
      <c r="H101" s="13"/>
      <c r="I101" s="13"/>
      <c r="J101" s="17" t="s">
        <v>0</v>
      </c>
      <c r="K101" s="17" t="s">
        <v>0</v>
      </c>
      <c r="L101" s="17" t="s">
        <v>0</v>
      </c>
      <c r="M101" s="17" t="s">
        <v>0</v>
      </c>
      <c r="N101" s="17" t="s">
        <v>0</v>
      </c>
      <c r="O101" s="17" t="s">
        <v>0</v>
      </c>
      <c r="P101" s="17" t="s">
        <v>0</v>
      </c>
      <c r="Q101" s="17" t="s">
        <v>0</v>
      </c>
      <c r="R101" s="4" t="s">
        <v>0</v>
      </c>
      <c r="S101" s="4" t="s">
        <v>0</v>
      </c>
      <c r="T101" s="4"/>
      <c r="U101" s="4"/>
      <c r="V101" s="4"/>
      <c r="W101" s="4"/>
    </row>
    <row r="102" spans="1:23" ht="28.5">
      <c r="A102" s="21" t="s">
        <v>0</v>
      </c>
      <c r="B102" s="6" t="s">
        <v>158</v>
      </c>
      <c r="C102" s="7">
        <v>20000</v>
      </c>
      <c r="D102" s="1" t="s">
        <v>0</v>
      </c>
      <c r="E102" s="13"/>
      <c r="F102" s="13"/>
      <c r="G102" s="13"/>
      <c r="H102" s="13"/>
      <c r="I102" s="13"/>
      <c r="J102" s="17" t="s">
        <v>0</v>
      </c>
      <c r="K102" s="17" t="s">
        <v>0</v>
      </c>
      <c r="L102" s="17" t="s">
        <v>0</v>
      </c>
      <c r="M102" s="17" t="s">
        <v>0</v>
      </c>
      <c r="N102" s="17" t="s">
        <v>0</v>
      </c>
      <c r="O102" s="17" t="s">
        <v>0</v>
      </c>
      <c r="P102" s="17" t="s">
        <v>0</v>
      </c>
      <c r="Q102" s="17" t="s">
        <v>0</v>
      </c>
      <c r="R102" s="4" t="s">
        <v>0</v>
      </c>
      <c r="S102" s="4" t="s">
        <v>0</v>
      </c>
      <c r="T102" s="4"/>
      <c r="U102" s="4"/>
      <c r="V102" s="4"/>
      <c r="W102" s="4"/>
    </row>
    <row r="103" spans="1:23">
      <c r="A103" s="1" t="s">
        <v>0</v>
      </c>
      <c r="B103" s="6" t="s">
        <v>159</v>
      </c>
      <c r="C103" s="6"/>
      <c r="D103" s="6"/>
      <c r="E103" s="6"/>
      <c r="F103" s="6"/>
      <c r="G103" s="6"/>
      <c r="H103" s="6"/>
      <c r="I103" s="6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>
      <c r="A104" s="21" t="s">
        <v>0</v>
      </c>
      <c r="B104" s="1" t="s">
        <v>160</v>
      </c>
      <c r="C104" s="6"/>
      <c r="D104" s="6" t="s">
        <v>0</v>
      </c>
      <c r="E104" s="6" t="s">
        <v>0</v>
      </c>
      <c r="F104" s="1" t="s">
        <v>2</v>
      </c>
      <c r="G104" s="13"/>
      <c r="H104" s="13"/>
      <c r="I104" s="13"/>
      <c r="T104" s="4"/>
      <c r="U104" s="4"/>
      <c r="V104" s="4"/>
      <c r="W104" s="4"/>
    </row>
    <row r="105" spans="1:23" ht="28.5">
      <c r="A105" s="78" t="s">
        <v>3</v>
      </c>
      <c r="B105" s="1" t="s">
        <v>4</v>
      </c>
      <c r="C105" s="1"/>
      <c r="D105" s="1" t="s">
        <v>6</v>
      </c>
      <c r="E105" s="1" t="s">
        <v>7</v>
      </c>
      <c r="F105" s="1" t="s">
        <v>8</v>
      </c>
      <c r="G105" s="1" t="s">
        <v>9</v>
      </c>
      <c r="H105" s="1" t="s">
        <v>10</v>
      </c>
      <c r="I105" s="1" t="s">
        <v>11</v>
      </c>
      <c r="T105" s="4"/>
      <c r="U105" s="4"/>
      <c r="V105" s="4"/>
      <c r="W105" s="4"/>
    </row>
    <row r="106" spans="1:23">
      <c r="A106" s="75" t="s">
        <v>12</v>
      </c>
      <c r="B106" s="6" t="s">
        <v>161</v>
      </c>
      <c r="C106" s="16">
        <f>160*2500</f>
        <v>400000</v>
      </c>
      <c r="D106" s="6">
        <v>160</v>
      </c>
      <c r="E106" s="6">
        <v>1928</v>
      </c>
      <c r="F106" s="6" t="s">
        <v>106</v>
      </c>
      <c r="G106" s="6" t="s">
        <v>22</v>
      </c>
      <c r="H106" s="6" t="s">
        <v>22</v>
      </c>
      <c r="I106" s="6" t="s">
        <v>25</v>
      </c>
      <c r="J106" s="4" t="s">
        <v>0</v>
      </c>
      <c r="K106" s="4" t="s">
        <v>0</v>
      </c>
      <c r="L106" s="4" t="s">
        <v>0</v>
      </c>
      <c r="M106" s="4" t="s">
        <v>0</v>
      </c>
      <c r="N106" s="4" t="s">
        <v>0</v>
      </c>
      <c r="O106" s="4" t="s">
        <v>0</v>
      </c>
      <c r="P106" s="4" t="s">
        <v>0</v>
      </c>
      <c r="Q106" s="4" t="s">
        <v>0</v>
      </c>
      <c r="R106" s="4" t="s">
        <v>0</v>
      </c>
      <c r="S106" s="4" t="s">
        <v>0</v>
      </c>
      <c r="T106" s="4"/>
      <c r="U106" s="4"/>
      <c r="V106" s="4"/>
      <c r="W106" s="4"/>
    </row>
    <row r="107" spans="1:23">
      <c r="A107" s="21"/>
      <c r="B107" s="6" t="s">
        <v>162</v>
      </c>
      <c r="C107" s="16">
        <f>67*1000</f>
        <v>67000</v>
      </c>
      <c r="D107" s="6">
        <v>67</v>
      </c>
      <c r="E107" s="6">
        <v>1928</v>
      </c>
      <c r="F107" s="6" t="s">
        <v>147</v>
      </c>
      <c r="G107" s="6" t="s">
        <v>103</v>
      </c>
      <c r="H107" s="6"/>
      <c r="I107" s="6" t="s">
        <v>25</v>
      </c>
      <c r="J107" s="4" t="s">
        <v>0</v>
      </c>
      <c r="K107" s="4" t="s">
        <v>0</v>
      </c>
      <c r="L107" s="4" t="s">
        <v>0</v>
      </c>
      <c r="M107" s="4" t="s">
        <v>0</v>
      </c>
      <c r="N107" s="4" t="s">
        <v>0</v>
      </c>
      <c r="O107" s="4" t="s">
        <v>0</v>
      </c>
      <c r="P107" s="4" t="s">
        <v>0</v>
      </c>
      <c r="Q107" s="4" t="s">
        <v>0</v>
      </c>
      <c r="R107" s="4" t="s">
        <v>0</v>
      </c>
      <c r="S107" s="4" t="s">
        <v>0</v>
      </c>
      <c r="T107" s="4"/>
      <c r="U107" s="4"/>
      <c r="V107" s="4"/>
      <c r="W107" s="4"/>
    </row>
    <row r="108" spans="1:23">
      <c r="A108" s="6" t="s">
        <v>47</v>
      </c>
      <c r="B108" s="6" t="s">
        <v>89</v>
      </c>
      <c r="C108" s="8">
        <f>7174.97+4744.17</f>
        <v>11919.14</v>
      </c>
      <c r="D108" s="6" t="s">
        <v>0</v>
      </c>
      <c r="E108" s="13"/>
      <c r="F108" s="13"/>
      <c r="G108" s="13"/>
      <c r="H108" s="13"/>
      <c r="I108" s="13"/>
      <c r="J108" s="17" t="s">
        <v>0</v>
      </c>
      <c r="K108" s="17" t="s">
        <v>0</v>
      </c>
      <c r="L108" s="17" t="s">
        <v>0</v>
      </c>
      <c r="M108" s="17" t="s">
        <v>0</v>
      </c>
      <c r="N108" s="17" t="s">
        <v>0</v>
      </c>
      <c r="O108" s="17" t="s">
        <v>0</v>
      </c>
      <c r="P108" s="17" t="s">
        <v>0</v>
      </c>
      <c r="Q108" s="17" t="s">
        <v>0</v>
      </c>
      <c r="R108" s="4" t="s">
        <v>0</v>
      </c>
      <c r="S108" s="4" t="s">
        <v>0</v>
      </c>
      <c r="T108" s="4"/>
      <c r="U108" s="4"/>
      <c r="V108" s="4"/>
      <c r="W108" s="4"/>
    </row>
    <row r="109" spans="1:23">
      <c r="A109" s="6" t="s">
        <v>0</v>
      </c>
      <c r="B109" s="6"/>
      <c r="C109" s="6"/>
      <c r="D109" s="6"/>
      <c r="E109" s="6"/>
      <c r="F109" s="6"/>
      <c r="G109" s="6"/>
      <c r="H109" s="6"/>
      <c r="I109" s="6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>
      <c r="A110" s="6" t="s">
        <v>0</v>
      </c>
      <c r="B110" s="72" t="s">
        <v>163</v>
      </c>
      <c r="C110" s="13"/>
      <c r="D110" s="6" t="s">
        <v>0</v>
      </c>
      <c r="E110" s="6" t="s">
        <v>0</v>
      </c>
      <c r="F110" s="1" t="s">
        <v>2</v>
      </c>
      <c r="G110" s="13"/>
      <c r="H110" s="13"/>
      <c r="I110" s="13"/>
      <c r="T110" s="4"/>
      <c r="U110" s="4"/>
      <c r="V110" s="4"/>
      <c r="W110" s="4"/>
    </row>
    <row r="111" spans="1:23" ht="28.5">
      <c r="A111" s="1" t="s">
        <v>3</v>
      </c>
      <c r="B111" s="1" t="s">
        <v>4</v>
      </c>
      <c r="C111" s="1"/>
      <c r="D111" s="1" t="s">
        <v>6</v>
      </c>
      <c r="E111" s="1" t="s">
        <v>7</v>
      </c>
      <c r="F111" s="1" t="s">
        <v>8</v>
      </c>
      <c r="G111" s="1" t="s">
        <v>9</v>
      </c>
      <c r="H111" s="1" t="s">
        <v>10</v>
      </c>
      <c r="I111" s="1" t="s">
        <v>11</v>
      </c>
      <c r="T111" s="4"/>
      <c r="U111" s="4"/>
      <c r="V111" s="4"/>
      <c r="W111" s="4"/>
    </row>
    <row r="112" spans="1:23">
      <c r="A112" s="6" t="s">
        <v>12</v>
      </c>
      <c r="B112" s="6" t="s">
        <v>449</v>
      </c>
      <c r="C112" s="79">
        <f>600*2500</f>
        <v>1500000</v>
      </c>
      <c r="D112" s="6">
        <v>600</v>
      </c>
      <c r="E112" s="6">
        <v>1930</v>
      </c>
      <c r="F112" s="6" t="s">
        <v>106</v>
      </c>
      <c r="G112" s="6" t="s">
        <v>148</v>
      </c>
      <c r="H112" s="6" t="s">
        <v>148</v>
      </c>
      <c r="I112" s="6" t="s">
        <v>21</v>
      </c>
      <c r="J112" s="22"/>
      <c r="K112" s="4" t="s">
        <v>0</v>
      </c>
      <c r="L112" s="4" t="s">
        <v>0</v>
      </c>
      <c r="M112" s="4" t="s">
        <v>0</v>
      </c>
      <c r="N112" s="4" t="s">
        <v>0</v>
      </c>
      <c r="O112" s="4" t="s">
        <v>0</v>
      </c>
      <c r="P112" s="4" t="s">
        <v>0</v>
      </c>
      <c r="Q112" s="4" t="s">
        <v>0</v>
      </c>
      <c r="R112" s="4" t="s">
        <v>0</v>
      </c>
      <c r="S112" s="4" t="s">
        <v>0</v>
      </c>
      <c r="T112" s="4"/>
      <c r="U112" s="4"/>
      <c r="V112" s="4"/>
      <c r="W112" s="4"/>
    </row>
    <row r="113" spans="1:1022">
      <c r="A113" s="6"/>
      <c r="B113" s="6" t="s">
        <v>164</v>
      </c>
      <c r="C113" s="16">
        <f>120*1000</f>
        <v>120000</v>
      </c>
      <c r="D113" s="6">
        <v>120</v>
      </c>
      <c r="E113" s="6">
        <v>1930</v>
      </c>
      <c r="F113" s="6" t="s">
        <v>165</v>
      </c>
      <c r="G113" s="6" t="s">
        <v>148</v>
      </c>
      <c r="H113" s="6" t="s">
        <v>148</v>
      </c>
      <c r="I113" s="6" t="s">
        <v>166</v>
      </c>
      <c r="J113" s="4" t="s">
        <v>0</v>
      </c>
      <c r="K113" s="4" t="s">
        <v>0</v>
      </c>
      <c r="L113" s="4" t="s">
        <v>0</v>
      </c>
      <c r="M113" s="4" t="s">
        <v>0</v>
      </c>
      <c r="N113" s="4" t="s">
        <v>0</v>
      </c>
      <c r="O113" s="4" t="s">
        <v>0</v>
      </c>
      <c r="P113" s="4" t="s">
        <v>0</v>
      </c>
      <c r="Q113" s="4" t="s">
        <v>0</v>
      </c>
      <c r="R113" s="4" t="s">
        <v>0</v>
      </c>
      <c r="S113" s="4" t="s">
        <v>0</v>
      </c>
      <c r="T113" s="4"/>
      <c r="U113" s="4"/>
      <c r="V113" s="4"/>
      <c r="W113" s="4"/>
    </row>
    <row r="114" spans="1:1022">
      <c r="A114" s="23" t="s">
        <v>47</v>
      </c>
      <c r="B114" s="6" t="s">
        <v>167</v>
      </c>
      <c r="C114" s="20">
        <v>60000</v>
      </c>
      <c r="D114" s="1" t="s">
        <v>0</v>
      </c>
      <c r="E114" s="13"/>
      <c r="F114" s="13"/>
      <c r="G114" s="13"/>
      <c r="H114" s="13"/>
      <c r="I114" s="13"/>
      <c r="J114" s="24" t="s">
        <v>0</v>
      </c>
      <c r="K114" s="24" t="s">
        <v>0</v>
      </c>
      <c r="L114" s="24" t="s">
        <v>0</v>
      </c>
      <c r="M114" s="24" t="s">
        <v>0</v>
      </c>
      <c r="N114" s="24" t="s">
        <v>0</v>
      </c>
      <c r="O114" s="24" t="s">
        <v>0</v>
      </c>
      <c r="P114" s="24" t="s">
        <v>0</v>
      </c>
      <c r="Q114" s="24" t="s">
        <v>0</v>
      </c>
      <c r="R114" s="22" t="s">
        <v>0</v>
      </c>
      <c r="S114" s="22" t="s">
        <v>0</v>
      </c>
      <c r="T114" s="22"/>
      <c r="U114" s="22"/>
      <c r="V114" s="22"/>
      <c r="W114" s="2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9"/>
      <c r="ALZ114" s="9"/>
      <c r="AMA114" s="9"/>
      <c r="AMB114" s="9"/>
      <c r="AMC114" s="9"/>
      <c r="AMD114" s="9"/>
      <c r="AME114" s="9"/>
      <c r="AMF114" s="9"/>
      <c r="AMG114" s="9"/>
      <c r="AMH114" s="25"/>
    </row>
    <row r="115" spans="1:1022" ht="54.75" customHeight="1">
      <c r="A115" s="26" t="s">
        <v>0</v>
      </c>
      <c r="B115" s="6"/>
      <c r="C115" s="6"/>
      <c r="D115" s="6"/>
      <c r="E115" s="6"/>
      <c r="F115" s="6"/>
      <c r="G115" s="6"/>
      <c r="H115" s="6"/>
      <c r="I115" s="6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1022" ht="14.25" customHeight="1">
      <c r="A116" s="1" t="s">
        <v>0</v>
      </c>
      <c r="B116" s="72" t="s">
        <v>168</v>
      </c>
      <c r="C116" s="13"/>
      <c r="D116" s="6" t="s">
        <v>0</v>
      </c>
      <c r="E116" s="6" t="s">
        <v>0</v>
      </c>
      <c r="F116" s="1" t="s">
        <v>2</v>
      </c>
      <c r="G116" s="13"/>
      <c r="H116" s="13"/>
      <c r="I116" s="13"/>
      <c r="T116" s="4"/>
      <c r="U116" s="4"/>
      <c r="V116" s="4"/>
      <c r="W116" s="4"/>
    </row>
    <row r="117" spans="1:1022" ht="28.5">
      <c r="A117" s="1" t="s">
        <v>3</v>
      </c>
      <c r="B117" s="1" t="s">
        <v>4</v>
      </c>
      <c r="C117" s="1"/>
      <c r="D117" s="1" t="s">
        <v>6</v>
      </c>
      <c r="E117" s="1" t="s">
        <v>7</v>
      </c>
      <c r="F117" s="1" t="s">
        <v>8</v>
      </c>
      <c r="G117" s="1" t="s">
        <v>9</v>
      </c>
      <c r="H117" s="1" t="s">
        <v>10</v>
      </c>
      <c r="I117" s="1" t="s">
        <v>11</v>
      </c>
      <c r="T117" s="4"/>
      <c r="U117" s="4"/>
      <c r="V117" s="4"/>
      <c r="W117" s="4"/>
    </row>
    <row r="118" spans="1:1022" ht="28.5">
      <c r="A118" s="6" t="s">
        <v>12</v>
      </c>
      <c r="B118" s="6" t="s">
        <v>169</v>
      </c>
      <c r="C118" s="16">
        <f>360+400+230+308.77+397+412.99+368+179+1779+1099+585.69+687.95+6546.52+20592.17+6598.15+9315.95</f>
        <v>49860.19</v>
      </c>
      <c r="D118" s="6" t="s">
        <v>0</v>
      </c>
      <c r="E118" s="13"/>
      <c r="F118" s="13"/>
      <c r="G118" s="13"/>
      <c r="H118" s="13"/>
      <c r="I118" s="13"/>
      <c r="J118" s="17" t="s">
        <v>0</v>
      </c>
      <c r="K118" s="17" t="s">
        <v>0</v>
      </c>
      <c r="L118" s="17" t="s">
        <v>0</v>
      </c>
      <c r="M118" s="17" t="s">
        <v>0</v>
      </c>
      <c r="N118" s="17" t="s">
        <v>0</v>
      </c>
      <c r="O118" s="17" t="s">
        <v>0</v>
      </c>
      <c r="P118" s="17" t="s">
        <v>0</v>
      </c>
      <c r="Q118" s="17" t="s">
        <v>0</v>
      </c>
      <c r="R118" s="4" t="s">
        <v>0</v>
      </c>
      <c r="S118" s="4" t="s">
        <v>0</v>
      </c>
      <c r="T118" s="4"/>
      <c r="U118" s="4"/>
      <c r="V118" s="4"/>
      <c r="W118" s="4"/>
    </row>
    <row r="119" spans="1:1022">
      <c r="A119" s="6" t="s">
        <v>0</v>
      </c>
      <c r="B119" s="6" t="s">
        <v>170</v>
      </c>
      <c r="C119" s="16">
        <v>24366.05</v>
      </c>
      <c r="D119" s="1" t="s">
        <v>0</v>
      </c>
      <c r="E119" s="6"/>
      <c r="F119" s="6"/>
      <c r="G119" s="6"/>
      <c r="H119" s="6"/>
      <c r="I119" s="6"/>
      <c r="J119" s="17" t="s">
        <v>0</v>
      </c>
      <c r="K119" s="17" t="s">
        <v>0</v>
      </c>
      <c r="L119" s="17" t="s">
        <v>0</v>
      </c>
      <c r="M119" s="17" t="s">
        <v>0</v>
      </c>
      <c r="N119" s="17" t="s">
        <v>0</v>
      </c>
      <c r="O119" s="17" t="s">
        <v>0</v>
      </c>
      <c r="P119" s="17" t="s">
        <v>0</v>
      </c>
      <c r="Q119" s="17" t="s">
        <v>0</v>
      </c>
      <c r="R119" s="4" t="s">
        <v>0</v>
      </c>
      <c r="S119" s="4" t="s">
        <v>0</v>
      </c>
      <c r="T119" s="4"/>
      <c r="U119" s="4"/>
      <c r="V119" s="4"/>
      <c r="W119" s="4"/>
    </row>
    <row r="120" spans="1:1022">
      <c r="A120" s="4"/>
      <c r="B120" s="4"/>
      <c r="C120" s="4"/>
      <c r="D120" s="17" t="s">
        <v>0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3" spans="1:1022">
      <c r="B123" s="27" t="s">
        <v>171</v>
      </c>
    </row>
    <row r="124" spans="1:1022">
      <c r="B124" s="27" t="s">
        <v>172</v>
      </c>
    </row>
    <row r="125" spans="1:1022" ht="45.75" customHeight="1">
      <c r="B125" s="82" t="s">
        <v>173</v>
      </c>
      <c r="C125" s="82"/>
      <c r="D125" s="82"/>
      <c r="E125" s="82"/>
    </row>
    <row r="126" spans="1:1022" ht="19.5" customHeight="1">
      <c r="B126" s="82" t="s">
        <v>174</v>
      </c>
      <c r="C126" s="82"/>
      <c r="D126" s="82"/>
      <c r="E126" s="82"/>
    </row>
    <row r="127" spans="1:1022" ht="32.25" customHeight="1">
      <c r="B127" s="82" t="s">
        <v>175</v>
      </c>
      <c r="C127" s="82"/>
      <c r="D127" s="82"/>
      <c r="E127" s="82"/>
    </row>
    <row r="128" spans="1:1022" ht="30" customHeight="1">
      <c r="B128" s="82" t="s">
        <v>176</v>
      </c>
      <c r="C128" s="82"/>
      <c r="D128" s="82"/>
      <c r="E128" s="82"/>
    </row>
    <row r="129" spans="2:5" ht="25.5" customHeight="1">
      <c r="B129" s="82" t="s">
        <v>177</v>
      </c>
      <c r="C129" s="82"/>
      <c r="D129" s="82"/>
      <c r="E129" s="82"/>
    </row>
    <row r="130" spans="2:5" ht="28.5" customHeight="1">
      <c r="B130" s="82" t="s">
        <v>178</v>
      </c>
      <c r="C130" s="82"/>
      <c r="D130" s="82"/>
      <c r="E130" s="82"/>
    </row>
    <row r="131" spans="2:5">
      <c r="B131" s="83"/>
      <c r="C131" s="83"/>
      <c r="D131" s="83"/>
      <c r="E131" s="83"/>
    </row>
    <row r="132" spans="2:5">
      <c r="B132" s="87" t="s">
        <v>179</v>
      </c>
      <c r="C132" s="87"/>
      <c r="D132" s="87"/>
      <c r="E132" s="87"/>
    </row>
    <row r="133" spans="2:5" ht="28.5" customHeight="1">
      <c r="B133" s="82" t="s">
        <v>180</v>
      </c>
      <c r="C133" s="82"/>
      <c r="D133" s="82"/>
      <c r="E133" s="82"/>
    </row>
    <row r="134" spans="2:5" ht="39" customHeight="1">
      <c r="B134" s="82" t="s">
        <v>181</v>
      </c>
      <c r="C134" s="82"/>
      <c r="D134" s="82"/>
      <c r="E134" s="82"/>
    </row>
    <row r="135" spans="2:5" ht="13.5" customHeight="1">
      <c r="B135" s="82" t="s">
        <v>182</v>
      </c>
      <c r="C135" s="82"/>
      <c r="D135" s="82"/>
      <c r="E135" s="82"/>
    </row>
    <row r="136" spans="2:5">
      <c r="B136" s="27" t="s">
        <v>183</v>
      </c>
      <c r="C136" s="98"/>
      <c r="D136" s="98"/>
      <c r="E136" s="98"/>
    </row>
    <row r="137" spans="2:5" ht="50.25" customHeight="1">
      <c r="B137" s="84" t="s">
        <v>184</v>
      </c>
      <c r="C137" s="84"/>
      <c r="D137" s="84"/>
      <c r="E137" s="84"/>
    </row>
    <row r="138" spans="2:5" ht="39" customHeight="1">
      <c r="B138" s="84" t="s">
        <v>185</v>
      </c>
      <c r="C138" s="84"/>
      <c r="D138" s="84"/>
      <c r="E138" s="84"/>
    </row>
    <row r="139" spans="2:5" ht="28.5" customHeight="1">
      <c r="B139" s="81" t="s">
        <v>186</v>
      </c>
      <c r="C139" s="81"/>
      <c r="D139" s="81"/>
      <c r="E139" s="81"/>
    </row>
    <row r="140" spans="2:5" ht="28.5" customHeight="1">
      <c r="B140" s="80" t="s">
        <v>187</v>
      </c>
      <c r="C140" s="80"/>
      <c r="D140" s="80"/>
      <c r="E140" s="80"/>
    </row>
    <row r="141" spans="2:5" ht="28.5" customHeight="1">
      <c r="B141" s="81" t="s">
        <v>188</v>
      </c>
      <c r="C141" s="81"/>
      <c r="D141" s="81"/>
      <c r="E141" s="81"/>
    </row>
    <row r="142" spans="2:5" ht="28.5" customHeight="1">
      <c r="B142" s="80" t="s">
        <v>189</v>
      </c>
      <c r="C142" s="80"/>
      <c r="D142" s="80"/>
      <c r="E142" s="80"/>
    </row>
    <row r="143" spans="2:5">
      <c r="B143" s="5"/>
    </row>
  </sheetData>
  <mergeCells count="51">
    <mergeCell ref="M1:W1"/>
    <mergeCell ref="M2:W2"/>
    <mergeCell ref="A3:A19"/>
    <mergeCell ref="L3:M3"/>
    <mergeCell ref="L5:M5"/>
    <mergeCell ref="L13:M13"/>
    <mergeCell ref="L14:M14"/>
    <mergeCell ref="L15:M15"/>
    <mergeCell ref="L16:M16"/>
    <mergeCell ref="L18:M18"/>
    <mergeCell ref="L35:M35"/>
    <mergeCell ref="L19:M19"/>
    <mergeCell ref="L20:M20"/>
    <mergeCell ref="L21:M21"/>
    <mergeCell ref="L22:M22"/>
    <mergeCell ref="L23:M23"/>
    <mergeCell ref="L24:M24"/>
    <mergeCell ref="L25:M25"/>
    <mergeCell ref="L28:M28"/>
    <mergeCell ref="L29:M29"/>
    <mergeCell ref="L30:M30"/>
    <mergeCell ref="L31:M31"/>
    <mergeCell ref="S82:T82"/>
    <mergeCell ref="L59:M59"/>
    <mergeCell ref="L60:M60"/>
    <mergeCell ref="M62:W62"/>
    <mergeCell ref="M63:W63"/>
    <mergeCell ref="L64:M64"/>
    <mergeCell ref="M66:W66"/>
    <mergeCell ref="M67:W67"/>
    <mergeCell ref="L68:M68"/>
    <mergeCell ref="L69:M70"/>
    <mergeCell ref="A73:A75"/>
    <mergeCell ref="B133:E133"/>
    <mergeCell ref="J89:L89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40:E140"/>
    <mergeCell ref="B141:E141"/>
    <mergeCell ref="B142:E142"/>
    <mergeCell ref="B134:E134"/>
    <mergeCell ref="B135:E135"/>
    <mergeCell ref="B137:E137"/>
    <mergeCell ref="B138:E138"/>
    <mergeCell ref="B139:E139"/>
  </mergeCells>
  <printOptions verticalCentered="1"/>
  <pageMargins left="0.19685039370078702" right="0.19685039370078702" top="0.19685039370078702" bottom="0.19685039370078702" header="0.19685039370078702" footer="0.19685039370078702"/>
  <pageSetup paperSize="0" scale="5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"/>
  <sheetViews>
    <sheetView topLeftCell="A48" workbookViewId="0"/>
  </sheetViews>
  <sheetFormatPr defaultRowHeight="14.25"/>
  <cols>
    <col min="1" max="1" width="9" customWidth="1"/>
    <col min="2" max="2" width="33.25" customWidth="1"/>
    <col min="3" max="3" width="35.625" customWidth="1"/>
    <col min="4" max="4" width="12.625" customWidth="1"/>
    <col min="5" max="11" width="9" customWidth="1"/>
    <col min="12" max="12" width="12.875" customWidth="1"/>
    <col min="13" max="13" width="9" customWidth="1"/>
  </cols>
  <sheetData>
    <row r="1" spans="1:13" ht="15.75">
      <c r="A1" s="28"/>
      <c r="B1" s="28"/>
      <c r="C1" s="28"/>
      <c r="D1" s="28"/>
      <c r="E1" s="28"/>
      <c r="F1" s="28"/>
      <c r="G1" s="28"/>
    </row>
    <row r="2" spans="1:13" ht="15.75">
      <c r="A2" s="89" t="s">
        <v>190</v>
      </c>
      <c r="B2" s="89"/>
      <c r="C2" s="89"/>
      <c r="D2" s="29"/>
      <c r="E2" s="28"/>
      <c r="F2" s="28"/>
      <c r="G2" s="28"/>
    </row>
    <row r="3" spans="1:13" ht="18.75" customHeight="1">
      <c r="A3" s="30" t="s">
        <v>12</v>
      </c>
      <c r="B3" s="30" t="s">
        <v>191</v>
      </c>
      <c r="C3" s="31">
        <f>2906+5672.01+2358.46+7000+8393.82+40004.07+4068.95+4068.95+4458+4068.95+4068.95+4682.99+5345.8+4478+3288.99+2761+2700+2700+1363.12+3154.01+4500+5285.99+5000+6000+7200+9906.08+3865+3957+5210+2870+2376.56+3300+8992+4809.85+6933.29</f>
        <v>197747.84</v>
      </c>
      <c r="D3" s="29"/>
      <c r="E3" s="28"/>
      <c r="F3" s="28"/>
      <c r="G3" s="28"/>
    </row>
    <row r="4" spans="1:13" ht="35.85" customHeight="1">
      <c r="A4" s="30" t="s">
        <v>192</v>
      </c>
      <c r="B4" s="30" t="s">
        <v>193</v>
      </c>
      <c r="C4" s="32">
        <f>2000+492+3813+2429.25+602.7+1500+492+5719.5+7287.75+602.7+15669+520.29+568.26</f>
        <v>41696.450000000004</v>
      </c>
      <c r="D4" s="33"/>
      <c r="E4" s="28"/>
      <c r="F4" s="28"/>
      <c r="G4" s="28"/>
      <c r="I4" s="34"/>
      <c r="J4" s="90"/>
      <c r="K4" s="90"/>
      <c r="L4" s="35"/>
    </row>
    <row r="5" spans="1:13" ht="15.75">
      <c r="A5" s="30" t="s">
        <v>47</v>
      </c>
      <c r="B5" s="30" t="s">
        <v>194</v>
      </c>
      <c r="C5" s="36">
        <v>3830.8</v>
      </c>
      <c r="D5" s="28"/>
      <c r="E5" s="28"/>
      <c r="F5" s="28"/>
      <c r="G5" s="28"/>
      <c r="I5" s="37"/>
      <c r="J5" s="38"/>
      <c r="K5" s="38"/>
      <c r="L5" s="34"/>
      <c r="M5" s="37"/>
    </row>
    <row r="6" spans="1:13" ht="33.75" customHeight="1">
      <c r="A6" s="30" t="s">
        <v>88</v>
      </c>
      <c r="B6" s="30" t="s">
        <v>195</v>
      </c>
      <c r="C6" s="31">
        <v>11236</v>
      </c>
      <c r="D6" s="39"/>
      <c r="E6" s="28"/>
      <c r="F6" s="28"/>
      <c r="G6" s="28"/>
      <c r="I6" s="37"/>
      <c r="J6" s="38"/>
      <c r="K6" s="38"/>
      <c r="L6" s="34"/>
      <c r="M6" s="37"/>
    </row>
    <row r="7" spans="1:13" ht="29.25" customHeight="1">
      <c r="A7" s="30" t="s">
        <v>196</v>
      </c>
      <c r="B7" s="30" t="s">
        <v>197</v>
      </c>
      <c r="C7" s="31">
        <v>5307</v>
      </c>
      <c r="D7" s="39"/>
      <c r="E7" s="28"/>
      <c r="F7" s="28"/>
      <c r="G7" s="28"/>
      <c r="I7" s="37"/>
      <c r="J7" s="38"/>
      <c r="K7" s="38"/>
      <c r="L7" s="34"/>
      <c r="M7" s="37"/>
    </row>
    <row r="8" spans="1:13" ht="16.5" customHeight="1">
      <c r="A8" s="30" t="s">
        <v>198</v>
      </c>
      <c r="B8" s="30" t="s">
        <v>199</v>
      </c>
      <c r="C8" s="31">
        <f>3567+4000+1615+3000</f>
        <v>12182</v>
      </c>
      <c r="D8" s="39"/>
      <c r="E8" s="28"/>
      <c r="F8" s="28"/>
      <c r="G8" s="28"/>
      <c r="I8" s="37"/>
      <c r="J8" s="38"/>
      <c r="K8" s="38"/>
      <c r="L8" s="34"/>
      <c r="M8" s="37"/>
    </row>
    <row r="9" spans="1:13" ht="34.35" customHeight="1">
      <c r="A9" s="30" t="s">
        <v>200</v>
      </c>
      <c r="B9" s="30" t="s">
        <v>201</v>
      </c>
      <c r="C9" s="31">
        <f>50+50+48856.83+56955.15+46706.79+1720+577+3060.24+707.25+830.25</f>
        <v>159513.51</v>
      </c>
      <c r="D9" s="39"/>
      <c r="E9" s="28"/>
      <c r="F9" s="28"/>
      <c r="G9" s="28"/>
      <c r="I9" s="37"/>
      <c r="J9" s="38"/>
      <c r="K9" s="38"/>
      <c r="L9" s="34"/>
      <c r="M9" s="37"/>
    </row>
    <row r="10" spans="1:13" ht="17.25" customHeight="1">
      <c r="A10" s="30" t="s">
        <v>0</v>
      </c>
      <c r="B10" s="40" t="s">
        <v>202</v>
      </c>
      <c r="C10" s="41">
        <f>SUM(C3:C9)</f>
        <v>431513.59999999998</v>
      </c>
      <c r="D10" s="29"/>
      <c r="E10" s="28"/>
      <c r="F10" s="28"/>
      <c r="G10" s="28"/>
      <c r="I10" s="37"/>
      <c r="J10" s="38"/>
      <c r="K10" s="38"/>
      <c r="L10" s="34"/>
      <c r="M10" s="37"/>
    </row>
    <row r="11" spans="1:13" ht="15.75">
      <c r="A11" s="89" t="s">
        <v>90</v>
      </c>
      <c r="B11" s="89"/>
      <c r="C11" s="89"/>
      <c r="D11" s="42"/>
      <c r="E11" s="28"/>
      <c r="F11" s="28"/>
      <c r="G11" s="28"/>
      <c r="I11" s="37"/>
      <c r="J11" s="38"/>
      <c r="K11" s="38"/>
      <c r="L11" s="34"/>
      <c r="M11" s="37"/>
    </row>
    <row r="12" spans="1:13" ht="22.5" customHeight="1">
      <c r="A12" s="30" t="s">
        <v>12</v>
      </c>
      <c r="B12" s="30" t="s">
        <v>191</v>
      </c>
      <c r="C12" s="43">
        <f>18000+1200+400+400+600</f>
        <v>20600</v>
      </c>
      <c r="D12" s="42"/>
      <c r="E12" s="28"/>
      <c r="F12" s="28"/>
      <c r="G12" s="28"/>
      <c r="I12" s="37"/>
      <c r="J12" s="38"/>
      <c r="K12" s="38"/>
      <c r="L12" s="34"/>
      <c r="M12" s="37"/>
    </row>
    <row r="13" spans="1:13" ht="13.5" customHeight="1">
      <c r="A13" s="30" t="s">
        <v>47</v>
      </c>
      <c r="B13" s="30" t="s">
        <v>195</v>
      </c>
      <c r="C13" s="43">
        <f>3550+1600</f>
        <v>5150</v>
      </c>
      <c r="D13" s="42"/>
      <c r="E13" s="28"/>
      <c r="F13" s="28"/>
      <c r="G13" s="28"/>
      <c r="I13" s="37"/>
      <c r="J13" s="38"/>
      <c r="K13" s="38"/>
      <c r="L13" s="34"/>
      <c r="M13" s="37"/>
    </row>
    <row r="14" spans="1:13" ht="25.5" customHeight="1">
      <c r="A14" s="30" t="s">
        <v>88</v>
      </c>
      <c r="B14" s="30" t="s">
        <v>199</v>
      </c>
      <c r="C14" s="43">
        <f>3000+700</f>
        <v>3700</v>
      </c>
      <c r="D14" s="42"/>
      <c r="E14" s="28"/>
      <c r="F14" s="28"/>
      <c r="G14" s="28"/>
      <c r="I14" s="37"/>
      <c r="J14" s="38"/>
      <c r="K14" s="38"/>
      <c r="L14" s="34"/>
      <c r="M14" s="37"/>
    </row>
    <row r="15" spans="1:13" ht="15.75">
      <c r="A15" s="30" t="s">
        <v>0</v>
      </c>
      <c r="B15" s="40" t="s">
        <v>202</v>
      </c>
      <c r="C15" s="41">
        <f>SUM(C12:C14)</f>
        <v>29450</v>
      </c>
      <c r="D15" s="42"/>
      <c r="E15" s="28"/>
      <c r="F15" s="28"/>
      <c r="G15" s="28"/>
      <c r="I15" s="37"/>
      <c r="J15" s="38"/>
      <c r="K15" s="38"/>
      <c r="L15" s="34"/>
      <c r="M15" s="37"/>
    </row>
    <row r="16" spans="1:13" ht="15.75">
      <c r="A16" s="89" t="s">
        <v>203</v>
      </c>
      <c r="B16" s="89"/>
      <c r="C16" s="89"/>
      <c r="D16" s="42"/>
      <c r="E16" s="28"/>
      <c r="F16" s="28"/>
      <c r="G16" s="28"/>
      <c r="I16" s="37"/>
      <c r="J16" s="38"/>
      <c r="K16" s="38"/>
      <c r="L16" s="34"/>
      <c r="M16" s="44"/>
    </row>
    <row r="17" spans="1:14" ht="23.25" customHeight="1">
      <c r="A17" s="30" t="s">
        <v>12</v>
      </c>
      <c r="B17" s="30" t="s">
        <v>191</v>
      </c>
      <c r="C17" s="43">
        <f>2000+2000+2000+2000+1445+350+380+250+450+380+399+3260+1500+550</f>
        <v>16964</v>
      </c>
      <c r="D17" s="42"/>
      <c r="E17" s="28"/>
      <c r="F17" s="28"/>
      <c r="G17" s="28"/>
      <c r="I17" s="44"/>
    </row>
    <row r="18" spans="1:14" ht="34.5" customHeight="1">
      <c r="A18" s="30" t="s">
        <v>47</v>
      </c>
      <c r="B18" s="30" t="s">
        <v>195</v>
      </c>
      <c r="C18" s="43">
        <f>799+599+2999</f>
        <v>4397</v>
      </c>
      <c r="D18" s="42"/>
      <c r="E18" s="28"/>
      <c r="F18" s="28"/>
      <c r="G18" s="28"/>
    </row>
    <row r="19" spans="1:14" ht="23.25" customHeight="1">
      <c r="A19" s="30" t="s">
        <v>88</v>
      </c>
      <c r="B19" s="30" t="s">
        <v>199</v>
      </c>
      <c r="C19" s="43">
        <f>2650+850+1500+1850+3490</f>
        <v>10340</v>
      </c>
      <c r="D19" s="42"/>
      <c r="E19" s="28"/>
      <c r="F19" s="28"/>
      <c r="G19" s="28"/>
    </row>
    <row r="20" spans="1:14" ht="15.75">
      <c r="A20" s="30" t="s">
        <v>0</v>
      </c>
      <c r="B20" s="40" t="s">
        <v>202</v>
      </c>
      <c r="C20" s="41">
        <f>SUM(C17:C19)</f>
        <v>31701</v>
      </c>
      <c r="D20" s="42"/>
      <c r="E20" s="28"/>
      <c r="F20" s="28"/>
      <c r="G20" s="28"/>
    </row>
    <row r="21" spans="1:14" ht="15.75">
      <c r="A21" s="89" t="s">
        <v>204</v>
      </c>
      <c r="B21" s="89"/>
      <c r="C21" s="89"/>
      <c r="D21" s="42"/>
      <c r="E21" s="28"/>
      <c r="F21" s="28"/>
      <c r="G21" s="28"/>
      <c r="I21" s="34"/>
      <c r="J21" s="90"/>
      <c r="K21" s="90"/>
      <c r="L21" s="35"/>
    </row>
    <row r="22" spans="1:14" ht="13.5" customHeight="1">
      <c r="A22" s="30" t="s">
        <v>12</v>
      </c>
      <c r="B22" s="30" t="s">
        <v>191</v>
      </c>
      <c r="C22" s="43">
        <f>195.2+113.05+400+6930+7749+1068.87+210.33+195.2+113.05+195.2+122+210+259+686.25+2170+85+765</f>
        <v>21467.15</v>
      </c>
      <c r="D22" s="29"/>
      <c r="E22" s="28"/>
      <c r="F22" s="28"/>
      <c r="G22" s="28"/>
      <c r="I22" s="37"/>
      <c r="J22" s="38"/>
      <c r="K22" s="38"/>
      <c r="L22" s="34"/>
      <c r="M22" s="90"/>
      <c r="N22" s="90"/>
    </row>
    <row r="23" spans="1:14" ht="29.25" customHeight="1">
      <c r="A23" s="30" t="s">
        <v>47</v>
      </c>
      <c r="B23" s="30" t="s">
        <v>195</v>
      </c>
      <c r="C23" s="43">
        <f>519.27+519+12029.4</f>
        <v>13067.67</v>
      </c>
      <c r="D23" s="29"/>
      <c r="E23" s="28"/>
      <c r="F23" s="28"/>
      <c r="G23" s="28"/>
      <c r="I23" s="37"/>
      <c r="J23" s="38"/>
      <c r="K23" s="38"/>
      <c r="L23" s="34"/>
      <c r="M23" s="90"/>
      <c r="N23" s="90"/>
    </row>
    <row r="24" spans="1:14" ht="58.15" customHeight="1">
      <c r="A24" s="30" t="s">
        <v>88</v>
      </c>
      <c r="B24" s="30" t="s">
        <v>205</v>
      </c>
      <c r="C24" s="43">
        <f>12233.45+12233.45+12298.45</f>
        <v>36765.350000000006</v>
      </c>
      <c r="D24" s="29"/>
      <c r="E24" s="28"/>
      <c r="F24" s="28"/>
      <c r="G24" s="28"/>
      <c r="I24" s="37"/>
      <c r="J24" s="38"/>
      <c r="K24" s="38"/>
      <c r="L24" s="34"/>
      <c r="M24" s="90"/>
      <c r="N24" s="90"/>
    </row>
    <row r="25" spans="1:14" ht="32.25" customHeight="1">
      <c r="A25" s="30" t="s">
        <v>196</v>
      </c>
      <c r="B25" s="30" t="s">
        <v>206</v>
      </c>
      <c r="C25" s="43">
        <f>1111.72+6268.85</f>
        <v>7380.5700000000006</v>
      </c>
      <c r="D25" s="29"/>
      <c r="E25" s="28"/>
      <c r="F25" s="28"/>
      <c r="G25" s="28"/>
      <c r="I25" s="37"/>
      <c r="J25" s="38"/>
      <c r="K25" s="38"/>
      <c r="L25" s="34"/>
      <c r="M25" s="90"/>
      <c r="N25" s="90"/>
    </row>
    <row r="26" spans="1:14" ht="16.5" customHeight="1">
      <c r="A26" s="30" t="s">
        <v>207</v>
      </c>
      <c r="B26" s="30" t="s">
        <v>199</v>
      </c>
      <c r="C26" s="43">
        <f>8848.62+2000+124.32+254.01+835.23+402.89+402.89+69+1933.56+2152.5+50+98+402.89+1527+2001.07+349+370+98+319+219+598.02</f>
        <v>23054.999999999996</v>
      </c>
      <c r="D26" s="29"/>
      <c r="E26" s="28"/>
      <c r="F26" s="28"/>
      <c r="G26" s="28"/>
      <c r="I26" s="37"/>
      <c r="J26" s="38"/>
      <c r="K26" s="38"/>
      <c r="L26" s="34"/>
      <c r="M26" s="90"/>
      <c r="N26" s="90"/>
    </row>
    <row r="27" spans="1:14" ht="15.75">
      <c r="A27" s="30" t="s">
        <v>0</v>
      </c>
      <c r="B27" s="40" t="s">
        <v>202</v>
      </c>
      <c r="C27" s="41">
        <f>SUM(C22:C26)</f>
        <v>101735.74000000002</v>
      </c>
      <c r="D27" s="29"/>
      <c r="E27" s="28"/>
      <c r="F27" s="28"/>
      <c r="G27" s="28"/>
      <c r="I27" s="37"/>
      <c r="J27" s="38"/>
      <c r="K27" s="38"/>
      <c r="L27" s="34"/>
      <c r="M27" s="90"/>
      <c r="N27" s="90"/>
    </row>
    <row r="28" spans="1:14" ht="15.75">
      <c r="A28" s="89" t="s">
        <v>109</v>
      </c>
      <c r="B28" s="89"/>
      <c r="C28" s="89"/>
      <c r="D28" s="29"/>
      <c r="E28" s="28"/>
      <c r="F28" s="28"/>
      <c r="G28" s="28"/>
      <c r="I28" s="37"/>
      <c r="J28" s="38"/>
      <c r="K28" s="38"/>
      <c r="L28" s="34"/>
      <c r="M28" s="90"/>
      <c r="N28" s="90"/>
    </row>
    <row r="29" spans="1:14" ht="27" customHeight="1">
      <c r="A29" s="30" t="s">
        <v>12</v>
      </c>
      <c r="B29" s="30" t="s">
        <v>191</v>
      </c>
      <c r="C29" s="31">
        <f>1024.8+388+4689+2516+2516+2516+2516+1029.01+619+435+435+435+700</f>
        <v>19818.809999999998</v>
      </c>
      <c r="D29" s="29"/>
      <c r="E29" s="28"/>
      <c r="F29" s="28"/>
      <c r="G29" s="28"/>
      <c r="I29" s="90"/>
      <c r="J29" s="90"/>
      <c r="K29" s="90"/>
      <c r="L29" s="45"/>
      <c r="M29" s="38"/>
      <c r="N29" s="34"/>
    </row>
    <row r="30" spans="1:14" ht="33.75" customHeight="1">
      <c r="A30" s="30" t="s">
        <v>47</v>
      </c>
      <c r="B30" s="30" t="s">
        <v>195</v>
      </c>
      <c r="C30" s="31">
        <f>2196+2500</f>
        <v>4696</v>
      </c>
      <c r="D30" s="29"/>
      <c r="E30" s="28"/>
      <c r="F30" s="28"/>
      <c r="G30" s="28"/>
      <c r="I30" s="90"/>
      <c r="J30" s="90"/>
      <c r="K30" s="90"/>
      <c r="L30" s="34"/>
      <c r="M30" s="44"/>
    </row>
    <row r="31" spans="1:14" ht="21.75" customHeight="1">
      <c r="A31" s="30" t="s">
        <v>88</v>
      </c>
      <c r="B31" s="30" t="s">
        <v>208</v>
      </c>
      <c r="C31" s="46">
        <f>2173.49+19902+2135+6900+3100+7000.09+3499+2950+2584.37+6262+963.8+3500+3199+4983+11345</f>
        <v>80496.75</v>
      </c>
      <c r="D31" s="29"/>
      <c r="E31" s="28"/>
      <c r="F31" s="28"/>
      <c r="G31" s="28"/>
      <c r="I31" s="44"/>
    </row>
    <row r="32" spans="1:14" ht="15" customHeight="1">
      <c r="A32" s="30" t="s">
        <v>196</v>
      </c>
      <c r="B32" s="30" t="s">
        <v>199</v>
      </c>
      <c r="C32" s="31">
        <f>1810+1738</f>
        <v>3548</v>
      </c>
      <c r="D32" s="29"/>
      <c r="E32" s="28"/>
      <c r="F32" s="28"/>
      <c r="G32" s="28"/>
    </row>
    <row r="33" spans="1:7" ht="15.75">
      <c r="A33" s="30" t="s">
        <v>0</v>
      </c>
      <c r="B33" s="40" t="s">
        <v>202</v>
      </c>
      <c r="C33" s="41">
        <f>SUM(C29:C32)</f>
        <v>108559.56</v>
      </c>
      <c r="D33" s="29"/>
      <c r="E33" s="28"/>
      <c r="F33" s="28"/>
      <c r="G33" s="28"/>
    </row>
    <row r="34" spans="1:7" ht="15.75">
      <c r="A34" s="89" t="s">
        <v>209</v>
      </c>
      <c r="B34" s="89"/>
      <c r="C34" s="89"/>
      <c r="D34" s="29"/>
      <c r="E34" s="28"/>
      <c r="F34" s="28"/>
      <c r="G34" s="28"/>
    </row>
    <row r="35" spans="1:7" ht="29.25" customHeight="1">
      <c r="A35" s="30" t="s">
        <v>12</v>
      </c>
      <c r="B35" s="30" t="s">
        <v>191</v>
      </c>
      <c r="C35" s="31">
        <f>41531.3+14489.72+16500+15372+987.68+3598+3400+4600+492+3813+2429.25+37329.12+11370+9600+5199+1999.99+2531.5+2350+1950+1500+699+4331+950+220+199+199+1500+37329.12+5719.5+7287.75</f>
        <v>239476.93</v>
      </c>
      <c r="D35" s="29"/>
      <c r="E35" s="28"/>
      <c r="F35" s="28"/>
      <c r="G35" s="28"/>
    </row>
    <row r="36" spans="1:7" ht="36" customHeight="1">
      <c r="A36" s="30" t="s">
        <v>47</v>
      </c>
      <c r="B36" s="30" t="s">
        <v>195</v>
      </c>
      <c r="C36" s="31">
        <f>5658+3489.2+3000+400+393.6+410</f>
        <v>13350.800000000001</v>
      </c>
      <c r="D36" s="29"/>
      <c r="E36" s="28"/>
      <c r="F36" s="28"/>
      <c r="G36" s="28"/>
    </row>
    <row r="37" spans="1:7" ht="15.75">
      <c r="A37" s="30" t="s">
        <v>88</v>
      </c>
      <c r="B37" s="30" t="s">
        <v>210</v>
      </c>
      <c r="C37" s="31">
        <f>15372+60146</f>
        <v>75518</v>
      </c>
      <c r="D37" s="29"/>
      <c r="E37" s="28"/>
      <c r="F37" s="28"/>
      <c r="G37" s="28"/>
    </row>
    <row r="38" spans="1:7" ht="15.75">
      <c r="A38" s="30" t="s">
        <v>196</v>
      </c>
      <c r="B38" s="30" t="s">
        <v>199</v>
      </c>
      <c r="C38" s="31">
        <f>3714.9+2464.4+1100+2300+2000+2000+1563.45+4000+14800+1900+2931+1660.5+2900+3200+3200+1722+3082+7996+1500+1205.4+105811.98</f>
        <v>171051.63</v>
      </c>
      <c r="D38" s="29"/>
      <c r="E38" s="28"/>
      <c r="F38" s="28"/>
      <c r="G38" s="28"/>
    </row>
    <row r="39" spans="1:7" ht="15.75">
      <c r="A39" s="30" t="s">
        <v>0</v>
      </c>
      <c r="B39" s="40" t="s">
        <v>202</v>
      </c>
      <c r="C39" s="41">
        <f>SUM(C35:C38)</f>
        <v>499397.36</v>
      </c>
      <c r="D39" s="29"/>
      <c r="E39" s="28"/>
      <c r="F39" s="28"/>
      <c r="G39" s="28"/>
    </row>
    <row r="40" spans="1:7" ht="15.75">
      <c r="A40" s="89" t="s">
        <v>211</v>
      </c>
      <c r="B40" s="89"/>
      <c r="C40" s="89"/>
      <c r="D40" s="29"/>
      <c r="E40" s="28"/>
      <c r="F40" s="28"/>
      <c r="G40" s="28"/>
    </row>
    <row r="41" spans="1:7" ht="31.5" customHeight="1">
      <c r="A41" s="30" t="s">
        <v>12</v>
      </c>
      <c r="B41" s="30" t="s">
        <v>191</v>
      </c>
      <c r="C41" s="31">
        <f>3926+5896+20000+4540+3926+1780+40610.92+737+360+628.3+389+401+319+10000+1963+3000+3000+15669+1720+577+520.29+3060.24</f>
        <v>123022.75</v>
      </c>
      <c r="D41" s="29"/>
      <c r="E41" s="28"/>
      <c r="F41" s="28"/>
      <c r="G41" s="28"/>
    </row>
    <row r="42" spans="1:7" ht="31.5">
      <c r="A42" s="30" t="s">
        <v>47</v>
      </c>
      <c r="B42" s="30" t="s">
        <v>195</v>
      </c>
      <c r="C42" s="31">
        <f>3000+3678.3+290+568.26</f>
        <v>7536.56</v>
      </c>
      <c r="D42" s="29"/>
      <c r="E42" s="28"/>
      <c r="F42" s="28"/>
      <c r="G42" s="28"/>
    </row>
    <row r="43" spans="1:7" ht="15.75">
      <c r="A43" s="30" t="s">
        <v>88</v>
      </c>
      <c r="B43" s="30" t="s">
        <v>212</v>
      </c>
      <c r="C43" s="31">
        <f>10126+5612</f>
        <v>15738</v>
      </c>
      <c r="D43" s="29"/>
      <c r="E43" s="28"/>
      <c r="F43" s="28"/>
      <c r="G43" s="28"/>
    </row>
    <row r="44" spans="1:7" ht="15.75">
      <c r="A44" s="30" t="s">
        <v>196</v>
      </c>
      <c r="B44" s="30" t="s">
        <v>199</v>
      </c>
      <c r="C44" s="31">
        <f>339+2699+1800+4500+3864+1906.5+339+449+3281.8+1563.45+470+46706.79</f>
        <v>67918.540000000008</v>
      </c>
      <c r="D44" s="29"/>
      <c r="E44" s="28"/>
      <c r="F44" s="28"/>
      <c r="G44" s="28"/>
    </row>
    <row r="45" spans="1:7" ht="15.75">
      <c r="A45" s="30" t="s">
        <v>0</v>
      </c>
      <c r="B45" s="40" t="s">
        <v>202</v>
      </c>
      <c r="C45" s="41">
        <f>SUM(C41:C44)</f>
        <v>214215.85</v>
      </c>
      <c r="D45" s="29"/>
      <c r="E45" s="28"/>
      <c r="F45" s="28"/>
      <c r="G45" s="28"/>
    </row>
    <row r="46" spans="1:7" ht="15.75">
      <c r="A46" s="89" t="s">
        <v>213</v>
      </c>
      <c r="B46" s="89"/>
      <c r="C46" s="89"/>
      <c r="D46" s="29"/>
      <c r="E46" s="28"/>
      <c r="F46" s="28"/>
      <c r="G46" s="28"/>
    </row>
    <row r="47" spans="1:7" ht="15.75">
      <c r="A47" s="30" t="s">
        <v>12</v>
      </c>
      <c r="B47" s="30" t="s">
        <v>191</v>
      </c>
      <c r="C47" s="47">
        <v>0</v>
      </c>
      <c r="D47" s="29"/>
      <c r="E47" s="28"/>
      <c r="F47" s="28"/>
      <c r="G47" s="28"/>
    </row>
    <row r="48" spans="1:7" ht="31.5">
      <c r="A48" s="30" t="s">
        <v>47</v>
      </c>
      <c r="B48" s="30" t="s">
        <v>195</v>
      </c>
      <c r="C48" s="48">
        <v>0</v>
      </c>
      <c r="D48" s="29"/>
      <c r="E48" s="28"/>
      <c r="F48" s="28"/>
      <c r="G48" s="28"/>
    </row>
    <row r="49" spans="1:7" ht="15.75">
      <c r="A49" s="30" t="s">
        <v>88</v>
      </c>
      <c r="B49" s="30" t="s">
        <v>199</v>
      </c>
      <c r="C49" s="47">
        <v>0</v>
      </c>
      <c r="D49" s="29"/>
      <c r="E49" s="28"/>
      <c r="F49" s="28"/>
      <c r="G49" s="28"/>
    </row>
    <row r="50" spans="1:7" ht="15.75">
      <c r="A50" s="30" t="s">
        <v>0</v>
      </c>
      <c r="B50" s="40" t="s">
        <v>202</v>
      </c>
      <c r="C50" s="49">
        <v>0</v>
      </c>
      <c r="D50" s="29"/>
      <c r="E50" s="28"/>
      <c r="F50" s="28"/>
      <c r="G50" s="28"/>
    </row>
    <row r="51" spans="1:7" ht="15.75">
      <c r="A51" s="89" t="s">
        <v>163</v>
      </c>
      <c r="B51" s="89"/>
      <c r="C51" s="89"/>
      <c r="D51" s="29"/>
      <c r="E51" s="28"/>
      <c r="F51" s="28"/>
      <c r="G51" s="28"/>
    </row>
    <row r="52" spans="1:7" ht="15.75">
      <c r="A52" s="30" t="s">
        <v>12</v>
      </c>
      <c r="B52" s="30" t="s">
        <v>191</v>
      </c>
      <c r="C52" s="31">
        <f>41531.3+609+4500+1650+1600</f>
        <v>49890.3</v>
      </c>
      <c r="D52" s="29"/>
      <c r="E52" s="28"/>
      <c r="F52" s="28"/>
      <c r="G52" s="28"/>
    </row>
    <row r="53" spans="1:7" ht="31.5">
      <c r="A53" s="30" t="s">
        <v>47</v>
      </c>
      <c r="B53" s="30" t="s">
        <v>195</v>
      </c>
      <c r="C53" s="31">
        <f>4945+3660+436.99+2200+2000</f>
        <v>13241.99</v>
      </c>
      <c r="D53" s="29"/>
      <c r="E53" s="28"/>
      <c r="F53" s="28"/>
      <c r="G53" s="28"/>
    </row>
    <row r="54" spans="1:7" ht="15.75">
      <c r="A54" s="30" t="s">
        <v>88</v>
      </c>
      <c r="B54" s="30" t="s">
        <v>199</v>
      </c>
      <c r="C54" s="31">
        <f>1895+2000+2299+3500+2099</f>
        <v>11793</v>
      </c>
      <c r="D54" s="29"/>
      <c r="E54" s="28"/>
      <c r="F54" s="28"/>
      <c r="G54" s="28"/>
    </row>
    <row r="55" spans="1:7" ht="15.75">
      <c r="A55" s="30" t="s">
        <v>0</v>
      </c>
      <c r="B55" s="40" t="s">
        <v>202</v>
      </c>
      <c r="C55" s="41">
        <f>SUM(C52:C54)</f>
        <v>74925.290000000008</v>
      </c>
      <c r="D55" s="29"/>
      <c r="E55" s="28"/>
      <c r="F55" s="28"/>
      <c r="G55" s="28"/>
    </row>
    <row r="56" spans="1:7" ht="15.75">
      <c r="A56" s="89" t="s">
        <v>214</v>
      </c>
      <c r="B56" s="89"/>
      <c r="C56" s="89"/>
      <c r="D56" s="29"/>
      <c r="E56" s="28"/>
      <c r="F56" s="28"/>
      <c r="G56" s="28"/>
    </row>
    <row r="57" spans="1:7" ht="15.75">
      <c r="A57" s="30" t="s">
        <v>12</v>
      </c>
      <c r="B57" s="30" t="s">
        <v>191</v>
      </c>
      <c r="C57" s="31">
        <f>3202.57+449+4500</f>
        <v>8151.57</v>
      </c>
      <c r="D57" s="29"/>
      <c r="E57" s="28"/>
      <c r="F57" s="28"/>
      <c r="G57" s="28"/>
    </row>
    <row r="58" spans="1:7" ht="31.5">
      <c r="A58" s="30" t="s">
        <v>47</v>
      </c>
      <c r="B58" s="30" t="s">
        <v>195</v>
      </c>
      <c r="C58" s="31">
        <v>3000</v>
      </c>
      <c r="D58" s="29"/>
      <c r="E58" s="28"/>
      <c r="F58" s="28"/>
      <c r="G58" s="28"/>
    </row>
    <row r="59" spans="1:7" ht="15.75">
      <c r="A59" s="30" t="s">
        <v>88</v>
      </c>
      <c r="B59" s="30" t="s">
        <v>199</v>
      </c>
      <c r="C59" s="31">
        <f>345+2380+1700</f>
        <v>4425</v>
      </c>
      <c r="D59" s="29"/>
      <c r="E59" s="28"/>
      <c r="F59" s="28"/>
      <c r="G59" s="28"/>
    </row>
    <row r="60" spans="1:7" ht="15.75">
      <c r="A60" s="30"/>
      <c r="B60" s="40" t="s">
        <v>202</v>
      </c>
      <c r="C60" s="41">
        <f>SUM(C57:C59)</f>
        <v>15576.57</v>
      </c>
      <c r="D60" s="29"/>
      <c r="E60" s="28"/>
      <c r="F60" s="28"/>
      <c r="G60" s="28"/>
    </row>
    <row r="61" spans="1:7" ht="15.75">
      <c r="A61" s="50" t="s">
        <v>0</v>
      </c>
      <c r="B61" s="51" t="s">
        <v>215</v>
      </c>
      <c r="C61" s="52">
        <f>SUM(C10,C15,C20,C27,C33,C39,C45,C50,C55,C60)</f>
        <v>1507074.97</v>
      </c>
      <c r="D61" s="29"/>
      <c r="E61" s="28"/>
      <c r="F61" s="28"/>
      <c r="G61" s="28"/>
    </row>
    <row r="62" spans="1:7" ht="15.75">
      <c r="A62" s="28"/>
      <c r="B62" s="28"/>
      <c r="C62" s="28"/>
      <c r="D62" s="28"/>
      <c r="E62" s="28"/>
      <c r="F62" s="28"/>
      <c r="G62" s="28"/>
    </row>
    <row r="63" spans="1:7" ht="15.75">
      <c r="A63" s="28"/>
      <c r="B63" s="28"/>
      <c r="C63" s="28"/>
      <c r="D63" s="28"/>
      <c r="E63" s="28"/>
      <c r="F63" s="28"/>
      <c r="G63" s="28"/>
    </row>
    <row r="64" spans="1:7" ht="15.75">
      <c r="A64" s="28"/>
      <c r="B64" s="28"/>
      <c r="C64" s="28"/>
      <c r="D64" s="28"/>
      <c r="E64" s="28"/>
      <c r="F64" s="28"/>
      <c r="G64" s="28"/>
    </row>
    <row r="65" spans="1:7" ht="15.75">
      <c r="A65" s="28"/>
      <c r="B65" s="28"/>
      <c r="C65" s="28"/>
      <c r="D65" s="28"/>
      <c r="E65" s="28"/>
      <c r="F65" s="28"/>
      <c r="G65" s="28"/>
    </row>
  </sheetData>
  <mergeCells count="21">
    <mergeCell ref="M27:N27"/>
    <mergeCell ref="A2:C2"/>
    <mergeCell ref="J4:K4"/>
    <mergeCell ref="A11:C11"/>
    <mergeCell ref="A16:C16"/>
    <mergeCell ref="A21:C21"/>
    <mergeCell ref="J21:K21"/>
    <mergeCell ref="M22:N22"/>
    <mergeCell ref="M23:N23"/>
    <mergeCell ref="M24:N24"/>
    <mergeCell ref="M25:N25"/>
    <mergeCell ref="M26:N26"/>
    <mergeCell ref="A46:C46"/>
    <mergeCell ref="A51:C51"/>
    <mergeCell ref="A56:C56"/>
    <mergeCell ref="A28:C28"/>
    <mergeCell ref="M28:N28"/>
    <mergeCell ref="I29:K29"/>
    <mergeCell ref="I30:K30"/>
    <mergeCell ref="A34:C34"/>
    <mergeCell ref="A40:C40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workbookViewId="0">
      <selection activeCell="N1" sqref="N1"/>
    </sheetView>
  </sheetViews>
  <sheetFormatPr defaultRowHeight="14.25"/>
  <cols>
    <col min="1" max="3" width="9" customWidth="1"/>
    <col min="4" max="4" width="11.5" customWidth="1"/>
    <col min="5" max="5" width="12" customWidth="1"/>
    <col min="6" max="6" width="10.625" customWidth="1"/>
    <col min="7" max="8" width="9" customWidth="1"/>
    <col min="9" max="9" width="11.875" customWidth="1"/>
    <col min="10" max="12" width="9" customWidth="1"/>
    <col min="13" max="13" width="13.875" customWidth="1"/>
    <col min="14" max="14" width="18.5" customWidth="1"/>
    <col min="15" max="15" width="13.5" customWidth="1"/>
    <col min="16" max="16" width="9" customWidth="1"/>
  </cols>
  <sheetData>
    <row r="1" spans="1:15" ht="60" customHeight="1">
      <c r="A1" s="53" t="s">
        <v>3</v>
      </c>
      <c r="B1" s="53" t="s">
        <v>216</v>
      </c>
      <c r="C1" s="53" t="s">
        <v>217</v>
      </c>
      <c r="D1" s="53" t="s">
        <v>218</v>
      </c>
      <c r="E1" s="53" t="s">
        <v>219</v>
      </c>
      <c r="F1" s="53" t="s">
        <v>220</v>
      </c>
      <c r="G1" s="53" t="s">
        <v>221</v>
      </c>
      <c r="H1" s="53" t="s">
        <v>222</v>
      </c>
      <c r="I1" s="53" t="s">
        <v>223</v>
      </c>
      <c r="J1" s="53" t="s">
        <v>224</v>
      </c>
      <c r="K1" s="53" t="s">
        <v>225</v>
      </c>
      <c r="L1" s="53" t="s">
        <v>226</v>
      </c>
      <c r="M1" s="53" t="s">
        <v>227</v>
      </c>
      <c r="N1" s="54" t="s">
        <v>228</v>
      </c>
      <c r="O1" s="55"/>
    </row>
    <row r="2" spans="1:15" ht="54.75" customHeight="1">
      <c r="A2" s="56">
        <v>1</v>
      </c>
      <c r="B2" s="56" t="s">
        <v>229</v>
      </c>
      <c r="C2" s="56" t="s">
        <v>230</v>
      </c>
      <c r="D2" s="56" t="s">
        <v>231</v>
      </c>
      <c r="E2" s="56" t="s">
        <v>232</v>
      </c>
      <c r="F2" s="56" t="s">
        <v>233</v>
      </c>
      <c r="G2" s="56">
        <v>2</v>
      </c>
      <c r="H2" s="56">
        <v>2011</v>
      </c>
      <c r="I2" s="56" t="s">
        <v>234</v>
      </c>
      <c r="J2" s="56" t="s">
        <v>235</v>
      </c>
      <c r="K2" s="56" t="s">
        <v>235</v>
      </c>
      <c r="L2" s="56" t="s">
        <v>235</v>
      </c>
      <c r="M2" s="77" t="s">
        <v>236</v>
      </c>
      <c r="N2" s="57" t="s">
        <v>237</v>
      </c>
      <c r="O2" s="55"/>
    </row>
    <row r="3" spans="1:15" ht="54" customHeight="1">
      <c r="A3" s="56">
        <v>2</v>
      </c>
      <c r="B3" s="56" t="s">
        <v>238</v>
      </c>
      <c r="C3" s="56" t="s">
        <v>239</v>
      </c>
      <c r="D3" s="56" t="s">
        <v>240</v>
      </c>
      <c r="E3" s="56" t="s">
        <v>241</v>
      </c>
      <c r="F3" s="56" t="s">
        <v>242</v>
      </c>
      <c r="G3" s="56" t="s">
        <v>243</v>
      </c>
      <c r="H3" s="56">
        <v>2011</v>
      </c>
      <c r="I3" s="56" t="s">
        <v>244</v>
      </c>
      <c r="J3" s="56" t="s">
        <v>235</v>
      </c>
      <c r="K3" s="53" t="s">
        <v>245</v>
      </c>
      <c r="L3" s="56" t="s">
        <v>235</v>
      </c>
      <c r="M3" s="77" t="s">
        <v>246</v>
      </c>
      <c r="N3" s="57" t="s">
        <v>237</v>
      </c>
      <c r="O3" s="55"/>
    </row>
    <row r="4" spans="1:15" ht="25.5">
      <c r="A4" s="56">
        <v>3</v>
      </c>
      <c r="B4" s="56" t="s">
        <v>247</v>
      </c>
      <c r="C4" s="56" t="s">
        <v>248</v>
      </c>
      <c r="D4" s="56" t="s">
        <v>249</v>
      </c>
      <c r="E4" s="56" t="s">
        <v>232</v>
      </c>
      <c r="F4" s="56" t="s">
        <v>250</v>
      </c>
      <c r="G4" s="56">
        <v>6</v>
      </c>
      <c r="H4" s="56">
        <v>1989</v>
      </c>
      <c r="I4" s="56">
        <v>509137</v>
      </c>
      <c r="J4" s="56" t="s">
        <v>235</v>
      </c>
      <c r="K4" s="56" t="s">
        <v>235</v>
      </c>
      <c r="L4" s="56" t="s">
        <v>245</v>
      </c>
      <c r="M4" s="77" t="s">
        <v>245</v>
      </c>
      <c r="N4" s="57" t="s">
        <v>237</v>
      </c>
      <c r="O4" s="55"/>
    </row>
    <row r="5" spans="1:15" ht="44.25" customHeight="1">
      <c r="A5" s="56">
        <v>4</v>
      </c>
      <c r="B5" s="56" t="s">
        <v>251</v>
      </c>
      <c r="C5" s="56" t="s">
        <v>252</v>
      </c>
      <c r="D5" s="56" t="s">
        <v>253</v>
      </c>
      <c r="E5" s="56" t="s">
        <v>254</v>
      </c>
      <c r="F5" s="56" t="s">
        <v>255</v>
      </c>
      <c r="G5" s="56">
        <v>43</v>
      </c>
      <c r="H5" s="56">
        <v>2001</v>
      </c>
      <c r="I5" s="56" t="s">
        <v>256</v>
      </c>
      <c r="J5" s="56" t="s">
        <v>235</v>
      </c>
      <c r="K5" s="56" t="s">
        <v>235</v>
      </c>
      <c r="L5" s="56" t="s">
        <v>235</v>
      </c>
      <c r="M5" s="77" t="s">
        <v>257</v>
      </c>
      <c r="N5" s="57" t="s">
        <v>237</v>
      </c>
      <c r="O5" s="55"/>
    </row>
    <row r="6" spans="1:15" ht="78" customHeight="1">
      <c r="A6" s="56">
        <v>5</v>
      </c>
      <c r="B6" s="56" t="s">
        <v>258</v>
      </c>
      <c r="C6" s="56" t="s">
        <v>259</v>
      </c>
      <c r="D6" s="56" t="s">
        <v>260</v>
      </c>
      <c r="E6" s="56" t="s">
        <v>261</v>
      </c>
      <c r="F6" s="56" t="s">
        <v>262</v>
      </c>
      <c r="G6" s="56">
        <v>3</v>
      </c>
      <c r="H6" s="56">
        <v>2005</v>
      </c>
      <c r="I6" s="56" t="s">
        <v>263</v>
      </c>
      <c r="J6" s="56" t="s">
        <v>235</v>
      </c>
      <c r="K6" s="56" t="s">
        <v>235</v>
      </c>
      <c r="L6" s="56" t="s">
        <v>235</v>
      </c>
      <c r="M6" s="77" t="s">
        <v>264</v>
      </c>
      <c r="N6" s="57" t="s">
        <v>237</v>
      </c>
      <c r="O6" s="55"/>
    </row>
    <row r="7" spans="1:15" ht="43.5" customHeight="1">
      <c r="A7" s="56">
        <v>6</v>
      </c>
      <c r="B7" s="56" t="s">
        <v>265</v>
      </c>
      <c r="C7" s="56" t="s">
        <v>266</v>
      </c>
      <c r="D7" s="56">
        <v>325</v>
      </c>
      <c r="E7" s="56" t="s">
        <v>267</v>
      </c>
      <c r="F7" s="56" t="s">
        <v>268</v>
      </c>
      <c r="G7" s="56">
        <v>6</v>
      </c>
      <c r="H7" s="56">
        <v>1985</v>
      </c>
      <c r="I7" s="56">
        <v>10039</v>
      </c>
      <c r="J7" s="56" t="s">
        <v>235</v>
      </c>
      <c r="K7" s="56" t="s">
        <v>235</v>
      </c>
      <c r="L7" s="56" t="s">
        <v>235</v>
      </c>
      <c r="M7" s="77" t="s">
        <v>269</v>
      </c>
      <c r="N7" s="57" t="s">
        <v>237</v>
      </c>
      <c r="O7" s="55"/>
    </row>
    <row r="8" spans="1:15" ht="39.75" customHeight="1">
      <c r="A8" s="56">
        <v>7</v>
      </c>
      <c r="B8" s="56" t="s">
        <v>270</v>
      </c>
      <c r="C8" s="56" t="s">
        <v>271</v>
      </c>
      <c r="D8" s="56" t="s">
        <v>272</v>
      </c>
      <c r="E8" s="56" t="s">
        <v>273</v>
      </c>
      <c r="F8" s="56" t="s">
        <v>274</v>
      </c>
      <c r="G8" s="56">
        <v>22</v>
      </c>
      <c r="H8" s="56">
        <v>1999</v>
      </c>
      <c r="I8" s="56" t="s">
        <v>275</v>
      </c>
      <c r="J8" s="56" t="s">
        <v>235</v>
      </c>
      <c r="K8" s="56" t="s">
        <v>235</v>
      </c>
      <c r="L8" s="56" t="s">
        <v>235</v>
      </c>
      <c r="M8" s="77" t="s">
        <v>276</v>
      </c>
      <c r="N8" s="57" t="s">
        <v>237</v>
      </c>
      <c r="O8" s="55"/>
    </row>
    <row r="9" spans="1:15" ht="42" customHeight="1">
      <c r="A9" s="56">
        <v>8</v>
      </c>
      <c r="B9" s="56" t="s">
        <v>277</v>
      </c>
      <c r="C9" s="56" t="s">
        <v>278</v>
      </c>
      <c r="D9" s="56" t="s">
        <v>279</v>
      </c>
      <c r="E9" s="56" t="s">
        <v>273</v>
      </c>
      <c r="F9" s="56" t="s">
        <v>280</v>
      </c>
      <c r="G9" s="56">
        <v>29</v>
      </c>
      <c r="H9" s="56">
        <v>1997</v>
      </c>
      <c r="I9" s="56" t="s">
        <v>281</v>
      </c>
      <c r="J9" s="56" t="s">
        <v>235</v>
      </c>
      <c r="K9" s="56" t="s">
        <v>235</v>
      </c>
      <c r="L9" s="56" t="s">
        <v>235</v>
      </c>
      <c r="M9" s="77" t="s">
        <v>282</v>
      </c>
      <c r="N9" s="57" t="s">
        <v>237</v>
      </c>
      <c r="O9" s="55"/>
    </row>
    <row r="10" spans="1:15" ht="98.25" customHeight="1">
      <c r="A10" s="56">
        <v>9</v>
      </c>
      <c r="B10" s="56" t="s">
        <v>283</v>
      </c>
      <c r="C10" s="56" t="s">
        <v>259</v>
      </c>
      <c r="D10" s="56" t="s">
        <v>284</v>
      </c>
      <c r="E10" s="56" t="s">
        <v>285</v>
      </c>
      <c r="F10" s="56" t="s">
        <v>286</v>
      </c>
      <c r="G10" s="56">
        <v>5</v>
      </c>
      <c r="H10" s="56">
        <v>2007</v>
      </c>
      <c r="I10" s="56" t="s">
        <v>287</v>
      </c>
      <c r="J10" s="56" t="s">
        <v>288</v>
      </c>
      <c r="K10" s="56" t="s">
        <v>235</v>
      </c>
      <c r="L10" s="56" t="s">
        <v>289</v>
      </c>
      <c r="M10" s="77" t="s">
        <v>290</v>
      </c>
      <c r="N10" s="57" t="s">
        <v>237</v>
      </c>
      <c r="O10" s="55"/>
    </row>
    <row r="11" spans="1:15" ht="43.9" customHeight="1">
      <c r="A11" s="56">
        <v>10</v>
      </c>
      <c r="B11" s="56" t="s">
        <v>291</v>
      </c>
      <c r="C11" s="56" t="s">
        <v>292</v>
      </c>
      <c r="D11" s="56">
        <v>349</v>
      </c>
      <c r="E11" s="56" t="s">
        <v>293</v>
      </c>
      <c r="F11" s="56" t="s">
        <v>294</v>
      </c>
      <c r="G11" s="56" t="s">
        <v>243</v>
      </c>
      <c r="H11" s="56">
        <v>2009</v>
      </c>
      <c r="I11" s="56" t="s">
        <v>295</v>
      </c>
      <c r="J11" s="56" t="s">
        <v>235</v>
      </c>
      <c r="K11" s="56" t="s">
        <v>296</v>
      </c>
      <c r="L11" s="53" t="s">
        <v>297</v>
      </c>
      <c r="M11" s="77" t="s">
        <v>297</v>
      </c>
      <c r="N11" s="57" t="s">
        <v>237</v>
      </c>
      <c r="O11" s="55"/>
    </row>
    <row r="12" spans="1:15" ht="47.25" customHeight="1">
      <c r="A12" s="56">
        <v>11</v>
      </c>
      <c r="B12" s="56" t="s">
        <v>298</v>
      </c>
      <c r="C12" s="56" t="s">
        <v>299</v>
      </c>
      <c r="D12" s="56" t="s">
        <v>300</v>
      </c>
      <c r="E12" s="56" t="s">
        <v>301</v>
      </c>
      <c r="F12" s="56" t="s">
        <v>302</v>
      </c>
      <c r="G12" s="56">
        <v>1</v>
      </c>
      <c r="H12" s="56">
        <v>2016</v>
      </c>
      <c r="I12" s="56" t="s">
        <v>303</v>
      </c>
      <c r="J12" s="56" t="s">
        <v>235</v>
      </c>
      <c r="K12" s="56" t="s">
        <v>235</v>
      </c>
      <c r="L12" s="56" t="s">
        <v>235</v>
      </c>
      <c r="M12" s="77" t="s">
        <v>304</v>
      </c>
      <c r="N12" s="57" t="s">
        <v>305</v>
      </c>
      <c r="O12" s="55"/>
    </row>
    <row r="13" spans="1:15" ht="51.75" customHeight="1">
      <c r="A13" s="56">
        <v>12</v>
      </c>
      <c r="B13" s="56" t="s">
        <v>306</v>
      </c>
      <c r="C13" s="56" t="s">
        <v>307</v>
      </c>
      <c r="D13" s="56" t="s">
        <v>308</v>
      </c>
      <c r="E13" s="56" t="s">
        <v>309</v>
      </c>
      <c r="F13" s="56" t="s">
        <v>310</v>
      </c>
      <c r="G13" s="56">
        <v>6</v>
      </c>
      <c r="H13" s="56">
        <v>1977</v>
      </c>
      <c r="I13" s="56">
        <v>3923</v>
      </c>
      <c r="J13" s="56" t="s">
        <v>235</v>
      </c>
      <c r="K13" s="56" t="s">
        <v>235</v>
      </c>
      <c r="L13" s="56" t="s">
        <v>235</v>
      </c>
      <c r="M13" s="77" t="s">
        <v>311</v>
      </c>
      <c r="N13" s="57" t="s">
        <v>237</v>
      </c>
      <c r="O13" s="55"/>
    </row>
    <row r="14" spans="1:15" ht="33.6" customHeight="1">
      <c r="A14" s="56">
        <v>13</v>
      </c>
      <c r="B14" s="56" t="s">
        <v>312</v>
      </c>
      <c r="C14" s="56" t="s">
        <v>313</v>
      </c>
      <c r="D14" s="56" t="s">
        <v>314</v>
      </c>
      <c r="E14" s="56" t="s">
        <v>315</v>
      </c>
      <c r="F14" s="56" t="s">
        <v>316</v>
      </c>
      <c r="G14" s="56">
        <v>1</v>
      </c>
      <c r="H14" s="56">
        <v>1982</v>
      </c>
      <c r="I14" s="56">
        <v>1260</v>
      </c>
      <c r="J14" s="56" t="s">
        <v>235</v>
      </c>
      <c r="K14" s="56" t="s">
        <v>235</v>
      </c>
      <c r="L14" s="56" t="s">
        <v>245</v>
      </c>
      <c r="M14" s="77"/>
      <c r="N14" s="57" t="s">
        <v>237</v>
      </c>
      <c r="O14" s="55"/>
    </row>
    <row r="15" spans="1:15" ht="48" customHeight="1">
      <c r="A15" s="56">
        <v>14</v>
      </c>
      <c r="B15" s="56" t="s">
        <v>317</v>
      </c>
      <c r="C15" s="56" t="s">
        <v>318</v>
      </c>
      <c r="D15" s="56">
        <v>58811</v>
      </c>
      <c r="E15" s="56" t="s">
        <v>319</v>
      </c>
      <c r="F15" s="56" t="s">
        <v>320</v>
      </c>
      <c r="G15" s="56" t="s">
        <v>243</v>
      </c>
      <c r="H15" s="56">
        <v>1996</v>
      </c>
      <c r="I15" s="56">
        <v>1175</v>
      </c>
      <c r="J15" s="56" t="s">
        <v>235</v>
      </c>
      <c r="K15" s="53" t="s">
        <v>245</v>
      </c>
      <c r="L15" s="53" t="s">
        <v>245</v>
      </c>
      <c r="M15" s="77" t="s">
        <v>297</v>
      </c>
      <c r="N15" s="57" t="s">
        <v>237</v>
      </c>
      <c r="O15" s="55"/>
    </row>
    <row r="16" spans="1:15" ht="25.5">
      <c r="A16" s="56">
        <v>15</v>
      </c>
      <c r="B16" s="56" t="s">
        <v>321</v>
      </c>
      <c r="C16" s="56" t="s">
        <v>292</v>
      </c>
      <c r="D16" s="56" t="s">
        <v>243</v>
      </c>
      <c r="E16" s="56" t="s">
        <v>322</v>
      </c>
      <c r="F16" s="56" t="s">
        <v>323</v>
      </c>
      <c r="G16" s="56" t="s">
        <v>243</v>
      </c>
      <c r="H16" s="56">
        <v>1984</v>
      </c>
      <c r="I16" s="56" t="s">
        <v>324</v>
      </c>
      <c r="J16" s="56" t="s">
        <v>235</v>
      </c>
      <c r="K16" s="53" t="s">
        <v>245</v>
      </c>
      <c r="L16" s="53" t="s">
        <v>245</v>
      </c>
      <c r="M16" s="77" t="s">
        <v>297</v>
      </c>
      <c r="N16" s="57" t="s">
        <v>237</v>
      </c>
      <c r="O16" s="55"/>
    </row>
    <row r="17" spans="1:15" ht="36" customHeight="1">
      <c r="A17" s="56">
        <v>16</v>
      </c>
      <c r="B17" s="56" t="s">
        <v>325</v>
      </c>
      <c r="C17" s="56" t="s">
        <v>326</v>
      </c>
      <c r="D17" s="56" t="s">
        <v>327</v>
      </c>
      <c r="E17" s="56" t="s">
        <v>328</v>
      </c>
      <c r="F17" s="56" t="s">
        <v>294</v>
      </c>
      <c r="G17" s="56" t="s">
        <v>243</v>
      </c>
      <c r="H17" s="56" t="s">
        <v>329</v>
      </c>
      <c r="I17" s="56" t="s">
        <v>330</v>
      </c>
      <c r="J17" s="56" t="s">
        <v>235</v>
      </c>
      <c r="K17" s="56" t="s">
        <v>245</v>
      </c>
      <c r="L17" s="53" t="s">
        <v>245</v>
      </c>
      <c r="M17" s="77"/>
      <c r="N17" s="57" t="s">
        <v>237</v>
      </c>
      <c r="O17" s="55"/>
    </row>
    <row r="18" spans="1:15" ht="37.5" customHeight="1">
      <c r="A18" s="56">
        <v>17</v>
      </c>
      <c r="B18" s="56" t="s">
        <v>331</v>
      </c>
      <c r="C18" s="56" t="s">
        <v>332</v>
      </c>
      <c r="D18" s="56" t="s">
        <v>333</v>
      </c>
      <c r="E18" s="56" t="s">
        <v>273</v>
      </c>
      <c r="F18" s="56" t="s">
        <v>334</v>
      </c>
      <c r="G18" s="56">
        <v>43</v>
      </c>
      <c r="H18" s="56">
        <v>2004</v>
      </c>
      <c r="I18" s="56" t="s">
        <v>335</v>
      </c>
      <c r="J18" s="56" t="s">
        <v>235</v>
      </c>
      <c r="K18" s="56" t="s">
        <v>235</v>
      </c>
      <c r="L18" s="56" t="s">
        <v>235</v>
      </c>
      <c r="M18" s="77" t="s">
        <v>336</v>
      </c>
      <c r="N18" s="57" t="s">
        <v>237</v>
      </c>
      <c r="O18" s="55"/>
    </row>
    <row r="19" spans="1:15" ht="75.75" customHeight="1">
      <c r="A19" s="56">
        <v>18</v>
      </c>
      <c r="B19" s="58" t="s">
        <v>337</v>
      </c>
      <c r="C19" s="56" t="s">
        <v>338</v>
      </c>
      <c r="D19" s="56" t="s">
        <v>339</v>
      </c>
      <c r="E19" s="56" t="s">
        <v>273</v>
      </c>
      <c r="F19" s="56" t="s">
        <v>340</v>
      </c>
      <c r="G19" s="56" t="s">
        <v>341</v>
      </c>
      <c r="H19" s="56">
        <v>2012</v>
      </c>
      <c r="I19" s="56" t="s">
        <v>342</v>
      </c>
      <c r="J19" s="56" t="s">
        <v>235</v>
      </c>
      <c r="K19" s="56" t="s">
        <v>235</v>
      </c>
      <c r="L19" s="56" t="s">
        <v>235</v>
      </c>
      <c r="M19" s="77" t="s">
        <v>343</v>
      </c>
      <c r="N19" s="57" t="s">
        <v>237</v>
      </c>
      <c r="O19" s="55"/>
    </row>
    <row r="20" spans="1:15" ht="46.5" customHeight="1">
      <c r="A20" s="56">
        <v>19</v>
      </c>
      <c r="B20" s="53" t="s">
        <v>344</v>
      </c>
      <c r="C20" s="56" t="s">
        <v>345</v>
      </c>
      <c r="D20" s="56" t="s">
        <v>346</v>
      </c>
      <c r="E20" s="56" t="s">
        <v>347</v>
      </c>
      <c r="F20" s="56" t="s">
        <v>348</v>
      </c>
      <c r="G20" s="56">
        <v>3</v>
      </c>
      <c r="H20" s="56">
        <v>2013</v>
      </c>
      <c r="I20" s="56" t="s">
        <v>349</v>
      </c>
      <c r="J20" s="56" t="s">
        <v>235</v>
      </c>
      <c r="K20" s="56" t="s">
        <v>235</v>
      </c>
      <c r="L20" s="56" t="s">
        <v>235</v>
      </c>
      <c r="M20" s="77" t="s">
        <v>350</v>
      </c>
      <c r="N20" s="57" t="s">
        <v>237</v>
      </c>
      <c r="O20" s="55"/>
    </row>
    <row r="21" spans="1:15" ht="58.5" customHeight="1">
      <c r="A21" s="56">
        <v>20</v>
      </c>
      <c r="B21" s="53" t="s">
        <v>351</v>
      </c>
      <c r="C21" s="56" t="s">
        <v>352</v>
      </c>
      <c r="D21" s="56" t="s">
        <v>353</v>
      </c>
      <c r="E21" s="56" t="s">
        <v>309</v>
      </c>
      <c r="F21" s="56" t="s">
        <v>354</v>
      </c>
      <c r="G21" s="56">
        <v>6</v>
      </c>
      <c r="H21" s="56">
        <v>2013</v>
      </c>
      <c r="I21" s="56" t="s">
        <v>355</v>
      </c>
      <c r="J21" s="56" t="s">
        <v>235</v>
      </c>
      <c r="K21" s="56" t="s">
        <v>235</v>
      </c>
      <c r="L21" s="56" t="s">
        <v>235</v>
      </c>
      <c r="M21" s="77" t="s">
        <v>356</v>
      </c>
      <c r="N21" s="57" t="s">
        <v>237</v>
      </c>
      <c r="O21" s="55"/>
    </row>
    <row r="22" spans="1:1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9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sqref="A1:E1"/>
    </sheetView>
  </sheetViews>
  <sheetFormatPr defaultRowHeight="14.25"/>
  <cols>
    <col min="1" max="1" width="17.875" customWidth="1"/>
    <col min="2" max="2" width="23.375" customWidth="1"/>
    <col min="3" max="3" width="24.25" customWidth="1"/>
    <col min="4" max="4" width="23.375" customWidth="1"/>
    <col min="5" max="5" width="26.75" customWidth="1"/>
    <col min="6" max="6" width="9" customWidth="1"/>
  </cols>
  <sheetData>
    <row r="1" spans="1:5" ht="32.25" customHeight="1">
      <c r="A1" s="92" t="s">
        <v>357</v>
      </c>
      <c r="B1" s="92"/>
      <c r="C1" s="92"/>
      <c r="D1" s="92"/>
      <c r="E1" s="92"/>
    </row>
    <row r="2" spans="1:5" ht="15">
      <c r="A2" s="60" t="s">
        <v>358</v>
      </c>
      <c r="B2" s="61" t="s">
        <v>359</v>
      </c>
      <c r="C2" s="60" t="s">
        <v>360</v>
      </c>
      <c r="D2" s="60" t="s">
        <v>361</v>
      </c>
      <c r="E2" s="60" t="s">
        <v>362</v>
      </c>
    </row>
    <row r="3" spans="1:5" ht="30">
      <c r="A3" s="93" t="s">
        <v>363</v>
      </c>
      <c r="B3" s="62" t="s">
        <v>364</v>
      </c>
      <c r="C3" s="63" t="s">
        <v>365</v>
      </c>
      <c r="D3" s="64"/>
      <c r="E3" s="65"/>
    </row>
    <row r="4" spans="1:5" ht="15">
      <c r="A4" s="93"/>
      <c r="B4" s="61" t="s">
        <v>366</v>
      </c>
      <c r="C4" s="65" t="s">
        <v>367</v>
      </c>
      <c r="D4" s="65"/>
      <c r="E4" s="65"/>
    </row>
    <row r="5" spans="1:5" ht="15">
      <c r="A5" s="93"/>
      <c r="B5" s="62" t="s">
        <v>368</v>
      </c>
      <c r="C5" s="66"/>
      <c r="D5" s="65" t="s">
        <v>369</v>
      </c>
      <c r="E5" s="65"/>
    </row>
    <row r="6" spans="1:5" ht="15">
      <c r="A6" s="93"/>
      <c r="B6" s="61" t="s">
        <v>370</v>
      </c>
      <c r="C6" s="65"/>
      <c r="D6" s="65"/>
      <c r="E6" s="65"/>
    </row>
    <row r="7" spans="1:5" ht="30">
      <c r="A7" s="93"/>
      <c r="B7" s="62" t="s">
        <v>371</v>
      </c>
      <c r="C7" s="64"/>
      <c r="D7" s="67"/>
      <c r="E7" s="65" t="s">
        <v>372</v>
      </c>
    </row>
    <row r="8" spans="1:5">
      <c r="A8" s="93" t="s">
        <v>373</v>
      </c>
      <c r="B8" s="94" t="s">
        <v>374</v>
      </c>
      <c r="C8" s="95"/>
      <c r="D8" s="95"/>
      <c r="E8" s="95"/>
    </row>
    <row r="9" spans="1:5">
      <c r="A9" s="93"/>
      <c r="B9" s="94"/>
      <c r="C9" s="95"/>
      <c r="D9" s="95"/>
      <c r="E9" s="95"/>
    </row>
    <row r="10" spans="1:5">
      <c r="A10" s="93"/>
      <c r="B10" s="94" t="s">
        <v>375</v>
      </c>
      <c r="C10" s="91" t="s">
        <v>376</v>
      </c>
      <c r="D10" s="95"/>
      <c r="E10" s="91" t="s">
        <v>377</v>
      </c>
    </row>
    <row r="11" spans="1:5">
      <c r="A11" s="93"/>
      <c r="B11" s="94"/>
      <c r="C11" s="91"/>
      <c r="D11" s="95"/>
      <c r="E11" s="91"/>
    </row>
    <row r="12" spans="1:5" ht="15">
      <c r="A12" s="93"/>
      <c r="B12" s="61" t="s">
        <v>378</v>
      </c>
      <c r="C12" s="65"/>
      <c r="D12" s="65"/>
      <c r="E12" s="65"/>
    </row>
    <row r="13" spans="1:5" ht="15">
      <c r="A13" s="62" t="s">
        <v>379</v>
      </c>
      <c r="B13" s="61" t="s">
        <v>380</v>
      </c>
      <c r="C13" s="65"/>
      <c r="D13" s="65"/>
      <c r="E13" s="65"/>
    </row>
  </sheetData>
  <mergeCells count="11">
    <mergeCell ref="E10:E11"/>
    <mergeCell ref="A1:E1"/>
    <mergeCell ref="A3:A7"/>
    <mergeCell ref="A8:A12"/>
    <mergeCell ref="B8:B9"/>
    <mergeCell ref="C8:C9"/>
    <mergeCell ref="D8:D9"/>
    <mergeCell ref="E8:E9"/>
    <mergeCell ref="B10:B11"/>
    <mergeCell ref="C10:C11"/>
    <mergeCell ref="D10:D1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tabSelected="1" topLeftCell="A42" workbookViewId="0">
      <selection activeCell="B25" sqref="B25"/>
    </sheetView>
  </sheetViews>
  <sheetFormatPr defaultRowHeight="14.25"/>
  <cols>
    <col min="1" max="1" width="9" customWidth="1"/>
    <col min="2" max="2" width="31.375" customWidth="1"/>
    <col min="3" max="3" width="34.375" customWidth="1"/>
    <col min="4" max="4" width="32.25" customWidth="1"/>
    <col min="5" max="5" width="22.375" customWidth="1"/>
    <col min="6" max="6" width="9" customWidth="1"/>
  </cols>
  <sheetData>
    <row r="1" spans="1:5" ht="28.5">
      <c r="A1" s="68" t="s">
        <v>3</v>
      </c>
      <c r="B1" s="68" t="s">
        <v>381</v>
      </c>
      <c r="C1" s="68" t="s">
        <v>382</v>
      </c>
      <c r="D1" s="68" t="s">
        <v>383</v>
      </c>
    </row>
    <row r="2" spans="1:5">
      <c r="A2" s="69">
        <v>1</v>
      </c>
      <c r="B2" s="97" t="s">
        <v>237</v>
      </c>
      <c r="C2" s="97"/>
      <c r="D2" s="97"/>
    </row>
    <row r="3" spans="1:5" ht="85.5">
      <c r="A3" s="12"/>
      <c r="B3" s="6" t="s">
        <v>13</v>
      </c>
      <c r="C3" s="10" t="s">
        <v>384</v>
      </c>
      <c r="D3" s="10" t="s">
        <v>385</v>
      </c>
      <c r="E3" s="70"/>
    </row>
    <row r="4" spans="1:5" ht="42.75">
      <c r="A4" s="12"/>
      <c r="B4" s="6" t="s">
        <v>18</v>
      </c>
      <c r="C4" s="64" t="s">
        <v>386</v>
      </c>
      <c r="D4" s="10" t="s">
        <v>387</v>
      </c>
    </row>
    <row r="5" spans="1:5" ht="42.75">
      <c r="A5" s="12"/>
      <c r="B5" s="6" t="s">
        <v>388</v>
      </c>
      <c r="C5" s="10" t="s">
        <v>389</v>
      </c>
      <c r="D5" s="10" t="s">
        <v>387</v>
      </c>
    </row>
    <row r="6" spans="1:5" ht="57">
      <c r="A6" s="12"/>
      <c r="B6" s="6" t="s">
        <v>390</v>
      </c>
      <c r="C6" s="10" t="s">
        <v>391</v>
      </c>
      <c r="D6" s="10" t="s">
        <v>387</v>
      </c>
    </row>
    <row r="7" spans="1:5" ht="57">
      <c r="A7" s="12"/>
      <c r="B7" s="6" t="s">
        <v>392</v>
      </c>
      <c r="C7" s="10" t="s">
        <v>393</v>
      </c>
      <c r="D7" s="10" t="s">
        <v>387</v>
      </c>
    </row>
    <row r="8" spans="1:5" ht="42.75">
      <c r="A8" s="12"/>
      <c r="B8" s="6" t="s">
        <v>26</v>
      </c>
      <c r="C8" s="10" t="s">
        <v>394</v>
      </c>
      <c r="D8" s="10" t="s">
        <v>387</v>
      </c>
    </row>
    <row r="9" spans="1:5" ht="28.5">
      <c r="A9" s="12"/>
      <c r="B9" s="75" t="s">
        <v>28</v>
      </c>
      <c r="C9" s="76" t="s">
        <v>394</v>
      </c>
      <c r="D9" s="76" t="s">
        <v>448</v>
      </c>
    </row>
    <row r="10" spans="1:5" ht="42.75">
      <c r="A10" s="12"/>
      <c r="B10" s="6" t="s">
        <v>395</v>
      </c>
      <c r="C10" s="10" t="s">
        <v>394</v>
      </c>
      <c r="D10" s="10" t="s">
        <v>387</v>
      </c>
    </row>
    <row r="11" spans="1:5" ht="57">
      <c r="A11" s="12"/>
      <c r="B11" s="6" t="s">
        <v>396</v>
      </c>
      <c r="C11" s="10" t="s">
        <v>397</v>
      </c>
      <c r="D11" s="10" t="s">
        <v>387</v>
      </c>
    </row>
    <row r="12" spans="1:5" ht="57">
      <c r="A12" s="12"/>
      <c r="B12" s="6" t="s">
        <v>32</v>
      </c>
      <c r="C12" s="10" t="s">
        <v>398</v>
      </c>
      <c r="D12" s="10" t="s">
        <v>387</v>
      </c>
    </row>
    <row r="13" spans="1:5" ht="57">
      <c r="A13" s="12"/>
      <c r="B13" s="10" t="s">
        <v>34</v>
      </c>
      <c r="C13" s="10" t="s">
        <v>398</v>
      </c>
      <c r="D13" s="10" t="s">
        <v>387</v>
      </c>
    </row>
    <row r="14" spans="1:5" ht="57">
      <c r="A14" s="12"/>
      <c r="B14" s="6" t="s">
        <v>36</v>
      </c>
      <c r="C14" s="10" t="s">
        <v>391</v>
      </c>
      <c r="D14" s="10" t="s">
        <v>387</v>
      </c>
    </row>
    <row r="15" spans="1:5" ht="57">
      <c r="A15" s="12"/>
      <c r="B15" s="6" t="s">
        <v>399</v>
      </c>
      <c r="C15" s="10" t="s">
        <v>398</v>
      </c>
      <c r="D15" s="10" t="s">
        <v>387</v>
      </c>
    </row>
    <row r="16" spans="1:5" ht="57">
      <c r="A16" s="12"/>
      <c r="B16" s="6" t="s">
        <v>400</v>
      </c>
      <c r="C16" s="10" t="s">
        <v>398</v>
      </c>
      <c r="D16" s="10" t="s">
        <v>387</v>
      </c>
    </row>
    <row r="17" spans="1:4" ht="57">
      <c r="A17" s="12"/>
      <c r="B17" s="6" t="s">
        <v>41</v>
      </c>
      <c r="C17" s="10" t="s">
        <v>398</v>
      </c>
      <c r="D17" s="10" t="s">
        <v>387</v>
      </c>
    </row>
    <row r="18" spans="1:4" ht="43.5" customHeight="1">
      <c r="A18" s="12"/>
      <c r="B18" s="10" t="s">
        <v>42</v>
      </c>
      <c r="C18" s="10" t="s">
        <v>398</v>
      </c>
      <c r="D18" s="10" t="s">
        <v>387</v>
      </c>
    </row>
    <row r="19" spans="1:4" ht="57">
      <c r="A19" s="12"/>
      <c r="B19" s="6" t="s">
        <v>401</v>
      </c>
      <c r="C19" s="10" t="s">
        <v>398</v>
      </c>
      <c r="D19" s="10" t="s">
        <v>387</v>
      </c>
    </row>
    <row r="20" spans="1:4">
      <c r="A20" s="69">
        <v>2</v>
      </c>
      <c r="B20" s="96" t="s">
        <v>450</v>
      </c>
      <c r="C20" s="96"/>
      <c r="D20" s="96"/>
    </row>
    <row r="21" spans="1:4" ht="28.5">
      <c r="A21" s="12"/>
      <c r="B21" s="10" t="s">
        <v>402</v>
      </c>
      <c r="C21" s="10" t="s">
        <v>403</v>
      </c>
      <c r="D21" s="10" t="s">
        <v>403</v>
      </c>
    </row>
    <row r="22" spans="1:4">
      <c r="A22" s="69">
        <v>3</v>
      </c>
      <c r="B22" s="96" t="s">
        <v>404</v>
      </c>
      <c r="C22" s="96"/>
      <c r="D22" s="96"/>
    </row>
    <row r="23" spans="1:4" ht="57">
      <c r="A23" s="12"/>
      <c r="B23" s="10" t="s">
        <v>405</v>
      </c>
      <c r="C23" s="10" t="s">
        <v>406</v>
      </c>
      <c r="D23" s="10" t="s">
        <v>407</v>
      </c>
    </row>
    <row r="24" spans="1:4">
      <c r="A24" s="69">
        <v>4</v>
      </c>
      <c r="B24" s="96" t="s">
        <v>451</v>
      </c>
      <c r="C24" s="96"/>
      <c r="D24" s="96"/>
    </row>
    <row r="25" spans="1:4" ht="57">
      <c r="A25" s="12"/>
      <c r="B25" s="10" t="s">
        <v>408</v>
      </c>
      <c r="C25" s="10" t="s">
        <v>409</v>
      </c>
      <c r="D25" s="10" t="s">
        <v>410</v>
      </c>
    </row>
    <row r="26" spans="1:4" ht="57">
      <c r="A26" s="12"/>
      <c r="B26" s="6" t="s">
        <v>411</v>
      </c>
      <c r="C26" s="10" t="s">
        <v>412</v>
      </c>
      <c r="D26" s="10" t="s">
        <v>407</v>
      </c>
    </row>
    <row r="27" spans="1:4" ht="57">
      <c r="A27" s="12"/>
      <c r="B27" s="6" t="s">
        <v>105</v>
      </c>
      <c r="C27" s="10" t="s">
        <v>413</v>
      </c>
      <c r="D27" s="10" t="s">
        <v>407</v>
      </c>
    </row>
    <row r="28" spans="1:4">
      <c r="A28" s="69">
        <v>5</v>
      </c>
      <c r="B28" s="96" t="s">
        <v>414</v>
      </c>
      <c r="C28" s="96"/>
      <c r="D28" s="96"/>
    </row>
    <row r="29" spans="1:4" ht="71.25">
      <c r="A29" s="12"/>
      <c r="B29" s="6" t="s">
        <v>415</v>
      </c>
      <c r="C29" s="10" t="s">
        <v>416</v>
      </c>
      <c r="D29" s="10" t="s">
        <v>417</v>
      </c>
    </row>
    <row r="30" spans="1:4">
      <c r="A30" s="69">
        <v>6</v>
      </c>
      <c r="B30" s="96" t="s">
        <v>418</v>
      </c>
      <c r="C30" s="96"/>
      <c r="D30" s="96"/>
    </row>
    <row r="31" spans="1:4" ht="99" customHeight="1">
      <c r="A31" s="12"/>
      <c r="B31" s="6" t="s">
        <v>116</v>
      </c>
      <c r="C31" s="10" t="s">
        <v>419</v>
      </c>
      <c r="D31" s="10" t="s">
        <v>420</v>
      </c>
    </row>
    <row r="32" spans="1:4" ht="96.75" customHeight="1">
      <c r="A32" s="12"/>
      <c r="B32" s="6" t="s">
        <v>122</v>
      </c>
      <c r="C32" s="10" t="s">
        <v>421</v>
      </c>
      <c r="D32" s="10" t="s">
        <v>422</v>
      </c>
    </row>
    <row r="33" spans="1:4" ht="54" customHeight="1">
      <c r="A33" s="12"/>
      <c r="B33" s="6" t="s">
        <v>128</v>
      </c>
      <c r="C33" s="85" t="s">
        <v>423</v>
      </c>
      <c r="D33" s="85" t="s">
        <v>385</v>
      </c>
    </row>
    <row r="34" spans="1:4" ht="69.75" customHeight="1">
      <c r="A34" s="12"/>
      <c r="B34" s="6" t="s">
        <v>133</v>
      </c>
      <c r="C34" s="85"/>
      <c r="D34" s="85"/>
    </row>
    <row r="35" spans="1:4">
      <c r="A35" s="69">
        <v>7</v>
      </c>
      <c r="B35" s="96" t="s">
        <v>424</v>
      </c>
      <c r="C35" s="96"/>
      <c r="D35" s="96"/>
    </row>
    <row r="36" spans="1:4" ht="57">
      <c r="A36" s="12"/>
      <c r="B36" s="6" t="s">
        <v>425</v>
      </c>
      <c r="C36" s="10" t="s">
        <v>426</v>
      </c>
      <c r="D36" s="10" t="s">
        <v>427</v>
      </c>
    </row>
    <row r="37" spans="1:4" ht="57">
      <c r="A37" s="12"/>
      <c r="B37" s="6" t="s">
        <v>144</v>
      </c>
      <c r="C37" s="10" t="s">
        <v>428</v>
      </c>
      <c r="D37" s="10" t="s">
        <v>429</v>
      </c>
    </row>
    <row r="38" spans="1:4" ht="57">
      <c r="A38" s="12"/>
      <c r="B38" s="4" t="s">
        <v>146</v>
      </c>
      <c r="C38" s="10" t="s">
        <v>426</v>
      </c>
      <c r="D38" s="10" t="s">
        <v>430</v>
      </c>
    </row>
    <row r="39" spans="1:4" ht="57">
      <c r="A39" s="71"/>
      <c r="B39" s="6" t="s">
        <v>431</v>
      </c>
      <c r="C39" s="10" t="s">
        <v>432</v>
      </c>
      <c r="D39" s="10" t="s">
        <v>430</v>
      </c>
    </row>
    <row r="40" spans="1:4" ht="57">
      <c r="A40" s="12"/>
      <c r="B40" s="4" t="s">
        <v>152</v>
      </c>
      <c r="C40" s="10" t="s">
        <v>421</v>
      </c>
      <c r="D40" s="10" t="s">
        <v>433</v>
      </c>
    </row>
    <row r="41" spans="1:4">
      <c r="A41" s="69" t="s">
        <v>434</v>
      </c>
      <c r="B41" s="96" t="s">
        <v>435</v>
      </c>
      <c r="C41" s="96"/>
      <c r="D41" s="96"/>
    </row>
    <row r="42" spans="1:4" ht="28.5">
      <c r="A42" s="12"/>
      <c r="B42" s="12" t="s">
        <v>436</v>
      </c>
      <c r="C42" s="12" t="s">
        <v>437</v>
      </c>
      <c r="D42" s="10" t="s">
        <v>407</v>
      </c>
    </row>
    <row r="43" spans="1:4" ht="28.5">
      <c r="A43" s="12"/>
      <c r="B43" s="4" t="s">
        <v>162</v>
      </c>
      <c r="C43" s="12" t="s">
        <v>394</v>
      </c>
      <c r="D43" s="10" t="s">
        <v>438</v>
      </c>
    </row>
    <row r="44" spans="1:4">
      <c r="A44" s="12" t="s">
        <v>439</v>
      </c>
      <c r="B44" s="96" t="s">
        <v>440</v>
      </c>
      <c r="C44" s="96"/>
      <c r="D44" s="96"/>
    </row>
    <row r="45" spans="1:4" ht="57">
      <c r="A45" s="12"/>
      <c r="B45" s="12" t="s">
        <v>441</v>
      </c>
      <c r="C45" s="10" t="s">
        <v>442</v>
      </c>
      <c r="D45" s="10" t="s">
        <v>443</v>
      </c>
    </row>
    <row r="46" spans="1:4">
      <c r="A46" s="12"/>
      <c r="B46" s="12" t="s">
        <v>162</v>
      </c>
      <c r="C46" s="12" t="s">
        <v>394</v>
      </c>
      <c r="D46" s="10" t="s">
        <v>394</v>
      </c>
    </row>
    <row r="47" spans="1:4">
      <c r="A47" s="12" t="s">
        <v>444</v>
      </c>
      <c r="B47" s="96" t="s">
        <v>445</v>
      </c>
      <c r="C47" s="96"/>
      <c r="D47" s="96"/>
    </row>
    <row r="48" spans="1:4" ht="28.5">
      <c r="A48" s="12"/>
      <c r="B48" s="12" t="s">
        <v>446</v>
      </c>
      <c r="C48" s="10" t="s">
        <v>447</v>
      </c>
      <c r="D48" s="10" t="s">
        <v>447</v>
      </c>
    </row>
  </sheetData>
  <mergeCells count="12">
    <mergeCell ref="B47:D47"/>
    <mergeCell ref="B2:D2"/>
    <mergeCell ref="B20:D20"/>
    <mergeCell ref="B22:D22"/>
    <mergeCell ref="B24:D24"/>
    <mergeCell ref="B28:D28"/>
    <mergeCell ref="B30:D30"/>
    <mergeCell ref="C33:C34"/>
    <mergeCell ref="D33:D34"/>
    <mergeCell ref="B35:D35"/>
    <mergeCell ref="B41:D41"/>
    <mergeCell ref="B44:D4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zakładka_nr_1</vt:lpstr>
      <vt:lpstr>zakładka_nr_2</vt:lpstr>
      <vt:lpstr>zakładka_nr_3</vt:lpstr>
      <vt:lpstr>zakładka_nr_4</vt:lpstr>
      <vt:lpstr>zakładka_nr_5</vt:lpstr>
      <vt:lpstr>zakładka_nr_1!Obszar_wydruku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WOŁOSIK</dc:creator>
  <cp:lastModifiedBy>Sławomir</cp:lastModifiedBy>
  <cp:revision>25</cp:revision>
  <cp:lastPrinted>2018-05-28T14:16:22Z</cp:lastPrinted>
  <dcterms:created xsi:type="dcterms:W3CDTF">2016-06-26T15:15:53Z</dcterms:created>
  <dcterms:modified xsi:type="dcterms:W3CDTF">2018-06-04T11:57:10Z</dcterms:modified>
</cp:coreProperties>
</file>