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activeTab="4"/>
  </bookViews>
  <sheets>
    <sheet name="1.1.5" sheetId="2" r:id="rId1"/>
    <sheet name="11.4" sheetId="1" r:id="rId2"/>
    <sheet name="12.1-12.2" sheetId="3" r:id="rId3"/>
    <sheet name="12.3-12.4" sheetId="5" r:id="rId4"/>
    <sheet name="Przedsiew" sheetId="4" r:id="rId5"/>
  </sheets>
  <calcPr calcId="152511"/>
</workbook>
</file>

<file path=xl/calcChain.xml><?xml version="1.0" encoding="utf-8"?>
<calcChain xmlns="http://schemas.openxmlformats.org/spreadsheetml/2006/main">
  <c r="H35" i="4" l="1"/>
  <c r="G35" i="4"/>
  <c r="F25" i="4"/>
  <c r="F24" i="4"/>
  <c r="F23" i="4"/>
  <c r="F22" i="4"/>
  <c r="F21" i="4"/>
  <c r="F20" i="4"/>
  <c r="F19" i="4"/>
  <c r="F18" i="4"/>
  <c r="F17" i="4"/>
  <c r="H25" i="4"/>
  <c r="H15" i="4"/>
  <c r="H11" i="4"/>
  <c r="E31" i="4"/>
  <c r="E32" i="4" s="1"/>
  <c r="E30" i="4"/>
  <c r="E28" i="4"/>
  <c r="E27" i="4"/>
  <c r="F7" i="4"/>
  <c r="F4" i="4"/>
  <c r="F6" i="4"/>
  <c r="F3" i="4"/>
  <c r="E29" i="4" l="1"/>
  <c r="D31" i="4"/>
  <c r="F31" i="4" s="1"/>
  <c r="D28" i="4"/>
  <c r="F28" i="4" s="1"/>
  <c r="H4" i="1" l="1"/>
  <c r="D40" i="5" l="1"/>
  <c r="F40" i="5"/>
  <c r="H40" i="5"/>
  <c r="H33" i="3" l="1"/>
  <c r="F33" i="3"/>
  <c r="D33" i="3"/>
  <c r="E23" i="4" l="1"/>
  <c r="D23" i="4"/>
  <c r="E24" i="4" l="1"/>
  <c r="E34" i="4" s="1"/>
  <c r="D24" i="4"/>
  <c r="B43" i="4"/>
  <c r="E22" i="4"/>
  <c r="E19" i="4"/>
  <c r="D19" i="4"/>
  <c r="D22" i="4"/>
  <c r="D25" i="4" l="1"/>
  <c r="E25" i="4"/>
  <c r="E32" i="2"/>
  <c r="H36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G12" i="5"/>
  <c r="H6" i="5"/>
  <c r="H7" i="5"/>
  <c r="H13" i="5" s="1"/>
  <c r="H8" i="5"/>
  <c r="H9" i="5"/>
  <c r="H10" i="5"/>
  <c r="H11" i="5"/>
  <c r="H14" i="5" s="1"/>
  <c r="H5" i="5"/>
  <c r="H12" i="5" s="1"/>
  <c r="F32" i="3"/>
  <c r="F31" i="3"/>
  <c r="G30" i="3"/>
  <c r="H29" i="3"/>
  <c r="H21" i="3"/>
  <c r="H32" i="3" s="1"/>
  <c r="H22" i="3"/>
  <c r="H23" i="3"/>
  <c r="H24" i="3"/>
  <c r="H25" i="3"/>
  <c r="H26" i="3"/>
  <c r="H27" i="3"/>
  <c r="H28" i="3"/>
  <c r="H20" i="3"/>
  <c r="H30" i="3" s="1"/>
  <c r="G12" i="3"/>
  <c r="H13" i="3"/>
  <c r="H6" i="3"/>
  <c r="H14" i="3" s="1"/>
  <c r="H7" i="3"/>
  <c r="H8" i="3"/>
  <c r="H9" i="3"/>
  <c r="H10" i="3"/>
  <c r="H5" i="3"/>
  <c r="F14" i="3"/>
  <c r="H31" i="3" l="1"/>
  <c r="H12" i="3"/>
  <c r="D48" i="5"/>
  <c r="F14" i="5"/>
  <c r="F13" i="5"/>
  <c r="F13" i="3"/>
  <c r="F12" i="3"/>
  <c r="D9" i="4"/>
  <c r="D10" i="4"/>
  <c r="D8" i="4"/>
  <c r="F8" i="4" s="1"/>
  <c r="D5" i="4"/>
  <c r="F5" i="4" s="1"/>
  <c r="F21" i="5"/>
  <c r="F20" i="5"/>
  <c r="F12" i="5"/>
  <c r="F30" i="3"/>
  <c r="G11" i="1"/>
  <c r="G21" i="1"/>
  <c r="G4" i="1"/>
  <c r="D13" i="5"/>
  <c r="D32" i="3"/>
  <c r="D31" i="3"/>
  <c r="D39" i="2"/>
  <c r="E39" i="2" s="1"/>
  <c r="D42" i="2"/>
  <c r="D49" i="2"/>
  <c r="D38" i="2"/>
  <c r="E38" i="2" s="1"/>
  <c r="C51" i="2"/>
  <c r="D6" i="2"/>
  <c r="D7" i="2"/>
  <c r="D8" i="2"/>
  <c r="D10" i="2"/>
  <c r="D15" i="2"/>
  <c r="D16" i="2"/>
  <c r="D21" i="2"/>
  <c r="D4" i="2"/>
  <c r="D5" i="2"/>
  <c r="F39" i="1"/>
  <c r="G37" i="1"/>
  <c r="F35" i="1"/>
  <c r="G25" i="1"/>
  <c r="H25" i="1" s="1"/>
  <c r="G24" i="1"/>
  <c r="G22" i="1"/>
  <c r="H22" i="1" s="1"/>
  <c r="G20" i="1"/>
  <c r="H20" i="1" s="1"/>
  <c r="F17" i="1"/>
  <c r="G10" i="1"/>
  <c r="H10" i="1" s="1"/>
  <c r="G9" i="1"/>
  <c r="G7" i="1"/>
  <c r="H7" i="1" s="1"/>
  <c r="G6" i="1"/>
  <c r="H6" i="1" s="1"/>
  <c r="G5" i="1"/>
  <c r="H5" i="1" s="1"/>
  <c r="D30" i="4"/>
  <c r="F14" i="4"/>
  <c r="F13" i="4"/>
  <c r="D15" i="4"/>
  <c r="E15" i="4"/>
  <c r="E9" i="4"/>
  <c r="D27" i="4"/>
  <c r="D39" i="5"/>
  <c r="D38" i="5"/>
  <c r="D12" i="5"/>
  <c r="D37" i="5"/>
  <c r="D30" i="3"/>
  <c r="D12" i="3"/>
  <c r="C32" i="2"/>
  <c r="F10" i="4" l="1"/>
  <c r="D34" i="4"/>
  <c r="F34" i="4" s="1"/>
  <c r="D29" i="4"/>
  <c r="F29" i="4" s="1"/>
  <c r="F27" i="4"/>
  <c r="D32" i="4"/>
  <c r="F32" i="4" s="1"/>
  <c r="F30" i="4"/>
  <c r="E33" i="4"/>
  <c r="E35" i="4" s="1"/>
  <c r="D33" i="4"/>
  <c r="F33" i="4" s="1"/>
  <c r="F9" i="4"/>
  <c r="H35" i="1"/>
  <c r="G39" i="1"/>
  <c r="H37" i="1"/>
  <c r="H39" i="1" s="1"/>
  <c r="H17" i="1"/>
  <c r="F41" i="1"/>
  <c r="D11" i="4"/>
  <c r="F11" i="4" s="1"/>
  <c r="F39" i="5"/>
  <c r="H21" i="5"/>
  <c r="H39" i="5" s="1"/>
  <c r="F38" i="5"/>
  <c r="H20" i="5"/>
  <c r="G17" i="1"/>
  <c r="D51" i="2"/>
  <c r="E42" i="2"/>
  <c r="E51" i="2" s="1"/>
  <c r="F15" i="4"/>
  <c r="G35" i="1"/>
  <c r="D32" i="2"/>
  <c r="F37" i="5"/>
  <c r="D35" i="4"/>
  <c r="F35" i="4" l="1"/>
  <c r="H41" i="1"/>
  <c r="G41" i="1"/>
  <c r="H38" i="5"/>
  <c r="H37" i="5"/>
</calcChain>
</file>

<file path=xl/sharedStrings.xml><?xml version="1.0" encoding="utf-8"?>
<sst xmlns="http://schemas.openxmlformats.org/spreadsheetml/2006/main" count="340" uniqueCount="203">
  <si>
    <t>Nazwa zadania</t>
  </si>
  <si>
    <t>1.</t>
  </si>
  <si>
    <t>2.</t>
  </si>
  <si>
    <t>3.</t>
  </si>
  <si>
    <t>4.</t>
  </si>
  <si>
    <t>5.</t>
  </si>
  <si>
    <t>6.</t>
  </si>
  <si>
    <t>Kanalizacja Nowe Brusno</t>
  </si>
  <si>
    <t>Budowa sieci gazowej</t>
  </si>
  <si>
    <t>7.</t>
  </si>
  <si>
    <t>8.</t>
  </si>
  <si>
    <t>PSeAP</t>
  </si>
  <si>
    <t>RAZEM:</t>
  </si>
  <si>
    <t>OGÓŁEM:</t>
  </si>
  <si>
    <t>Poz. 1.1.5</t>
  </si>
  <si>
    <t>Klasyfikcja budżetowa</t>
  </si>
  <si>
    <t>010-01095-2010</t>
  </si>
  <si>
    <t>750-75011-2010</t>
  </si>
  <si>
    <t>750-75023-2030</t>
  </si>
  <si>
    <t>751-75101-2010</t>
  </si>
  <si>
    <t>758-75814-2870</t>
  </si>
  <si>
    <t>852-85203-2010</t>
  </si>
  <si>
    <t>852-85212-2010</t>
  </si>
  <si>
    <t>852-85213-2010</t>
  </si>
  <si>
    <t>852-85213-2030</t>
  </si>
  <si>
    <t>852-85214-2030</t>
  </si>
  <si>
    <t>852-85214-2039</t>
  </si>
  <si>
    <t>852-85216-2030</t>
  </si>
  <si>
    <t>852-85219-2007</t>
  </si>
  <si>
    <t>852-85219-2030</t>
  </si>
  <si>
    <t>852-85228-2010</t>
  </si>
  <si>
    <t>852-85295-2010</t>
  </si>
  <si>
    <t>852-85295-2030</t>
  </si>
  <si>
    <t>854-85415-2030</t>
  </si>
  <si>
    <t>Dochody z tyt. dotacji i środków przeznaczonych na cele bieżące</t>
  </si>
  <si>
    <t>poz. 12.1</t>
  </si>
  <si>
    <t>Dochody bieżące na programy z udziałem środków z art.5 ..</t>
  </si>
  <si>
    <t>852-85219-2009</t>
  </si>
  <si>
    <t>w tym: "7"</t>
  </si>
  <si>
    <t xml:space="preserve">              "9"</t>
  </si>
  <si>
    <t>poz. 12.2</t>
  </si>
  <si>
    <t>Dochody majątkowe na programy z udziałem środków z art.5 ..</t>
  </si>
  <si>
    <t>010-01010-6299</t>
  </si>
  <si>
    <t>Kanaliz.Brusno</t>
  </si>
  <si>
    <t>720-72095-6207</t>
  </si>
  <si>
    <t>900-90004-6207</t>
  </si>
  <si>
    <t>PL-BY-UA</t>
  </si>
  <si>
    <t>Wydatki bieżące na programy z udziałem środków z art.5 ..</t>
  </si>
  <si>
    <t>poz. 12.3</t>
  </si>
  <si>
    <t>poz. 12.4</t>
  </si>
  <si>
    <t>Wydatki majątkowe na programy z udziałem środków z art.5 ..</t>
  </si>
  <si>
    <t>010-01010-6057</t>
  </si>
  <si>
    <t>010-01010-6059</t>
  </si>
  <si>
    <t>720-72095-6057</t>
  </si>
  <si>
    <t>720-72095-6209</t>
  </si>
  <si>
    <t>Comenius</t>
  </si>
  <si>
    <t>900-90004-6057</t>
  </si>
  <si>
    <t>900-90004-6059</t>
  </si>
  <si>
    <t>w tym:"1" i "7"</t>
  </si>
  <si>
    <t>Nazwa przedsięwzięcia</t>
  </si>
  <si>
    <t>Kanalizacja Brusno</t>
  </si>
  <si>
    <t>Dofinansow UE</t>
  </si>
  <si>
    <t>Wkład własny</t>
  </si>
  <si>
    <t>Razem:</t>
  </si>
  <si>
    <t>PL_BY_UA</t>
  </si>
  <si>
    <t>WPF_2014</t>
  </si>
  <si>
    <t>11.4</t>
  </si>
  <si>
    <t>WYDATKI MAJĄTKOWE kontynuowane</t>
  </si>
  <si>
    <t>010-01010-605</t>
  </si>
  <si>
    <t>400-40004-6050</t>
  </si>
  <si>
    <t>Termomoder.budynku WDK Nowe Brusno</t>
  </si>
  <si>
    <t>700-70005-6050</t>
  </si>
  <si>
    <t>PSEAP</t>
  </si>
  <si>
    <t>720-72095-605</t>
  </si>
  <si>
    <t>900-90001-6050</t>
  </si>
  <si>
    <t>Rewitalizacja Parku Zdrojowego</t>
  </si>
  <si>
    <t>900-90004-605</t>
  </si>
  <si>
    <t>Budowa oświatlenia w Podemszczyźnie</t>
  </si>
  <si>
    <t>900-90015-6050</t>
  </si>
  <si>
    <t>Przebudowa trybun na stadionie</t>
  </si>
  <si>
    <t>926-92601-6050</t>
  </si>
  <si>
    <t>11.5</t>
  </si>
  <si>
    <t>WYDATKI MAJĄTKOWE - nowe</t>
  </si>
  <si>
    <t>Zakup przystanku w Werchracie</t>
  </si>
  <si>
    <t>600-60016-6050</t>
  </si>
  <si>
    <t>600-60078-6050</t>
  </si>
  <si>
    <t>Adaptacja pomieszczenia na mieszkanie</t>
  </si>
  <si>
    <t>852-85212-6050</t>
  </si>
  <si>
    <t>Oczyszczalnia Horyniec-dokumentacja</t>
  </si>
  <si>
    <t>Rozbudowa ośw./os.Sobieskiego+Zdrojowa/</t>
  </si>
  <si>
    <t>Zakup kontenera na świetlicę w Podemszczyźnie</t>
  </si>
  <si>
    <t>921-92109-6050</t>
  </si>
  <si>
    <t>Dotacja - na chodnik ul. Myśliwska</t>
  </si>
  <si>
    <t>600-60014-6300</t>
  </si>
  <si>
    <t>Uchwała</t>
  </si>
  <si>
    <t>9.</t>
  </si>
  <si>
    <t>Zakup i wdrożenie oprogramowania w UG</t>
  </si>
  <si>
    <t>750-75023-6060</t>
  </si>
  <si>
    <t>Dotacja - Trasy rowerowe</t>
  </si>
  <si>
    <t>630-63003-6309</t>
  </si>
  <si>
    <t xml:space="preserve">Stan na </t>
  </si>
  <si>
    <t>Plan na 01.01.2014</t>
  </si>
  <si>
    <t>750-75045-2010</t>
  </si>
  <si>
    <t>801-80195-2701</t>
  </si>
  <si>
    <t>852-85215-2010</t>
  </si>
  <si>
    <t>Poz. 1.2.2</t>
  </si>
  <si>
    <t>Dochody z tyt. dotacji i środków przeznaczonych na inwestycje</t>
  </si>
  <si>
    <t>010-01010-6297</t>
  </si>
  <si>
    <t>900-90004-6207_Park</t>
  </si>
  <si>
    <t>900-90001-6290_Oszyszcz_Niwki</t>
  </si>
  <si>
    <t>010-01010-6297_Kanaliz.Brusno</t>
  </si>
  <si>
    <t>010-01010-6299_Odpł_Brusno</t>
  </si>
  <si>
    <t>720-72095-6207_Pseap</t>
  </si>
  <si>
    <t>odpłat-Brusno</t>
  </si>
  <si>
    <t>801-80195-4211-4421</t>
  </si>
  <si>
    <t>Data umowy</t>
  </si>
  <si>
    <t>01.10.2010</t>
  </si>
  <si>
    <t>18.04.2013</t>
  </si>
  <si>
    <t>Stan na 18.03.2014</t>
  </si>
  <si>
    <t>801-80103-2030</t>
  </si>
  <si>
    <t>801-80106-2030</t>
  </si>
  <si>
    <t>600-60078-6330_Drogi_powodz</t>
  </si>
  <si>
    <t>720-72095-6207_Wyklucz_cyfr</t>
  </si>
  <si>
    <t>720-72095-6209_Wyklucz_cyfr</t>
  </si>
  <si>
    <t>926-92601-6207_Trybuny_stadio</t>
  </si>
  <si>
    <t>18.03.2014</t>
  </si>
  <si>
    <t>10.</t>
  </si>
  <si>
    <t>Przebudowa WDK Wrchrata</t>
  </si>
  <si>
    <t>921-92109-605</t>
  </si>
  <si>
    <t>11.</t>
  </si>
  <si>
    <t>Rozbudowa sieci wod-kan</t>
  </si>
  <si>
    <t>010-01010-6050</t>
  </si>
  <si>
    <t>12.</t>
  </si>
  <si>
    <t>Przebudowa drogi gminnej Nowiny Horynieckie</t>
  </si>
  <si>
    <t>Przebudowa dróg powodziowych- droga Świdnica</t>
  </si>
  <si>
    <t>Przeciwdziałanie wyklucz. cyfrow.</t>
  </si>
  <si>
    <t>PO KL -GOPS</t>
  </si>
  <si>
    <t>w tym: "1"+"7"</t>
  </si>
  <si>
    <t>926-92601-6207</t>
  </si>
  <si>
    <t>Stadion-trybuny</t>
  </si>
  <si>
    <t>Wyklucz.cyfr</t>
  </si>
  <si>
    <t>03/2014</t>
  </si>
  <si>
    <t>850-85219-3257-4447</t>
  </si>
  <si>
    <t>PO KL GOPS</t>
  </si>
  <si>
    <t>850-85219-3259-4449</t>
  </si>
  <si>
    <t>926-92601-6057</t>
  </si>
  <si>
    <t>28.02.2014</t>
  </si>
  <si>
    <t>921-92109-6057</t>
  </si>
  <si>
    <t>921-92109-6059</t>
  </si>
  <si>
    <t>WDK Werchrata</t>
  </si>
  <si>
    <t>Trasy rowerowe</t>
  </si>
  <si>
    <t>750-75023-2319</t>
  </si>
  <si>
    <t>Szlak J III Sobiesk</t>
  </si>
  <si>
    <t>850-85214-3119</t>
  </si>
  <si>
    <t>Po zmianie:</t>
  </si>
  <si>
    <t>926-92601-6059</t>
  </si>
  <si>
    <t>801-80103-2007</t>
  </si>
  <si>
    <t>801-80103-2009</t>
  </si>
  <si>
    <t>801-80103-6207</t>
  </si>
  <si>
    <t>801-80103-6209</t>
  </si>
  <si>
    <t>PO KL-Przygotowanie oddziałów przedszkolnych</t>
  </si>
  <si>
    <t>801-80103-606</t>
  </si>
  <si>
    <t>PO KL -szkoła</t>
  </si>
  <si>
    <t>poz. 12.6</t>
  </si>
  <si>
    <t xml:space="preserve">Wydatki na wkład krajowy w związku z umową zawartą po 1.01.2013 na realiz. projektu </t>
  </si>
  <si>
    <t>finansowanego co najmniej 60% środkami o których mowa w art.5 ..</t>
  </si>
  <si>
    <t>14.03.2014</t>
  </si>
  <si>
    <t>/bieżące/</t>
  </si>
  <si>
    <t>Stan na 25.06.2014</t>
  </si>
  <si>
    <t>Zmiana</t>
  </si>
  <si>
    <t>630-63003-6207</t>
  </si>
  <si>
    <t>Wykl.cyfrowe</t>
  </si>
  <si>
    <t>630-63003-6057</t>
  </si>
  <si>
    <t>630-63003-6059</t>
  </si>
  <si>
    <t>751-75113-2010</t>
  </si>
  <si>
    <t>900-90002-2460</t>
  </si>
  <si>
    <t>630-63003-6207 Trasy rower.</t>
  </si>
  <si>
    <t>852-85203-6050</t>
  </si>
  <si>
    <t>Zmiana 18.03.2014:</t>
  </si>
  <si>
    <t>Zmiana 25.06.2014:</t>
  </si>
  <si>
    <t>25.06.2014</t>
  </si>
  <si>
    <t>400-40002-6050</t>
  </si>
  <si>
    <t>Przebudowa drogi gminnej -Puchacze</t>
  </si>
  <si>
    <t>630-63003-605</t>
  </si>
  <si>
    <t>Przebud.przyłącza energ. do ujecia wody w Werchracie</t>
  </si>
  <si>
    <t>Budowa altany przy remizie OSP w Horyńcu</t>
  </si>
  <si>
    <t>754-75412-6050</t>
  </si>
  <si>
    <t>Modernizacja małej Sali gimnastycznej</t>
  </si>
  <si>
    <t>801-80101-6050</t>
  </si>
  <si>
    <t>Zadaszenie i obudowa schodów zewnętrznych ŚDS</t>
  </si>
  <si>
    <t>Budowa oczyszczalni w Niwkach Horynieckich</t>
  </si>
  <si>
    <t>13.</t>
  </si>
  <si>
    <t>Ogółem:</t>
  </si>
  <si>
    <t>Zmiany</t>
  </si>
  <si>
    <t>Łączne nakłady finansowe</t>
  </si>
  <si>
    <t>Wydatki niekwalifik.-2013</t>
  </si>
  <si>
    <t>Wydatki kwalifik.-2013</t>
  </si>
  <si>
    <t>Limit  wydat. na 2014</t>
  </si>
  <si>
    <t>Pozostało -limit na 2015</t>
  </si>
  <si>
    <t>Limit zobowiazań</t>
  </si>
  <si>
    <t xml:space="preserve"> 2014-2015</t>
  </si>
  <si>
    <t>Łączne nakłady</t>
  </si>
  <si>
    <t>Różnica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</si>
</sst>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4" fontId="0" fillId="0" borderId="0" xfId="0" applyNumberFormat="1" applyFont="1"/>
    <xf numFmtId="0" fontId="1" fillId="2" borderId="5" xfId="0" applyFont="1" applyFill="1" applyBorder="1"/>
    <xf numFmtId="0" fontId="1" fillId="2" borderId="6" xfId="0" applyFont="1" applyFill="1" applyBorder="1"/>
    <xf numFmtId="4" fontId="1" fillId="2" borderId="7" xfId="0" applyNumberFormat="1" applyFont="1" applyFill="1" applyBorder="1"/>
    <xf numFmtId="0" fontId="1" fillId="0" borderId="0" xfId="0" applyFont="1" applyAlignment="1">
      <alignment horizontal="center" vertical="center" wrapText="1"/>
    </xf>
    <xf numFmtId="4" fontId="1" fillId="2" borderId="1" xfId="0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4" fontId="1" fillId="3" borderId="1" xfId="0" applyNumberFormat="1" applyFont="1" applyFill="1" applyBorder="1"/>
    <xf numFmtId="0" fontId="1" fillId="2" borderId="0" xfId="0" applyFont="1" applyFill="1" applyAlignment="1">
      <alignment horizontal="center" vertical="center"/>
    </xf>
    <xf numFmtId="4" fontId="3" fillId="0" borderId="1" xfId="0" applyNumberFormat="1" applyFont="1" applyBorder="1"/>
    <xf numFmtId="4" fontId="6" fillId="0" borderId="1" xfId="0" applyNumberFormat="1" applyFont="1" applyBorder="1"/>
    <xf numFmtId="0" fontId="0" fillId="0" borderId="8" xfId="0" applyBorder="1" applyAlignment="1">
      <alignment horizontal="center" vertical="center"/>
    </xf>
    <xf numFmtId="4" fontId="0" fillId="2" borderId="1" xfId="0" applyNumberForma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right" vertical="center"/>
    </xf>
    <xf numFmtId="4" fontId="0" fillId="0" borderId="0" xfId="0" applyNumberForma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/>
    <xf numFmtId="0" fontId="6" fillId="0" borderId="0" xfId="0" applyFont="1" applyAlignment="1">
      <alignment horizontal="left" vertical="center"/>
    </xf>
    <xf numFmtId="4" fontId="7" fillId="0" borderId="0" xfId="0" applyNumberFormat="1" applyFont="1"/>
    <xf numFmtId="4" fontId="4" fillId="0" borderId="0" xfId="0" applyNumberFormat="1" applyFont="1"/>
    <xf numFmtId="4" fontId="7" fillId="2" borderId="0" xfId="0" applyNumberFormat="1" applyFont="1" applyFill="1"/>
    <xf numFmtId="0" fontId="8" fillId="0" borderId="1" xfId="0" applyFont="1" applyBorder="1"/>
    <xf numFmtId="4" fontId="9" fillId="0" borderId="1" xfId="0" applyNumberFormat="1" applyFont="1" applyBorder="1"/>
    <xf numFmtId="0" fontId="10" fillId="4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4" fontId="2" fillId="2" borderId="1" xfId="0" applyNumberFormat="1" applyFont="1" applyFill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14" fillId="0" borderId="0" xfId="0" applyFont="1"/>
    <xf numFmtId="4" fontId="14" fillId="0" borderId="0" xfId="0" applyNumberFormat="1" applyFont="1"/>
    <xf numFmtId="0" fontId="15" fillId="2" borderId="1" xfId="0" applyFont="1" applyFill="1" applyBorder="1"/>
    <xf numFmtId="4" fontId="15" fillId="2" borderId="1" xfId="0" applyNumberFormat="1" applyFont="1" applyFill="1" applyBorder="1"/>
    <xf numFmtId="10" fontId="15" fillId="2" borderId="0" xfId="0" applyNumberFormat="1" applyFont="1" applyFill="1" applyAlignment="1">
      <alignment horizontal="center" wrapText="1"/>
    </xf>
    <xf numFmtId="0" fontId="15" fillId="3" borderId="1" xfId="0" applyFont="1" applyFill="1" applyBorder="1"/>
    <xf numFmtId="4" fontId="15" fillId="3" borderId="1" xfId="0" applyNumberFormat="1" applyFont="1" applyFill="1" applyBorder="1"/>
    <xf numFmtId="4" fontId="8" fillId="0" borderId="0" xfId="0" applyNumberFormat="1" applyFont="1"/>
    <xf numFmtId="0" fontId="16" fillId="0" borderId="0" xfId="0" applyFont="1"/>
    <xf numFmtId="0" fontId="17" fillId="0" borderId="0" xfId="0" applyFont="1"/>
    <xf numFmtId="4" fontId="18" fillId="0" borderId="0" xfId="0" applyNumberFormat="1" applyFont="1"/>
    <xf numFmtId="0" fontId="5" fillId="0" borderId="1" xfId="0" applyFont="1" applyBorder="1"/>
    <xf numFmtId="4" fontId="11" fillId="5" borderId="1" xfId="0" applyNumberFormat="1" applyFont="1" applyFill="1" applyBorder="1"/>
    <xf numFmtId="4" fontId="0" fillId="0" borderId="1" xfId="0" applyNumberFormat="1" applyFont="1" applyBorder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9" workbookViewId="0">
      <selection activeCell="E50" sqref="E50"/>
    </sheetView>
  </sheetViews>
  <sheetFormatPr defaultRowHeight="15" x14ac:dyDescent="0.25"/>
  <cols>
    <col min="2" max="2" width="28.7109375" customWidth="1"/>
    <col min="3" max="3" width="13.28515625" customWidth="1"/>
    <col min="4" max="4" width="13.140625" customWidth="1"/>
    <col min="5" max="5" width="13.42578125" customWidth="1"/>
  </cols>
  <sheetData>
    <row r="1" spans="1:7" x14ac:dyDescent="0.25">
      <c r="A1" s="5" t="s">
        <v>14</v>
      </c>
      <c r="B1" s="5" t="s">
        <v>34</v>
      </c>
      <c r="C1" s="5"/>
      <c r="D1" s="5"/>
      <c r="E1" s="5"/>
      <c r="F1" s="5"/>
      <c r="G1" s="5"/>
    </row>
    <row r="2" spans="1:7" ht="9" customHeight="1" x14ac:dyDescent="0.25"/>
    <row r="3" spans="1:7" ht="24" x14ac:dyDescent="0.25">
      <c r="A3" s="60"/>
      <c r="B3" s="61" t="s">
        <v>15</v>
      </c>
      <c r="C3" s="62" t="s">
        <v>101</v>
      </c>
      <c r="D3" s="63" t="s">
        <v>118</v>
      </c>
      <c r="E3" s="63" t="s">
        <v>168</v>
      </c>
    </row>
    <row r="4" spans="1:7" x14ac:dyDescent="0.25">
      <c r="A4" s="64"/>
      <c r="B4" s="64" t="s">
        <v>16</v>
      </c>
      <c r="C4" s="65"/>
      <c r="D4" s="65">
        <f>SUM(C4:C4)</f>
        <v>0</v>
      </c>
      <c r="E4" s="65">
        <v>216216.39</v>
      </c>
    </row>
    <row r="5" spans="1:7" x14ac:dyDescent="0.25">
      <c r="A5" s="64"/>
      <c r="B5" s="64" t="s">
        <v>17</v>
      </c>
      <c r="C5" s="65">
        <v>44538</v>
      </c>
      <c r="D5" s="65">
        <f>SUM(C5:C5)</f>
        <v>44538</v>
      </c>
      <c r="E5" s="65">
        <v>44538</v>
      </c>
    </row>
    <row r="6" spans="1:7" x14ac:dyDescent="0.25">
      <c r="A6" s="64"/>
      <c r="B6" s="64" t="s">
        <v>18</v>
      </c>
      <c r="C6" s="65"/>
      <c r="D6" s="65">
        <f>SUM(C6:C6)</f>
        <v>0</v>
      </c>
      <c r="E6" s="65"/>
    </row>
    <row r="7" spans="1:7" x14ac:dyDescent="0.25">
      <c r="A7" s="64"/>
      <c r="B7" s="64" t="s">
        <v>102</v>
      </c>
      <c r="C7" s="65">
        <v>100</v>
      </c>
      <c r="D7" s="65">
        <f>SUM(C7:C7)</f>
        <v>100</v>
      </c>
      <c r="E7" s="65">
        <v>100</v>
      </c>
    </row>
    <row r="8" spans="1:7" x14ac:dyDescent="0.25">
      <c r="A8" s="64"/>
      <c r="B8" s="64" t="s">
        <v>19</v>
      </c>
      <c r="C8" s="65">
        <v>1255</v>
      </c>
      <c r="D8" s="65">
        <f>SUM(C8:C8)</f>
        <v>1255</v>
      </c>
      <c r="E8" s="65">
        <v>1255</v>
      </c>
    </row>
    <row r="9" spans="1:7" x14ac:dyDescent="0.25">
      <c r="A9" s="64"/>
      <c r="B9" s="64" t="s">
        <v>174</v>
      </c>
      <c r="C9" s="65"/>
      <c r="D9" s="65"/>
      <c r="E9" s="65">
        <v>20269</v>
      </c>
    </row>
    <row r="10" spans="1:7" x14ac:dyDescent="0.25">
      <c r="A10" s="64"/>
      <c r="B10" s="64" t="s">
        <v>20</v>
      </c>
      <c r="C10" s="65">
        <v>576789</v>
      </c>
      <c r="D10" s="65">
        <f>SUM(C10:C10)</f>
        <v>576789</v>
      </c>
      <c r="E10" s="65">
        <v>576789</v>
      </c>
    </row>
    <row r="11" spans="1:7" x14ac:dyDescent="0.25">
      <c r="A11" s="64"/>
      <c r="B11" s="64" t="s">
        <v>119</v>
      </c>
      <c r="C11" s="65"/>
      <c r="D11" s="65">
        <v>103886</v>
      </c>
      <c r="E11" s="65">
        <v>103886</v>
      </c>
    </row>
    <row r="12" spans="1:7" x14ac:dyDescent="0.25">
      <c r="A12" s="64"/>
      <c r="B12" s="64" t="s">
        <v>156</v>
      </c>
      <c r="C12" s="65"/>
      <c r="D12" s="65">
        <v>90389</v>
      </c>
      <c r="E12" s="65">
        <v>90389</v>
      </c>
    </row>
    <row r="13" spans="1:7" x14ac:dyDescent="0.25">
      <c r="A13" s="64"/>
      <c r="B13" s="64" t="s">
        <v>157</v>
      </c>
      <c r="C13" s="65"/>
      <c r="D13" s="65">
        <v>15951</v>
      </c>
      <c r="E13" s="65">
        <v>15951</v>
      </c>
    </row>
    <row r="14" spans="1:7" x14ac:dyDescent="0.25">
      <c r="A14" s="64"/>
      <c r="B14" s="64" t="s">
        <v>120</v>
      </c>
      <c r="C14" s="65"/>
      <c r="D14" s="65">
        <v>20535</v>
      </c>
      <c r="E14" s="65">
        <v>20535</v>
      </c>
    </row>
    <row r="15" spans="1:7" x14ac:dyDescent="0.25">
      <c r="A15" s="64"/>
      <c r="B15" s="64" t="s">
        <v>103</v>
      </c>
      <c r="C15" s="65">
        <v>16770</v>
      </c>
      <c r="D15" s="65">
        <f>SUM(C15:C15)</f>
        <v>16770</v>
      </c>
      <c r="E15" s="65">
        <v>16770</v>
      </c>
    </row>
    <row r="16" spans="1:7" x14ac:dyDescent="0.25">
      <c r="A16" s="64"/>
      <c r="B16" s="64" t="s">
        <v>21</v>
      </c>
      <c r="C16" s="65">
        <v>367200</v>
      </c>
      <c r="D16" s="65">
        <f>SUM(C16:C16)</f>
        <v>367200</v>
      </c>
      <c r="E16" s="65">
        <v>331500</v>
      </c>
    </row>
    <row r="17" spans="1:5" x14ac:dyDescent="0.25">
      <c r="A17" s="64"/>
      <c r="B17" s="64" t="s">
        <v>22</v>
      </c>
      <c r="C17" s="65">
        <v>1562200</v>
      </c>
      <c r="D17" s="65">
        <v>1618200</v>
      </c>
      <c r="E17" s="65">
        <v>1618200</v>
      </c>
    </row>
    <row r="18" spans="1:5" x14ac:dyDescent="0.25">
      <c r="A18" s="64"/>
      <c r="B18" s="64" t="s">
        <v>23</v>
      </c>
      <c r="C18" s="65">
        <v>5500</v>
      </c>
      <c r="D18" s="65">
        <v>5700</v>
      </c>
      <c r="E18" s="65">
        <v>5700</v>
      </c>
    </row>
    <row r="19" spans="1:5" x14ac:dyDescent="0.25">
      <c r="A19" s="64"/>
      <c r="B19" s="64" t="s">
        <v>24</v>
      </c>
      <c r="C19" s="65">
        <v>2300</v>
      </c>
      <c r="D19" s="65">
        <v>2900</v>
      </c>
      <c r="E19" s="65">
        <v>2900</v>
      </c>
    </row>
    <row r="20" spans="1:5" x14ac:dyDescent="0.25">
      <c r="A20" s="64"/>
      <c r="B20" s="64" t="s">
        <v>25</v>
      </c>
      <c r="C20" s="65">
        <v>116000</v>
      </c>
      <c r="D20" s="65">
        <v>111100</v>
      </c>
      <c r="E20" s="65">
        <v>160220</v>
      </c>
    </row>
    <row r="21" spans="1:5" x14ac:dyDescent="0.25">
      <c r="A21" s="64"/>
      <c r="B21" s="64" t="s">
        <v>26</v>
      </c>
      <c r="C21" s="65"/>
      <c r="D21" s="65">
        <f>SUM(C21:C21)</f>
        <v>0</v>
      </c>
      <c r="E21" s="65">
        <v>8000</v>
      </c>
    </row>
    <row r="22" spans="1:5" x14ac:dyDescent="0.25">
      <c r="A22" s="64"/>
      <c r="B22" s="64" t="s">
        <v>104</v>
      </c>
      <c r="C22" s="65"/>
      <c r="D22" s="65">
        <v>472.98</v>
      </c>
      <c r="E22" s="65">
        <v>472.98</v>
      </c>
    </row>
    <row r="23" spans="1:5" x14ac:dyDescent="0.25">
      <c r="A23" s="64"/>
      <c r="B23" s="64" t="s">
        <v>27</v>
      </c>
      <c r="C23" s="65">
        <v>20100</v>
      </c>
      <c r="D23" s="65">
        <v>19100</v>
      </c>
      <c r="E23" s="65">
        <v>22570</v>
      </c>
    </row>
    <row r="24" spans="1:5" x14ac:dyDescent="0.25">
      <c r="A24" s="64"/>
      <c r="B24" s="64" t="s">
        <v>28</v>
      </c>
      <c r="C24" s="65"/>
      <c r="D24" s="65">
        <v>96971.06</v>
      </c>
      <c r="E24" s="65">
        <v>96971.06</v>
      </c>
    </row>
    <row r="25" spans="1:5" x14ac:dyDescent="0.25">
      <c r="A25" s="64"/>
      <c r="B25" s="64" t="s">
        <v>37</v>
      </c>
      <c r="C25" s="65"/>
      <c r="D25" s="65">
        <v>5133.7700000000004</v>
      </c>
      <c r="E25" s="65">
        <v>5133.7700000000004</v>
      </c>
    </row>
    <row r="26" spans="1:5" x14ac:dyDescent="0.25">
      <c r="A26" s="64"/>
      <c r="B26" s="64" t="s">
        <v>29</v>
      </c>
      <c r="C26" s="65">
        <v>43880</v>
      </c>
      <c r="D26" s="65">
        <v>42880</v>
      </c>
      <c r="E26" s="65">
        <v>42880</v>
      </c>
    </row>
    <row r="27" spans="1:5" x14ac:dyDescent="0.25">
      <c r="A27" s="64"/>
      <c r="B27" s="64" t="s">
        <v>30</v>
      </c>
      <c r="C27" s="65">
        <v>15800</v>
      </c>
      <c r="D27" s="65">
        <v>14400</v>
      </c>
      <c r="E27" s="65">
        <v>14400</v>
      </c>
    </row>
    <row r="28" spans="1:5" x14ac:dyDescent="0.25">
      <c r="A28" s="64"/>
      <c r="B28" s="64" t="s">
        <v>31</v>
      </c>
      <c r="C28" s="65"/>
      <c r="D28" s="65">
        <v>11124</v>
      </c>
      <c r="E28" s="65">
        <v>36880</v>
      </c>
    </row>
    <row r="29" spans="1:5" x14ac:dyDescent="0.25">
      <c r="A29" s="64"/>
      <c r="B29" s="64" t="s">
        <v>32</v>
      </c>
      <c r="C29" s="65"/>
      <c r="D29" s="65">
        <v>67500</v>
      </c>
      <c r="E29" s="65">
        <v>87000</v>
      </c>
    </row>
    <row r="30" spans="1:5" x14ac:dyDescent="0.25">
      <c r="A30" s="64"/>
      <c r="B30" s="64" t="s">
        <v>33</v>
      </c>
      <c r="C30" s="65"/>
      <c r="D30" s="65"/>
      <c r="E30" s="65">
        <v>66264</v>
      </c>
    </row>
    <row r="31" spans="1:5" x14ac:dyDescent="0.25">
      <c r="A31" s="64"/>
      <c r="B31" s="64" t="s">
        <v>175</v>
      </c>
      <c r="C31" s="65"/>
      <c r="D31" s="65"/>
      <c r="E31" s="65">
        <v>10460.780000000001</v>
      </c>
    </row>
    <row r="32" spans="1:5" x14ac:dyDescent="0.25">
      <c r="A32" s="64"/>
      <c r="B32" s="66" t="s">
        <v>12</v>
      </c>
      <c r="C32" s="67">
        <f>SUM(C4:C30)</f>
        <v>2772432</v>
      </c>
      <c r="D32" s="67">
        <f>SUM(D4:D30)</f>
        <v>3232894.81</v>
      </c>
      <c r="E32" s="67">
        <f>SUM(E4:E31)</f>
        <v>3616250.98</v>
      </c>
    </row>
    <row r="35" spans="1:10" x14ac:dyDescent="0.25">
      <c r="A35" s="5" t="s">
        <v>105</v>
      </c>
      <c r="B35" s="5" t="s">
        <v>106</v>
      </c>
      <c r="C35" s="5"/>
      <c r="D35" s="5"/>
    </row>
    <row r="36" spans="1:10" ht="9" customHeight="1" x14ac:dyDescent="0.25"/>
    <row r="37" spans="1:10" ht="24.75" x14ac:dyDescent="0.25">
      <c r="A37" s="60"/>
      <c r="B37" s="61" t="s">
        <v>15</v>
      </c>
      <c r="C37" s="62" t="s">
        <v>101</v>
      </c>
      <c r="D37" s="68" t="s">
        <v>118</v>
      </c>
      <c r="E37" s="63" t="s">
        <v>168</v>
      </c>
    </row>
    <row r="38" spans="1:10" x14ac:dyDescent="0.25">
      <c r="A38" s="64"/>
      <c r="B38" s="64" t="s">
        <v>110</v>
      </c>
      <c r="C38" s="65">
        <v>680502</v>
      </c>
      <c r="D38" s="65">
        <f>SUM(C38:C38)</f>
        <v>680502</v>
      </c>
      <c r="E38" s="65">
        <f>SUM(D38:D38)</f>
        <v>680502</v>
      </c>
      <c r="F38" s="1"/>
      <c r="G38" s="1"/>
      <c r="H38" s="1"/>
      <c r="I38" s="1"/>
      <c r="J38" s="1"/>
    </row>
    <row r="39" spans="1:10" x14ac:dyDescent="0.25">
      <c r="A39" s="64"/>
      <c r="B39" s="64" t="s">
        <v>111</v>
      </c>
      <c r="C39" s="65">
        <v>15000</v>
      </c>
      <c r="D39" s="65">
        <f>SUM(C39:C39)</f>
        <v>15000</v>
      </c>
      <c r="E39" s="65">
        <f>SUM(D39:D39)</f>
        <v>15000</v>
      </c>
      <c r="F39" s="1"/>
      <c r="G39" s="1"/>
      <c r="H39" s="1"/>
      <c r="I39" s="1"/>
      <c r="J39" s="1"/>
    </row>
    <row r="40" spans="1:10" x14ac:dyDescent="0.25">
      <c r="A40" s="64"/>
      <c r="B40" s="64" t="s">
        <v>121</v>
      </c>
      <c r="C40" s="65"/>
      <c r="D40" s="65">
        <v>150000</v>
      </c>
      <c r="E40" s="65">
        <v>150000</v>
      </c>
      <c r="F40" s="1"/>
      <c r="G40" s="1"/>
      <c r="H40" s="1"/>
      <c r="I40" s="1"/>
      <c r="J40" s="1"/>
    </row>
    <row r="41" spans="1:10" x14ac:dyDescent="0.25">
      <c r="A41" s="64"/>
      <c r="B41" s="64" t="s">
        <v>176</v>
      </c>
      <c r="C41" s="65"/>
      <c r="D41" s="65"/>
      <c r="E41" s="65">
        <v>186456</v>
      </c>
      <c r="F41" s="1"/>
      <c r="G41" s="1"/>
      <c r="H41" s="1"/>
      <c r="I41" s="1"/>
      <c r="J41" s="1"/>
    </row>
    <row r="42" spans="1:10" x14ac:dyDescent="0.25">
      <c r="A42" s="64"/>
      <c r="B42" s="64" t="s">
        <v>112</v>
      </c>
      <c r="C42" s="65">
        <v>119193</v>
      </c>
      <c r="D42" s="65">
        <f>SUM(C42:C42)</f>
        <v>119193</v>
      </c>
      <c r="E42" s="65">
        <f>SUM(D42:D42)</f>
        <v>119193</v>
      </c>
      <c r="F42" s="1"/>
      <c r="G42" s="1"/>
      <c r="H42" s="1"/>
      <c r="I42" s="1"/>
      <c r="J42" s="1"/>
    </row>
    <row r="43" spans="1:10" x14ac:dyDescent="0.25">
      <c r="A43" s="64"/>
      <c r="B43" s="64" t="s">
        <v>122</v>
      </c>
      <c r="C43" s="65"/>
      <c r="D43" s="65">
        <v>922675</v>
      </c>
      <c r="E43" s="65">
        <v>922675</v>
      </c>
      <c r="F43" s="1"/>
      <c r="G43" s="1"/>
      <c r="H43" s="1"/>
      <c r="I43" s="1"/>
      <c r="J43" s="1"/>
    </row>
    <row r="44" spans="1:10" x14ac:dyDescent="0.25">
      <c r="A44" s="64"/>
      <c r="B44" s="64" t="s">
        <v>123</v>
      </c>
      <c r="C44" s="65"/>
      <c r="D44" s="65">
        <v>162825</v>
      </c>
      <c r="E44" s="65">
        <v>162825</v>
      </c>
      <c r="F44" s="1"/>
      <c r="G44" s="1"/>
      <c r="H44" s="1"/>
      <c r="I44" s="1"/>
      <c r="J44" s="1"/>
    </row>
    <row r="45" spans="1:10" x14ac:dyDescent="0.25">
      <c r="A45" s="64"/>
      <c r="B45" s="64" t="s">
        <v>158</v>
      </c>
      <c r="C45" s="65"/>
      <c r="D45" s="65">
        <v>57970</v>
      </c>
      <c r="E45" s="65">
        <v>57970</v>
      </c>
      <c r="F45" s="1"/>
      <c r="G45" s="1"/>
      <c r="H45" s="1"/>
      <c r="I45" s="1"/>
      <c r="J45" s="1"/>
    </row>
    <row r="46" spans="1:10" x14ac:dyDescent="0.25">
      <c r="A46" s="64"/>
      <c r="B46" s="64" t="s">
        <v>159</v>
      </c>
      <c r="C46" s="65"/>
      <c r="D46" s="65">
        <v>10230</v>
      </c>
      <c r="E46" s="65">
        <v>10230</v>
      </c>
      <c r="F46" s="1"/>
      <c r="G46" s="1"/>
      <c r="H46" s="1"/>
      <c r="I46" s="1"/>
      <c r="J46" s="1"/>
    </row>
    <row r="47" spans="1:10" x14ac:dyDescent="0.25">
      <c r="A47" s="64"/>
      <c r="B47" s="64" t="s">
        <v>177</v>
      </c>
      <c r="C47" s="65"/>
      <c r="D47" s="65"/>
      <c r="E47" s="65">
        <v>50000</v>
      </c>
      <c r="F47" s="1"/>
      <c r="G47" s="1"/>
      <c r="H47" s="1"/>
      <c r="I47" s="1"/>
      <c r="J47" s="1"/>
    </row>
    <row r="48" spans="1:10" x14ac:dyDescent="0.25">
      <c r="A48" s="64"/>
      <c r="B48" s="64" t="s">
        <v>109</v>
      </c>
      <c r="C48" s="65"/>
      <c r="D48" s="65">
        <v>253404</v>
      </c>
      <c r="E48" s="65">
        <v>253404</v>
      </c>
      <c r="F48" s="1"/>
      <c r="G48" s="1"/>
      <c r="H48" s="1"/>
      <c r="I48" s="1"/>
      <c r="J48" s="1"/>
    </row>
    <row r="49" spans="1:10" x14ac:dyDescent="0.25">
      <c r="A49" s="64"/>
      <c r="B49" s="64" t="s">
        <v>108</v>
      </c>
      <c r="C49" s="65">
        <v>8096364</v>
      </c>
      <c r="D49" s="65">
        <f>SUM(C49:C49)</f>
        <v>8096364</v>
      </c>
      <c r="E49" s="65">
        <v>5786059</v>
      </c>
      <c r="F49" s="1"/>
      <c r="G49" s="1"/>
      <c r="H49" s="1"/>
      <c r="I49" s="1"/>
      <c r="J49" s="1"/>
    </row>
    <row r="50" spans="1:10" x14ac:dyDescent="0.25">
      <c r="A50" s="64"/>
      <c r="B50" s="64" t="s">
        <v>124</v>
      </c>
      <c r="C50" s="65"/>
      <c r="D50" s="65">
        <v>151315</v>
      </c>
      <c r="E50" s="65">
        <v>28635</v>
      </c>
      <c r="F50" s="1"/>
      <c r="G50" s="1"/>
      <c r="H50" s="1"/>
      <c r="I50" s="1"/>
      <c r="J50" s="1"/>
    </row>
    <row r="51" spans="1:10" x14ac:dyDescent="0.25">
      <c r="A51" s="64"/>
      <c r="B51" s="69" t="s">
        <v>12</v>
      </c>
      <c r="C51" s="70">
        <f>SUM(C38:C50)</f>
        <v>8911059</v>
      </c>
      <c r="D51" s="70">
        <f>SUM(D38:D50)</f>
        <v>10619478</v>
      </c>
      <c r="E51" s="70">
        <f>SUM(E38:E50)</f>
        <v>8422949</v>
      </c>
      <c r="F51" s="1"/>
      <c r="G51" s="1"/>
      <c r="H51" s="1"/>
      <c r="I51" s="1"/>
      <c r="J51" s="1"/>
    </row>
    <row r="52" spans="1:10" x14ac:dyDescent="0.25">
      <c r="D52" s="1"/>
      <c r="E52" s="1"/>
      <c r="F52" s="1"/>
      <c r="G52" s="1"/>
      <c r="H52" s="1"/>
      <c r="I52" s="1"/>
      <c r="J52" s="1"/>
    </row>
    <row r="53" spans="1:10" x14ac:dyDescent="0.25">
      <c r="D53" s="1"/>
      <c r="E53" s="1"/>
      <c r="F53" s="1"/>
      <c r="G53" s="1"/>
      <c r="H53" s="1"/>
      <c r="I53" s="1"/>
      <c r="J53" s="1"/>
    </row>
  </sheetData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0" sqref="A20"/>
    </sheetView>
  </sheetViews>
  <sheetFormatPr defaultRowHeight="15" x14ac:dyDescent="0.25"/>
  <cols>
    <col min="1" max="1" width="5" customWidth="1"/>
    <col min="2" max="2" width="30" customWidth="1"/>
    <col min="3" max="3" width="14.140625" customWidth="1"/>
    <col min="4" max="4" width="1.7109375" customWidth="1"/>
    <col min="5" max="5" width="15.42578125" customWidth="1"/>
    <col min="6" max="6" width="14.28515625" customWidth="1"/>
    <col min="7" max="7" width="12.42578125" bestFit="1" customWidth="1"/>
    <col min="8" max="8" width="16.85546875" customWidth="1"/>
  </cols>
  <sheetData>
    <row r="1" spans="1:8" x14ac:dyDescent="0.25">
      <c r="F1" s="18" t="s">
        <v>94</v>
      </c>
      <c r="G1" s="30" t="s">
        <v>100</v>
      </c>
      <c r="H1" s="30" t="s">
        <v>100</v>
      </c>
    </row>
    <row r="2" spans="1:8" x14ac:dyDescent="0.25">
      <c r="F2" s="18" t="s">
        <v>65</v>
      </c>
      <c r="G2" s="30" t="s">
        <v>125</v>
      </c>
      <c r="H2" s="30" t="s">
        <v>180</v>
      </c>
    </row>
    <row r="3" spans="1:8" x14ac:dyDescent="0.25">
      <c r="A3" t="s">
        <v>66</v>
      </c>
      <c r="B3" s="5" t="s">
        <v>67</v>
      </c>
      <c r="C3" s="5"/>
      <c r="D3" s="5"/>
    </row>
    <row r="4" spans="1:8" x14ac:dyDescent="0.25">
      <c r="A4" t="s">
        <v>1</v>
      </c>
      <c r="B4" s="45" t="s">
        <v>7</v>
      </c>
      <c r="C4" s="45"/>
      <c r="D4" s="45"/>
      <c r="E4" s="45" t="s">
        <v>68</v>
      </c>
      <c r="F4" s="1">
        <v>1686326</v>
      </c>
      <c r="G4" s="1">
        <f>1686326-700800</f>
        <v>985526</v>
      </c>
      <c r="H4" s="74">
        <f>1686326-700800</f>
        <v>985526</v>
      </c>
    </row>
    <row r="5" spans="1:8" x14ac:dyDescent="0.25">
      <c r="A5" t="s">
        <v>2</v>
      </c>
      <c r="B5" s="45" t="s">
        <v>8</v>
      </c>
      <c r="C5" s="45"/>
      <c r="D5" s="45"/>
      <c r="E5" s="45" t="s">
        <v>69</v>
      </c>
      <c r="F5" s="1">
        <v>86000</v>
      </c>
      <c r="G5" s="1">
        <f t="shared" ref="G5:H7" si="0">SUM(F5:F5)</f>
        <v>86000</v>
      </c>
      <c r="H5" s="74">
        <f t="shared" si="0"/>
        <v>86000</v>
      </c>
    </row>
    <row r="6" spans="1:8" x14ac:dyDescent="0.25">
      <c r="A6" t="s">
        <v>3</v>
      </c>
      <c r="B6" s="45" t="s">
        <v>70</v>
      </c>
      <c r="C6" s="45"/>
      <c r="D6" s="45"/>
      <c r="E6" s="45" t="s">
        <v>71</v>
      </c>
      <c r="F6" s="1">
        <v>19000</v>
      </c>
      <c r="G6" s="1">
        <f t="shared" si="0"/>
        <v>19000</v>
      </c>
      <c r="H6" s="74">
        <f t="shared" si="0"/>
        <v>19000</v>
      </c>
    </row>
    <row r="7" spans="1:8" x14ac:dyDescent="0.25">
      <c r="A7" t="s">
        <v>4</v>
      </c>
      <c r="B7" s="45" t="s">
        <v>72</v>
      </c>
      <c r="C7" s="45"/>
      <c r="D7" s="45"/>
      <c r="E7" s="45" t="s">
        <v>73</v>
      </c>
      <c r="F7" s="1">
        <v>142973</v>
      </c>
      <c r="G7" s="1">
        <f t="shared" si="0"/>
        <v>142973</v>
      </c>
      <c r="H7" s="74">
        <f t="shared" si="0"/>
        <v>142973</v>
      </c>
    </row>
    <row r="8" spans="1:8" x14ac:dyDescent="0.25">
      <c r="A8" t="s">
        <v>5</v>
      </c>
      <c r="B8" s="45" t="s">
        <v>190</v>
      </c>
      <c r="C8" s="45"/>
      <c r="D8" s="45"/>
      <c r="E8" s="45" t="s">
        <v>74</v>
      </c>
      <c r="F8" s="1">
        <v>28200</v>
      </c>
      <c r="G8" s="1">
        <v>281604</v>
      </c>
      <c r="H8" s="74">
        <v>281604</v>
      </c>
    </row>
    <row r="9" spans="1:8" x14ac:dyDescent="0.25">
      <c r="A9" t="s">
        <v>6</v>
      </c>
      <c r="B9" s="45" t="s">
        <v>75</v>
      </c>
      <c r="C9" s="45" t="s">
        <v>64</v>
      </c>
      <c r="D9" s="45"/>
      <c r="E9" s="45" t="s">
        <v>76</v>
      </c>
      <c r="F9" s="1">
        <v>8995960</v>
      </c>
      <c r="G9" s="1">
        <f>SUM(F9:F9)</f>
        <v>8995960</v>
      </c>
      <c r="H9" s="74">
        <v>9500960</v>
      </c>
    </row>
    <row r="10" spans="1:8" x14ac:dyDescent="0.25">
      <c r="A10" t="s">
        <v>9</v>
      </c>
      <c r="B10" s="45" t="s">
        <v>77</v>
      </c>
      <c r="C10" s="45"/>
      <c r="D10" s="45"/>
      <c r="E10" s="45" t="s">
        <v>78</v>
      </c>
      <c r="F10" s="1">
        <v>15000</v>
      </c>
      <c r="G10" s="1">
        <f>SUM(F10:F10)</f>
        <v>15000</v>
      </c>
      <c r="H10" s="74">
        <f>SUM(G10:G10)</f>
        <v>15000</v>
      </c>
    </row>
    <row r="11" spans="1:8" x14ac:dyDescent="0.25">
      <c r="A11" t="s">
        <v>10</v>
      </c>
      <c r="B11" s="45" t="s">
        <v>79</v>
      </c>
      <c r="C11" s="45"/>
      <c r="D11" s="45"/>
      <c r="E11" s="45" t="s">
        <v>80</v>
      </c>
      <c r="F11" s="1">
        <v>160230</v>
      </c>
      <c r="G11" s="1">
        <f>160230+151315</f>
        <v>311545</v>
      </c>
      <c r="H11" s="74">
        <v>208844</v>
      </c>
    </row>
    <row r="12" spans="1:8" x14ac:dyDescent="0.25">
      <c r="A12" t="s">
        <v>95</v>
      </c>
      <c r="B12" s="45" t="s">
        <v>96</v>
      </c>
      <c r="C12" s="45"/>
      <c r="D12" s="45"/>
      <c r="E12" s="45" t="s">
        <v>97</v>
      </c>
      <c r="F12" s="1"/>
      <c r="G12" s="1">
        <v>7500</v>
      </c>
      <c r="H12" s="74">
        <v>7500</v>
      </c>
    </row>
    <row r="13" spans="1:8" x14ac:dyDescent="0.25">
      <c r="A13" t="s">
        <v>126</v>
      </c>
      <c r="B13" s="45" t="s">
        <v>127</v>
      </c>
      <c r="C13" s="45"/>
      <c r="D13" s="45"/>
      <c r="E13" s="45" t="s">
        <v>128</v>
      </c>
      <c r="F13" s="1"/>
      <c r="G13" s="1">
        <v>1259427</v>
      </c>
      <c r="H13" s="74">
        <v>1259427</v>
      </c>
    </row>
    <row r="14" spans="1:8" x14ac:dyDescent="0.25">
      <c r="A14" t="s">
        <v>129</v>
      </c>
      <c r="B14" s="45" t="s">
        <v>130</v>
      </c>
      <c r="C14" s="45"/>
      <c r="D14" s="45"/>
      <c r="E14" s="45" t="s">
        <v>131</v>
      </c>
      <c r="F14" s="1"/>
      <c r="G14" s="1">
        <v>6000</v>
      </c>
      <c r="H14" s="74">
        <v>6000</v>
      </c>
    </row>
    <row r="15" spans="1:8" x14ac:dyDescent="0.25">
      <c r="A15" t="s">
        <v>132</v>
      </c>
      <c r="B15" s="45" t="s">
        <v>133</v>
      </c>
      <c r="C15" s="45"/>
      <c r="D15" s="45"/>
      <c r="E15" s="45" t="s">
        <v>84</v>
      </c>
      <c r="F15" s="1"/>
      <c r="G15" s="1">
        <v>175000</v>
      </c>
      <c r="H15" s="74">
        <v>162000</v>
      </c>
    </row>
    <row r="16" spans="1:8" ht="6" customHeight="1" x14ac:dyDescent="0.25">
      <c r="B16" s="45"/>
      <c r="C16" s="45"/>
      <c r="D16" s="45"/>
      <c r="E16" s="45"/>
      <c r="F16" s="1"/>
      <c r="G16" s="1"/>
      <c r="H16" s="1"/>
    </row>
    <row r="17" spans="1:8" x14ac:dyDescent="0.25">
      <c r="B17" s="45"/>
      <c r="C17" s="45"/>
      <c r="D17" s="45"/>
      <c r="E17" s="45"/>
      <c r="F17" s="8">
        <f>SUM(F4:F12)</f>
        <v>11133689</v>
      </c>
      <c r="G17" s="8">
        <f>SUM(G4:G16)</f>
        <v>12285535</v>
      </c>
      <c r="H17" s="8">
        <f>SUM(H4:H16)</f>
        <v>12674834</v>
      </c>
    </row>
    <row r="18" spans="1:8" ht="8.25" customHeight="1" x14ac:dyDescent="0.25">
      <c r="B18" s="45"/>
      <c r="C18" s="45"/>
      <c r="D18" s="45"/>
      <c r="E18" s="45"/>
      <c r="F18" s="1"/>
      <c r="G18" s="1"/>
      <c r="H18" s="1"/>
    </row>
    <row r="19" spans="1:8" x14ac:dyDescent="0.25">
      <c r="A19" t="s">
        <v>81</v>
      </c>
      <c r="B19" s="73" t="s">
        <v>82</v>
      </c>
      <c r="C19" s="73"/>
      <c r="D19" s="73"/>
      <c r="E19" s="45"/>
      <c r="F19" s="1"/>
      <c r="G19" s="1"/>
      <c r="H19" s="1"/>
    </row>
    <row r="20" spans="1:8" x14ac:dyDescent="0.25">
      <c r="A20" t="s">
        <v>1</v>
      </c>
      <c r="B20" s="45" t="s">
        <v>83</v>
      </c>
      <c r="C20" s="45"/>
      <c r="D20" s="45"/>
      <c r="E20" s="45" t="s">
        <v>84</v>
      </c>
      <c r="F20" s="1">
        <v>5000</v>
      </c>
      <c r="G20" s="1">
        <f>SUM(F20:F20)</f>
        <v>5000</v>
      </c>
      <c r="H20" s="74">
        <f>SUM(G20:G20)</f>
        <v>5000</v>
      </c>
    </row>
    <row r="21" spans="1:8" x14ac:dyDescent="0.25">
      <c r="A21" t="s">
        <v>2</v>
      </c>
      <c r="B21" s="45" t="s">
        <v>134</v>
      </c>
      <c r="C21" s="45"/>
      <c r="D21" s="45"/>
      <c r="E21" s="45" t="s">
        <v>85</v>
      </c>
      <c r="F21" s="1">
        <v>70000</v>
      </c>
      <c r="G21" s="1">
        <f>70000+150000</f>
        <v>220000</v>
      </c>
      <c r="H21" s="74">
        <v>195000</v>
      </c>
    </row>
    <row r="22" spans="1:8" x14ac:dyDescent="0.25">
      <c r="A22" t="s">
        <v>3</v>
      </c>
      <c r="B22" s="45" t="s">
        <v>86</v>
      </c>
      <c r="C22" s="45"/>
      <c r="D22" s="45"/>
      <c r="E22" s="45" t="s">
        <v>87</v>
      </c>
      <c r="F22" s="1">
        <v>36300</v>
      </c>
      <c r="G22" s="1">
        <f>SUM(F22:F22)</f>
        <v>36300</v>
      </c>
      <c r="H22" s="74">
        <f>SUM(G22:G22)</f>
        <v>36300</v>
      </c>
    </row>
    <row r="23" spans="1:8" x14ac:dyDescent="0.25">
      <c r="A23" t="s">
        <v>4</v>
      </c>
      <c r="B23" s="45" t="s">
        <v>88</v>
      </c>
      <c r="C23" s="45"/>
      <c r="D23" s="45"/>
      <c r="E23" s="45" t="s">
        <v>74</v>
      </c>
      <c r="F23" s="1">
        <v>68000</v>
      </c>
      <c r="G23" s="1">
        <v>71340</v>
      </c>
      <c r="H23" s="74">
        <v>71340</v>
      </c>
    </row>
    <row r="24" spans="1:8" x14ac:dyDescent="0.25">
      <c r="A24" t="s">
        <v>5</v>
      </c>
      <c r="B24" s="45" t="s">
        <v>89</v>
      </c>
      <c r="C24" s="45"/>
      <c r="D24" s="45"/>
      <c r="E24" s="45" t="s">
        <v>78</v>
      </c>
      <c r="F24" s="1">
        <v>45000</v>
      </c>
      <c r="G24" s="1">
        <f>SUM(F24:F24)</f>
        <v>45000</v>
      </c>
      <c r="H24" s="74">
        <v>60000</v>
      </c>
    </row>
    <row r="25" spans="1:8" x14ac:dyDescent="0.25">
      <c r="A25" t="s">
        <v>6</v>
      </c>
      <c r="B25" s="45" t="s">
        <v>90</v>
      </c>
      <c r="C25" s="45"/>
      <c r="D25" s="45"/>
      <c r="E25" s="45" t="s">
        <v>91</v>
      </c>
      <c r="F25" s="1">
        <v>30000</v>
      </c>
      <c r="G25" s="1">
        <f>SUM(F25:F25)</f>
        <v>30000</v>
      </c>
      <c r="H25" s="74">
        <f>SUM(G25:G25)</f>
        <v>30000</v>
      </c>
    </row>
    <row r="26" spans="1:8" x14ac:dyDescent="0.25">
      <c r="A26" t="s">
        <v>9</v>
      </c>
      <c r="B26" s="45" t="s">
        <v>135</v>
      </c>
      <c r="C26" s="45"/>
      <c r="D26" s="45"/>
      <c r="E26" s="45" t="s">
        <v>73</v>
      </c>
      <c r="F26" s="1"/>
      <c r="G26" s="1">
        <v>1085500</v>
      </c>
      <c r="H26" s="74">
        <v>1085500</v>
      </c>
    </row>
    <row r="27" spans="1:8" x14ac:dyDescent="0.25">
      <c r="A27" t="s">
        <v>10</v>
      </c>
      <c r="B27" s="45" t="s">
        <v>160</v>
      </c>
      <c r="C27" s="45"/>
      <c r="D27" s="45"/>
      <c r="E27" s="45" t="s">
        <v>161</v>
      </c>
      <c r="F27" s="1"/>
      <c r="G27" s="1">
        <v>68200</v>
      </c>
      <c r="H27" s="74">
        <v>68200</v>
      </c>
    </row>
    <row r="28" spans="1:8" x14ac:dyDescent="0.25">
      <c r="A28" t="s">
        <v>95</v>
      </c>
      <c r="B28" s="45" t="s">
        <v>184</v>
      </c>
      <c r="C28" s="45"/>
      <c r="D28" s="45"/>
      <c r="E28" s="45" t="s">
        <v>181</v>
      </c>
      <c r="F28" s="1"/>
      <c r="G28" s="1"/>
      <c r="H28" s="74">
        <v>25000</v>
      </c>
    </row>
    <row r="29" spans="1:8" x14ac:dyDescent="0.25">
      <c r="A29" t="s">
        <v>95</v>
      </c>
      <c r="B29" s="45" t="s">
        <v>182</v>
      </c>
      <c r="C29" s="45"/>
      <c r="D29" s="45"/>
      <c r="E29" s="45" t="s">
        <v>84</v>
      </c>
      <c r="F29" s="1"/>
      <c r="G29" s="1"/>
      <c r="H29" s="74">
        <v>60000</v>
      </c>
    </row>
    <row r="30" spans="1:8" x14ac:dyDescent="0.25">
      <c r="A30" t="s">
        <v>126</v>
      </c>
      <c r="B30" s="45" t="s">
        <v>150</v>
      </c>
      <c r="C30" s="45"/>
      <c r="D30" s="45"/>
      <c r="E30" s="45" t="s">
        <v>183</v>
      </c>
      <c r="F30" s="1"/>
      <c r="G30" s="1"/>
      <c r="H30" s="74">
        <v>204940</v>
      </c>
    </row>
    <row r="31" spans="1:8" x14ac:dyDescent="0.25">
      <c r="A31" t="s">
        <v>129</v>
      </c>
      <c r="B31" s="45" t="s">
        <v>185</v>
      </c>
      <c r="C31" s="45"/>
      <c r="D31" s="45"/>
      <c r="E31" s="45" t="s">
        <v>186</v>
      </c>
      <c r="F31" s="1"/>
      <c r="G31" s="1"/>
      <c r="H31" s="74">
        <v>10000</v>
      </c>
    </row>
    <row r="32" spans="1:8" x14ac:dyDescent="0.25">
      <c r="A32" t="s">
        <v>132</v>
      </c>
      <c r="B32" s="45" t="s">
        <v>187</v>
      </c>
      <c r="C32" s="45"/>
      <c r="D32" s="45"/>
      <c r="E32" s="45" t="s">
        <v>188</v>
      </c>
      <c r="F32" s="1"/>
      <c r="G32" s="1"/>
      <c r="H32" s="74">
        <v>60000</v>
      </c>
    </row>
    <row r="33" spans="1:8" x14ac:dyDescent="0.25">
      <c r="A33" t="s">
        <v>191</v>
      </c>
      <c r="B33" s="45" t="s">
        <v>189</v>
      </c>
      <c r="C33" s="45"/>
      <c r="D33" s="45"/>
      <c r="E33" s="45" t="s">
        <v>177</v>
      </c>
      <c r="F33" s="1"/>
      <c r="G33" s="1"/>
      <c r="H33" s="74">
        <v>60000</v>
      </c>
    </row>
    <row r="34" spans="1:8" ht="7.5" customHeight="1" x14ac:dyDescent="0.25">
      <c r="F34" s="1"/>
      <c r="G34" s="1"/>
      <c r="H34" s="1"/>
    </row>
    <row r="35" spans="1:8" x14ac:dyDescent="0.25">
      <c r="F35" s="8">
        <f>SUM(F20:F25)</f>
        <v>254300</v>
      </c>
      <c r="G35" s="8">
        <f>SUM(G20:G34)</f>
        <v>1561340</v>
      </c>
      <c r="H35" s="8">
        <f>SUM(H20:H34)</f>
        <v>1971280</v>
      </c>
    </row>
    <row r="36" spans="1:8" ht="6.75" customHeight="1" x14ac:dyDescent="0.25">
      <c r="G36" s="1"/>
      <c r="H36" s="1"/>
    </row>
    <row r="37" spans="1:8" x14ac:dyDescent="0.25">
      <c r="B37" s="45" t="s">
        <v>92</v>
      </c>
      <c r="E37" t="s">
        <v>93</v>
      </c>
      <c r="F37" s="19">
        <v>75000</v>
      </c>
      <c r="G37" s="1">
        <f>SUM(F37:F37)</f>
        <v>75000</v>
      </c>
      <c r="H37" s="74">
        <f>SUM(G37:G37)</f>
        <v>75000</v>
      </c>
    </row>
    <row r="38" spans="1:8" x14ac:dyDescent="0.25">
      <c r="B38" s="45" t="s">
        <v>98</v>
      </c>
      <c r="E38" t="s">
        <v>99</v>
      </c>
      <c r="F38" s="8"/>
      <c r="G38" s="1">
        <v>208463</v>
      </c>
      <c r="H38" s="1"/>
    </row>
    <row r="39" spans="1:8" x14ac:dyDescent="0.25">
      <c r="F39" s="8">
        <f>SUM(F37:F38)</f>
        <v>75000</v>
      </c>
      <c r="G39" s="8">
        <f>SUM(G37:G38)</f>
        <v>283463</v>
      </c>
      <c r="H39" s="8">
        <f>SUM(H37:H38)</f>
        <v>75000</v>
      </c>
    </row>
    <row r="40" spans="1:8" x14ac:dyDescent="0.25">
      <c r="G40" s="1"/>
      <c r="H40" s="1"/>
    </row>
    <row r="41" spans="1:8" x14ac:dyDescent="0.25">
      <c r="B41" s="20" t="s">
        <v>13</v>
      </c>
      <c r="C41" s="21"/>
      <c r="D41" s="21"/>
      <c r="E41" s="21"/>
      <c r="F41" s="22">
        <f>SUM(F17,F35,F39)</f>
        <v>11462989</v>
      </c>
      <c r="G41" s="22">
        <f>SUM(G17,G35,G39)</f>
        <v>14130338</v>
      </c>
      <c r="H41" s="22">
        <f>SUM(H17,H35,H39)</f>
        <v>14721114</v>
      </c>
    </row>
  </sheetData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30" sqref="H30"/>
    </sheetView>
  </sheetViews>
  <sheetFormatPr defaultRowHeight="15" x14ac:dyDescent="0.25"/>
  <cols>
    <col min="2" max="2" width="21.5703125" customWidth="1"/>
    <col min="3" max="4" width="15" customWidth="1"/>
    <col min="5" max="5" width="7.140625" customWidth="1"/>
    <col min="6" max="6" width="14.28515625" customWidth="1"/>
    <col min="7" max="7" width="12.140625" bestFit="1" customWidth="1"/>
    <col min="8" max="8" width="12" customWidth="1"/>
  </cols>
  <sheetData>
    <row r="1" spans="1:9" x14ac:dyDescent="0.25">
      <c r="F1" s="37"/>
    </row>
    <row r="2" spans="1:9" x14ac:dyDescent="0.25">
      <c r="A2" s="4" t="s">
        <v>35</v>
      </c>
      <c r="B2" s="4" t="s">
        <v>36</v>
      </c>
      <c r="C2" s="4"/>
      <c r="D2" s="4"/>
      <c r="F2" s="37"/>
    </row>
    <row r="3" spans="1:9" x14ac:dyDescent="0.25">
      <c r="F3" s="38"/>
    </row>
    <row r="4" spans="1:9" ht="30" x14ac:dyDescent="0.25">
      <c r="B4" s="7" t="s">
        <v>15</v>
      </c>
      <c r="C4" s="6" t="s">
        <v>0</v>
      </c>
      <c r="D4" s="23" t="s">
        <v>101</v>
      </c>
      <c r="F4" s="39" t="s">
        <v>118</v>
      </c>
      <c r="G4" s="7" t="s">
        <v>169</v>
      </c>
      <c r="H4" s="39" t="s">
        <v>168</v>
      </c>
    </row>
    <row r="5" spans="1:9" x14ac:dyDescent="0.25">
      <c r="B5" t="s">
        <v>156</v>
      </c>
      <c r="C5" s="6" t="s">
        <v>162</v>
      </c>
      <c r="D5" s="23"/>
      <c r="F5" s="40">
        <v>90389</v>
      </c>
      <c r="G5" s="1"/>
      <c r="H5" s="1">
        <f>SUM(F5:G5)</f>
        <v>90389</v>
      </c>
      <c r="I5" s="1"/>
    </row>
    <row r="6" spans="1:9" x14ac:dyDescent="0.25">
      <c r="B6" t="s">
        <v>157</v>
      </c>
      <c r="C6" s="6" t="s">
        <v>162</v>
      </c>
      <c r="D6" s="23"/>
      <c r="F6" s="40">
        <v>15951</v>
      </c>
      <c r="G6" s="1"/>
      <c r="H6" s="1">
        <f t="shared" ref="H6:H10" si="0">SUM(F6:G6)</f>
        <v>15951</v>
      </c>
      <c r="I6" s="1"/>
    </row>
    <row r="7" spans="1:9" x14ac:dyDescent="0.25">
      <c r="B7" t="s">
        <v>103</v>
      </c>
      <c r="C7" t="s">
        <v>55</v>
      </c>
      <c r="D7" s="1">
        <v>16770</v>
      </c>
      <c r="F7" s="41">
        <v>16770</v>
      </c>
      <c r="G7" s="1"/>
      <c r="H7" s="1">
        <f t="shared" si="0"/>
        <v>16770</v>
      </c>
      <c r="I7" s="1"/>
    </row>
    <row r="8" spans="1:9" x14ac:dyDescent="0.25">
      <c r="B8" t="s">
        <v>26</v>
      </c>
      <c r="C8" t="s">
        <v>136</v>
      </c>
      <c r="D8" s="1"/>
      <c r="F8" s="41"/>
      <c r="G8" s="1">
        <v>8000</v>
      </c>
      <c r="H8" s="1">
        <f t="shared" si="0"/>
        <v>8000</v>
      </c>
      <c r="I8" s="1"/>
    </row>
    <row r="9" spans="1:9" x14ac:dyDescent="0.25">
      <c r="B9" t="s">
        <v>28</v>
      </c>
      <c r="C9" t="s">
        <v>136</v>
      </c>
      <c r="D9" s="1"/>
      <c r="F9" s="1">
        <v>96971.06</v>
      </c>
      <c r="G9" s="1"/>
      <c r="H9" s="1">
        <f t="shared" si="0"/>
        <v>96971.06</v>
      </c>
      <c r="I9" s="1"/>
    </row>
    <row r="10" spans="1:9" x14ac:dyDescent="0.25">
      <c r="B10" t="s">
        <v>37</v>
      </c>
      <c r="C10" t="s">
        <v>136</v>
      </c>
      <c r="D10" s="1"/>
      <c r="F10" s="1">
        <v>5133.7700000000004</v>
      </c>
      <c r="G10" s="1"/>
      <c r="H10" s="1">
        <f t="shared" si="0"/>
        <v>5133.7700000000004</v>
      </c>
      <c r="I10" s="1"/>
    </row>
    <row r="11" spans="1:9" ht="9" customHeight="1" x14ac:dyDescent="0.25">
      <c r="D11" s="1"/>
      <c r="F11" s="1"/>
    </row>
    <row r="12" spans="1:9" x14ac:dyDescent="0.25">
      <c r="D12" s="8">
        <f>SUM(D7:D11)</f>
        <v>16770</v>
      </c>
      <c r="F12" s="8">
        <f>SUM(F5:F11)</f>
        <v>225214.83</v>
      </c>
      <c r="G12" s="8">
        <f>SUM(G5:G11)</f>
        <v>8000</v>
      </c>
      <c r="H12" s="8">
        <f>SUM(H5:H11)</f>
        <v>233214.83</v>
      </c>
    </row>
    <row r="13" spans="1:9" x14ac:dyDescent="0.25">
      <c r="B13" s="9" t="s">
        <v>137</v>
      </c>
      <c r="C13" s="9"/>
      <c r="D13" s="10"/>
      <c r="F13" s="10">
        <f>SUM(F5,F7,F9)</f>
        <v>204130.06</v>
      </c>
      <c r="H13" s="10">
        <f>SUM(H5,H7,H9)</f>
        <v>204130.06</v>
      </c>
    </row>
    <row r="14" spans="1:9" x14ac:dyDescent="0.25">
      <c r="B14" s="9" t="s">
        <v>39</v>
      </c>
      <c r="C14" s="9"/>
      <c r="D14" s="10"/>
      <c r="F14" s="10">
        <f>SUM(F6,F8,F10)</f>
        <v>21084.77</v>
      </c>
      <c r="H14" s="10">
        <f>SUM(H6,H8,H10)</f>
        <v>29084.77</v>
      </c>
    </row>
    <row r="15" spans="1:9" x14ac:dyDescent="0.25">
      <c r="F15" s="1"/>
    </row>
    <row r="17" spans="1:9" x14ac:dyDescent="0.25">
      <c r="A17" s="4" t="s">
        <v>40</v>
      </c>
      <c r="B17" s="4" t="s">
        <v>41</v>
      </c>
      <c r="C17" s="4"/>
      <c r="D17" s="4"/>
    </row>
    <row r="19" spans="1:9" ht="30" x14ac:dyDescent="0.25">
      <c r="B19" s="7" t="s">
        <v>15</v>
      </c>
      <c r="C19" s="6" t="s">
        <v>0</v>
      </c>
      <c r="D19" s="23" t="s">
        <v>101</v>
      </c>
      <c r="F19" s="39" t="s">
        <v>118</v>
      </c>
      <c r="G19" s="7" t="s">
        <v>169</v>
      </c>
      <c r="H19" s="39" t="s">
        <v>168</v>
      </c>
    </row>
    <row r="20" spans="1:9" x14ac:dyDescent="0.25">
      <c r="B20" s="25" t="s">
        <v>107</v>
      </c>
      <c r="C20" t="s">
        <v>43</v>
      </c>
      <c r="D20" s="1">
        <v>680502</v>
      </c>
      <c r="F20" s="1">
        <v>680502</v>
      </c>
      <c r="G20" s="1"/>
      <c r="H20" s="1">
        <f>SUM(F20:G20)</f>
        <v>680502</v>
      </c>
      <c r="I20" s="1"/>
    </row>
    <row r="21" spans="1:9" x14ac:dyDescent="0.25">
      <c r="B21" s="25" t="s">
        <v>42</v>
      </c>
      <c r="C21" t="s">
        <v>113</v>
      </c>
      <c r="D21" s="1">
        <v>15000</v>
      </c>
      <c r="F21" s="1">
        <v>15000</v>
      </c>
      <c r="G21" s="1"/>
      <c r="H21" s="1">
        <f t="shared" ref="H21:H29" si="1">SUM(F21:G21)</f>
        <v>15000</v>
      </c>
      <c r="I21" s="1"/>
    </row>
    <row r="22" spans="1:9" x14ac:dyDescent="0.25">
      <c r="B22" s="25" t="s">
        <v>170</v>
      </c>
      <c r="C22" t="s">
        <v>150</v>
      </c>
      <c r="D22" s="1"/>
      <c r="F22" s="1"/>
      <c r="G22" s="1">
        <v>186456</v>
      </c>
      <c r="H22" s="1">
        <f t="shared" si="1"/>
        <v>186456</v>
      </c>
      <c r="I22" s="1"/>
    </row>
    <row r="23" spans="1:9" x14ac:dyDescent="0.25">
      <c r="B23" t="s">
        <v>44</v>
      </c>
      <c r="C23" t="s">
        <v>11</v>
      </c>
      <c r="D23" s="1">
        <v>119193</v>
      </c>
      <c r="F23" s="1">
        <v>119193</v>
      </c>
      <c r="G23" s="1"/>
      <c r="H23" s="1">
        <f t="shared" si="1"/>
        <v>119193</v>
      </c>
      <c r="I23" s="1"/>
    </row>
    <row r="24" spans="1:9" x14ac:dyDescent="0.25">
      <c r="B24" t="s">
        <v>44</v>
      </c>
      <c r="C24" t="s">
        <v>171</v>
      </c>
      <c r="D24" s="1"/>
      <c r="F24" s="1">
        <v>922675</v>
      </c>
      <c r="G24" s="1"/>
      <c r="H24" s="1">
        <f t="shared" si="1"/>
        <v>922675</v>
      </c>
      <c r="I24" s="1"/>
    </row>
    <row r="25" spans="1:9" x14ac:dyDescent="0.25">
      <c r="B25" t="s">
        <v>54</v>
      </c>
      <c r="C25" t="s">
        <v>171</v>
      </c>
      <c r="D25" s="1"/>
      <c r="F25" s="1">
        <v>162825</v>
      </c>
      <c r="G25" s="1"/>
      <c r="H25" s="1">
        <f t="shared" si="1"/>
        <v>162825</v>
      </c>
      <c r="I25" s="1"/>
    </row>
    <row r="26" spans="1:9" x14ac:dyDescent="0.25">
      <c r="B26" t="s">
        <v>158</v>
      </c>
      <c r="C26" s="6" t="s">
        <v>162</v>
      </c>
      <c r="D26" s="1"/>
      <c r="F26" s="1">
        <v>57970</v>
      </c>
      <c r="G26" s="1"/>
      <c r="H26" s="1">
        <f t="shared" si="1"/>
        <v>57970</v>
      </c>
      <c r="I26" s="1"/>
    </row>
    <row r="27" spans="1:9" x14ac:dyDescent="0.25">
      <c r="B27" t="s">
        <v>159</v>
      </c>
      <c r="C27" s="6" t="s">
        <v>162</v>
      </c>
      <c r="D27" s="1"/>
      <c r="F27" s="1">
        <v>10230</v>
      </c>
      <c r="G27" s="1"/>
      <c r="H27" s="1">
        <f t="shared" si="1"/>
        <v>10230</v>
      </c>
      <c r="I27" s="1"/>
    </row>
    <row r="28" spans="1:9" x14ac:dyDescent="0.25">
      <c r="B28" t="s">
        <v>45</v>
      </c>
      <c r="C28" t="s">
        <v>46</v>
      </c>
      <c r="D28" s="1">
        <v>8096364</v>
      </c>
      <c r="F28" s="1">
        <v>8096364</v>
      </c>
      <c r="G28" s="1">
        <v>-2310305</v>
      </c>
      <c r="H28" s="1">
        <f t="shared" si="1"/>
        <v>5786059</v>
      </c>
      <c r="I28" s="1"/>
    </row>
    <row r="29" spans="1:9" x14ac:dyDescent="0.25">
      <c r="B29" t="s">
        <v>138</v>
      </c>
      <c r="C29" t="s">
        <v>139</v>
      </c>
      <c r="D29" s="1"/>
      <c r="F29" s="1">
        <v>151315</v>
      </c>
      <c r="G29" s="1">
        <v>-122680</v>
      </c>
      <c r="H29" s="1">
        <f t="shared" si="1"/>
        <v>28635</v>
      </c>
      <c r="I29" s="1"/>
    </row>
    <row r="30" spans="1:9" x14ac:dyDescent="0.25">
      <c r="D30" s="8">
        <f>SUM(D20:D29)</f>
        <v>8911059</v>
      </c>
      <c r="F30" s="8">
        <f>SUM(F20:F29)</f>
        <v>10216074</v>
      </c>
      <c r="G30" s="8">
        <f>SUM(G20:G29)</f>
        <v>-2246529</v>
      </c>
      <c r="H30" s="8">
        <f>SUM(H20:H29)</f>
        <v>7969545</v>
      </c>
      <c r="I30" s="1"/>
    </row>
    <row r="31" spans="1:9" x14ac:dyDescent="0.25">
      <c r="B31" s="9" t="s">
        <v>38</v>
      </c>
      <c r="C31" s="9"/>
      <c r="D31" s="10">
        <f>SUM(D20,D23,D28)</f>
        <v>8896059</v>
      </c>
      <c r="F31" s="10">
        <f>SUM(F20,F22:F24,F26,F28:F29)</f>
        <v>10028019</v>
      </c>
      <c r="G31" s="1"/>
      <c r="H31" s="10">
        <f>SUM(H20,H22:H24,H26,H28:H29)</f>
        <v>7781490</v>
      </c>
      <c r="I31" s="1"/>
    </row>
    <row r="32" spans="1:9" x14ac:dyDescent="0.25">
      <c r="B32" s="9" t="s">
        <v>39</v>
      </c>
      <c r="C32" s="9"/>
      <c r="D32" s="10">
        <f>SUM(D21)</f>
        <v>15000</v>
      </c>
      <c r="F32" s="10">
        <f>SUM(F21,F25,F27)</f>
        <v>188055</v>
      </c>
      <c r="G32" s="1"/>
      <c r="H32" s="10">
        <f>SUM(H21,H25,H27)</f>
        <v>188055</v>
      </c>
      <c r="I32" s="1"/>
    </row>
    <row r="33" spans="4:8" x14ac:dyDescent="0.25">
      <c r="D33" s="71">
        <f>SUM(D31:D32)</f>
        <v>8911059</v>
      </c>
      <c r="E33" s="72"/>
      <c r="F33" s="71">
        <f>SUM(F31:F32)</f>
        <v>10216074</v>
      </c>
      <c r="G33" s="72"/>
      <c r="H33" s="71">
        <f>SUM(H31:H32)</f>
        <v>7969545</v>
      </c>
    </row>
    <row r="34" spans="4:8" x14ac:dyDescent="0.25">
      <c r="D34" s="1"/>
    </row>
    <row r="35" spans="4:8" x14ac:dyDescent="0.25">
      <c r="D35" s="1"/>
    </row>
    <row r="36" spans="4:8" x14ac:dyDescent="0.25">
      <c r="D36" s="1"/>
    </row>
    <row r="37" spans="4:8" x14ac:dyDescent="0.25">
      <c r="D37" s="1"/>
    </row>
    <row r="38" spans="4:8" x14ac:dyDescent="0.25">
      <c r="D38" s="1"/>
    </row>
    <row r="39" spans="4:8" x14ac:dyDescent="0.25">
      <c r="D39" s="1"/>
    </row>
    <row r="40" spans="4:8" x14ac:dyDescent="0.25">
      <c r="D40" s="1"/>
    </row>
    <row r="41" spans="4:8" x14ac:dyDescent="0.25">
      <c r="D41" s="1"/>
    </row>
    <row r="42" spans="4:8" x14ac:dyDescent="0.25">
      <c r="D42" s="1"/>
    </row>
  </sheetData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opLeftCell="A19" workbookViewId="0">
      <selection activeCell="F46" sqref="F46"/>
    </sheetView>
  </sheetViews>
  <sheetFormatPr defaultRowHeight="15" x14ac:dyDescent="0.25"/>
  <cols>
    <col min="1" max="1" width="10" customWidth="1"/>
    <col min="2" max="2" width="21.5703125" customWidth="1"/>
    <col min="3" max="3" width="14.5703125" customWidth="1"/>
    <col min="4" max="4" width="14" customWidth="1"/>
    <col min="5" max="5" width="2.140625" customWidth="1"/>
    <col min="6" max="6" width="14.7109375" customWidth="1"/>
    <col min="7" max="7" width="10.7109375" bestFit="1" customWidth="1"/>
    <col min="8" max="8" width="13" customWidth="1"/>
  </cols>
  <sheetData>
    <row r="2" spans="1:9" x14ac:dyDescent="0.25">
      <c r="A2" s="4" t="s">
        <v>48</v>
      </c>
      <c r="B2" s="4" t="s">
        <v>47</v>
      </c>
      <c r="C2" s="4"/>
      <c r="D2" s="4"/>
    </row>
    <row r="4" spans="1:9" ht="25.5" x14ac:dyDescent="0.25">
      <c r="B4" s="42" t="s">
        <v>15</v>
      </c>
      <c r="C4" s="43" t="s">
        <v>0</v>
      </c>
      <c r="D4" s="44" t="s">
        <v>101</v>
      </c>
      <c r="E4" s="45"/>
      <c r="F4" s="46" t="s">
        <v>118</v>
      </c>
      <c r="G4" s="42" t="s">
        <v>169</v>
      </c>
      <c r="H4" s="47" t="s">
        <v>168</v>
      </c>
      <c r="I4" s="1"/>
    </row>
    <row r="5" spans="1:9" x14ac:dyDescent="0.25">
      <c r="A5" s="28" t="s">
        <v>166</v>
      </c>
      <c r="B5" s="45" t="s">
        <v>156</v>
      </c>
      <c r="C5" s="43" t="s">
        <v>162</v>
      </c>
      <c r="D5" s="48"/>
      <c r="E5" s="45"/>
      <c r="F5" s="49">
        <v>90389</v>
      </c>
      <c r="G5" s="49"/>
      <c r="H5" s="49">
        <f>SUM(F5:G5)</f>
        <v>90389</v>
      </c>
      <c r="I5" s="1"/>
    </row>
    <row r="6" spans="1:9" x14ac:dyDescent="0.25">
      <c r="B6" s="45" t="s">
        <v>157</v>
      </c>
      <c r="C6" s="43" t="s">
        <v>162</v>
      </c>
      <c r="D6" s="48"/>
      <c r="E6" s="45"/>
      <c r="F6" s="49">
        <v>15951</v>
      </c>
      <c r="G6" s="49"/>
      <c r="H6" s="49">
        <f t="shared" ref="H6:H11" si="0">SUM(F6:G6)</f>
        <v>15951</v>
      </c>
      <c r="I6" s="1"/>
    </row>
    <row r="7" spans="1:9" x14ac:dyDescent="0.25">
      <c r="B7" s="50" t="s">
        <v>114</v>
      </c>
      <c r="C7" s="43" t="s">
        <v>55</v>
      </c>
      <c r="D7" s="48">
        <v>26380</v>
      </c>
      <c r="E7" s="45"/>
      <c r="F7" s="48">
        <v>26380</v>
      </c>
      <c r="G7" s="49"/>
      <c r="H7" s="49">
        <f t="shared" si="0"/>
        <v>26380</v>
      </c>
      <c r="I7" s="1"/>
    </row>
    <row r="8" spans="1:9" x14ac:dyDescent="0.25">
      <c r="B8" s="50" t="s">
        <v>151</v>
      </c>
      <c r="C8" s="43" t="s">
        <v>152</v>
      </c>
      <c r="D8" s="48"/>
      <c r="E8" s="45"/>
      <c r="F8" s="48">
        <v>7804</v>
      </c>
      <c r="G8" s="49"/>
      <c r="H8" s="49">
        <f t="shared" si="0"/>
        <v>7804</v>
      </c>
      <c r="I8" s="1"/>
    </row>
    <row r="9" spans="1:9" x14ac:dyDescent="0.25">
      <c r="B9" s="50" t="s">
        <v>142</v>
      </c>
      <c r="C9" s="43" t="s">
        <v>143</v>
      </c>
      <c r="D9" s="48"/>
      <c r="E9" s="45"/>
      <c r="F9" s="48">
        <v>96971.06</v>
      </c>
      <c r="G9" s="49"/>
      <c r="H9" s="49">
        <f t="shared" si="0"/>
        <v>96971.06</v>
      </c>
      <c r="I9" s="1"/>
    </row>
    <row r="10" spans="1:9" x14ac:dyDescent="0.25">
      <c r="B10" s="50" t="s">
        <v>144</v>
      </c>
      <c r="C10" s="43" t="s">
        <v>143</v>
      </c>
      <c r="D10" s="48"/>
      <c r="E10" s="45"/>
      <c r="F10" s="48">
        <v>5133.7700000000004</v>
      </c>
      <c r="G10" s="49"/>
      <c r="H10" s="49">
        <f t="shared" si="0"/>
        <v>5133.7700000000004</v>
      </c>
      <c r="I10" s="1"/>
    </row>
    <row r="11" spans="1:9" ht="15" customHeight="1" x14ac:dyDescent="0.25">
      <c r="B11" s="50" t="s">
        <v>153</v>
      </c>
      <c r="C11" s="43" t="s">
        <v>143</v>
      </c>
      <c r="D11" s="49"/>
      <c r="E11" s="45"/>
      <c r="F11" s="49">
        <v>3421.48</v>
      </c>
      <c r="G11" s="49">
        <v>8000</v>
      </c>
      <c r="H11" s="49">
        <f t="shared" si="0"/>
        <v>11421.48</v>
      </c>
      <c r="I11" s="1"/>
    </row>
    <row r="12" spans="1:9" x14ac:dyDescent="0.25">
      <c r="B12" s="45"/>
      <c r="C12" s="45"/>
      <c r="D12" s="51">
        <f>SUM(D5:D11)</f>
        <v>26380</v>
      </c>
      <c r="E12" s="45"/>
      <c r="F12" s="51">
        <f>SUM(F5:F11)</f>
        <v>246050.31</v>
      </c>
      <c r="G12" s="51">
        <f>SUM(G5:G11)</f>
        <v>8000</v>
      </c>
      <c r="H12" s="51">
        <f>SUM(H5:H11)</f>
        <v>254050.31</v>
      </c>
      <c r="I12" s="1"/>
    </row>
    <row r="13" spans="1:9" x14ac:dyDescent="0.25">
      <c r="B13" s="9" t="s">
        <v>58</v>
      </c>
      <c r="C13" s="9"/>
      <c r="D13" s="10">
        <f>SUM(D7)</f>
        <v>26380</v>
      </c>
      <c r="F13" s="10">
        <f>SUM(F5,F7,F9)</f>
        <v>213740.06</v>
      </c>
      <c r="H13" s="10">
        <f>SUM(H5,H7,H9)</f>
        <v>213740.06</v>
      </c>
    </row>
    <row r="14" spans="1:9" x14ac:dyDescent="0.25">
      <c r="B14" s="9" t="s">
        <v>39</v>
      </c>
      <c r="C14" s="9"/>
      <c r="D14" s="10"/>
      <c r="F14" s="10">
        <f>SUM(F6,F8,F10,F11)</f>
        <v>32310.25</v>
      </c>
      <c r="H14" s="10">
        <f>SUM(H6,H8,H10,H11)</f>
        <v>40310.25</v>
      </c>
    </row>
    <row r="17" spans="1:14" x14ac:dyDescent="0.25">
      <c r="A17" s="4" t="s">
        <v>49</v>
      </c>
      <c r="B17" s="4" t="s">
        <v>50</v>
      </c>
      <c r="C17" s="4"/>
      <c r="D17" s="4"/>
    </row>
    <row r="19" spans="1:14" ht="26.25" x14ac:dyDescent="0.25">
      <c r="A19" s="26" t="s">
        <v>115</v>
      </c>
      <c r="B19" s="42" t="s">
        <v>15</v>
      </c>
      <c r="C19" s="43" t="s">
        <v>0</v>
      </c>
      <c r="D19" s="44" t="s">
        <v>101</v>
      </c>
      <c r="E19" s="45"/>
      <c r="F19" s="46" t="s">
        <v>118</v>
      </c>
      <c r="G19" s="42" t="s">
        <v>169</v>
      </c>
      <c r="H19" s="47" t="s">
        <v>168</v>
      </c>
    </row>
    <row r="20" spans="1:14" x14ac:dyDescent="0.25">
      <c r="A20" s="27">
        <v>2012</v>
      </c>
      <c r="B20" s="45" t="s">
        <v>51</v>
      </c>
      <c r="C20" s="45" t="s">
        <v>43</v>
      </c>
      <c r="D20" s="49">
        <v>1102655</v>
      </c>
      <c r="E20" s="45"/>
      <c r="F20" s="49">
        <f>1102655-474800</f>
        <v>627855</v>
      </c>
      <c r="G20" s="49"/>
      <c r="H20" s="49">
        <f>SUM(F20:G20)</f>
        <v>627855</v>
      </c>
      <c r="I20" s="1"/>
      <c r="J20" s="1"/>
      <c r="K20" s="1"/>
      <c r="L20" s="1"/>
      <c r="M20" s="1"/>
      <c r="N20" s="1"/>
    </row>
    <row r="21" spans="1:14" x14ac:dyDescent="0.25">
      <c r="A21" s="28"/>
      <c r="B21" s="45" t="s">
        <v>52</v>
      </c>
      <c r="C21" s="45" t="s">
        <v>43</v>
      </c>
      <c r="D21" s="49">
        <v>583671</v>
      </c>
      <c r="E21" s="45"/>
      <c r="F21" s="49">
        <f>583671-226000</f>
        <v>357671</v>
      </c>
      <c r="G21" s="49"/>
      <c r="H21" s="49">
        <f t="shared" ref="H21:H34" si="1">SUM(F21:G21)</f>
        <v>357671</v>
      </c>
      <c r="I21" s="1"/>
      <c r="J21" s="1"/>
      <c r="K21" s="1"/>
      <c r="L21" s="1"/>
      <c r="M21" s="1"/>
      <c r="N21" s="1"/>
    </row>
    <row r="22" spans="1:14" x14ac:dyDescent="0.25">
      <c r="A22" s="28"/>
      <c r="B22" s="45" t="s">
        <v>99</v>
      </c>
      <c r="C22" s="45" t="s">
        <v>150</v>
      </c>
      <c r="D22" s="52"/>
      <c r="E22" s="45"/>
      <c r="F22" s="49">
        <v>208463</v>
      </c>
      <c r="G22" s="49">
        <v>-208463</v>
      </c>
      <c r="H22" s="49">
        <f t="shared" si="1"/>
        <v>0</v>
      </c>
      <c r="I22" s="1"/>
      <c r="J22" s="1"/>
      <c r="K22" s="1"/>
      <c r="L22" s="1"/>
      <c r="M22" s="1"/>
      <c r="N22" s="1"/>
    </row>
    <row r="23" spans="1:14" x14ac:dyDescent="0.25">
      <c r="A23" s="28"/>
      <c r="B23" s="45" t="s">
        <v>172</v>
      </c>
      <c r="C23" s="45" t="s">
        <v>150</v>
      </c>
      <c r="D23" s="52"/>
      <c r="E23" s="45"/>
      <c r="F23" s="49"/>
      <c r="G23" s="49">
        <v>186456</v>
      </c>
      <c r="H23" s="49">
        <f t="shared" si="1"/>
        <v>186456</v>
      </c>
      <c r="I23" s="1"/>
      <c r="J23" s="1"/>
      <c r="K23" s="1"/>
      <c r="L23" s="1"/>
      <c r="M23" s="1"/>
      <c r="N23" s="1"/>
    </row>
    <row r="24" spans="1:14" x14ac:dyDescent="0.25">
      <c r="A24" s="28"/>
      <c r="B24" s="45" t="s">
        <v>173</v>
      </c>
      <c r="C24" s="45" t="s">
        <v>150</v>
      </c>
      <c r="D24" s="52"/>
      <c r="E24" s="45"/>
      <c r="F24" s="49"/>
      <c r="G24" s="49">
        <v>18484</v>
      </c>
      <c r="H24" s="49">
        <f t="shared" si="1"/>
        <v>18484</v>
      </c>
      <c r="I24" s="1"/>
      <c r="J24" s="1"/>
      <c r="K24" s="1"/>
      <c r="L24" s="1"/>
      <c r="M24" s="1"/>
      <c r="N24" s="1"/>
    </row>
    <row r="25" spans="1:14" x14ac:dyDescent="0.25">
      <c r="A25" s="28" t="s">
        <v>116</v>
      </c>
      <c r="B25" s="45" t="s">
        <v>53</v>
      </c>
      <c r="C25" s="45" t="s">
        <v>11</v>
      </c>
      <c r="D25" s="49">
        <v>119193</v>
      </c>
      <c r="E25" s="45"/>
      <c r="F25" s="49">
        <v>119193</v>
      </c>
      <c r="G25" s="49"/>
      <c r="H25" s="49">
        <f t="shared" si="1"/>
        <v>119193</v>
      </c>
      <c r="I25" s="1"/>
      <c r="J25" s="1"/>
      <c r="K25" s="1"/>
      <c r="L25" s="1"/>
      <c r="M25" s="1"/>
      <c r="N25" s="1"/>
    </row>
    <row r="26" spans="1:14" x14ac:dyDescent="0.25">
      <c r="B26" s="45" t="s">
        <v>54</v>
      </c>
      <c r="C26" s="45" t="s">
        <v>11</v>
      </c>
      <c r="D26" s="49">
        <v>23780</v>
      </c>
      <c r="E26" s="45"/>
      <c r="F26" s="49">
        <v>23780</v>
      </c>
      <c r="G26" s="49"/>
      <c r="H26" s="49">
        <f t="shared" si="1"/>
        <v>23780</v>
      </c>
      <c r="I26" s="1"/>
      <c r="J26" s="1"/>
      <c r="K26" s="1"/>
      <c r="L26" s="1"/>
      <c r="M26" s="1"/>
      <c r="N26" s="1"/>
    </row>
    <row r="27" spans="1:14" x14ac:dyDescent="0.25">
      <c r="A27" s="9" t="s">
        <v>141</v>
      </c>
      <c r="B27" s="45" t="s">
        <v>53</v>
      </c>
      <c r="C27" s="45" t="s">
        <v>140</v>
      </c>
      <c r="D27" s="52"/>
      <c r="E27" s="45"/>
      <c r="F27" s="49">
        <v>922675</v>
      </c>
      <c r="G27" s="49"/>
      <c r="H27" s="49">
        <f t="shared" si="1"/>
        <v>922675</v>
      </c>
      <c r="I27" s="1"/>
      <c r="J27" s="1"/>
      <c r="K27" s="1"/>
      <c r="L27" s="1"/>
      <c r="M27" s="1"/>
      <c r="N27" s="1"/>
    </row>
    <row r="28" spans="1:14" x14ac:dyDescent="0.25">
      <c r="B28" s="45" t="s">
        <v>54</v>
      </c>
      <c r="C28" s="45" t="s">
        <v>140</v>
      </c>
      <c r="D28" s="52"/>
      <c r="E28" s="45"/>
      <c r="F28" s="49">
        <v>162825</v>
      </c>
      <c r="G28" s="49"/>
      <c r="H28" s="49">
        <f t="shared" si="1"/>
        <v>162825</v>
      </c>
      <c r="I28" s="1"/>
      <c r="J28" s="1"/>
      <c r="K28" s="1"/>
      <c r="L28" s="1"/>
      <c r="M28" s="1"/>
      <c r="N28" s="1"/>
    </row>
    <row r="29" spans="1:14" x14ac:dyDescent="0.25">
      <c r="A29" s="28" t="s">
        <v>166</v>
      </c>
      <c r="B29" s="45" t="s">
        <v>158</v>
      </c>
      <c r="C29" s="43" t="s">
        <v>162</v>
      </c>
      <c r="D29" s="52"/>
      <c r="E29" s="45"/>
      <c r="F29" s="49">
        <v>57970</v>
      </c>
      <c r="G29" s="49"/>
      <c r="H29" s="49">
        <f t="shared" si="1"/>
        <v>57970</v>
      </c>
      <c r="I29" s="1"/>
      <c r="J29" s="1"/>
      <c r="K29" s="1"/>
      <c r="L29" s="1"/>
      <c r="M29" s="1"/>
      <c r="N29" s="1"/>
    </row>
    <row r="30" spans="1:14" x14ac:dyDescent="0.25">
      <c r="B30" s="45" t="s">
        <v>159</v>
      </c>
      <c r="C30" s="43" t="s">
        <v>162</v>
      </c>
      <c r="D30" s="52"/>
      <c r="E30" s="45"/>
      <c r="F30" s="49">
        <v>10230</v>
      </c>
      <c r="G30" s="49"/>
      <c r="H30" s="49">
        <f t="shared" si="1"/>
        <v>10230</v>
      </c>
      <c r="I30" s="1"/>
      <c r="J30" s="1"/>
      <c r="K30" s="1"/>
      <c r="L30" s="1"/>
      <c r="M30" s="1"/>
      <c r="N30" s="1"/>
    </row>
    <row r="31" spans="1:14" x14ac:dyDescent="0.25">
      <c r="A31" s="28" t="s">
        <v>117</v>
      </c>
      <c r="B31" s="45" t="s">
        <v>56</v>
      </c>
      <c r="C31" s="45" t="s">
        <v>46</v>
      </c>
      <c r="D31" s="49">
        <v>8096364</v>
      </c>
      <c r="E31" s="45"/>
      <c r="F31" s="49">
        <v>8096364</v>
      </c>
      <c r="G31" s="49">
        <v>445500</v>
      </c>
      <c r="H31" s="49">
        <f t="shared" si="1"/>
        <v>8541864</v>
      </c>
      <c r="I31" s="1"/>
      <c r="J31" s="1"/>
      <c r="K31" s="1"/>
      <c r="L31" s="1"/>
      <c r="M31" s="1"/>
      <c r="N31" s="1"/>
    </row>
    <row r="32" spans="1:14" x14ac:dyDescent="0.25">
      <c r="B32" s="45" t="s">
        <v>57</v>
      </c>
      <c r="C32" s="45" t="s">
        <v>46</v>
      </c>
      <c r="D32" s="52">
        <v>899596</v>
      </c>
      <c r="E32" s="45"/>
      <c r="F32" s="52">
        <v>899596</v>
      </c>
      <c r="G32" s="49">
        <v>49500</v>
      </c>
      <c r="H32" s="49">
        <f t="shared" si="1"/>
        <v>949096</v>
      </c>
      <c r="I32" s="1"/>
      <c r="J32" s="1"/>
      <c r="K32" s="1"/>
      <c r="L32" s="1"/>
      <c r="M32" s="1"/>
      <c r="N32" s="1"/>
    </row>
    <row r="33" spans="1:14" x14ac:dyDescent="0.25">
      <c r="A33" s="28" t="s">
        <v>146</v>
      </c>
      <c r="B33" s="45" t="s">
        <v>147</v>
      </c>
      <c r="C33" s="45" t="s">
        <v>149</v>
      </c>
      <c r="D33" s="52"/>
      <c r="E33" s="45"/>
      <c r="F33" s="49">
        <v>500000</v>
      </c>
      <c r="G33" s="49"/>
      <c r="H33" s="49">
        <f t="shared" si="1"/>
        <v>500000</v>
      </c>
      <c r="I33" s="1"/>
      <c r="J33" s="1"/>
      <c r="K33" s="1"/>
      <c r="L33" s="1"/>
      <c r="M33" s="1"/>
      <c r="N33" s="1"/>
    </row>
    <row r="34" spans="1:14" x14ac:dyDescent="0.25">
      <c r="B34" s="45" t="s">
        <v>148</v>
      </c>
      <c r="C34" s="45" t="s">
        <v>149</v>
      </c>
      <c r="D34" s="52"/>
      <c r="E34" s="45"/>
      <c r="F34" s="52">
        <v>759427</v>
      </c>
      <c r="G34" s="49"/>
      <c r="H34" s="49">
        <f t="shared" si="1"/>
        <v>759427</v>
      </c>
      <c r="I34" s="1"/>
      <c r="J34" s="1"/>
      <c r="K34" s="1"/>
      <c r="L34" s="1"/>
      <c r="M34" s="1"/>
      <c r="N34" s="1"/>
    </row>
    <row r="35" spans="1:14" x14ac:dyDescent="0.25">
      <c r="A35" s="27">
        <v>2014</v>
      </c>
      <c r="B35" s="45" t="s">
        <v>145</v>
      </c>
      <c r="C35" s="45" t="s">
        <v>139</v>
      </c>
      <c r="D35" s="52"/>
      <c r="E35" s="45"/>
      <c r="F35" s="49">
        <v>151315</v>
      </c>
      <c r="G35" s="49">
        <v>-122680</v>
      </c>
      <c r="H35" s="49">
        <f>SUM(F35:G35)</f>
        <v>28635</v>
      </c>
      <c r="I35" s="1"/>
      <c r="J35" s="1"/>
      <c r="K35" s="1"/>
      <c r="L35" s="1"/>
      <c r="M35" s="1"/>
      <c r="N35" s="1"/>
    </row>
    <row r="36" spans="1:14" ht="15" customHeight="1" x14ac:dyDescent="0.25">
      <c r="B36" s="45" t="s">
        <v>155</v>
      </c>
      <c r="C36" s="45" t="s">
        <v>139</v>
      </c>
      <c r="D36" s="52"/>
      <c r="E36" s="45"/>
      <c r="F36" s="49">
        <v>160230</v>
      </c>
      <c r="G36" s="49">
        <v>19979</v>
      </c>
      <c r="H36" s="49">
        <f>SUM(F36:G36)</f>
        <v>180209</v>
      </c>
      <c r="I36" s="1"/>
      <c r="J36" s="1"/>
      <c r="K36" s="1"/>
      <c r="L36" s="1"/>
      <c r="M36" s="1"/>
      <c r="N36" s="1"/>
    </row>
    <row r="37" spans="1:14" x14ac:dyDescent="0.25">
      <c r="B37" s="45"/>
      <c r="C37" s="45"/>
      <c r="D37" s="51">
        <f>SUM(D20:D32)</f>
        <v>10825259</v>
      </c>
      <c r="E37" s="45"/>
      <c r="F37" s="51">
        <f>SUM(F20:F36)</f>
        <v>13057594</v>
      </c>
      <c r="G37" s="49"/>
      <c r="H37" s="51">
        <f>SUM(H20:H36)</f>
        <v>13446370</v>
      </c>
      <c r="I37" s="1"/>
      <c r="J37" s="1"/>
      <c r="K37" s="1"/>
      <c r="L37" s="1"/>
      <c r="M37" s="1"/>
      <c r="N37" s="1"/>
    </row>
    <row r="38" spans="1:14" x14ac:dyDescent="0.25">
      <c r="B38" s="9" t="s">
        <v>38</v>
      </c>
      <c r="C38" s="9"/>
      <c r="D38" s="10">
        <f>SUM(D20,D25,D31)</f>
        <v>9318212</v>
      </c>
      <c r="F38" s="10">
        <f>SUM(F20,F25,F29,F31,F33,F27,F35)</f>
        <v>10475372</v>
      </c>
      <c r="H38" s="10">
        <f>SUM(H20,H23,H25,H29,H31,H33,H27,H35)</f>
        <v>10984648</v>
      </c>
    </row>
    <row r="39" spans="1:14" x14ac:dyDescent="0.25">
      <c r="B39" s="9" t="s">
        <v>39</v>
      </c>
      <c r="C39" s="9"/>
      <c r="D39" s="10">
        <f>SUM(D21,D26,D32)</f>
        <v>1507047</v>
      </c>
      <c r="F39" s="10">
        <f>SUM(F21,F22,F26,F32,F34,F28,F36,F30)</f>
        <v>2582222</v>
      </c>
      <c r="H39" s="10">
        <f>SUM(H21,H22,H24,H26,H32,H34,H28,H36,H30)</f>
        <v>2461722</v>
      </c>
    </row>
    <row r="40" spans="1:14" x14ac:dyDescent="0.25">
      <c r="D40" s="71">
        <f>SUM(D38:D39)</f>
        <v>10825259</v>
      </c>
      <c r="F40" s="71">
        <f>SUM(F38:F39)</f>
        <v>13057594</v>
      </c>
      <c r="H40" s="71">
        <f>SUM(H38:H39)</f>
        <v>13446370</v>
      </c>
    </row>
    <row r="41" spans="1:14" x14ac:dyDescent="0.25">
      <c r="A41" s="4" t="s">
        <v>163</v>
      </c>
      <c r="B41" s="4" t="s">
        <v>164</v>
      </c>
      <c r="D41" s="1"/>
    </row>
    <row r="42" spans="1:14" x14ac:dyDescent="0.25">
      <c r="B42" s="4" t="s">
        <v>165</v>
      </c>
      <c r="C42" s="4"/>
      <c r="D42" s="1"/>
    </row>
    <row r="43" spans="1:14" x14ac:dyDescent="0.25">
      <c r="D43" s="1"/>
    </row>
    <row r="44" spans="1:14" x14ac:dyDescent="0.25">
      <c r="A44" s="28" t="s">
        <v>166</v>
      </c>
      <c r="B44" s="45" t="s">
        <v>157</v>
      </c>
      <c r="C44" s="43" t="s">
        <v>162</v>
      </c>
      <c r="D44" s="49">
        <v>15951</v>
      </c>
      <c r="F44" s="9" t="s">
        <v>167</v>
      </c>
    </row>
    <row r="45" spans="1:14" x14ac:dyDescent="0.25">
      <c r="A45" s="28" t="s">
        <v>141</v>
      </c>
      <c r="B45" s="45" t="s">
        <v>54</v>
      </c>
      <c r="C45" s="45" t="s">
        <v>140</v>
      </c>
      <c r="D45" s="52">
        <v>162825</v>
      </c>
    </row>
    <row r="46" spans="1:14" x14ac:dyDescent="0.25">
      <c r="A46" s="28" t="s">
        <v>166</v>
      </c>
      <c r="B46" s="45" t="s">
        <v>159</v>
      </c>
      <c r="C46" s="43" t="s">
        <v>162</v>
      </c>
      <c r="D46" s="52">
        <v>10230</v>
      </c>
    </row>
    <row r="47" spans="1:14" x14ac:dyDescent="0.25">
      <c r="A47" s="28" t="s">
        <v>117</v>
      </c>
      <c r="B47" s="45" t="s">
        <v>57</v>
      </c>
      <c r="C47" s="45" t="s">
        <v>46</v>
      </c>
      <c r="D47" s="52">
        <v>949096</v>
      </c>
    </row>
    <row r="48" spans="1:14" x14ac:dyDescent="0.25">
      <c r="B48" s="45"/>
      <c r="C48" s="45"/>
      <c r="D48" s="53">
        <f>SUM(D44:D47)</f>
        <v>1138102</v>
      </c>
    </row>
    <row r="49" spans="4:6" x14ac:dyDescent="0.25">
      <c r="D49" s="1"/>
      <c r="F49" s="9"/>
    </row>
    <row r="50" spans="4:6" x14ac:dyDescent="0.25">
      <c r="D50" s="8"/>
    </row>
  </sheetData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H35" sqref="H35"/>
    </sheetView>
  </sheetViews>
  <sheetFormatPr defaultRowHeight="15" x14ac:dyDescent="0.25"/>
  <cols>
    <col min="1" max="1" width="3.85546875" customWidth="1"/>
    <col min="2" max="2" width="17.42578125" customWidth="1"/>
    <col min="3" max="3" width="13.42578125" customWidth="1"/>
    <col min="4" max="4" width="17.140625" customWidth="1"/>
    <col min="5" max="5" width="15.5703125" customWidth="1"/>
    <col min="6" max="6" width="23.7109375" customWidth="1"/>
    <col min="7" max="7" width="15.42578125" customWidth="1"/>
    <col min="8" max="8" width="13.85546875" customWidth="1"/>
  </cols>
  <sheetData>
    <row r="1" spans="1:8" x14ac:dyDescent="0.25">
      <c r="F1" s="18" t="s">
        <v>199</v>
      </c>
      <c r="G1" s="78" t="s">
        <v>201</v>
      </c>
      <c r="H1" s="78" t="s">
        <v>202</v>
      </c>
    </row>
    <row r="2" spans="1:8" x14ac:dyDescent="0.25">
      <c r="A2" s="11"/>
      <c r="B2" s="11" t="s">
        <v>59</v>
      </c>
      <c r="C2" s="11"/>
      <c r="D2" s="11">
        <v>2014</v>
      </c>
      <c r="E2" s="11">
        <v>2015</v>
      </c>
      <c r="F2" s="11" t="s">
        <v>200</v>
      </c>
    </row>
    <row r="3" spans="1:8" x14ac:dyDescent="0.25">
      <c r="A3" s="12" t="s">
        <v>1</v>
      </c>
      <c r="B3" s="13" t="s">
        <v>60</v>
      </c>
      <c r="C3" s="57" t="s">
        <v>61</v>
      </c>
      <c r="D3" s="32">
        <v>1102655</v>
      </c>
      <c r="E3" s="2">
        <v>0</v>
      </c>
      <c r="F3" s="77">
        <f>SUM(D3:E3)</f>
        <v>1102655</v>
      </c>
      <c r="G3" s="1"/>
    </row>
    <row r="4" spans="1:8" x14ac:dyDescent="0.25">
      <c r="A4" s="14"/>
      <c r="B4" s="15"/>
      <c r="C4" s="54" t="s">
        <v>178</v>
      </c>
      <c r="D4" s="31">
        <v>-474800</v>
      </c>
      <c r="E4" s="2"/>
      <c r="F4" s="31">
        <f>SUM(D4:E4)</f>
        <v>-474800</v>
      </c>
      <c r="G4" s="1"/>
    </row>
    <row r="5" spans="1:8" x14ac:dyDescent="0.25">
      <c r="A5" s="14"/>
      <c r="B5" s="15"/>
      <c r="C5" s="36" t="s">
        <v>154</v>
      </c>
      <c r="D5" s="3">
        <f>SUM(D3:D4)</f>
        <v>627855</v>
      </c>
      <c r="E5" s="2"/>
      <c r="F5" s="3">
        <f>SUM(D5:E5)</f>
        <v>627855</v>
      </c>
      <c r="G5" s="1"/>
    </row>
    <row r="6" spans="1:8" x14ac:dyDescent="0.25">
      <c r="A6" s="14"/>
      <c r="B6" s="15"/>
      <c r="C6" s="57" t="s">
        <v>62</v>
      </c>
      <c r="D6" s="32">
        <v>583671</v>
      </c>
      <c r="E6" s="2">
        <v>0</v>
      </c>
      <c r="F6" s="77">
        <f>SUM(D6:E6)</f>
        <v>583671</v>
      </c>
      <c r="G6" s="1"/>
    </row>
    <row r="7" spans="1:8" x14ac:dyDescent="0.25">
      <c r="A7" s="14"/>
      <c r="B7" s="15"/>
      <c r="C7" s="54" t="s">
        <v>178</v>
      </c>
      <c r="D7" s="31">
        <v>-226000</v>
      </c>
      <c r="E7" s="2"/>
      <c r="F7" s="31">
        <f>SUM(D7:E7)</f>
        <v>-226000</v>
      </c>
      <c r="G7" s="1"/>
    </row>
    <row r="8" spans="1:8" x14ac:dyDescent="0.25">
      <c r="A8" s="14"/>
      <c r="B8" s="15"/>
      <c r="C8" s="36" t="s">
        <v>154</v>
      </c>
      <c r="D8" s="3">
        <f>SUM(D6:D7)</f>
        <v>357671</v>
      </c>
      <c r="E8" s="2"/>
      <c r="F8" s="3">
        <f>SUM(D8:E8)</f>
        <v>357671</v>
      </c>
      <c r="G8" s="1"/>
    </row>
    <row r="9" spans="1:8" x14ac:dyDescent="0.25">
      <c r="A9" s="14"/>
      <c r="B9" s="15"/>
      <c r="C9" s="58" t="s">
        <v>192</v>
      </c>
      <c r="D9" s="3">
        <f>SUM(D3,D6)</f>
        <v>1686326</v>
      </c>
      <c r="E9" s="3">
        <f>SUM(E3:E6)</f>
        <v>0</v>
      </c>
      <c r="F9" s="3">
        <f>SUM(D9:E9)</f>
        <v>1686326</v>
      </c>
      <c r="G9" s="1"/>
    </row>
    <row r="10" spans="1:8" x14ac:dyDescent="0.25">
      <c r="A10" s="14"/>
      <c r="B10" s="15"/>
      <c r="C10" s="54" t="s">
        <v>178</v>
      </c>
      <c r="D10" s="31">
        <f>SUM(D4,D7)</f>
        <v>-700800</v>
      </c>
      <c r="E10" s="2"/>
      <c r="F10" s="31">
        <f>SUM(D10:E10)</f>
        <v>-700800</v>
      </c>
      <c r="G10" s="1"/>
    </row>
    <row r="11" spans="1:8" x14ac:dyDescent="0.25">
      <c r="A11" s="33"/>
      <c r="B11" s="16"/>
      <c r="C11" s="36" t="s">
        <v>154</v>
      </c>
      <c r="D11" s="59">
        <f>SUM(D9:D10)</f>
        <v>985526</v>
      </c>
      <c r="E11" s="34"/>
      <c r="F11" s="24">
        <f>SUM(D11:E11)</f>
        <v>985526</v>
      </c>
      <c r="G11" s="1">
        <v>1888750</v>
      </c>
      <c r="H11" s="1">
        <f>SUM(G11-F11)</f>
        <v>903224</v>
      </c>
    </row>
    <row r="12" spans="1:8" x14ac:dyDescent="0.25">
      <c r="A12" s="7"/>
      <c r="D12" s="1"/>
      <c r="E12" s="1"/>
      <c r="G12" s="1"/>
    </row>
    <row r="13" spans="1:8" x14ac:dyDescent="0.25">
      <c r="A13" s="12" t="s">
        <v>2</v>
      </c>
      <c r="B13" s="13" t="s">
        <v>11</v>
      </c>
      <c r="C13" s="17" t="s">
        <v>61</v>
      </c>
      <c r="D13" s="2">
        <v>119193</v>
      </c>
      <c r="E13" s="2">
        <v>0</v>
      </c>
      <c r="F13" s="77">
        <f>SUM(D13:E13)</f>
        <v>119193</v>
      </c>
      <c r="G13" s="1"/>
    </row>
    <row r="14" spans="1:8" x14ac:dyDescent="0.25">
      <c r="A14" s="15"/>
      <c r="B14" s="15"/>
      <c r="C14" s="17" t="s">
        <v>62</v>
      </c>
      <c r="D14" s="2">
        <v>23780</v>
      </c>
      <c r="E14" s="2">
        <v>0</v>
      </c>
      <c r="F14" s="77">
        <f>SUM(D14:E14)</f>
        <v>23780</v>
      </c>
      <c r="G14" s="1"/>
    </row>
    <row r="15" spans="1:8" x14ac:dyDescent="0.25">
      <c r="A15" s="16"/>
      <c r="B15" s="16"/>
      <c r="C15" s="17" t="s">
        <v>63</v>
      </c>
      <c r="D15" s="24">
        <f>SUM(D13:D14)</f>
        <v>142973</v>
      </c>
      <c r="E15" s="34">
        <f>SUM(E13:E14)</f>
        <v>0</v>
      </c>
      <c r="F15" s="24">
        <f>SUM(F13:F14)</f>
        <v>142973</v>
      </c>
      <c r="G15" s="1">
        <v>425995</v>
      </c>
      <c r="H15" s="1">
        <f>SUM(G15-F15)</f>
        <v>283022</v>
      </c>
    </row>
    <row r="16" spans="1:8" x14ac:dyDescent="0.25">
      <c r="D16" s="1"/>
      <c r="E16" s="1"/>
      <c r="G16" s="1"/>
    </row>
    <row r="17" spans="1:8" x14ac:dyDescent="0.25">
      <c r="A17" s="12" t="s">
        <v>3</v>
      </c>
      <c r="B17" s="13" t="s">
        <v>64</v>
      </c>
      <c r="C17" s="57" t="s">
        <v>61</v>
      </c>
      <c r="D17" s="2">
        <v>8096364</v>
      </c>
      <c r="E17" s="2">
        <v>179888.4</v>
      </c>
      <c r="F17" s="77">
        <f>SUM(D17:E17)</f>
        <v>8276252.4000000004</v>
      </c>
      <c r="G17" s="1"/>
    </row>
    <row r="18" spans="1:8" x14ac:dyDescent="0.25">
      <c r="A18" s="14"/>
      <c r="B18" s="15"/>
      <c r="C18" s="54" t="s">
        <v>179</v>
      </c>
      <c r="D18" s="55">
        <v>445500</v>
      </c>
      <c r="E18" s="55">
        <v>379121.4</v>
      </c>
      <c r="F18" s="31">
        <f>SUM(D18:E18)</f>
        <v>824621.4</v>
      </c>
      <c r="G18" s="1"/>
    </row>
    <row r="19" spans="1:8" x14ac:dyDescent="0.25">
      <c r="A19" s="14"/>
      <c r="B19" s="15"/>
      <c r="C19" s="56" t="s">
        <v>154</v>
      </c>
      <c r="D19" s="3">
        <f>SUM(D17:D18)</f>
        <v>8541864</v>
      </c>
      <c r="E19" s="3">
        <f>SUM(E17:E18)</f>
        <v>559009.80000000005</v>
      </c>
      <c r="F19" s="3">
        <f>SUM(D19:E19)</f>
        <v>9100873.8000000007</v>
      </c>
      <c r="G19" s="1"/>
    </row>
    <row r="20" spans="1:8" x14ac:dyDescent="0.25">
      <c r="A20" s="15"/>
      <c r="B20" s="15"/>
      <c r="C20" s="57" t="s">
        <v>62</v>
      </c>
      <c r="D20" s="2">
        <v>899596</v>
      </c>
      <c r="E20" s="2">
        <v>19987.599999999999</v>
      </c>
      <c r="F20" s="77">
        <f>SUM(D20:E20)</f>
        <v>919583.6</v>
      </c>
      <c r="G20" s="1"/>
    </row>
    <row r="21" spans="1:8" x14ac:dyDescent="0.25">
      <c r="A21" s="15"/>
      <c r="B21" s="15"/>
      <c r="C21" s="54" t="s">
        <v>179</v>
      </c>
      <c r="D21" s="55">
        <v>59500</v>
      </c>
      <c r="E21" s="55">
        <v>42124.6</v>
      </c>
      <c r="F21" s="31">
        <f>SUM(D21:E21)</f>
        <v>101624.6</v>
      </c>
      <c r="G21" s="1"/>
    </row>
    <row r="22" spans="1:8" x14ac:dyDescent="0.25">
      <c r="A22" s="15"/>
      <c r="B22" s="15"/>
      <c r="C22" s="56" t="s">
        <v>154</v>
      </c>
      <c r="D22" s="3">
        <f>SUM(D20:D21)</f>
        <v>959096</v>
      </c>
      <c r="E22" s="3">
        <f>SUM(E20:E21)</f>
        <v>62112.2</v>
      </c>
      <c r="F22" s="3">
        <f>SUM(D22:E22)</f>
        <v>1021208.2</v>
      </c>
      <c r="G22" s="1"/>
    </row>
    <row r="23" spans="1:8" x14ac:dyDescent="0.25">
      <c r="A23" s="15"/>
      <c r="B23" s="15"/>
      <c r="C23" s="58" t="s">
        <v>192</v>
      </c>
      <c r="D23" s="3">
        <f t="shared" ref="D23:E25" si="0">SUM(D17,D20)</f>
        <v>8995960</v>
      </c>
      <c r="E23" s="3">
        <f t="shared" si="0"/>
        <v>199876</v>
      </c>
      <c r="F23" s="3">
        <f>SUM(D23:E23)</f>
        <v>9195836</v>
      </c>
      <c r="G23" s="1"/>
    </row>
    <row r="24" spans="1:8" x14ac:dyDescent="0.25">
      <c r="A24" s="15"/>
      <c r="B24" s="15"/>
      <c r="C24" s="54" t="s">
        <v>179</v>
      </c>
      <c r="D24" s="76">
        <f t="shared" si="0"/>
        <v>505000</v>
      </c>
      <c r="E24" s="76">
        <f t="shared" si="0"/>
        <v>421246</v>
      </c>
      <c r="F24" s="31">
        <f>SUM(D24:E24)</f>
        <v>926246</v>
      </c>
      <c r="G24" s="1"/>
    </row>
    <row r="25" spans="1:8" x14ac:dyDescent="0.25">
      <c r="A25" s="16"/>
      <c r="B25" s="16"/>
      <c r="C25" s="56" t="s">
        <v>154</v>
      </c>
      <c r="D25" s="59">
        <f t="shared" si="0"/>
        <v>9500960</v>
      </c>
      <c r="E25" s="59">
        <f t="shared" si="0"/>
        <v>621122</v>
      </c>
      <c r="F25" s="24">
        <f>SUM(D25:E25)</f>
        <v>10122082</v>
      </c>
      <c r="G25" s="1">
        <v>10354723</v>
      </c>
      <c r="H25" s="1">
        <f>SUM(G25-F25)</f>
        <v>232641</v>
      </c>
    </row>
    <row r="26" spans="1:8" x14ac:dyDescent="0.25">
      <c r="G26" s="1"/>
    </row>
    <row r="27" spans="1:8" x14ac:dyDescent="0.25">
      <c r="B27" s="13" t="s">
        <v>12</v>
      </c>
      <c r="C27" s="57" t="s">
        <v>61</v>
      </c>
      <c r="D27" s="2">
        <f>SUM(D3,D13,D17)</f>
        <v>9318212</v>
      </c>
      <c r="E27" s="2">
        <f>SUM(E3,E13,E17)</f>
        <v>179888.4</v>
      </c>
      <c r="F27" s="77">
        <f>SUM(D27:E27)</f>
        <v>9498100.4000000004</v>
      </c>
      <c r="G27" s="1"/>
    </row>
    <row r="28" spans="1:8" x14ac:dyDescent="0.25">
      <c r="B28" s="15"/>
      <c r="C28" s="75" t="s">
        <v>193</v>
      </c>
      <c r="D28" s="31">
        <f>SUM(D4,D18)</f>
        <v>-29300</v>
      </c>
      <c r="E28" s="31">
        <f>SUM(E4,E18)</f>
        <v>379121.4</v>
      </c>
      <c r="F28" s="31">
        <f>SUM(D28:E28)</f>
        <v>349821.4</v>
      </c>
      <c r="G28" s="1"/>
    </row>
    <row r="29" spans="1:8" x14ac:dyDescent="0.25">
      <c r="B29" s="15"/>
      <c r="C29" s="35" t="s">
        <v>154</v>
      </c>
      <c r="D29" s="24">
        <f>SUM(D27:D28)</f>
        <v>9288912</v>
      </c>
      <c r="E29" s="24">
        <f>SUM(E27:E28)</f>
        <v>559009.80000000005</v>
      </c>
      <c r="F29" s="24">
        <f>SUM(D29:E29)</f>
        <v>9847921.8000000007</v>
      </c>
      <c r="G29" s="1"/>
    </row>
    <row r="30" spans="1:8" x14ac:dyDescent="0.25">
      <c r="B30" s="15"/>
      <c r="C30" s="57" t="s">
        <v>62</v>
      </c>
      <c r="D30" s="2">
        <f>SUM(D6,D14,D20)</f>
        <v>1507047</v>
      </c>
      <c r="E30" s="2">
        <f>SUM(E6,E14,E20)</f>
        <v>19987.599999999999</v>
      </c>
      <c r="F30" s="77">
        <f>SUM(D30:E30)</f>
        <v>1527034.6</v>
      </c>
      <c r="G30" s="1"/>
    </row>
    <row r="31" spans="1:8" x14ac:dyDescent="0.25">
      <c r="B31" s="15"/>
      <c r="C31" s="75" t="s">
        <v>193</v>
      </c>
      <c r="D31" s="31">
        <f>SUM(D7,D21)</f>
        <v>-166500</v>
      </c>
      <c r="E31" s="31">
        <f>SUM(E7,E21)</f>
        <v>42124.6</v>
      </c>
      <c r="F31" s="31">
        <f>SUM(D31:E31)</f>
        <v>-124375.4</v>
      </c>
      <c r="G31" s="1"/>
    </row>
    <row r="32" spans="1:8" x14ac:dyDescent="0.25">
      <c r="B32" s="15"/>
      <c r="C32" s="35" t="s">
        <v>154</v>
      </c>
      <c r="D32" s="24">
        <f>SUM(D30:D31)</f>
        <v>1340547</v>
      </c>
      <c r="E32" s="24">
        <f>SUM(E30:E31)</f>
        <v>62112.2</v>
      </c>
      <c r="F32" s="24">
        <f>SUM(D32:E32)</f>
        <v>1402659.2</v>
      </c>
      <c r="G32" s="1"/>
    </row>
    <row r="33" spans="2:8" x14ac:dyDescent="0.25">
      <c r="B33" s="15"/>
      <c r="C33" s="58" t="s">
        <v>192</v>
      </c>
      <c r="D33" s="3">
        <f>SUM(D9,D15,D23)</f>
        <v>10825259</v>
      </c>
      <c r="E33" s="3">
        <f>SUM(E9,E15,E23)</f>
        <v>199876</v>
      </c>
      <c r="F33" s="77">
        <f>SUM(D33:E33)</f>
        <v>11025135</v>
      </c>
      <c r="G33" s="1"/>
    </row>
    <row r="34" spans="2:8" x14ac:dyDescent="0.25">
      <c r="B34" s="15"/>
      <c r="C34" s="75" t="s">
        <v>193</v>
      </c>
      <c r="D34" s="31">
        <f>SUM(D10,D24)</f>
        <v>-195800</v>
      </c>
      <c r="E34" s="31">
        <f>SUM(E10,E24)</f>
        <v>421246</v>
      </c>
      <c r="F34" s="31">
        <f>SUM(D34:E34)</f>
        <v>225446</v>
      </c>
      <c r="G34" s="1"/>
    </row>
    <row r="35" spans="2:8" x14ac:dyDescent="0.25">
      <c r="B35" s="16"/>
      <c r="C35" s="35" t="s">
        <v>154</v>
      </c>
      <c r="D35" s="29">
        <f>SUM(D33:D34)</f>
        <v>10629459</v>
      </c>
      <c r="E35" s="29">
        <f>SUM(E33:E34)</f>
        <v>621122</v>
      </c>
      <c r="F35" s="24">
        <f>SUM(D35:E35)</f>
        <v>11250581</v>
      </c>
      <c r="G35" s="1">
        <f>SUM(G11:G34)</f>
        <v>12669468</v>
      </c>
      <c r="H35" s="1">
        <f>SUM(G35-F35)</f>
        <v>1418887</v>
      </c>
    </row>
    <row r="38" spans="2:8" x14ac:dyDescent="0.25">
      <c r="B38" t="s">
        <v>64</v>
      </c>
    </row>
    <row r="39" spans="2:8" x14ac:dyDescent="0.25">
      <c r="B39" s="1">
        <v>10354723</v>
      </c>
      <c r="D39" s="64" t="s">
        <v>194</v>
      </c>
    </row>
    <row r="40" spans="2:8" x14ac:dyDescent="0.25">
      <c r="B40" s="1">
        <v>-232241</v>
      </c>
      <c r="D40" s="64" t="s">
        <v>196</v>
      </c>
    </row>
    <row r="41" spans="2:8" x14ac:dyDescent="0.25">
      <c r="B41" s="1">
        <v>-400</v>
      </c>
      <c r="D41" s="64" t="s">
        <v>195</v>
      </c>
    </row>
    <row r="42" spans="2:8" x14ac:dyDescent="0.25">
      <c r="B42" s="1">
        <v>-9500960</v>
      </c>
      <c r="D42" s="64" t="s">
        <v>197</v>
      </c>
    </row>
    <row r="43" spans="2:8" x14ac:dyDescent="0.25">
      <c r="B43" s="8">
        <f>SUM(B39:B42)</f>
        <v>621122</v>
      </c>
      <c r="D43" s="64" t="s">
        <v>198</v>
      </c>
    </row>
  </sheetData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1.1.5</vt:lpstr>
      <vt:lpstr>11.4</vt:lpstr>
      <vt:lpstr>12.1-12.2</vt:lpstr>
      <vt:lpstr>12.3-12.4</vt:lpstr>
      <vt:lpstr>Przedsiew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2014-07-03T07:02:45Z</dcterms:modified>
</cp:coreProperties>
</file>