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Konieczna\Desktop\A STARY\ANALIZY\2018\Koniec roku 2018\analiza 2018 orginał\"/>
    </mc:Choice>
  </mc:AlternateContent>
  <bookViews>
    <workbookView xWindow="0" yWindow="0" windowWidth="28800" windowHeight="11145" activeTab="1"/>
  </bookViews>
  <sheets>
    <sheet name="Biblioteka" sheetId="1" r:id="rId1"/>
    <sheet name="GOK" sheetId="2" r:id="rId2"/>
    <sheet name="GOK-objaśnienia" sheetId="3" r:id="rId3"/>
  </sheets>
  <calcPr calcId="152511"/>
</workbook>
</file>

<file path=xl/calcChain.xml><?xml version="1.0" encoding="utf-8"?>
<calcChain xmlns="http://schemas.openxmlformats.org/spreadsheetml/2006/main">
  <c r="I288" i="3" l="1"/>
  <c r="I244" i="3"/>
  <c r="I50" i="3"/>
  <c r="G81" i="1"/>
  <c r="G60" i="1"/>
  <c r="G50" i="1"/>
  <c r="G34" i="1"/>
  <c r="G105" i="1" l="1"/>
  <c r="G355" i="3" l="1"/>
  <c r="H354" i="3" s="1"/>
  <c r="H232" i="3" l="1"/>
  <c r="G219" i="3"/>
  <c r="H202" i="3"/>
  <c r="G172" i="3"/>
  <c r="G152" i="3"/>
  <c r="G166" i="3"/>
  <c r="G144" i="3"/>
  <c r="H131" i="3"/>
  <c r="I131" i="3" s="1"/>
  <c r="H92" i="3"/>
  <c r="H82" i="3"/>
  <c r="H62" i="3"/>
  <c r="H21" i="3" l="1"/>
  <c r="H10" i="3"/>
  <c r="F10" i="3"/>
  <c r="H23" i="1" l="1"/>
  <c r="H353" i="3" l="1"/>
  <c r="H329" i="3"/>
  <c r="H309" i="3"/>
  <c r="H306" i="3"/>
  <c r="H301" i="3"/>
  <c r="H295" i="3"/>
  <c r="H276" i="3"/>
  <c r="H266" i="3"/>
  <c r="H262" i="3"/>
  <c r="H257" i="3"/>
  <c r="H252" i="3"/>
  <c r="H210" i="3"/>
  <c r="G192" i="3"/>
  <c r="G180" i="3"/>
  <c r="H117" i="3"/>
  <c r="H77" i="3"/>
  <c r="F40" i="3"/>
  <c r="F43" i="3" s="1"/>
  <c r="I38" i="3"/>
  <c r="H40" i="3"/>
  <c r="I18" i="3"/>
  <c r="I16" i="3"/>
  <c r="I10" i="3"/>
  <c r="C32" i="2"/>
  <c r="B32" i="2"/>
  <c r="D31" i="2"/>
  <c r="D29" i="2"/>
  <c r="D27" i="2"/>
  <c r="D25" i="2"/>
  <c r="C19" i="2"/>
  <c r="B19" i="2"/>
  <c r="D18" i="2"/>
  <c r="D17" i="2"/>
  <c r="D16" i="2"/>
  <c r="D15" i="2"/>
  <c r="D14" i="2"/>
  <c r="H110" i="1"/>
  <c r="G55" i="1"/>
  <c r="G27" i="1" s="1"/>
  <c r="G18" i="1"/>
  <c r="D18" i="1"/>
  <c r="D21" i="1" s="1"/>
  <c r="H16" i="1"/>
  <c r="H15" i="1"/>
  <c r="H13" i="1"/>
  <c r="H248" i="3" l="1"/>
  <c r="I248" i="3" s="1"/>
  <c r="H171" i="3"/>
  <c r="H142" i="3"/>
  <c r="H55" i="3"/>
  <c r="H291" i="3"/>
  <c r="I21" i="3"/>
  <c r="I40" i="3"/>
  <c r="D32" i="2"/>
  <c r="D19" i="2"/>
  <c r="H27" i="1"/>
  <c r="C36" i="2"/>
  <c r="H18" i="1"/>
  <c r="H286" i="3" l="1"/>
  <c r="I286" i="3" s="1"/>
  <c r="I291" i="3"/>
  <c r="H48" i="3"/>
  <c r="I48" i="3" s="1"/>
  <c r="I55" i="3"/>
  <c r="H140" i="3"/>
  <c r="H242" i="3"/>
  <c r="I242" i="3" s="1"/>
  <c r="G21" i="1"/>
  <c r="H21" i="1" s="1"/>
  <c r="H129" i="3" l="1"/>
  <c r="I129" i="3" s="1"/>
  <c r="I140" i="3"/>
  <c r="H43" i="3"/>
  <c r="H349" i="3" s="1"/>
  <c r="H92" i="1"/>
  <c r="I43" i="3" l="1"/>
</calcChain>
</file>

<file path=xl/sharedStrings.xml><?xml version="1.0" encoding="utf-8"?>
<sst xmlns="http://schemas.openxmlformats.org/spreadsheetml/2006/main" count="482" uniqueCount="340">
  <si>
    <t>SPRAWOZDANIE</t>
  </si>
  <si>
    <t xml:space="preserve">Śr. pieniężne na rach. bankowym </t>
  </si>
  <si>
    <t>Przychody</t>
  </si>
  <si>
    <t>Plan</t>
  </si>
  <si>
    <t>Wykonanie</t>
  </si>
  <si>
    <t xml:space="preserve"> - dotacja z budżetu gminy</t>
  </si>
  <si>
    <t xml:space="preserve"> - dofinansowanie -Biblioteka </t>
  </si>
  <si>
    <t xml:space="preserve">    Narodowa w Warszawie</t>
  </si>
  <si>
    <t xml:space="preserve"> - dochody własne</t>
  </si>
  <si>
    <t>Razem:</t>
  </si>
  <si>
    <t>Rozchody</t>
  </si>
  <si>
    <t xml:space="preserve">Plan </t>
  </si>
  <si>
    <t>Wykon.</t>
  </si>
  <si>
    <t>I. Płace i pochodne od płac</t>
  </si>
  <si>
    <r>
      <t xml:space="preserve">  </t>
    </r>
    <r>
      <rPr>
        <sz val="10"/>
        <color indexed="8"/>
        <rFont val="Times New Roman"/>
        <family val="1"/>
        <charset val="238"/>
      </rPr>
      <t xml:space="preserve"> Impreza kulturalna "Goraca poezja"</t>
    </r>
  </si>
  <si>
    <t>II. Wydatki rzeczowe</t>
  </si>
  <si>
    <t>1..Ekwiwalenty bhp</t>
  </si>
  <si>
    <t>2. Zakupy</t>
  </si>
  <si>
    <t xml:space="preserve"> - prasa do biblioteki w Gołańczy</t>
  </si>
  <si>
    <t xml:space="preserve"> - art. spożywcze</t>
  </si>
  <si>
    <t xml:space="preserve"> - znaczki pocztowe, </t>
  </si>
  <si>
    <r>
      <t xml:space="preserve">    </t>
    </r>
    <r>
      <rPr>
        <sz val="10"/>
        <color indexed="8"/>
        <rFont val="Times New Roman"/>
        <family val="1"/>
        <charset val="238"/>
      </rPr>
      <t xml:space="preserve">w tym zakupione ze środków Biblioteki Narodowej </t>
    </r>
  </si>
  <si>
    <t xml:space="preserve">  - energia elektryczna</t>
  </si>
  <si>
    <t xml:space="preserve">  - zużycie wody</t>
  </si>
  <si>
    <t xml:space="preserve">  - zużycie gazu</t>
  </si>
  <si>
    <t xml:space="preserve"> - udział w kosztach- aktualizacja programu K-P, usł. informatyczne</t>
  </si>
  <si>
    <t xml:space="preserve"> - koszty  przesyłki, utylizacji</t>
  </si>
  <si>
    <t xml:space="preserve"> - opłaty RTV</t>
  </si>
  <si>
    <t xml:space="preserve"> - organizacja imprez w bibliotece m.in..: "Gorąca poezja" oraz</t>
  </si>
  <si>
    <t xml:space="preserve">    warsztatów edukacyjnych, spotkań autorskich</t>
  </si>
  <si>
    <t xml:space="preserve"> - opłata abonamentowa za system "SOWA"</t>
  </si>
  <si>
    <t xml:space="preserve">  (zakup usł. dostępu do sieci internetowewj, rozmowy</t>
  </si>
  <si>
    <t xml:space="preserve">  telefoniczne stacjonarne)</t>
  </si>
  <si>
    <r>
      <t xml:space="preserve"> - </t>
    </r>
    <r>
      <rPr>
        <sz val="10"/>
        <color indexed="8"/>
        <rFont val="Times New Roman"/>
        <family val="1"/>
        <charset val="238"/>
      </rPr>
      <t>ubezpieczenie mienia</t>
    </r>
  </si>
  <si>
    <t xml:space="preserve"> -  opłata ZAiKS</t>
  </si>
  <si>
    <t xml:space="preserve">Dotację z budżetu gminy przekazano w 100 %. Osiągnięto dochody z tytułu organizacji imprezy </t>
  </si>
  <si>
    <t xml:space="preserve">biletowanej "Gorąca poezja". Przychody w całości przeznaczono na działalność statutową </t>
  </si>
  <si>
    <t>biblioteki. Realizacja rozchodów odbywa się według najpilniejszych potrzeb i przekazanych</t>
  </si>
  <si>
    <t>w Warszawie na dofinansowanie zadania : "Zakup nowości wydawniczych do bibliotek"</t>
  </si>
  <si>
    <t xml:space="preserve"> - wyk. 100 %.</t>
  </si>
  <si>
    <t xml:space="preserve">II. Odpisy amortyzacyjne naliczone od śr. trwałych </t>
  </si>
  <si>
    <t>Zobowiązania i należności wymagalne nie wystąpiły</t>
  </si>
  <si>
    <t>z wykonania planu finansowego domów i ośrodków kultury, świetlic i klubów</t>
  </si>
  <si>
    <t>%</t>
  </si>
  <si>
    <t>I. Dotacje od organizatora na działalność bieżącą</t>
  </si>
  <si>
    <t xml:space="preserve">II. Darowizny </t>
  </si>
  <si>
    <t>IV. Dochody własne</t>
  </si>
  <si>
    <t>V. Kapitalizacja odsetek</t>
  </si>
  <si>
    <t>RAZEM:</t>
  </si>
  <si>
    <t xml:space="preserve">% </t>
  </si>
  <si>
    <t>GOK</t>
  </si>
  <si>
    <t>Świetlice wiejskie</t>
  </si>
  <si>
    <t>Świetl.”STODOŁA”</t>
  </si>
  <si>
    <t>Region.Izba Trad.</t>
  </si>
  <si>
    <t>O G Ó Ł E M:</t>
  </si>
  <si>
    <t>Objaśnienia do sprawozdania z wykonania planu finansowego</t>
  </si>
  <si>
    <t>domów i ośrodków kultury, świetlic i klubów</t>
  </si>
  <si>
    <t>I. Przychody</t>
  </si>
  <si>
    <t xml:space="preserve">1. Dotacja z budżetu gminy na wydatki bieżące  </t>
  </si>
  <si>
    <r>
      <t xml:space="preserve">     </t>
    </r>
    <r>
      <rPr>
        <sz val="11"/>
        <rFont val="Times New Roman"/>
        <family val="1"/>
        <charset val="238"/>
      </rPr>
      <t>-</t>
    </r>
  </si>
  <si>
    <t xml:space="preserve">     -</t>
  </si>
  <si>
    <t>Świetlica „STODOŁA”</t>
  </si>
  <si>
    <t>RIT</t>
  </si>
  <si>
    <t>2. Darowizny na bieżącą działalność statutową GOK</t>
  </si>
  <si>
    <t xml:space="preserve">3. Dofinansowanie wydatków bieżących </t>
  </si>
  <si>
    <t xml:space="preserve">    ze środk. Starostwa Powiatowego w Wągrowcu</t>
  </si>
  <si>
    <t>4. Dochody własne</t>
  </si>
  <si>
    <t xml:space="preserve"> -  sprzedaż biletów, </t>
  </si>
  <si>
    <t xml:space="preserve"> - wpłata za sprzedaż książki W. Kowalski</t>
  </si>
  <si>
    <t xml:space="preserve"> - wpłaata za sprzedaż publikacji "Kompania Gołaniecka" </t>
  </si>
  <si>
    <t xml:space="preserve"> - wpłata za sprzedaż albumu "Zamek w Gołańczy</t>
  </si>
  <si>
    <t xml:space="preserve"> - wpłata za sprzedaż albumu promocyjnego "Miasto i Gmina Gołańcz"</t>
  </si>
  <si>
    <t xml:space="preserve"> - wpłata za sprzedaż albumów "Gmina Gołańcz dawniej"</t>
  </si>
  <si>
    <t xml:space="preserve"> - wpłata za sprzedaż książek "Skrawek Rzeczypospolitej"</t>
  </si>
  <si>
    <t xml:space="preserve"> - wpłata za sprzedaż "Słownika biograficznego Powstania Wlkp."</t>
  </si>
  <si>
    <t xml:space="preserve"> - wpłata za sprzedaż znaczków turystycznych</t>
  </si>
  <si>
    <t xml:space="preserve"> - wpływy za sprzedaż pajd chleba podczas "Nocy św. Jana"</t>
  </si>
  <si>
    <t>5. Kapitalizacja odsetek na rachunku bankowym</t>
  </si>
  <si>
    <t>Razem przychody:</t>
  </si>
  <si>
    <t>Razem rozchody</t>
  </si>
  <si>
    <t>Wydatki bieżące, z tego:</t>
  </si>
  <si>
    <t>Gołaniecki Ośrodek Kultury</t>
  </si>
  <si>
    <r>
      <t xml:space="preserve">I. Płace i pochodne od płac </t>
    </r>
    <r>
      <rPr>
        <sz val="12"/>
        <rFont val="Times New Roman"/>
        <family val="1"/>
        <charset val="238"/>
      </rPr>
      <t>(5,13 et. przelicz.)</t>
    </r>
  </si>
  <si>
    <t xml:space="preserve">    w tym wynagrodzenia bezosobowe z tyt. umów o dzieło i zlecenie</t>
  </si>
  <si>
    <t xml:space="preserve">    związanych z organizowaniem imprez kulturalnych </t>
  </si>
  <si>
    <t>1. Ekwiwalenty bhp</t>
  </si>
  <si>
    <t xml:space="preserve"> - śr. czystości, art. przemysłowe, elektryczne, hydrauliczne</t>
  </si>
  <si>
    <t xml:space="preserve"> -  wiązanki kwiatów okolicznościowych</t>
  </si>
  <si>
    <t xml:space="preserve"> -  zakup środków pirotechnicznych</t>
  </si>
  <si>
    <t xml:space="preserve"> - zakup banerów reklamowych</t>
  </si>
  <si>
    <t>3. Energia elektryczna</t>
  </si>
  <si>
    <t xml:space="preserve"> -  energia elektryczna</t>
  </si>
  <si>
    <t xml:space="preserve"> -  zużycie wody</t>
  </si>
  <si>
    <t xml:space="preserve"> -  zużycie gazu</t>
  </si>
  <si>
    <t>4. Usługi remontowe</t>
  </si>
  <si>
    <t xml:space="preserve"> - naprawa samochodu</t>
  </si>
  <si>
    <t>- organ.imprez kulturalnych</t>
  </si>
  <si>
    <t xml:space="preserve"> - wywóz nieczystości, ścieki</t>
  </si>
  <si>
    <t xml:space="preserve"> - prowizje i obsługa bankowa</t>
  </si>
  <si>
    <t>7. Opłaty z tytułu usług telekomunikacyjnych</t>
  </si>
  <si>
    <t xml:space="preserve">   (zakup usług dostępu do sieci internetowej, rozmowy telefoniczne </t>
  </si>
  <si>
    <t xml:space="preserve">    stacjonarne, komórkowe)</t>
  </si>
  <si>
    <t>8. Podróże służbowe krajowe</t>
  </si>
  <si>
    <t>9. Różne opłaty i składki</t>
  </si>
  <si>
    <t xml:space="preserve"> - ubezpieczenie o.c działalności statutowej</t>
  </si>
  <si>
    <t xml:space="preserve"> - ubezpieczenie OC, AC samochodu, przyczepki</t>
  </si>
  <si>
    <t xml:space="preserve"> - składka członkowska Orkiestry Dętej</t>
  </si>
  <si>
    <t xml:space="preserve"> - ubezpieczenie mienia</t>
  </si>
  <si>
    <t xml:space="preserve"> - opłaty ZAiKS</t>
  </si>
  <si>
    <t>10. Odpis na ZFŚS</t>
  </si>
  <si>
    <t>11. Szkolenia pracownicze</t>
  </si>
  <si>
    <t>Panigródz</t>
  </si>
  <si>
    <t>Czerlin</t>
  </si>
  <si>
    <t>Potulin</t>
  </si>
  <si>
    <t>Laskown. W.</t>
  </si>
  <si>
    <t>Smogulec</t>
  </si>
  <si>
    <t>Rybowo</t>
  </si>
  <si>
    <t>Chojna</t>
  </si>
  <si>
    <t>Krzyżanki</t>
  </si>
  <si>
    <t>Jeziorki</t>
  </si>
  <si>
    <t>Grabowo</t>
  </si>
  <si>
    <t>Turniej wsi</t>
  </si>
  <si>
    <t>Dożynki</t>
  </si>
  <si>
    <t>II. Wydatki rzeczowe bieżące</t>
  </si>
  <si>
    <t>1. Zakupy</t>
  </si>
  <si>
    <t xml:space="preserve"> - zakup węgla, drewna opałowego, brykietu</t>
  </si>
  <si>
    <t>Lęgniszewo</t>
  </si>
  <si>
    <t>Czeszewo</t>
  </si>
  <si>
    <t>Chawłodno</t>
  </si>
  <si>
    <t>Laskown.M</t>
  </si>
  <si>
    <t>Laskown.W</t>
  </si>
  <si>
    <t>Gręziny</t>
  </si>
  <si>
    <t>Konary</t>
  </si>
  <si>
    <t>Czesławice</t>
  </si>
  <si>
    <t>- zakup art. do remontu i wyposażenia świetlic:</t>
  </si>
  <si>
    <t>Bogdanowo</t>
  </si>
  <si>
    <t>Buszewo</t>
  </si>
  <si>
    <t>Kujawki</t>
  </si>
  <si>
    <t>Laskown. W</t>
  </si>
  <si>
    <t>Laskown. M</t>
  </si>
  <si>
    <t>Morakowo</t>
  </si>
  <si>
    <t>Oleszno</t>
  </si>
  <si>
    <t>Morakówko</t>
  </si>
  <si>
    <t>Tomczyce</t>
  </si>
  <si>
    <t xml:space="preserve">  pozostałe zakupy</t>
  </si>
  <si>
    <t xml:space="preserve"> - organizacja imprezy "Moja Wieś Aktywna"</t>
  </si>
  <si>
    <t xml:space="preserve"> - organizacja imprezy "Dożynki"</t>
  </si>
  <si>
    <t>2. Energia</t>
  </si>
  <si>
    <t>- zakup gazu propan-butan</t>
  </si>
  <si>
    <t>Laskown M.</t>
  </si>
  <si>
    <t>-  energia elektryczna</t>
  </si>
  <si>
    <t>Chwałodno</t>
  </si>
  <si>
    <t>Laskown.W.</t>
  </si>
  <si>
    <t>Laskow.M</t>
  </si>
  <si>
    <t>- zużycie wody</t>
  </si>
  <si>
    <t>3. Usługi remontowe</t>
  </si>
  <si>
    <t>- usł. remontowe świetlic wiejskich, w tym:</t>
  </si>
  <si>
    <t>4. Pozostałe usługi</t>
  </si>
  <si>
    <t xml:space="preserve"> - wykon. przegl. technicznego, założenie książki obiektu-św. wiejskie</t>
  </si>
  <si>
    <t xml:space="preserve"> - usługi kominiarskie</t>
  </si>
  <si>
    <t xml:space="preserve"> - wydatki związane z organizacją konkursu "Moja Wieś Aktywna"</t>
  </si>
  <si>
    <t xml:space="preserve"> - wydatki związane z organizacją imprezy "Turniej wsi"</t>
  </si>
  <si>
    <t xml:space="preserve"> - wywóz nieczystości, ścieki, odpady komunalne</t>
  </si>
  <si>
    <t>-  pozostałe usługi dla świetlic wiejskich:</t>
  </si>
  <si>
    <t>5. Różne opłaty i składki</t>
  </si>
  <si>
    <t xml:space="preserve"> - ubezpieczenie o.c. działalności</t>
  </si>
  <si>
    <t xml:space="preserve"> - opłata ZAiKS "Dożynki"</t>
  </si>
  <si>
    <t>GCI w Świetlicy „STODOŁA”</t>
  </si>
  <si>
    <t>1.Ekwiwalenty bhp</t>
  </si>
  <si>
    <t>4. Zakup usług  remontowych</t>
  </si>
  <si>
    <t>-  udział w kosztach aktualizacji programu „Kadry-Płace”</t>
  </si>
  <si>
    <t xml:space="preserve">  - ścieki bytowe, wywóz odpadów komunalnych</t>
  </si>
  <si>
    <t xml:space="preserve"> -ubezpieczenie działalności o.c.</t>
  </si>
  <si>
    <t>Regionalna Izba Tradycji</t>
  </si>
  <si>
    <r>
      <t>I. Płace i pochodne od płac</t>
    </r>
    <r>
      <rPr>
        <sz val="11"/>
        <rFont val="Times New Roman"/>
        <family val="1"/>
        <charset val="238"/>
      </rPr>
      <t xml:space="preserve"> (0,5 etatu przeliczeniowego)</t>
    </r>
  </si>
  <si>
    <t xml:space="preserve"> -   energia elektryczna</t>
  </si>
  <si>
    <t xml:space="preserve"> -   zużycie wody</t>
  </si>
  <si>
    <t xml:space="preserve"> </t>
  </si>
  <si>
    <t xml:space="preserve">  -   konserwacja alarmu, </t>
  </si>
  <si>
    <t>- opłaty RTV</t>
  </si>
  <si>
    <t>- wywóz nieczystości</t>
  </si>
  <si>
    <t xml:space="preserve">   (dostęp do sieci internetowej,  rozmowy telefoniczne stacjonarne)</t>
  </si>
  <si>
    <t xml:space="preserve">  - ubezpieczenie  o.c. działalności statutowej</t>
  </si>
  <si>
    <t xml:space="preserve">            Dotacja od organizatora na działalność bieżącą przekazana została w wysokości 100 %.</t>
  </si>
  <si>
    <t>W roku budżetowym  uzyskano również wpływy  z otrzymanych darowizn na działalność bieżącą.</t>
  </si>
  <si>
    <t>Przychody w całości przeznaczono na działalność statutową GOK.</t>
  </si>
  <si>
    <t>Otrzymano dofinansowanie ze Starostwa Powiatowego w Wągrowcu w wysokości 1.000,00 zł</t>
  </si>
  <si>
    <t>na imprezę "Spotkanie ze św. Mikołajem"    - wyk. 100 %.</t>
  </si>
  <si>
    <t xml:space="preserve">Realizacja wydatków odbywała się według najpilniejszych potrzeb, zaplanowanych imprez </t>
  </si>
  <si>
    <t>i otrzymanych środków na ten cel.</t>
  </si>
  <si>
    <t>I.   Zobowiązania, z tego:</t>
  </si>
  <si>
    <t>1. Zobowiązania z tyt.dostaw towarów i usług</t>
  </si>
  <si>
    <r>
      <t>2.  Pozost. rozrachunki publicznoprawne (</t>
    </r>
    <r>
      <rPr>
        <sz val="10"/>
        <color rgb="FF000000"/>
        <rFont val="Times New Roman"/>
        <family val="1"/>
        <charset val="238"/>
      </rPr>
      <t>wyrówn. dod. stażoweg</t>
    </r>
    <r>
      <rPr>
        <sz val="12"/>
        <color rgb="FF000000"/>
        <rFont val="Times New Roman"/>
        <family val="1"/>
        <charset val="238"/>
      </rPr>
      <t>o)</t>
    </r>
  </si>
  <si>
    <r>
      <t>3. Rozrachunki z tytułu wynagrodzeń (</t>
    </r>
    <r>
      <rPr>
        <sz val="10"/>
        <color rgb="FF000000"/>
        <rFont val="Times New Roman"/>
        <family val="1"/>
        <charset val="238"/>
      </rPr>
      <t>wyrówn. dod. stażowego</t>
    </r>
    <r>
      <rPr>
        <sz val="12"/>
        <color rgb="FF000000"/>
        <rFont val="Times New Roman"/>
        <family val="1"/>
        <charset val="238"/>
      </rPr>
      <t>)</t>
    </r>
  </si>
  <si>
    <t>z wykonania planu finansowego  bibliotek za 2018 r.</t>
  </si>
  <si>
    <t xml:space="preserve">na 01.01.2018 r. (ujęto w planie    </t>
  </si>
  <si>
    <t>i przez. do rozdyspon. w 2018 r.)            79,10</t>
  </si>
  <si>
    <t xml:space="preserve">Stan środków pieniężnych na 31.12.2018 r. </t>
  </si>
  <si>
    <t>Koszty nie będące wydatkami na koniec  2018 r.:</t>
  </si>
  <si>
    <t xml:space="preserve">    związanych z wykonywaną działalnością w 2018 r.</t>
  </si>
  <si>
    <t>Należności niewymagalne na koniec 2018 r. :</t>
  </si>
  <si>
    <t>Gołańcz, dnia 27 lutego 2019 r.</t>
  </si>
  <si>
    <r>
      <t xml:space="preserve">   (1,75 etatu), </t>
    </r>
    <r>
      <rPr>
        <sz val="10"/>
        <color indexed="8"/>
        <rFont val="Times New Roman"/>
        <family val="1"/>
        <charset val="238"/>
      </rPr>
      <t>w tym wynagrodzenia bezosobowe 4.762,00</t>
    </r>
  </si>
  <si>
    <t xml:space="preserve"> -  kwiaty</t>
  </si>
  <si>
    <t xml:space="preserve">   (nagrody dla uczestn.konkursów i spotkań z książką)</t>
  </si>
  <si>
    <t xml:space="preserve"> - baner reklamowy</t>
  </si>
  <si>
    <t xml:space="preserve"> - zakup śr. Czystości</t>
  </si>
  <si>
    <t xml:space="preserve"> - zakup etykiet samoprzylepnych do książek, czytnika do kodów                                      </t>
  </si>
  <si>
    <t xml:space="preserve">    kreskowych</t>
  </si>
  <si>
    <t xml:space="preserve"> - art.biurowe, książki fachowe, tonery, tusze, pr. antywirusowy</t>
  </si>
  <si>
    <t xml:space="preserve"> - zakup art. AGD, art.przemysłowych, hydraulicznych, rolet</t>
  </si>
  <si>
    <t>2. Nagrody konkursowe</t>
  </si>
  <si>
    <t>3. Zakupy</t>
  </si>
  <si>
    <t>4. Zakup książek do biblioteki</t>
  </si>
  <si>
    <t>5. Energia elektryczna</t>
  </si>
  <si>
    <t>6. Usługi remontowe</t>
  </si>
  <si>
    <t>7. Zakup usług zdrowotnych</t>
  </si>
  <si>
    <t>8. Usługi pozostałe</t>
  </si>
  <si>
    <t>9. Opłaty z tytułu zakupu usług telekomunikacyjnych</t>
  </si>
  <si>
    <t>10. Podróże służbowe krajowe</t>
  </si>
  <si>
    <t>11. Różne opłaty i składki</t>
  </si>
  <si>
    <t>12. Odpis na ZFŚS</t>
  </si>
  <si>
    <t>13. Szkolenia pracownicze</t>
  </si>
  <si>
    <t xml:space="preserve">     w Warszawie 5.932,00</t>
  </si>
  <si>
    <t xml:space="preserve"> - udział w kosztach konserwacji alarmu</t>
  </si>
  <si>
    <t xml:space="preserve"> - przegląd kas fiskalnych, prace serwisow kotła gazowego, </t>
  </si>
  <si>
    <t xml:space="preserve"> - udział w kosztach pełnienia funkcji ABI</t>
  </si>
  <si>
    <t xml:space="preserve"> - ścieki</t>
  </si>
  <si>
    <t xml:space="preserve">   usł. kominiarskie, hydrauliczne, dorabianie kluczy, itp.</t>
  </si>
  <si>
    <t xml:space="preserve"> - wykonanie i osadzenie gablot- wypożyczanie książek w plenerze</t>
  </si>
  <si>
    <t xml:space="preserve"> - pozostałe usługi</t>
  </si>
  <si>
    <t xml:space="preserve"> (szkolenie bhp stażysty, montaz elem. Syst. Alarmow.,usł. ksero)</t>
  </si>
  <si>
    <t xml:space="preserve">    -  ubezpiecz. o.c. działalności statutowej</t>
  </si>
  <si>
    <t xml:space="preserve">środków na ten cel, w tym m.in.: 5.932,00 -  ze środków finansowych Biblioteki Narodowej </t>
  </si>
  <si>
    <t>za 2018 r.</t>
  </si>
  <si>
    <t>Śr. na rach.bakowym na dzień 01.01.2018r. (ujęto w planie i przezn. do rozdyspon. w 2018 r.)</t>
  </si>
  <si>
    <t>Stan środków pieniężnych na 31.12.2018 r.</t>
  </si>
  <si>
    <t xml:space="preserve"> za  2018 r.</t>
  </si>
  <si>
    <t xml:space="preserve">na 01.01.2018 r. (ujęto w planie </t>
  </si>
  <si>
    <t>i przez. do rozdyspon. w 2018 r.)</t>
  </si>
  <si>
    <t xml:space="preserve">Stan środków na 31.12.2018 r. </t>
  </si>
  <si>
    <t>Koszty nie będące wydatkami na koniec 2018 r.:</t>
  </si>
  <si>
    <t>Należności i zobowiązania wymagalne na koniec 2018 r.nie wystąpiły.</t>
  </si>
  <si>
    <t xml:space="preserve"> -  wypożyczenie sprzętu, </t>
  </si>
  <si>
    <t xml:space="preserve"> - wpłata za sprzedaż albumu KGW</t>
  </si>
  <si>
    <t xml:space="preserve"> - wpłata za złom</t>
  </si>
  <si>
    <t xml:space="preserve"> -  rozliczenia z poprzedniego roku budżetowego,</t>
  </si>
  <si>
    <t xml:space="preserve"> - wpływ odszkodowania</t>
  </si>
  <si>
    <t xml:space="preserve">    -52.850,53, tj. 100,00 % w stosunku do planu finansowego.</t>
  </si>
  <si>
    <t xml:space="preserve"> - art. biurowe, art. papiernicze, książki fachowe, znaczki pocztowe</t>
  </si>
  <si>
    <t xml:space="preserve"> - art. spożywcze do garderoby artystów, spotkania z młodzieżą i dziećmi</t>
  </si>
  <si>
    <t xml:space="preserve"> - olej napędowy oraz akcesoria i części do naprawy służbowego samochodu </t>
  </si>
  <si>
    <t xml:space="preserve"> -  zakupy art. przemysł. do klubu piosenki</t>
  </si>
  <si>
    <t xml:space="preserve"> - zakupy związ. z remont. sali kinowej (m.in. drzwi, kotary, lampy, listwy), </t>
  </si>
  <si>
    <t xml:space="preserve"> - zakup parasola licencyjnego do proj. filmów </t>
  </si>
  <si>
    <t xml:space="preserve"> - zakupy dla Orkiestry Dętej (klarnet, akcesoria)</t>
  </si>
  <si>
    <t xml:space="preserve"> - zakup mikrofonu bezprzewodowego</t>
  </si>
  <si>
    <t xml:space="preserve">    (zakup nagród w konkursach organ. przez GOK)</t>
  </si>
  <si>
    <t>4. Energia elektryczna</t>
  </si>
  <si>
    <t>6. Zakup usług zdrowotnych</t>
  </si>
  <si>
    <t>5. Usługi remontowe</t>
  </si>
  <si>
    <t xml:space="preserve"> - konserwacja alarmu</t>
  </si>
  <si>
    <t xml:space="preserve"> - usługa remontowa sali kinowej</t>
  </si>
  <si>
    <t xml:space="preserve"> - naprawa drzwi</t>
  </si>
  <si>
    <t xml:space="preserve"> - naprawa instumentu Orkiestry Dętej</t>
  </si>
  <si>
    <t>7. Usługi pozostałe</t>
  </si>
  <si>
    <t xml:space="preserve"> - aktualizacja systemu kadry-płace, PUMA FK, usł. informat.</t>
  </si>
  <si>
    <t xml:space="preserve"> -  przegląd samochodu, wymiana części, mycie </t>
  </si>
  <si>
    <t xml:space="preserve"> - przegląd techn, prowadz. książek obiektu i gaśnic, dorabianie kluczy</t>
  </si>
  <si>
    <t xml:space="preserve">    - udział w kosztach pełnienia funkcji ABI</t>
  </si>
  <si>
    <t xml:space="preserve">    - szkolenie bhp stażysty </t>
  </si>
  <si>
    <t xml:space="preserve"> - usługi elektryczne, hydrauliczne, dekarskie, krawieckie</t>
  </si>
  <si>
    <t xml:space="preserve"> - usł. transportowe (850), koszty wysyłki (182,50)</t>
  </si>
  <si>
    <t xml:space="preserve"> - prowadznie prób z chórem "Kasztelanki" (od IX do XII)</t>
  </si>
  <si>
    <t xml:space="preserve"> - malowanie korytarza GOK</t>
  </si>
  <si>
    <t xml:space="preserve"> - montaż rolet wewnętrznych, elementów systemu alarmowego</t>
  </si>
  <si>
    <t xml:space="preserve"> - przegląd kasy fiskalnej,</t>
  </si>
  <si>
    <t xml:space="preserve"> - usługa szlifowania podłogi w sali kinowej</t>
  </si>
  <si>
    <t xml:space="preserve"> - oznaczenia  p.poż.</t>
  </si>
  <si>
    <t xml:space="preserve"> - szkolenia palaczy, opłaty RTV</t>
  </si>
  <si>
    <t xml:space="preserve"> - opłata ZAiKS "Majówka"</t>
  </si>
  <si>
    <t xml:space="preserve"> - opłata ZAiKS "Turniej wsi"</t>
  </si>
  <si>
    <t xml:space="preserve"> - opłata ZAiKS "Moja Wieś Aktywna"</t>
  </si>
  <si>
    <r>
      <t>I</t>
    </r>
    <r>
      <rPr>
        <b/>
        <sz val="12"/>
        <rFont val="Times New Roman"/>
        <family val="1"/>
        <charset val="238"/>
      </rPr>
      <t>. Płace i pochodne od płac (1,25 etatu)</t>
    </r>
  </si>
  <si>
    <t xml:space="preserve">    w tym wynagrodzenia bezosobowe z tyt. umów o dzieło i zlecenie - 750,00 zł</t>
  </si>
  <si>
    <t xml:space="preserve">    za opracowanie instrukcji Bezpieczeństwa Pożarowego</t>
  </si>
  <si>
    <t xml:space="preserve"> - art. biurowe, tusze do drukarki</t>
  </si>
  <si>
    <t xml:space="preserve"> - zakup hydrantu wewnętrznego , gaśnic,</t>
  </si>
  <si>
    <t xml:space="preserve"> - środki czystości, art .przemysłowe, elektryczne, AGD</t>
  </si>
  <si>
    <t xml:space="preserve"> - naprawa kotła, instalacji wodnej i c.o.</t>
  </si>
  <si>
    <t xml:space="preserve"> - konserwacja kotła i klimatyzacji</t>
  </si>
  <si>
    <t>5. Usługi pozostałe</t>
  </si>
  <si>
    <t xml:space="preserve"> - opłata RTV, </t>
  </si>
  <si>
    <t xml:space="preserve"> - przeglądy techn., prowadz. książki obiektu,</t>
  </si>
  <si>
    <t xml:space="preserve">  - usł. kominiarskie,  elektryczne, hydraulicznr, przegl. gaśnic, </t>
  </si>
  <si>
    <t xml:space="preserve"> - opłata za egzamin na uprawnienia energetyczne</t>
  </si>
  <si>
    <t>7. Odpis na ZFŚS</t>
  </si>
  <si>
    <t>8. Szkolenia pracownicze</t>
  </si>
  <si>
    <t xml:space="preserve">    w tym: umowa zlecenie 9.320,00 zł, tj. 100%, z tego:</t>
  </si>
  <si>
    <t xml:space="preserve">   - przygotowanie ECHO-3.000,00 zł., organizacja imprezy "BUNKRY"-6.320,00 zł</t>
  </si>
  <si>
    <t xml:space="preserve"> - zakup art. biurowych,  tuszy do drukarki,</t>
  </si>
  <si>
    <t xml:space="preserve"> - zakup śr. czystości, art. przemysłowych, elektryczn.</t>
  </si>
  <si>
    <t xml:space="preserve"> - zakup komputera, drukarki, programu antywirusowego</t>
  </si>
  <si>
    <t xml:space="preserve"> - zakupy związane z organizacją imprezy historycznej "BUNKRY"</t>
  </si>
  <si>
    <t xml:space="preserve"> - udział w kosztach aktualiz. programu „Kadry-Płace”, usł. informatyczna</t>
  </si>
  <si>
    <t xml:space="preserve"> - wykonanie repliki sztandaru Powstania Wlkp.</t>
  </si>
  <si>
    <t xml:space="preserve"> - przegl. gaśnic, przegl.techniczny, prowadz.książki obiektu, usł. komin.</t>
  </si>
  <si>
    <t xml:space="preserve"> - rozbiórka płyt przy pomniku św. Wawrzyńca</t>
  </si>
  <si>
    <t xml:space="preserve"> - udział w kosztach przeglądu kasy fiskalnej, montażu elementów syst.</t>
  </si>
  <si>
    <t xml:space="preserve"> - organizacja imprezy historycznej "BUNKRY"</t>
  </si>
  <si>
    <t xml:space="preserve">   sygnalizacji włamaniowej, koszty wysyłki</t>
  </si>
  <si>
    <t>7. Zakup usług obejmujących tłumaczenia</t>
  </si>
  <si>
    <t xml:space="preserve">    (tłumaczenie tekstów do folderu promocyjnego MiG Gołańcz)</t>
  </si>
  <si>
    <t>6. Opłaty z tytułu zakupu usług telekomunikacyjnych</t>
  </si>
  <si>
    <t xml:space="preserve">                      Historycznym"BUNKRY"</t>
  </si>
  <si>
    <t xml:space="preserve">   a) § 4260 - zużycie energii elektrycznej - św. wiejskie</t>
  </si>
  <si>
    <t xml:space="preserve">   b) § 4300 - Udział grupy rekonstrukcyjnej w XI Pikniku </t>
  </si>
  <si>
    <t xml:space="preserve">  c) § 4360 - rozmowy telefoniczne komórkowe</t>
  </si>
  <si>
    <t xml:space="preserve">I. Odpisy amortyzacyjne naliczone od śr. trwałych </t>
  </si>
  <si>
    <t>I. Wynagrodzenia osobowe z tyt. umów o dzieło i zlecenie</t>
  </si>
  <si>
    <t>ze sprzedaży biletów, wpływów rozliczeń za poprzednie lata, wpływu z odszkodowania, wynajmu</t>
  </si>
  <si>
    <t>sprzętu oraz sprzedaży publikacji .Pozostałe dochody to kapitalizacja odsetek na rachunku</t>
  </si>
  <si>
    <t>bankowym wykonanie to 101,15 % w stosunku do planu.</t>
  </si>
  <si>
    <t xml:space="preserve"> - okresowy przegląd gaśnic, </t>
  </si>
  <si>
    <t xml:space="preserve"> - wydatki związane z organizacją imprezy środowiskowej "Dożynki"</t>
  </si>
  <si>
    <t xml:space="preserve">  - wymiana automatu palnikowego przy piecu c.o.</t>
  </si>
  <si>
    <t xml:space="preserve"> - oprawa muzyczna imprezy środowiskowej</t>
  </si>
  <si>
    <t xml:space="preserve">6. Różne opłaty i składki </t>
  </si>
  <si>
    <t xml:space="preserve"> -  wydruk kalendarzy promocyjnych, </t>
  </si>
  <si>
    <t>Dochody własne zostały zrealizowane w wysokości 99,68 %.  Największe dochody uzyskano</t>
  </si>
  <si>
    <t xml:space="preserve"> -  zakup komputera, akces. komputerowych</t>
  </si>
  <si>
    <t xml:space="preserve"> - naprawa nawierzchni "Amfiteatru", ławek</t>
  </si>
  <si>
    <t xml:space="preserve"> - prowadzenie prób Orkiestry Dętej, aranżacja utworów (od IX do XII)</t>
  </si>
  <si>
    <t>Załącznik Nr 3</t>
  </si>
  <si>
    <t>do Zarządzenia BMiG Gołańcz</t>
  </si>
  <si>
    <t>z dnia 27 marca 2019 r.</t>
  </si>
  <si>
    <t>Załącznik Nr 2</t>
  </si>
  <si>
    <t xml:space="preserve">III. Dofinansowanie imprez ze Starostwa Powiatowego w Wągrowcu </t>
  </si>
  <si>
    <t>Sporządziła: Katarzyna Gapczyńska</t>
  </si>
  <si>
    <t>Nr OA 0050.33.2019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</si>
</sst>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;[Red]#,##0.00"/>
    <numFmt numFmtId="166" formatCode="#,##0.00\ _z_ł"/>
    <numFmt numFmtId="167" formatCode="#,##0\ _z_ł"/>
  </numFmts>
  <fonts count="7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u/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u/>
      <sz val="14"/>
      <color rgb="FF000000"/>
      <name val="Times New Roman"/>
      <family val="1"/>
      <charset val="238"/>
    </font>
    <font>
      <b/>
      <u/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u/>
      <sz val="12"/>
      <color rgb="FF000000"/>
      <name val="Times New Roman"/>
      <family val="1"/>
      <charset val="238"/>
    </font>
    <font>
      <u/>
      <sz val="10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8"/>
      <name val="Arial"/>
      <family val="2"/>
      <charset val="238"/>
    </font>
    <font>
      <b/>
      <u/>
      <sz val="16"/>
      <name val="Times New Roman"/>
      <family val="1"/>
      <charset val="238"/>
    </font>
    <font>
      <u/>
      <sz val="10"/>
      <name val="Times New Roman"/>
      <family val="1"/>
      <charset val="238"/>
    </font>
    <font>
      <u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u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4" fontId="8" fillId="0" borderId="0" xfId="0" applyNumberFormat="1" applyFont="1"/>
    <xf numFmtId="0" fontId="9" fillId="0" borderId="0" xfId="0" applyFont="1"/>
    <xf numFmtId="0" fontId="10" fillId="0" borderId="0" xfId="0" applyFont="1"/>
    <xf numFmtId="10" fontId="4" fillId="0" borderId="0" xfId="2" applyNumberFormat="1" applyFont="1"/>
    <xf numFmtId="0" fontId="12" fillId="0" borderId="0" xfId="0" applyFont="1"/>
    <xf numFmtId="4" fontId="13" fillId="0" borderId="0" xfId="0" applyNumberFormat="1" applyFont="1"/>
    <xf numFmtId="0" fontId="14" fillId="0" borderId="0" xfId="0" applyFont="1"/>
    <xf numFmtId="4" fontId="15" fillId="0" borderId="0" xfId="0" applyNumberFormat="1" applyFont="1"/>
    <xf numFmtId="4" fontId="16" fillId="0" borderId="0" xfId="0" applyNumberFormat="1" applyFont="1"/>
    <xf numFmtId="10" fontId="17" fillId="0" borderId="0" xfId="2" applyNumberFormat="1" applyFont="1"/>
    <xf numFmtId="0" fontId="19" fillId="0" borderId="0" xfId="0" applyFont="1"/>
    <xf numFmtId="0" fontId="3" fillId="0" borderId="0" xfId="0" applyFont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7" fillId="0" borderId="0" xfId="0" applyFont="1" applyAlignment="1"/>
    <xf numFmtId="4" fontId="15" fillId="0" borderId="0" xfId="0" applyNumberFormat="1" applyFont="1" applyAlignment="1">
      <alignment horizontal="left" indent="1"/>
    </xf>
    <xf numFmtId="0" fontId="7" fillId="0" borderId="0" xfId="0" applyFont="1" applyAlignment="1">
      <alignment horizontal="left" indent="1"/>
    </xf>
    <xf numFmtId="4" fontId="3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indent="1"/>
    </xf>
    <xf numFmtId="0" fontId="22" fillId="0" borderId="0" xfId="0" applyFont="1"/>
    <xf numFmtId="4" fontId="0" fillId="0" borderId="0" xfId="0" applyNumberFormat="1"/>
    <xf numFmtId="4" fontId="23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4" fontId="25" fillId="0" borderId="0" xfId="0" applyNumberFormat="1" applyFont="1"/>
    <xf numFmtId="4" fontId="3" fillId="0" borderId="0" xfId="0" applyNumberFormat="1" applyFont="1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wrapText="1"/>
    </xf>
    <xf numFmtId="0" fontId="11" fillId="0" borderId="0" xfId="0" applyFont="1"/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4" fontId="27" fillId="0" borderId="6" xfId="0" applyNumberFormat="1" applyFont="1" applyBorder="1" applyAlignment="1">
      <alignment horizontal="center" vertical="top" wrapText="1"/>
    </xf>
    <xf numFmtId="4" fontId="27" fillId="0" borderId="7" xfId="0" applyNumberFormat="1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9" fillId="2" borderId="9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top" wrapText="1"/>
    </xf>
    <xf numFmtId="10" fontId="32" fillId="0" borderId="12" xfId="2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29" fillId="2" borderId="12" xfId="0" applyFont="1" applyFill="1" applyBorder="1" applyAlignment="1">
      <alignment vertical="top" wrapText="1"/>
    </xf>
    <xf numFmtId="4" fontId="30" fillId="2" borderId="12" xfId="0" applyNumberFormat="1" applyFont="1" applyFill="1" applyBorder="1" applyAlignment="1">
      <alignment horizontal="right" vertical="top" wrapText="1"/>
    </xf>
    <xf numFmtId="10" fontId="28" fillId="3" borderId="12" xfId="2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4" fontId="30" fillId="0" borderId="0" xfId="0" applyNumberFormat="1" applyFont="1" applyFill="1" applyBorder="1" applyAlignment="1">
      <alignment horizontal="right" vertical="top" wrapText="1"/>
    </xf>
    <xf numFmtId="10" fontId="28" fillId="0" borderId="0" xfId="2" applyNumberFormat="1" applyFont="1" applyFill="1" applyBorder="1" applyAlignment="1">
      <alignment horizontal="center" vertical="top" wrapText="1"/>
    </xf>
    <xf numFmtId="0" fontId="34" fillId="0" borderId="0" xfId="0" applyFont="1" applyBorder="1"/>
    <xf numFmtId="0" fontId="32" fillId="0" borderId="0" xfId="0" applyFont="1" applyBorder="1"/>
    <xf numFmtId="0" fontId="35" fillId="0" borderId="0" xfId="0" applyFont="1" applyBorder="1"/>
    <xf numFmtId="0" fontId="29" fillId="2" borderId="13" xfId="0" applyFont="1" applyFill="1" applyBorder="1" applyAlignment="1">
      <alignment vertical="top" wrapText="1"/>
    </xf>
    <xf numFmtId="0" fontId="30" fillId="2" borderId="14" xfId="0" applyFont="1" applyFill="1" applyBorder="1" applyAlignment="1">
      <alignment horizontal="center" vertical="top" wrapText="1"/>
    </xf>
    <xf numFmtId="0" fontId="30" fillId="2" borderId="15" xfId="0" applyFont="1" applyFill="1" applyBorder="1" applyAlignment="1">
      <alignment horizontal="center" vertical="top" wrapText="1"/>
    </xf>
    <xf numFmtId="0" fontId="28" fillId="2" borderId="16" xfId="0" applyFont="1" applyFill="1" applyBorder="1" applyAlignment="1">
      <alignment horizontal="center" vertical="top" wrapText="1"/>
    </xf>
    <xf numFmtId="0" fontId="26" fillId="0" borderId="9" xfId="0" applyFont="1" applyBorder="1" applyAlignment="1">
      <alignment vertical="top" wrapText="1"/>
    </xf>
    <xf numFmtId="4" fontId="36" fillId="0" borderId="0" xfId="0" applyNumberFormat="1" applyFont="1" applyBorder="1" applyAlignment="1">
      <alignment horizontal="right" vertical="top" wrapText="1"/>
    </xf>
    <xf numFmtId="4" fontId="36" fillId="0" borderId="10" xfId="0" applyNumberFormat="1" applyFont="1" applyBorder="1" applyAlignment="1">
      <alignment horizontal="right" vertical="top" wrapText="1"/>
    </xf>
    <xf numFmtId="0" fontId="35" fillId="0" borderId="9" xfId="0" applyFont="1" applyBorder="1" applyAlignment="1">
      <alignment horizontal="center" vertical="top" wrapText="1"/>
    </xf>
    <xf numFmtId="0" fontId="37" fillId="0" borderId="5" xfId="0" applyFont="1" applyBorder="1" applyAlignment="1">
      <alignment vertical="top" wrapText="1"/>
    </xf>
    <xf numFmtId="4" fontId="32" fillId="0" borderId="6" xfId="0" applyNumberFormat="1" applyFont="1" applyBorder="1" applyAlignment="1">
      <alignment horizontal="right" vertical="top" wrapText="1"/>
    </xf>
    <xf numFmtId="4" fontId="32" fillId="0" borderId="7" xfId="0" applyNumberFormat="1" applyFont="1" applyBorder="1" applyAlignment="1">
      <alignment horizontal="right" vertical="top" wrapText="1"/>
    </xf>
    <xf numFmtId="10" fontId="32" fillId="0" borderId="17" xfId="2" applyNumberFormat="1" applyFont="1" applyBorder="1" applyAlignment="1">
      <alignment horizontal="center" vertical="top" wrapText="1"/>
    </xf>
    <xf numFmtId="0" fontId="37" fillId="0" borderId="9" xfId="0" applyFont="1" applyBorder="1" applyAlignment="1">
      <alignment vertical="top" wrapText="1"/>
    </xf>
    <xf numFmtId="4" fontId="32" fillId="0" borderId="0" xfId="0" applyNumberFormat="1" applyFont="1" applyBorder="1" applyAlignment="1">
      <alignment horizontal="right" vertical="top" wrapText="1"/>
    </xf>
    <xf numFmtId="4" fontId="32" fillId="0" borderId="10" xfId="0" applyNumberFormat="1" applyFont="1" applyBorder="1" applyAlignment="1">
      <alignment horizontal="right" vertical="top" wrapText="1"/>
    </xf>
    <xf numFmtId="10" fontId="32" fillId="0" borderId="1" xfId="2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vertical="top" wrapText="1"/>
    </xf>
    <xf numFmtId="4" fontId="32" fillId="0" borderId="18" xfId="0" applyNumberFormat="1" applyFont="1" applyBorder="1" applyAlignment="1">
      <alignment horizontal="right" vertical="top" wrapText="1"/>
    </xf>
    <xf numFmtId="4" fontId="32" fillId="0" borderId="19" xfId="0" applyNumberFormat="1" applyFont="1" applyBorder="1" applyAlignment="1">
      <alignment horizontal="right" vertical="top" wrapText="1"/>
    </xf>
    <xf numFmtId="0" fontId="38" fillId="2" borderId="17" xfId="0" applyFont="1" applyFill="1" applyBorder="1" applyAlignment="1">
      <alignment vertical="top" wrapText="1"/>
    </xf>
    <xf numFmtId="4" fontId="30" fillId="2" borderId="6" xfId="0" applyNumberFormat="1" applyFont="1" applyFill="1" applyBorder="1" applyAlignment="1">
      <alignment horizontal="right" vertical="top" wrapText="1"/>
    </xf>
    <xf numFmtId="4" fontId="30" fillId="2" borderId="7" xfId="0" applyNumberFormat="1" applyFont="1" applyFill="1" applyBorder="1" applyAlignment="1">
      <alignment horizontal="right" vertical="top" wrapText="1"/>
    </xf>
    <xf numFmtId="10" fontId="28" fillId="3" borderId="17" xfId="2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0" fontId="29" fillId="0" borderId="0" xfId="0" applyFont="1"/>
    <xf numFmtId="0" fontId="39" fillId="0" borderId="0" xfId="0" applyFont="1"/>
    <xf numFmtId="4" fontId="27" fillId="0" borderId="0" xfId="0" applyNumberFormat="1" applyFont="1"/>
    <xf numFmtId="0" fontId="35" fillId="0" borderId="0" xfId="0" applyFont="1"/>
    <xf numFmtId="0" fontId="40" fillId="0" borderId="0" xfId="0" applyFont="1"/>
    <xf numFmtId="0" fontId="37" fillId="0" borderId="0" xfId="0" applyFont="1"/>
    <xf numFmtId="165" fontId="41" fillId="0" borderId="0" xfId="1" applyNumberFormat="1" applyFont="1" applyAlignment="1">
      <alignment horizontal="right"/>
    </xf>
    <xf numFmtId="4" fontId="42" fillId="0" borderId="0" xfId="0" applyNumberFormat="1" applyFont="1"/>
    <xf numFmtId="0" fontId="43" fillId="0" borderId="0" xfId="0" applyFont="1"/>
    <xf numFmtId="0" fontId="34" fillId="0" borderId="0" xfId="0" applyFont="1"/>
    <xf numFmtId="0" fontId="44" fillId="0" borderId="0" xfId="0" applyFont="1"/>
    <xf numFmtId="0" fontId="45" fillId="0" borderId="0" xfId="0" applyFont="1"/>
    <xf numFmtId="10" fontId="43" fillId="0" borderId="0" xfId="2" applyNumberFormat="1" applyFont="1"/>
    <xf numFmtId="0" fontId="46" fillId="0" borderId="0" xfId="0" applyFont="1"/>
    <xf numFmtId="0" fontId="47" fillId="0" borderId="0" xfId="0" applyFont="1"/>
    <xf numFmtId="4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10" fontId="40" fillId="0" borderId="0" xfId="2" applyNumberFormat="1" applyFont="1"/>
    <xf numFmtId="0" fontId="0" fillId="0" borderId="0" xfId="0" applyFont="1"/>
    <xf numFmtId="4" fontId="4" fillId="0" borderId="0" xfId="0" applyNumberFormat="1" applyFont="1"/>
    <xf numFmtId="0" fontId="40" fillId="0" borderId="0" xfId="2" applyNumberFormat="1" applyFont="1"/>
    <xf numFmtId="4" fontId="22" fillId="0" borderId="0" xfId="0" applyNumberFormat="1" applyFont="1"/>
    <xf numFmtId="0" fontId="31" fillId="0" borderId="0" xfId="0" applyFont="1"/>
    <xf numFmtId="4" fontId="48" fillId="0" borderId="0" xfId="0" applyNumberFormat="1" applyFont="1"/>
    <xf numFmtId="0" fontId="2" fillId="0" borderId="0" xfId="0" applyFont="1"/>
    <xf numFmtId="0" fontId="26" fillId="0" borderId="0" xfId="0" applyFont="1"/>
    <xf numFmtId="4" fontId="49" fillId="0" borderId="0" xfId="0" applyNumberFormat="1" applyFont="1"/>
    <xf numFmtId="10" fontId="50" fillId="0" borderId="0" xfId="2" applyNumberFormat="1" applyFont="1"/>
    <xf numFmtId="0" fontId="51" fillId="0" borderId="0" xfId="0" applyFont="1"/>
    <xf numFmtId="4" fontId="52" fillId="0" borderId="0" xfId="0" applyNumberFormat="1" applyFont="1"/>
    <xf numFmtId="4" fontId="53" fillId="0" borderId="0" xfId="0" applyNumberFormat="1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4" fontId="57" fillId="0" borderId="0" xfId="0" applyNumberFormat="1" applyFont="1"/>
    <xf numFmtId="4" fontId="58" fillId="0" borderId="0" xfId="0" applyNumberFormat="1" applyFont="1"/>
    <xf numFmtId="10" fontId="59" fillId="0" borderId="0" xfId="2" applyNumberFormat="1" applyFont="1"/>
    <xf numFmtId="4" fontId="32" fillId="0" borderId="0" xfId="0" applyNumberFormat="1" applyFont="1"/>
    <xf numFmtId="4" fontId="60" fillId="0" borderId="0" xfId="0" applyNumberFormat="1" applyFont="1"/>
    <xf numFmtId="4" fontId="0" fillId="0" borderId="0" xfId="0" applyNumberFormat="1" applyFont="1"/>
    <xf numFmtId="4" fontId="43" fillId="0" borderId="0" xfId="0" applyNumberFormat="1" applyFont="1"/>
    <xf numFmtId="0" fontId="43" fillId="0" borderId="0" xfId="0" applyNumberFormat="1" applyFont="1"/>
    <xf numFmtId="4" fontId="26" fillId="0" borderId="0" xfId="0" applyNumberFormat="1" applyFont="1"/>
    <xf numFmtId="4" fontId="61" fillId="0" borderId="0" xfId="0" applyNumberFormat="1" applyFont="1"/>
    <xf numFmtId="0" fontId="23" fillId="0" borderId="0" xfId="0" applyFont="1"/>
    <xf numFmtId="0" fontId="31" fillId="0" borderId="0" xfId="0" applyFont="1" applyAlignment="1">
      <alignment horizontal="left" indent="1"/>
    </xf>
    <xf numFmtId="0" fontId="22" fillId="0" borderId="0" xfId="0" applyFont="1" applyAlignment="1"/>
    <xf numFmtId="0" fontId="22" fillId="0" borderId="0" xfId="0" applyFont="1" applyAlignment="1">
      <alignment horizontal="left" indent="1"/>
    </xf>
    <xf numFmtId="4" fontId="23" fillId="0" borderId="0" xfId="0" applyNumberFormat="1" applyFont="1" applyAlignment="1">
      <alignment horizontal="left" indent="1"/>
    </xf>
    <xf numFmtId="4" fontId="32" fillId="0" borderId="0" xfId="0" applyNumberFormat="1" applyFont="1" applyAlignment="1"/>
    <xf numFmtId="0" fontId="62" fillId="0" borderId="0" xfId="0" applyFont="1"/>
    <xf numFmtId="4" fontId="63" fillId="0" borderId="0" xfId="0" applyNumberFormat="1" applyFont="1"/>
    <xf numFmtId="0" fontId="64" fillId="0" borderId="0" xfId="0" applyFont="1"/>
    <xf numFmtId="0" fontId="65" fillId="0" borderId="0" xfId="0" applyFont="1"/>
    <xf numFmtId="0" fontId="63" fillId="0" borderId="0" xfId="0" applyFont="1"/>
    <xf numFmtId="4" fontId="60" fillId="0" borderId="0" xfId="0" applyNumberFormat="1" applyFont="1" applyAlignment="1">
      <alignment horizontal="right"/>
    </xf>
    <xf numFmtId="10" fontId="50" fillId="0" borderId="0" xfId="0" applyNumberFormat="1" applyFont="1"/>
    <xf numFmtId="0" fontId="50" fillId="0" borderId="0" xfId="0" applyFont="1"/>
    <xf numFmtId="0" fontId="61" fillId="0" borderId="0" xfId="0" applyFont="1"/>
    <xf numFmtId="0" fontId="33" fillId="0" borderId="0" xfId="0" applyFont="1"/>
    <xf numFmtId="0" fontId="0" fillId="0" borderId="0" xfId="0" applyAlignment="1">
      <alignment shrinkToFit="1"/>
    </xf>
    <xf numFmtId="4" fontId="0" fillId="0" borderId="0" xfId="0" applyNumberFormat="1" applyAlignment="1">
      <alignment shrinkToFit="1"/>
    </xf>
    <xf numFmtId="0" fontId="66" fillId="0" borderId="0" xfId="0" applyFont="1"/>
    <xf numFmtId="0" fontId="31" fillId="0" borderId="0" xfId="0" applyFont="1" applyAlignment="1"/>
    <xf numFmtId="2" fontId="0" fillId="0" borderId="0" xfId="0" applyNumberFormat="1"/>
    <xf numFmtId="2" fontId="33" fillId="0" borderId="0" xfId="0" applyNumberFormat="1" applyFont="1"/>
    <xf numFmtId="2" fontId="32" fillId="0" borderId="0" xfId="0" applyNumberFormat="1" applyFont="1"/>
    <xf numFmtId="2" fontId="67" fillId="0" borderId="0" xfId="0" applyNumberFormat="1" applyFont="1"/>
    <xf numFmtId="0" fontId="32" fillId="0" borderId="0" xfId="0" applyFont="1"/>
    <xf numFmtId="4" fontId="32" fillId="4" borderId="0" xfId="0" applyNumberFormat="1" applyFont="1" applyFill="1"/>
    <xf numFmtId="0" fontId="68" fillId="0" borderId="0" xfId="0" applyFont="1"/>
    <xf numFmtId="2" fontId="69" fillId="0" borderId="0" xfId="0" applyNumberFormat="1" applyFont="1"/>
    <xf numFmtId="0" fontId="31" fillId="0" borderId="0" xfId="0" applyFont="1" applyBorder="1"/>
    <xf numFmtId="4" fontId="0" fillId="0" borderId="0" xfId="0" applyNumberFormat="1" applyAlignment="1">
      <alignment horizontal="right"/>
    </xf>
    <xf numFmtId="4" fontId="70" fillId="0" borderId="0" xfId="0" applyNumberFormat="1" applyFont="1"/>
    <xf numFmtId="0" fontId="71" fillId="0" borderId="0" xfId="0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3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32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0" fontId="22" fillId="0" borderId="0" xfId="0" applyFont="1" applyFill="1" applyBorder="1"/>
    <xf numFmtId="0" fontId="32" fillId="0" borderId="0" xfId="0" applyFont="1" applyFill="1" applyBorder="1"/>
    <xf numFmtId="0" fontId="69" fillId="0" borderId="0" xfId="0" applyFont="1" applyFill="1" applyBorder="1"/>
    <xf numFmtId="167" fontId="32" fillId="0" borderId="0" xfId="0" applyNumberFormat="1" applyFont="1" applyFill="1" applyBorder="1"/>
    <xf numFmtId="4" fontId="72" fillId="0" borderId="0" xfId="0" applyNumberFormat="1" applyFont="1"/>
    <xf numFmtId="2" fontId="3" fillId="0" borderId="0" xfId="0" applyNumberFormat="1" applyFont="1"/>
    <xf numFmtId="0" fontId="73" fillId="0" borderId="0" xfId="0" applyFont="1"/>
    <xf numFmtId="0" fontId="8" fillId="0" borderId="0" xfId="0" applyFont="1"/>
    <xf numFmtId="0" fontId="15" fillId="0" borderId="0" xfId="0" applyFont="1"/>
    <xf numFmtId="0" fontId="74" fillId="0" borderId="0" xfId="0" applyFont="1"/>
    <xf numFmtId="0" fontId="75" fillId="0" borderId="0" xfId="0" applyFont="1"/>
    <xf numFmtId="0" fontId="0" fillId="0" borderId="0" xfId="0"/>
    <xf numFmtId="0" fontId="20" fillId="0" borderId="0" xfId="0" applyFont="1" applyAlignment="1"/>
    <xf numFmtId="4" fontId="47" fillId="0" borderId="0" xfId="0" applyNumberFormat="1" applyFont="1"/>
    <xf numFmtId="4" fontId="30" fillId="0" borderId="0" xfId="0" applyNumberFormat="1" applyFont="1"/>
    <xf numFmtId="0" fontId="6" fillId="0" borderId="0" xfId="0" applyFont="1" applyAlignment="1"/>
    <xf numFmtId="0" fontId="0" fillId="0" borderId="0" xfId="0"/>
    <xf numFmtId="0" fontId="0" fillId="0" borderId="0" xfId="0"/>
    <xf numFmtId="0" fontId="77" fillId="0" borderId="0" xfId="0" applyFont="1"/>
    <xf numFmtId="0" fontId="78" fillId="0" borderId="0" xfId="0" applyFont="1"/>
    <xf numFmtId="0" fontId="68" fillId="0" borderId="0" xfId="0" applyFont="1" applyAlignment="1">
      <alignment shrinkToFit="1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6" fillId="0" borderId="1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76" fillId="0" borderId="0" xfId="0" applyFont="1" applyAlignment="1">
      <alignment horizontal="center"/>
    </xf>
    <xf numFmtId="0" fontId="31" fillId="0" borderId="0" xfId="0" applyFont="1" applyAlignment="1"/>
    <xf numFmtId="0" fontId="21" fillId="0" borderId="0" xfId="0" applyFont="1" applyAlignment="1"/>
    <xf numFmtId="0" fontId="47" fillId="0" borderId="0" xfId="0" applyFont="1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workbookViewId="0">
      <selection activeCell="D3" sqref="D3"/>
    </sheetView>
  </sheetViews>
  <sheetFormatPr defaultRowHeight="15" x14ac:dyDescent="0.25"/>
  <cols>
    <col min="1" max="1" width="11.42578125" bestFit="1" customWidth="1"/>
    <col min="4" max="4" width="12" customWidth="1"/>
    <col min="6" max="6" width="9.85546875" customWidth="1"/>
    <col min="7" max="7" width="11.85546875" customWidth="1"/>
    <col min="8" max="8" width="13.7109375" customWidth="1"/>
  </cols>
  <sheetData>
    <row r="1" spans="1:8" s="194" customFormat="1" x14ac:dyDescent="0.25">
      <c r="D1" s="198" t="s">
        <v>333</v>
      </c>
      <c r="E1" s="198"/>
      <c r="F1" s="198"/>
    </row>
    <row r="2" spans="1:8" s="194" customFormat="1" x14ac:dyDescent="0.25">
      <c r="D2" s="198" t="s">
        <v>334</v>
      </c>
      <c r="E2" s="198"/>
      <c r="F2" s="198"/>
    </row>
    <row r="3" spans="1:8" s="194" customFormat="1" x14ac:dyDescent="0.25">
      <c r="D3" s="198" t="s">
        <v>339</v>
      </c>
      <c r="E3" s="198"/>
      <c r="F3" s="198"/>
    </row>
    <row r="4" spans="1:8" s="194" customFormat="1" x14ac:dyDescent="0.25">
      <c r="D4" s="198" t="s">
        <v>335</v>
      </c>
      <c r="E4" s="198"/>
      <c r="F4" s="198"/>
    </row>
    <row r="5" spans="1:8" ht="18.75" customHeight="1" x14ac:dyDescent="0.3">
      <c r="A5" s="199" t="s">
        <v>0</v>
      </c>
      <c r="B5" s="199"/>
      <c r="C5" s="199"/>
      <c r="D5" s="199"/>
      <c r="E5" s="199"/>
      <c r="F5" s="199"/>
      <c r="G5" s="199"/>
      <c r="H5" s="199"/>
    </row>
    <row r="6" spans="1:8" ht="18" customHeight="1" x14ac:dyDescent="0.3">
      <c r="A6" s="199" t="s">
        <v>194</v>
      </c>
      <c r="B6" s="199"/>
      <c r="C6" s="199"/>
      <c r="D6" s="199"/>
      <c r="E6" s="199"/>
      <c r="F6" s="199"/>
      <c r="G6" s="199"/>
      <c r="H6" s="199"/>
    </row>
    <row r="7" spans="1:8" ht="20.25" x14ac:dyDescent="0.3">
      <c r="A7" s="3"/>
      <c r="B7" s="3"/>
      <c r="C7" s="3"/>
      <c r="D7" s="3"/>
      <c r="E7" s="3"/>
      <c r="F7" s="3"/>
      <c r="G7" s="3"/>
      <c r="H7" s="3"/>
    </row>
    <row r="8" spans="1:8" ht="15.75" x14ac:dyDescent="0.25">
      <c r="A8" s="5" t="s">
        <v>1</v>
      </c>
      <c r="F8" s="1"/>
      <c r="G8" s="1"/>
      <c r="H8" s="2"/>
    </row>
    <row r="9" spans="1:8" ht="15.75" x14ac:dyDescent="0.25">
      <c r="A9" s="5" t="s">
        <v>195</v>
      </c>
      <c r="F9" s="1"/>
      <c r="G9" s="1"/>
      <c r="H9" s="2"/>
    </row>
    <row r="10" spans="1:8" ht="15.75" x14ac:dyDescent="0.25">
      <c r="A10" s="6" t="s">
        <v>196</v>
      </c>
      <c r="D10" s="7">
        <v>8513.49</v>
      </c>
      <c r="F10" s="1"/>
      <c r="G10" s="8">
        <v>8513.49</v>
      </c>
      <c r="H10" s="2"/>
    </row>
    <row r="11" spans="1:8" ht="15.75" x14ac:dyDescent="0.25">
      <c r="A11" s="5"/>
      <c r="F11" s="1"/>
      <c r="G11" s="1"/>
      <c r="H11" s="2"/>
    </row>
    <row r="12" spans="1:8" ht="18.75" x14ac:dyDescent="0.3">
      <c r="A12" s="9" t="s">
        <v>2</v>
      </c>
      <c r="D12" t="s">
        <v>3</v>
      </c>
      <c r="F12" s="1"/>
      <c r="G12" s="1" t="s">
        <v>4</v>
      </c>
      <c r="H12" s="2"/>
    </row>
    <row r="13" spans="1:8" ht="15.75" x14ac:dyDescent="0.25">
      <c r="A13" s="10" t="s">
        <v>5</v>
      </c>
      <c r="B13" s="10"/>
      <c r="C13" s="6"/>
      <c r="D13" s="1">
        <v>128000</v>
      </c>
      <c r="E13" s="1"/>
      <c r="F13" s="1"/>
      <c r="G13" s="1">
        <v>128000</v>
      </c>
      <c r="H13" s="11">
        <f>G13/D13</f>
        <v>1</v>
      </c>
    </row>
    <row r="14" spans="1:8" ht="15.75" x14ac:dyDescent="0.25">
      <c r="A14" s="10" t="s">
        <v>6</v>
      </c>
      <c r="B14" s="10"/>
      <c r="C14" s="6"/>
      <c r="D14" s="1"/>
      <c r="E14" s="1"/>
      <c r="F14" s="1"/>
      <c r="G14" s="1"/>
      <c r="H14" s="11"/>
    </row>
    <row r="15" spans="1:8" ht="15.75" x14ac:dyDescent="0.25">
      <c r="A15" s="10" t="s">
        <v>7</v>
      </c>
      <c r="B15" s="10"/>
      <c r="C15" s="6"/>
      <c r="D15" s="1">
        <v>5932</v>
      </c>
      <c r="E15" s="1"/>
      <c r="F15" s="1"/>
      <c r="G15" s="1">
        <v>5932</v>
      </c>
      <c r="H15" s="11">
        <f>G15/D15</f>
        <v>1</v>
      </c>
    </row>
    <row r="16" spans="1:8" x14ac:dyDescent="0.25">
      <c r="A16" s="10" t="s">
        <v>8</v>
      </c>
      <c r="B16" s="195"/>
      <c r="C16" s="195"/>
      <c r="D16" s="1">
        <v>7852</v>
      </c>
      <c r="E16" s="1"/>
      <c r="F16" s="1"/>
      <c r="G16" s="1">
        <v>7851.83</v>
      </c>
      <c r="H16" s="11">
        <f>G16/D16</f>
        <v>0.99997834946510444</v>
      </c>
    </row>
    <row r="17" spans="1:8" x14ac:dyDescent="0.25">
      <c r="A17" s="10"/>
      <c r="D17" s="1"/>
      <c r="E17" s="1"/>
      <c r="F17" s="1"/>
      <c r="G17" s="1"/>
      <c r="H17" s="11"/>
    </row>
    <row r="18" spans="1:8" ht="18.75" x14ac:dyDescent="0.3">
      <c r="A18" s="12" t="s">
        <v>9</v>
      </c>
      <c r="D18" s="13">
        <f>SUM(D10+D13+D15+D16)</f>
        <v>150297.49</v>
      </c>
      <c r="E18" s="13"/>
      <c r="F18" s="13"/>
      <c r="G18" s="13">
        <f>SUM(G10+G13+G15+G16)</f>
        <v>150297.31999999998</v>
      </c>
      <c r="H18" s="11">
        <f>G18/D18</f>
        <v>0.99999886890991985</v>
      </c>
    </row>
    <row r="19" spans="1:8" ht="18.75" x14ac:dyDescent="0.3">
      <c r="A19" s="14"/>
      <c r="D19" s="196"/>
      <c r="F19" s="1"/>
      <c r="G19" s="1"/>
      <c r="H19" s="2"/>
    </row>
    <row r="20" spans="1:8" ht="18.75" x14ac:dyDescent="0.3">
      <c r="A20" s="14"/>
      <c r="D20" s="196"/>
      <c r="F20" s="1"/>
      <c r="G20" s="1"/>
      <c r="H20" s="2"/>
    </row>
    <row r="21" spans="1:8" ht="18.75" x14ac:dyDescent="0.3">
      <c r="A21" s="9" t="s">
        <v>10</v>
      </c>
      <c r="C21" t="s">
        <v>11</v>
      </c>
      <c r="D21" s="13">
        <f>D18</f>
        <v>150297.49</v>
      </c>
      <c r="E21" s="5"/>
      <c r="F21" s="15" t="s">
        <v>12</v>
      </c>
      <c r="G21" s="13">
        <f>G23+G27</f>
        <v>137207.37</v>
      </c>
      <c r="H21" s="11">
        <f>G21/D21</f>
        <v>0.91290526541727346</v>
      </c>
    </row>
    <row r="22" spans="1:8" ht="15.75" x14ac:dyDescent="0.25">
      <c r="A22" s="6"/>
      <c r="F22" s="1"/>
      <c r="G22" s="1"/>
      <c r="H22" s="2"/>
    </row>
    <row r="23" spans="1:8" ht="15.75" x14ac:dyDescent="0.25">
      <c r="A23" s="5" t="s">
        <v>13</v>
      </c>
      <c r="F23" s="1"/>
      <c r="G23" s="16">
        <v>78647.39</v>
      </c>
      <c r="H23" s="17">
        <f>G23/80335</f>
        <v>0.97899284247214791</v>
      </c>
    </row>
    <row r="24" spans="1:8" ht="15.75" x14ac:dyDescent="0.25">
      <c r="A24" s="6" t="s">
        <v>202</v>
      </c>
      <c r="F24" s="1"/>
      <c r="G24" s="1"/>
      <c r="H24" s="2"/>
    </row>
    <row r="25" spans="1:8" ht="15.75" x14ac:dyDescent="0.25">
      <c r="A25" s="6" t="s">
        <v>14</v>
      </c>
      <c r="F25" s="1"/>
      <c r="G25" s="1"/>
      <c r="H25" s="2"/>
    </row>
    <row r="26" spans="1:8" x14ac:dyDescent="0.25">
      <c r="A26" s="18"/>
      <c r="B26" s="19"/>
      <c r="C26" s="19"/>
      <c r="F26" s="1"/>
      <c r="G26" s="1"/>
      <c r="H26" s="2"/>
    </row>
    <row r="27" spans="1:8" ht="15.75" x14ac:dyDescent="0.25">
      <c r="A27" s="5" t="s">
        <v>15</v>
      </c>
      <c r="F27" s="1"/>
      <c r="G27" s="16">
        <f>SUM(G29:G88)</f>
        <v>58559.979999999996</v>
      </c>
      <c r="H27" s="17">
        <f>G27/69962.49</f>
        <v>0.83701966582378629</v>
      </c>
    </row>
    <row r="28" spans="1:8" ht="6.75" customHeight="1" x14ac:dyDescent="0.25">
      <c r="A28" s="6"/>
      <c r="F28" s="1"/>
      <c r="G28" s="1"/>
      <c r="H28" s="2"/>
    </row>
    <row r="29" spans="1:8" ht="15.75" x14ac:dyDescent="0.25">
      <c r="A29" s="6" t="s">
        <v>16</v>
      </c>
      <c r="F29" s="1"/>
      <c r="G29" s="1">
        <v>150.84</v>
      </c>
      <c r="H29" s="20"/>
    </row>
    <row r="30" spans="1:8" ht="11.25" customHeight="1" x14ac:dyDescent="0.25">
      <c r="A30" s="6"/>
      <c r="F30" s="1"/>
      <c r="G30" s="1"/>
      <c r="H30" s="20"/>
    </row>
    <row r="31" spans="1:8" ht="15.75" x14ac:dyDescent="0.25">
      <c r="A31" s="30" t="s">
        <v>211</v>
      </c>
      <c r="F31" s="130"/>
      <c r="G31" s="130">
        <v>426.78</v>
      </c>
      <c r="H31" s="20"/>
    </row>
    <row r="32" spans="1:8" ht="15.75" x14ac:dyDescent="0.25">
      <c r="A32" s="6" t="s">
        <v>204</v>
      </c>
      <c r="F32" s="1"/>
      <c r="G32" s="1"/>
      <c r="H32" s="20"/>
    </row>
    <row r="33" spans="1:8" ht="11.25" customHeight="1" x14ac:dyDescent="0.25">
      <c r="A33" s="6"/>
      <c r="F33" s="1"/>
      <c r="G33" s="1"/>
      <c r="H33" s="2"/>
    </row>
    <row r="34" spans="1:8" ht="15.75" x14ac:dyDescent="0.25">
      <c r="A34" s="6" t="s">
        <v>212</v>
      </c>
      <c r="F34" s="1"/>
      <c r="G34" s="1">
        <f>SUM(F35:F44)</f>
        <v>6141.58</v>
      </c>
      <c r="H34" s="2"/>
    </row>
    <row r="35" spans="1:8" x14ac:dyDescent="0.25">
      <c r="A35" s="18" t="s">
        <v>18</v>
      </c>
      <c r="F35" s="1">
        <v>1679.79</v>
      </c>
      <c r="G35" s="1"/>
      <c r="H35" s="2"/>
    </row>
    <row r="36" spans="1:8" x14ac:dyDescent="0.25">
      <c r="A36" s="18" t="s">
        <v>19</v>
      </c>
      <c r="F36" s="1">
        <v>372.42</v>
      </c>
      <c r="G36" s="1"/>
      <c r="H36" s="20"/>
    </row>
    <row r="37" spans="1:8" x14ac:dyDescent="0.25">
      <c r="A37" s="202" t="s">
        <v>209</v>
      </c>
      <c r="B37" s="202"/>
      <c r="C37" s="202"/>
      <c r="D37" s="202"/>
      <c r="E37" s="202"/>
      <c r="F37" s="1">
        <v>961.64</v>
      </c>
      <c r="G37" s="1"/>
      <c r="H37" s="2"/>
    </row>
    <row r="38" spans="1:8" x14ac:dyDescent="0.25">
      <c r="A38" s="203" t="s">
        <v>206</v>
      </c>
      <c r="B38" s="203"/>
      <c r="C38" s="203"/>
      <c r="D38" s="203"/>
      <c r="E38" s="203"/>
      <c r="F38" s="1">
        <v>479.81</v>
      </c>
      <c r="G38" s="1"/>
      <c r="H38" s="2"/>
    </row>
    <row r="39" spans="1:8" x14ac:dyDescent="0.25">
      <c r="A39" s="203" t="s">
        <v>207</v>
      </c>
      <c r="B39" s="203"/>
      <c r="C39" s="203"/>
      <c r="D39" s="203"/>
      <c r="E39" s="203"/>
      <c r="F39" s="1"/>
      <c r="G39" s="1"/>
      <c r="H39" s="2"/>
    </row>
    <row r="40" spans="1:8" x14ac:dyDescent="0.25">
      <c r="A40" s="203" t="s">
        <v>208</v>
      </c>
      <c r="B40" s="203"/>
      <c r="C40" s="203"/>
      <c r="D40" s="203"/>
      <c r="E40" s="203"/>
      <c r="F40" s="1">
        <v>900</v>
      </c>
      <c r="G40" s="1"/>
      <c r="H40" s="2"/>
    </row>
    <row r="41" spans="1:8" x14ac:dyDescent="0.25">
      <c r="A41" s="18" t="s">
        <v>203</v>
      </c>
      <c r="B41" s="18"/>
      <c r="F41" s="1">
        <v>155</v>
      </c>
      <c r="G41" s="1"/>
      <c r="H41" s="2"/>
    </row>
    <row r="42" spans="1:8" x14ac:dyDescent="0.25">
      <c r="A42" s="204" t="s">
        <v>20</v>
      </c>
      <c r="B42" s="204"/>
      <c r="C42" s="204"/>
      <c r="D42" s="204"/>
      <c r="E42" s="204"/>
      <c r="F42" s="1">
        <v>329.25</v>
      </c>
      <c r="G42" s="1"/>
      <c r="H42" s="20"/>
    </row>
    <row r="43" spans="1:8" x14ac:dyDescent="0.25">
      <c r="A43" s="202" t="s">
        <v>210</v>
      </c>
      <c r="B43" s="202"/>
      <c r="C43" s="202"/>
      <c r="D43" s="202"/>
      <c r="E43" s="202"/>
      <c r="F43" s="1">
        <v>1089.01</v>
      </c>
      <c r="G43" s="1"/>
      <c r="H43" s="20"/>
    </row>
    <row r="44" spans="1:8" x14ac:dyDescent="0.25">
      <c r="A44" s="18" t="s">
        <v>205</v>
      </c>
      <c r="F44" s="1">
        <v>174.66</v>
      </c>
      <c r="G44" s="1"/>
      <c r="H44" s="2"/>
    </row>
    <row r="45" spans="1:8" ht="9.75" customHeight="1" x14ac:dyDescent="0.25">
      <c r="A45" s="18"/>
      <c r="F45" s="1"/>
      <c r="G45" s="1"/>
      <c r="H45" s="2"/>
    </row>
    <row r="46" spans="1:8" ht="15.75" x14ac:dyDescent="0.25">
      <c r="A46" s="6" t="s">
        <v>213</v>
      </c>
      <c r="F46" s="15"/>
      <c r="G46" s="1">
        <v>11932</v>
      </c>
      <c r="H46" s="2"/>
    </row>
    <row r="47" spans="1:8" ht="15.75" x14ac:dyDescent="0.25">
      <c r="A47" s="6" t="s">
        <v>21</v>
      </c>
      <c r="F47" s="15"/>
      <c r="G47" s="1"/>
      <c r="H47" s="2"/>
    </row>
    <row r="48" spans="1:8" x14ac:dyDescent="0.25">
      <c r="A48" s="18" t="s">
        <v>223</v>
      </c>
      <c r="F48" s="1"/>
      <c r="G48" s="1"/>
      <c r="H48" s="2"/>
    </row>
    <row r="49" spans="1:8" ht="11.25" customHeight="1" x14ac:dyDescent="0.25">
      <c r="A49" s="18"/>
      <c r="F49" s="1"/>
      <c r="G49" s="1"/>
      <c r="H49" s="2"/>
    </row>
    <row r="50" spans="1:8" ht="15.75" x14ac:dyDescent="0.25">
      <c r="A50" s="6" t="s">
        <v>214</v>
      </c>
      <c r="F50" s="1"/>
      <c r="G50" s="1">
        <f>SUM(F51:F53)</f>
        <v>2681.08</v>
      </c>
      <c r="H50" s="2"/>
    </row>
    <row r="51" spans="1:8" x14ac:dyDescent="0.25">
      <c r="A51" s="18" t="s">
        <v>22</v>
      </c>
      <c r="B51" s="19"/>
      <c r="F51" s="1">
        <v>867.07</v>
      </c>
      <c r="G51" s="1"/>
      <c r="H51" s="2"/>
    </row>
    <row r="52" spans="1:8" x14ac:dyDescent="0.25">
      <c r="A52" s="18" t="s">
        <v>23</v>
      </c>
      <c r="B52" s="19"/>
      <c r="F52" s="1">
        <v>44.79</v>
      </c>
      <c r="G52" s="1"/>
      <c r="H52" s="2"/>
    </row>
    <row r="53" spans="1:8" x14ac:dyDescent="0.25">
      <c r="A53" s="18" t="s">
        <v>24</v>
      </c>
      <c r="B53" s="19"/>
      <c r="F53" s="1">
        <v>1769.22</v>
      </c>
      <c r="G53" s="1"/>
      <c r="H53" s="2"/>
    </row>
    <row r="54" spans="1:8" ht="12" customHeight="1" x14ac:dyDescent="0.25">
      <c r="A54" s="18"/>
      <c r="B54" s="19"/>
      <c r="F54" s="1"/>
      <c r="G54" s="1"/>
      <c r="H54" s="2"/>
    </row>
    <row r="55" spans="1:8" ht="15.75" x14ac:dyDescent="0.25">
      <c r="A55" s="6" t="s">
        <v>215</v>
      </c>
      <c r="F55" s="1"/>
      <c r="G55" s="1">
        <f>SUM(F56:F56)</f>
        <v>146.4</v>
      </c>
      <c r="H55" s="20"/>
    </row>
    <row r="56" spans="1:8" x14ac:dyDescent="0.25">
      <c r="A56" s="18" t="s">
        <v>224</v>
      </c>
      <c r="F56" s="1">
        <v>146.4</v>
      </c>
      <c r="G56" s="1"/>
      <c r="H56" s="2"/>
    </row>
    <row r="57" spans="1:8" x14ac:dyDescent="0.25">
      <c r="A57" s="18"/>
      <c r="F57" s="1"/>
      <c r="G57" s="1"/>
      <c r="H57" s="2"/>
    </row>
    <row r="58" spans="1:8" ht="15.75" x14ac:dyDescent="0.25">
      <c r="A58" s="6" t="s">
        <v>216</v>
      </c>
      <c r="B58" s="21"/>
      <c r="C58" s="21"/>
      <c r="D58" s="21"/>
      <c r="E58" s="21"/>
      <c r="F58" s="15"/>
      <c r="G58" s="1">
        <v>50</v>
      </c>
      <c r="H58" s="2"/>
    </row>
    <row r="59" spans="1:8" ht="9.75" customHeight="1" x14ac:dyDescent="0.25">
      <c r="A59" s="18"/>
      <c r="F59" s="1"/>
      <c r="G59" s="1"/>
      <c r="H59" s="2"/>
    </row>
    <row r="60" spans="1:8" ht="15.75" x14ac:dyDescent="0.25">
      <c r="A60" s="6" t="s">
        <v>217</v>
      </c>
      <c r="F60" s="1"/>
      <c r="G60" s="1">
        <f>SUM(F61:F72)</f>
        <v>31977.760000000002</v>
      </c>
      <c r="H60" s="20"/>
    </row>
    <row r="61" spans="1:8" x14ac:dyDescent="0.25">
      <c r="A61" s="18" t="s">
        <v>25</v>
      </c>
      <c r="C61" s="18"/>
      <c r="F61" s="1">
        <v>253.07</v>
      </c>
      <c r="G61" s="1"/>
      <c r="H61" s="2"/>
    </row>
    <row r="62" spans="1:8" x14ac:dyDescent="0.25">
      <c r="A62" s="18" t="s">
        <v>26</v>
      </c>
      <c r="F62" s="1">
        <v>79.2</v>
      </c>
      <c r="G62" s="1"/>
      <c r="H62" s="2"/>
    </row>
    <row r="63" spans="1:8" x14ac:dyDescent="0.25">
      <c r="A63" s="18" t="s">
        <v>227</v>
      </c>
      <c r="F63" s="1">
        <v>94.21</v>
      </c>
      <c r="G63" s="1"/>
      <c r="H63" s="2"/>
    </row>
    <row r="64" spans="1:8" x14ac:dyDescent="0.25">
      <c r="A64" s="18" t="s">
        <v>27</v>
      </c>
      <c r="F64" s="1">
        <v>75.599999999999994</v>
      </c>
      <c r="G64" s="1"/>
      <c r="H64" s="20"/>
    </row>
    <row r="65" spans="1:8" x14ac:dyDescent="0.25">
      <c r="A65" s="18" t="s">
        <v>225</v>
      </c>
      <c r="F65" s="1"/>
      <c r="G65" s="1"/>
      <c r="H65" s="20"/>
    </row>
    <row r="66" spans="1:8" x14ac:dyDescent="0.25">
      <c r="A66" s="203" t="s">
        <v>228</v>
      </c>
      <c r="B66" s="203"/>
      <c r="C66" s="203"/>
      <c r="D66" s="203"/>
      <c r="E66" s="203"/>
      <c r="F66" s="1">
        <v>165.03</v>
      </c>
      <c r="G66" s="1"/>
      <c r="H66" s="2"/>
    </row>
    <row r="67" spans="1:8" x14ac:dyDescent="0.25">
      <c r="A67" s="203" t="s">
        <v>28</v>
      </c>
      <c r="B67" s="203"/>
      <c r="C67" s="203"/>
      <c r="D67" s="203"/>
      <c r="E67" s="203"/>
      <c r="F67" s="1"/>
      <c r="G67" s="1"/>
      <c r="H67" s="2"/>
    </row>
    <row r="68" spans="1:8" x14ac:dyDescent="0.25">
      <c r="A68" s="203" t="s">
        <v>29</v>
      </c>
      <c r="B68" s="203"/>
      <c r="C68" s="203"/>
      <c r="D68" s="203"/>
      <c r="E68" s="203"/>
      <c r="F68" s="1">
        <v>22555</v>
      </c>
      <c r="G68" s="1"/>
      <c r="H68" s="2"/>
    </row>
    <row r="69" spans="1:8" x14ac:dyDescent="0.25">
      <c r="A69" s="18" t="s">
        <v>30</v>
      </c>
      <c r="B69" s="19"/>
      <c r="C69" s="19"/>
      <c r="F69" s="1">
        <v>5496</v>
      </c>
      <c r="G69" s="1"/>
      <c r="H69" s="2"/>
    </row>
    <row r="70" spans="1:8" x14ac:dyDescent="0.25">
      <c r="A70" s="18" t="s">
        <v>226</v>
      </c>
      <c r="B70" s="19"/>
      <c r="C70" s="19"/>
      <c r="F70" s="1">
        <v>1845</v>
      </c>
      <c r="G70" s="1"/>
      <c r="H70" s="2"/>
    </row>
    <row r="71" spans="1:8" x14ac:dyDescent="0.25">
      <c r="A71" s="18" t="s">
        <v>229</v>
      </c>
      <c r="B71" s="19"/>
      <c r="C71" s="19"/>
      <c r="F71" s="1">
        <v>1291.5</v>
      </c>
      <c r="G71" s="1"/>
      <c r="H71" s="2"/>
    </row>
    <row r="72" spans="1:8" x14ac:dyDescent="0.25">
      <c r="A72" s="18" t="s">
        <v>230</v>
      </c>
      <c r="B72" s="19"/>
      <c r="C72" s="19"/>
      <c r="F72" s="1">
        <v>123.15</v>
      </c>
      <c r="G72" s="1"/>
      <c r="H72" s="2"/>
    </row>
    <row r="73" spans="1:8" x14ac:dyDescent="0.25">
      <c r="A73" s="18" t="s">
        <v>231</v>
      </c>
      <c r="B73" s="19"/>
      <c r="C73" s="19"/>
      <c r="F73" s="1"/>
      <c r="G73" s="1"/>
      <c r="H73" s="2"/>
    </row>
    <row r="74" spans="1:8" ht="10.5" customHeight="1" x14ac:dyDescent="0.25">
      <c r="A74" s="18"/>
      <c r="B74" s="19"/>
      <c r="C74" s="19"/>
      <c r="F74" s="1"/>
      <c r="G74" s="1"/>
      <c r="H74" s="2"/>
    </row>
    <row r="75" spans="1:8" ht="15.75" x14ac:dyDescent="0.25">
      <c r="A75" s="6" t="s">
        <v>218</v>
      </c>
      <c r="F75" s="1"/>
      <c r="G75" s="1">
        <v>374.75</v>
      </c>
      <c r="H75" s="2"/>
    </row>
    <row r="76" spans="1:8" x14ac:dyDescent="0.25">
      <c r="A76" s="18" t="s">
        <v>31</v>
      </c>
      <c r="B76" s="22"/>
      <c r="C76" s="22"/>
      <c r="D76" s="22"/>
      <c r="F76" s="1"/>
      <c r="G76" s="1"/>
      <c r="H76" s="2"/>
    </row>
    <row r="77" spans="1:8" x14ac:dyDescent="0.25">
      <c r="A77" s="18" t="s">
        <v>32</v>
      </c>
      <c r="B77" s="22"/>
      <c r="C77" s="22"/>
      <c r="D77" s="22"/>
      <c r="F77" s="1"/>
      <c r="G77" s="1"/>
      <c r="H77" s="2"/>
    </row>
    <row r="78" spans="1:8" ht="12.75" customHeight="1" x14ac:dyDescent="0.25">
      <c r="A78" s="6"/>
      <c r="F78" s="1"/>
      <c r="G78" s="1"/>
      <c r="H78" s="2"/>
    </row>
    <row r="79" spans="1:8" ht="15.75" x14ac:dyDescent="0.25">
      <c r="A79" s="23" t="s">
        <v>219</v>
      </c>
      <c r="F79" s="24"/>
      <c r="G79" s="1">
        <v>83.6</v>
      </c>
      <c r="H79" s="2"/>
    </row>
    <row r="80" spans="1:8" ht="12" customHeight="1" x14ac:dyDescent="0.25">
      <c r="A80" s="25"/>
      <c r="F80" s="1"/>
      <c r="G80" s="1"/>
      <c r="H80" s="2"/>
    </row>
    <row r="81" spans="1:8" ht="15.75" x14ac:dyDescent="0.25">
      <c r="A81" s="23" t="s">
        <v>220</v>
      </c>
      <c r="F81" s="1"/>
      <c r="G81" s="26">
        <f>SUM(F82:F84)</f>
        <v>2739.28</v>
      </c>
      <c r="H81" s="2"/>
    </row>
    <row r="82" spans="1:8" ht="15.75" x14ac:dyDescent="0.25">
      <c r="A82" s="25" t="s">
        <v>33</v>
      </c>
      <c r="F82" s="1">
        <v>175.21</v>
      </c>
      <c r="G82" s="1"/>
      <c r="H82" s="2"/>
    </row>
    <row r="83" spans="1:8" x14ac:dyDescent="0.25">
      <c r="A83" s="27" t="s">
        <v>34</v>
      </c>
      <c r="B83" s="22"/>
      <c r="C83" s="22"/>
      <c r="F83" s="1">
        <v>2398.5</v>
      </c>
      <c r="G83" s="1"/>
      <c r="H83" s="2"/>
    </row>
    <row r="84" spans="1:8" x14ac:dyDescent="0.25">
      <c r="A84" s="201" t="s">
        <v>232</v>
      </c>
      <c r="B84" s="201"/>
      <c r="C84" s="201"/>
      <c r="D84" s="201"/>
      <c r="E84" s="201"/>
      <c r="F84" s="1">
        <v>165.57</v>
      </c>
      <c r="G84" s="1"/>
      <c r="H84" s="2"/>
    </row>
    <row r="85" spans="1:8" ht="10.5" customHeight="1" x14ac:dyDescent="0.25">
      <c r="A85" s="28"/>
      <c r="B85" s="19"/>
      <c r="C85" s="19"/>
      <c r="F85" s="1"/>
      <c r="G85" s="1"/>
      <c r="H85" s="2"/>
    </row>
    <row r="86" spans="1:8" ht="15.75" x14ac:dyDescent="0.25">
      <c r="A86" s="23" t="s">
        <v>221</v>
      </c>
      <c r="F86" s="1"/>
      <c r="G86" s="1">
        <v>1778.49</v>
      </c>
      <c r="H86" s="29"/>
    </row>
    <row r="87" spans="1:8" ht="11.25" customHeight="1" x14ac:dyDescent="0.25">
      <c r="A87" s="23"/>
      <c r="F87" s="1"/>
      <c r="G87" s="1"/>
      <c r="H87" s="29"/>
    </row>
    <row r="88" spans="1:8" ht="15.75" x14ac:dyDescent="0.25">
      <c r="A88" s="30" t="s">
        <v>222</v>
      </c>
      <c r="G88" s="31">
        <v>77.42</v>
      </c>
      <c r="H88" s="32"/>
    </row>
    <row r="89" spans="1:8" ht="15.75" x14ac:dyDescent="0.25">
      <c r="A89" s="30"/>
      <c r="G89" s="31"/>
      <c r="H89" s="32"/>
    </row>
    <row r="90" spans="1:8" ht="15.75" x14ac:dyDescent="0.25">
      <c r="A90" s="23"/>
      <c r="F90" s="1"/>
      <c r="G90" s="1"/>
      <c r="H90" s="29"/>
    </row>
    <row r="91" spans="1:8" x14ac:dyDescent="0.25">
      <c r="A91" s="31"/>
      <c r="B91" s="31"/>
      <c r="C91" s="31"/>
      <c r="D91" s="31"/>
      <c r="E91" s="31"/>
      <c r="F91" s="31"/>
      <c r="G91" s="31"/>
      <c r="H91" s="31"/>
    </row>
    <row r="92" spans="1:8" ht="15.75" x14ac:dyDescent="0.25">
      <c r="A92" s="5" t="s">
        <v>197</v>
      </c>
      <c r="E92" s="33"/>
      <c r="F92" s="1"/>
      <c r="H92" s="8">
        <f>G18-G21</f>
        <v>13089.949999999983</v>
      </c>
    </row>
    <row r="93" spans="1:8" ht="15.75" x14ac:dyDescent="0.25">
      <c r="A93" s="5"/>
      <c r="E93" s="33"/>
      <c r="F93" s="1"/>
      <c r="H93" s="8"/>
    </row>
    <row r="94" spans="1:8" ht="15.75" x14ac:dyDescent="0.25">
      <c r="A94" s="34"/>
      <c r="F94" s="1"/>
      <c r="G94" s="1"/>
      <c r="H94" s="2"/>
    </row>
    <row r="95" spans="1:8" ht="15.75" x14ac:dyDescent="0.25">
      <c r="A95" s="6" t="s">
        <v>35</v>
      </c>
      <c r="F95" s="1"/>
      <c r="G95" s="1"/>
      <c r="H95" s="2"/>
    </row>
    <row r="96" spans="1:8" ht="15.75" x14ac:dyDescent="0.25">
      <c r="A96" s="6" t="s">
        <v>36</v>
      </c>
      <c r="F96" s="1"/>
      <c r="G96" s="1"/>
      <c r="H96" s="2"/>
    </row>
    <row r="97" spans="1:8" ht="15.75" x14ac:dyDescent="0.25">
      <c r="A97" s="35" t="s">
        <v>37</v>
      </c>
      <c r="F97" s="1"/>
      <c r="G97" s="1"/>
      <c r="H97" s="2"/>
    </row>
    <row r="98" spans="1:8" ht="15.75" x14ac:dyDescent="0.25">
      <c r="A98" s="35" t="s">
        <v>233</v>
      </c>
      <c r="F98" s="1"/>
      <c r="G98" s="1"/>
      <c r="H98" s="2"/>
    </row>
    <row r="99" spans="1:8" ht="15.75" x14ac:dyDescent="0.25">
      <c r="A99" s="6" t="s">
        <v>38</v>
      </c>
      <c r="F99" s="1"/>
      <c r="G99" s="1"/>
      <c r="H99" s="2"/>
    </row>
    <row r="100" spans="1:8" ht="15.75" x14ac:dyDescent="0.25">
      <c r="A100" s="6" t="s">
        <v>39</v>
      </c>
      <c r="F100" s="1"/>
      <c r="G100" s="1"/>
      <c r="H100" s="2"/>
    </row>
    <row r="101" spans="1:8" s="193" customFormat="1" ht="15.75" x14ac:dyDescent="0.25">
      <c r="A101" s="6"/>
      <c r="F101" s="1"/>
      <c r="G101" s="1"/>
      <c r="H101" s="2"/>
    </row>
    <row r="102" spans="1:8" s="193" customFormat="1" ht="15.75" x14ac:dyDescent="0.25">
      <c r="A102" s="6"/>
      <c r="F102" s="1"/>
      <c r="G102" s="1"/>
      <c r="H102" s="2"/>
    </row>
    <row r="103" spans="1:8" s="193" customFormat="1" ht="15.75" x14ac:dyDescent="0.25">
      <c r="A103" s="6"/>
      <c r="F103" s="1"/>
      <c r="G103" s="1"/>
      <c r="H103" s="2"/>
    </row>
    <row r="104" spans="1:8" x14ac:dyDescent="0.25">
      <c r="A104" s="205"/>
      <c r="B104" s="205"/>
      <c r="C104" s="205"/>
      <c r="D104" s="205"/>
      <c r="E104" s="205"/>
      <c r="F104" s="205"/>
      <c r="G104" s="205"/>
      <c r="H104" s="2">
        <v>2</v>
      </c>
    </row>
    <row r="105" spans="1:8" ht="15.75" x14ac:dyDescent="0.25">
      <c r="A105" s="36" t="s">
        <v>198</v>
      </c>
      <c r="B105" s="37"/>
      <c r="C105" s="37"/>
      <c r="D105" s="37"/>
      <c r="E105" s="37"/>
      <c r="F105" s="38"/>
      <c r="G105" s="38">
        <f>G107</f>
        <v>1084.5</v>
      </c>
      <c r="H105" s="2"/>
    </row>
    <row r="106" spans="1:8" x14ac:dyDescent="0.25">
      <c r="A106" s="18"/>
      <c r="B106" s="19"/>
      <c r="C106" s="37"/>
      <c r="D106" s="37"/>
      <c r="E106" s="37"/>
      <c r="F106" s="1"/>
      <c r="H106" s="38"/>
    </row>
    <row r="107" spans="1:8" ht="24.75" customHeight="1" x14ac:dyDescent="0.25">
      <c r="A107" s="6" t="s">
        <v>318</v>
      </c>
      <c r="G107" s="1">
        <v>1084.5</v>
      </c>
      <c r="H107" s="1"/>
    </row>
    <row r="108" spans="1:8" ht="15.75" x14ac:dyDescent="0.25">
      <c r="A108" s="6" t="s">
        <v>199</v>
      </c>
      <c r="F108" s="6"/>
      <c r="G108" s="1"/>
      <c r="H108" s="1"/>
    </row>
    <row r="109" spans="1:8" ht="15.75" x14ac:dyDescent="0.25">
      <c r="A109" s="6"/>
      <c r="F109" s="6"/>
      <c r="G109" s="1"/>
      <c r="H109" s="1"/>
    </row>
    <row r="110" spans="1:8" ht="15.75" x14ac:dyDescent="0.25">
      <c r="A110" s="36" t="s">
        <v>200</v>
      </c>
      <c r="B110" s="37"/>
      <c r="C110" s="37"/>
      <c r="D110" s="19"/>
      <c r="E110" s="19"/>
      <c r="F110" s="19"/>
      <c r="G110" s="1"/>
      <c r="H110" s="38">
        <f>SUM(G111:G111)</f>
        <v>0</v>
      </c>
    </row>
    <row r="111" spans="1:8" x14ac:dyDescent="0.25">
      <c r="A111" s="18"/>
      <c r="B111" s="19"/>
      <c r="C111" s="19"/>
      <c r="D111" s="19"/>
      <c r="E111" s="19"/>
      <c r="F111" s="39"/>
      <c r="G111" s="1"/>
      <c r="H111" s="1"/>
    </row>
    <row r="112" spans="1:8" ht="15.75" x14ac:dyDescent="0.25">
      <c r="A112" s="200" t="s">
        <v>41</v>
      </c>
      <c r="B112" s="200"/>
      <c r="C112" s="200"/>
      <c r="D112" s="200"/>
      <c r="E112" s="200"/>
      <c r="F112" s="200"/>
      <c r="G112" s="8"/>
      <c r="H112" s="8"/>
    </row>
    <row r="113" spans="1:8" s="193" customFormat="1" ht="15.75" x14ac:dyDescent="0.25">
      <c r="A113" s="192"/>
      <c r="B113" s="192"/>
      <c r="C113" s="192"/>
      <c r="D113" s="192"/>
      <c r="E113" s="192"/>
      <c r="F113" s="192"/>
      <c r="G113" s="8"/>
      <c r="H113" s="8"/>
    </row>
    <row r="114" spans="1:8" s="193" customFormat="1" ht="15.75" x14ac:dyDescent="0.25">
      <c r="A114" s="192"/>
      <c r="B114" s="192"/>
      <c r="C114" s="192"/>
      <c r="D114" s="192"/>
      <c r="E114" s="192"/>
      <c r="F114" s="192"/>
      <c r="G114" s="8"/>
      <c r="H114" s="8"/>
    </row>
    <row r="115" spans="1:8" s="193" customFormat="1" ht="15.75" x14ac:dyDescent="0.25">
      <c r="A115" s="192"/>
      <c r="B115" s="192"/>
      <c r="C115" s="192"/>
      <c r="D115" s="192"/>
      <c r="E115" s="192"/>
      <c r="F115" s="192"/>
      <c r="G115" s="8"/>
      <c r="H115" s="8"/>
    </row>
    <row r="116" spans="1:8" s="193" customFormat="1" ht="15.75" x14ac:dyDescent="0.25">
      <c r="A116" s="192"/>
      <c r="B116" s="192"/>
      <c r="C116" s="192"/>
      <c r="D116" s="192"/>
      <c r="E116" s="192"/>
      <c r="F116" s="192"/>
      <c r="G116" s="8"/>
      <c r="H116" s="8"/>
    </row>
    <row r="117" spans="1:8" s="193" customFormat="1" ht="15.75" x14ac:dyDescent="0.25">
      <c r="A117" s="192"/>
      <c r="B117" s="192"/>
      <c r="C117" s="192"/>
      <c r="D117" s="192"/>
      <c r="E117" s="192"/>
      <c r="F117" s="192"/>
      <c r="G117" s="8"/>
      <c r="H117" s="8"/>
    </row>
    <row r="118" spans="1:8" s="193" customFormat="1" ht="15.75" x14ac:dyDescent="0.25">
      <c r="A118" s="192"/>
      <c r="B118" s="192"/>
      <c r="C118" s="192"/>
      <c r="D118" s="192"/>
      <c r="E118" s="192"/>
      <c r="F118" s="192"/>
      <c r="G118" s="8"/>
      <c r="H118" s="8"/>
    </row>
    <row r="119" spans="1:8" ht="15.75" x14ac:dyDescent="0.25">
      <c r="A119" s="40"/>
      <c r="B119" s="41"/>
      <c r="C119" s="41"/>
      <c r="D119" s="41"/>
      <c r="E119" s="41"/>
      <c r="F119" s="41"/>
      <c r="G119" s="8"/>
      <c r="H119" s="8"/>
    </row>
    <row r="120" spans="1:8" x14ac:dyDescent="0.25">
      <c r="A120" s="195" t="s">
        <v>201</v>
      </c>
      <c r="B120" s="195"/>
      <c r="C120" s="195"/>
    </row>
    <row r="121" spans="1:8" x14ac:dyDescent="0.25">
      <c r="A121" s="195"/>
      <c r="B121" s="195"/>
      <c r="C121" s="195"/>
    </row>
    <row r="122" spans="1:8" x14ac:dyDescent="0.25">
      <c r="A122" s="195" t="s">
        <v>338</v>
      </c>
      <c r="B122" s="195"/>
      <c r="C122" s="195"/>
    </row>
    <row r="153" spans="8:8" x14ac:dyDescent="0.25">
      <c r="H153">
        <v>3</v>
      </c>
    </row>
  </sheetData>
  <mergeCells count="14">
    <mergeCell ref="A5:H5"/>
    <mergeCell ref="A112:F112"/>
    <mergeCell ref="A84:E84"/>
    <mergeCell ref="A6:H6"/>
    <mergeCell ref="A37:E37"/>
    <mergeCell ref="A38:E38"/>
    <mergeCell ref="A39:E39"/>
    <mergeCell ref="A42:E42"/>
    <mergeCell ref="A40:E40"/>
    <mergeCell ref="A43:E43"/>
    <mergeCell ref="A66:E66"/>
    <mergeCell ref="A67:E67"/>
    <mergeCell ref="A68:E68"/>
    <mergeCell ref="A104:G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3" sqref="B3"/>
    </sheetView>
  </sheetViews>
  <sheetFormatPr defaultRowHeight="15" x14ac:dyDescent="0.25"/>
  <cols>
    <col min="1" max="1" width="50.42578125" customWidth="1"/>
    <col min="2" max="2" width="13.140625" customWidth="1"/>
    <col min="3" max="3" width="13.28515625" customWidth="1"/>
    <col min="4" max="4" width="9.7109375" customWidth="1"/>
  </cols>
  <sheetData>
    <row r="1" spans="1:4" s="198" customFormat="1" x14ac:dyDescent="0.25">
      <c r="B1" s="198" t="s">
        <v>336</v>
      </c>
    </row>
    <row r="2" spans="1:4" s="198" customFormat="1" x14ac:dyDescent="0.25">
      <c r="B2" s="198" t="s">
        <v>334</v>
      </c>
    </row>
    <row r="3" spans="1:4" s="198" customFormat="1" x14ac:dyDescent="0.25">
      <c r="B3" s="198" t="s">
        <v>339</v>
      </c>
    </row>
    <row r="4" spans="1:4" s="198" customFormat="1" x14ac:dyDescent="0.25">
      <c r="B4" s="198" t="s">
        <v>335</v>
      </c>
    </row>
    <row r="5" spans="1:4" s="198" customFormat="1" x14ac:dyDescent="0.25"/>
    <row r="6" spans="1:4" ht="15.75" x14ac:dyDescent="0.25">
      <c r="A6" s="206" t="s">
        <v>0</v>
      </c>
      <c r="B6" s="206"/>
      <c r="C6" s="206"/>
      <c r="D6" s="206"/>
    </row>
    <row r="7" spans="1:4" ht="15.75" x14ac:dyDescent="0.25">
      <c r="A7" s="207" t="s">
        <v>42</v>
      </c>
      <c r="B7" s="207"/>
      <c r="C7" s="207"/>
      <c r="D7" s="207"/>
    </row>
    <row r="8" spans="1:4" ht="15.75" x14ac:dyDescent="0.25">
      <c r="A8" s="207" t="s">
        <v>234</v>
      </c>
      <c r="B8" s="207"/>
      <c r="C8" s="207"/>
      <c r="D8" s="207"/>
    </row>
    <row r="9" spans="1:4" ht="15.75" x14ac:dyDescent="0.25">
      <c r="A9" s="42"/>
      <c r="B9" s="42"/>
      <c r="C9" s="42"/>
      <c r="D9" s="42"/>
    </row>
    <row r="10" spans="1:4" ht="15.75" thickBot="1" x14ac:dyDescent="0.3">
      <c r="B10" s="19"/>
      <c r="C10" s="19"/>
      <c r="D10" s="43"/>
    </row>
    <row r="11" spans="1:4" ht="15.75" x14ac:dyDescent="0.25">
      <c r="A11" s="208" t="s">
        <v>235</v>
      </c>
      <c r="B11" s="44"/>
      <c r="C11" s="45"/>
      <c r="D11" s="46"/>
    </row>
    <row r="12" spans="1:4" ht="16.5" thickBot="1" x14ac:dyDescent="0.3">
      <c r="A12" s="209"/>
      <c r="B12" s="47">
        <v>8258.9699999999993</v>
      </c>
      <c r="C12" s="48">
        <v>8258.9699999999993</v>
      </c>
      <c r="D12" s="49"/>
    </row>
    <row r="13" spans="1:4" ht="18.75" x14ac:dyDescent="0.25">
      <c r="A13" s="50" t="s">
        <v>2</v>
      </c>
      <c r="B13" s="51" t="s">
        <v>3</v>
      </c>
      <c r="C13" s="52" t="s">
        <v>4</v>
      </c>
      <c r="D13" s="53" t="s">
        <v>43</v>
      </c>
    </row>
    <row r="14" spans="1:4" x14ac:dyDescent="0.25">
      <c r="A14" s="54" t="s">
        <v>44</v>
      </c>
      <c r="B14" s="55">
        <v>1078870.94</v>
      </c>
      <c r="C14" s="55">
        <v>1078870.94</v>
      </c>
      <c r="D14" s="56">
        <f t="shared" ref="D14:D19" si="0">C14/B14</f>
        <v>1</v>
      </c>
    </row>
    <row r="15" spans="1:4" x14ac:dyDescent="0.25">
      <c r="A15" s="54" t="s">
        <v>45</v>
      </c>
      <c r="B15" s="55">
        <v>5750</v>
      </c>
      <c r="C15" s="55">
        <v>5750</v>
      </c>
      <c r="D15" s="56">
        <f t="shared" si="0"/>
        <v>1</v>
      </c>
    </row>
    <row r="16" spans="1:4" x14ac:dyDescent="0.25">
      <c r="A16" s="57" t="s">
        <v>337</v>
      </c>
      <c r="B16" s="55">
        <v>1000</v>
      </c>
      <c r="C16" s="55">
        <v>1000</v>
      </c>
      <c r="D16" s="56">
        <f t="shared" si="0"/>
        <v>1</v>
      </c>
    </row>
    <row r="17" spans="1:4" x14ac:dyDescent="0.25">
      <c r="A17" s="54" t="s">
        <v>46</v>
      </c>
      <c r="B17" s="55">
        <v>21000</v>
      </c>
      <c r="C17" s="55">
        <v>20932.53</v>
      </c>
      <c r="D17" s="56">
        <f t="shared" si="0"/>
        <v>0.99678714285714276</v>
      </c>
    </row>
    <row r="18" spans="1:4" x14ac:dyDescent="0.25">
      <c r="A18" s="54" t="s">
        <v>47</v>
      </c>
      <c r="B18" s="55">
        <v>1400</v>
      </c>
      <c r="C18" s="55">
        <v>1416.15</v>
      </c>
      <c r="D18" s="56">
        <f t="shared" si="0"/>
        <v>1.0115357142857144</v>
      </c>
    </row>
    <row r="19" spans="1:4" ht="18.75" x14ac:dyDescent="0.25">
      <c r="A19" s="58" t="s">
        <v>48</v>
      </c>
      <c r="B19" s="59">
        <f>SUM(B14:B18)+B12</f>
        <v>1116279.9099999999</v>
      </c>
      <c r="C19" s="59">
        <f>SUM(C14:C18)+C12</f>
        <v>1116228.5899999999</v>
      </c>
      <c r="D19" s="60">
        <f t="shared" si="0"/>
        <v>0.99995402586793836</v>
      </c>
    </row>
    <row r="20" spans="1:4" ht="18.75" x14ac:dyDescent="0.25">
      <c r="A20" s="61"/>
      <c r="B20" s="62"/>
      <c r="C20" s="62"/>
      <c r="D20" s="63"/>
    </row>
    <row r="21" spans="1:4" ht="18.75" x14ac:dyDescent="0.25">
      <c r="A21" s="61"/>
      <c r="B21" s="62"/>
      <c r="C21" s="62"/>
      <c r="D21" s="63"/>
    </row>
    <row r="22" spans="1:4" ht="19.5" thickBot="1" x14ac:dyDescent="0.35">
      <c r="A22" s="64"/>
      <c r="B22" s="65"/>
      <c r="C22" s="65"/>
      <c r="D22" s="66"/>
    </row>
    <row r="23" spans="1:4" ht="19.5" thickBot="1" x14ac:dyDescent="0.3">
      <c r="A23" s="67" t="s">
        <v>10</v>
      </c>
      <c r="B23" s="68" t="s">
        <v>3</v>
      </c>
      <c r="C23" s="69" t="s">
        <v>4</v>
      </c>
      <c r="D23" s="70" t="s">
        <v>49</v>
      </c>
    </row>
    <row r="24" spans="1:4" ht="15.75" x14ac:dyDescent="0.25">
      <c r="A24" s="71"/>
      <c r="B24" s="72"/>
      <c r="C24" s="73"/>
      <c r="D24" s="74"/>
    </row>
    <row r="25" spans="1:4" ht="15.75" thickBot="1" x14ac:dyDescent="0.3">
      <c r="A25" s="75" t="s">
        <v>50</v>
      </c>
      <c r="B25" s="76">
        <v>614279.56999999995</v>
      </c>
      <c r="C25" s="77">
        <v>586530.47</v>
      </c>
      <c r="D25" s="78">
        <f t="shared" ref="D25:D32" si="1">C25/B25</f>
        <v>0.95482659467252029</v>
      </c>
    </row>
    <row r="26" spans="1:4" x14ac:dyDescent="0.25">
      <c r="A26" s="79"/>
      <c r="B26" s="80"/>
      <c r="C26" s="81"/>
      <c r="D26" s="82"/>
    </row>
    <row r="27" spans="1:4" ht="15.75" thickBot="1" x14ac:dyDescent="0.3">
      <c r="A27" s="75" t="s">
        <v>51</v>
      </c>
      <c r="B27" s="76">
        <v>352500.34</v>
      </c>
      <c r="C27" s="77">
        <v>352284.49</v>
      </c>
      <c r="D27" s="78">
        <f t="shared" si="1"/>
        <v>0.99938766016509362</v>
      </c>
    </row>
    <row r="28" spans="1:4" x14ac:dyDescent="0.25">
      <c r="A28" s="79"/>
      <c r="B28" s="80"/>
      <c r="C28" s="81"/>
      <c r="D28" s="82"/>
    </row>
    <row r="29" spans="1:4" ht="15.75" thickBot="1" x14ac:dyDescent="0.3">
      <c r="A29" s="75" t="s">
        <v>52</v>
      </c>
      <c r="B29" s="76">
        <v>82000</v>
      </c>
      <c r="C29" s="77">
        <v>81726.820000000007</v>
      </c>
      <c r="D29" s="78">
        <f t="shared" si="1"/>
        <v>0.99666853658536592</v>
      </c>
    </row>
    <row r="30" spans="1:4" x14ac:dyDescent="0.25">
      <c r="A30" s="79"/>
      <c r="B30" s="80"/>
      <c r="C30" s="81"/>
      <c r="D30" s="82"/>
    </row>
    <row r="31" spans="1:4" ht="15.75" thickBot="1" x14ac:dyDescent="0.3">
      <c r="A31" s="83" t="s">
        <v>53</v>
      </c>
      <c r="B31" s="84">
        <v>67500</v>
      </c>
      <c r="C31" s="85">
        <v>67013.759999999995</v>
      </c>
      <c r="D31" s="78">
        <f t="shared" si="1"/>
        <v>0.99279644444444437</v>
      </c>
    </row>
    <row r="32" spans="1:4" ht="21" thickBot="1" x14ac:dyDescent="0.3">
      <c r="A32" s="86" t="s">
        <v>54</v>
      </c>
      <c r="B32" s="87">
        <f>SUM(B24:B31)</f>
        <v>1116279.9099999999</v>
      </c>
      <c r="C32" s="88">
        <f>SUM(C24:C31)</f>
        <v>1087555.54</v>
      </c>
      <c r="D32" s="89">
        <f t="shared" si="1"/>
        <v>0.9742677712438631</v>
      </c>
    </row>
    <row r="33" spans="1:4" ht="20.25" x14ac:dyDescent="0.25">
      <c r="A33" s="90"/>
      <c r="B33" s="62"/>
      <c r="C33" s="62"/>
      <c r="D33" s="63"/>
    </row>
    <row r="34" spans="1:4" ht="20.25" x14ac:dyDescent="0.25">
      <c r="A34" s="90"/>
      <c r="B34" s="62"/>
      <c r="C34" s="62"/>
      <c r="D34" s="63"/>
    </row>
    <row r="35" spans="1:4" ht="20.25" x14ac:dyDescent="0.25">
      <c r="A35" s="90"/>
      <c r="B35" s="62"/>
      <c r="C35" s="62"/>
      <c r="D35" s="63"/>
    </row>
    <row r="36" spans="1:4" ht="18.75" x14ac:dyDescent="0.3">
      <c r="A36" s="91" t="s">
        <v>236</v>
      </c>
      <c r="B36" s="92"/>
      <c r="C36" s="93">
        <f>C19-C32</f>
        <v>28673.049999999814</v>
      </c>
      <c r="D36" s="94"/>
    </row>
  </sheetData>
  <mergeCells count="4">
    <mergeCell ref="A6:D6"/>
    <mergeCell ref="A7:D7"/>
    <mergeCell ref="A8:D8"/>
    <mergeCell ref="A11:A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workbookViewId="0">
      <selection activeCell="A3" sqref="A3:I3"/>
    </sheetView>
  </sheetViews>
  <sheetFormatPr defaultRowHeight="15" x14ac:dyDescent="0.25"/>
  <cols>
    <col min="3" max="3" width="7.5703125" customWidth="1"/>
    <col min="4" max="4" width="9.28515625" customWidth="1"/>
    <col min="5" max="5" width="10.28515625" customWidth="1"/>
    <col min="6" max="6" width="11.7109375" bestFit="1" customWidth="1"/>
    <col min="7" max="7" width="10.140625" bestFit="1" customWidth="1"/>
    <col min="8" max="8" width="11.85546875" customWidth="1"/>
    <col min="9" max="9" width="7.85546875" customWidth="1"/>
  </cols>
  <sheetData>
    <row r="1" spans="1:9" ht="18.75" x14ac:dyDescent="0.3">
      <c r="A1" s="210" t="s">
        <v>55</v>
      </c>
      <c r="B1" s="210"/>
      <c r="C1" s="210"/>
      <c r="D1" s="210"/>
      <c r="E1" s="210"/>
      <c r="F1" s="210"/>
      <c r="G1" s="210"/>
      <c r="H1" s="210"/>
      <c r="I1" s="210"/>
    </row>
    <row r="2" spans="1:9" ht="18.75" x14ac:dyDescent="0.3">
      <c r="A2" s="210" t="s">
        <v>56</v>
      </c>
      <c r="B2" s="210"/>
      <c r="C2" s="210"/>
      <c r="D2" s="210"/>
      <c r="E2" s="210"/>
      <c r="F2" s="210"/>
      <c r="G2" s="210"/>
      <c r="H2" s="210"/>
      <c r="I2" s="210"/>
    </row>
    <row r="3" spans="1:9" ht="18.75" x14ac:dyDescent="0.3">
      <c r="A3" s="210" t="s">
        <v>237</v>
      </c>
      <c r="B3" s="210"/>
      <c r="C3" s="210"/>
      <c r="D3" s="210"/>
      <c r="E3" s="210"/>
      <c r="F3" s="210"/>
      <c r="G3" s="210"/>
      <c r="H3" s="210"/>
      <c r="I3" s="210"/>
    </row>
    <row r="4" spans="1:9" ht="17.25" customHeight="1" x14ac:dyDescent="0.25">
      <c r="A4" s="5"/>
      <c r="G4" s="31"/>
      <c r="H4" s="1"/>
      <c r="I4" s="95"/>
    </row>
    <row r="5" spans="1:9" x14ac:dyDescent="0.25">
      <c r="A5" s="96" t="s">
        <v>1</v>
      </c>
      <c r="B5" s="22"/>
      <c r="C5" s="22"/>
      <c r="D5" s="22"/>
      <c r="F5" s="97">
        <v>8258.9699999999993</v>
      </c>
      <c r="G5" s="31"/>
      <c r="H5" s="98">
        <v>8258.9699999999993</v>
      </c>
      <c r="I5" s="99"/>
    </row>
    <row r="6" spans="1:9" x14ac:dyDescent="0.25">
      <c r="A6" s="96" t="s">
        <v>238</v>
      </c>
      <c r="B6" s="22"/>
      <c r="C6" s="22"/>
      <c r="D6" s="22"/>
      <c r="G6" s="31"/>
      <c r="H6" s="32"/>
      <c r="I6" s="99"/>
    </row>
    <row r="7" spans="1:9" ht="15.75" x14ac:dyDescent="0.25">
      <c r="A7" s="211" t="s">
        <v>239</v>
      </c>
      <c r="B7" s="212"/>
      <c r="C7" s="212"/>
      <c r="D7" s="212"/>
      <c r="E7" s="30"/>
      <c r="G7" s="31"/>
      <c r="H7" s="32"/>
      <c r="I7" s="99"/>
    </row>
    <row r="8" spans="1:9" ht="18.75" x14ac:dyDescent="0.3">
      <c r="A8" s="100"/>
      <c r="G8" s="31"/>
      <c r="H8" s="32"/>
      <c r="I8" s="99"/>
    </row>
    <row r="9" spans="1:9" ht="18.75" x14ac:dyDescent="0.3">
      <c r="A9" s="101" t="s">
        <v>57</v>
      </c>
      <c r="F9" s="102" t="s">
        <v>3</v>
      </c>
      <c r="G9" s="31"/>
      <c r="H9" s="98" t="s">
        <v>12</v>
      </c>
      <c r="I9" s="99"/>
    </row>
    <row r="10" spans="1:9" ht="15.75" x14ac:dyDescent="0.25">
      <c r="A10" s="30" t="s">
        <v>58</v>
      </c>
      <c r="B10" s="30"/>
      <c r="C10" s="30"/>
      <c r="F10" s="31">
        <f>E11+E12+E13+E14</f>
        <v>1078870.94</v>
      </c>
      <c r="G10" s="31"/>
      <c r="H10" s="32">
        <f>E11+E12+E13+E14</f>
        <v>1078870.94</v>
      </c>
      <c r="I10" s="103">
        <f>H10/F10</f>
        <v>1</v>
      </c>
    </row>
    <row r="11" spans="1:9" x14ac:dyDescent="0.25">
      <c r="A11" s="104" t="s">
        <v>59</v>
      </c>
      <c r="B11" s="105" t="s">
        <v>50</v>
      </c>
      <c r="E11" s="106">
        <v>585370.6</v>
      </c>
      <c r="F11" s="107"/>
      <c r="G11" s="31"/>
      <c r="H11" s="32"/>
      <c r="I11" s="103"/>
    </row>
    <row r="12" spans="1:9" x14ac:dyDescent="0.25">
      <c r="A12" s="105" t="s">
        <v>60</v>
      </c>
      <c r="B12" s="105" t="s">
        <v>51</v>
      </c>
      <c r="E12" s="106">
        <v>346000.34</v>
      </c>
      <c r="F12" s="107"/>
      <c r="G12" s="31"/>
      <c r="H12" s="32"/>
      <c r="I12" s="103"/>
    </row>
    <row r="13" spans="1:9" x14ac:dyDescent="0.25">
      <c r="A13" s="105" t="s">
        <v>60</v>
      </c>
      <c r="B13" s="105" t="s">
        <v>61</v>
      </c>
      <c r="E13" s="106">
        <v>81000</v>
      </c>
      <c r="F13" s="107"/>
      <c r="G13" s="31"/>
      <c r="H13" s="32"/>
      <c r="I13" s="103"/>
    </row>
    <row r="14" spans="1:9" x14ac:dyDescent="0.25">
      <c r="A14" s="105" t="s">
        <v>60</v>
      </c>
      <c r="B14" s="105" t="s">
        <v>62</v>
      </c>
      <c r="E14" s="106">
        <v>66500</v>
      </c>
      <c r="F14" s="107"/>
      <c r="G14" s="31"/>
      <c r="H14" s="32"/>
      <c r="I14" s="103"/>
    </row>
    <row r="15" spans="1:9" x14ac:dyDescent="0.25">
      <c r="A15" s="105"/>
      <c r="B15" s="105"/>
      <c r="E15" s="108"/>
      <c r="F15" s="107"/>
      <c r="G15" s="31"/>
      <c r="H15" s="32"/>
      <c r="I15" s="103"/>
    </row>
    <row r="16" spans="1:9" ht="15.75" x14ac:dyDescent="0.25">
      <c r="A16" s="30" t="s">
        <v>63</v>
      </c>
      <c r="F16" s="31">
        <v>5750</v>
      </c>
      <c r="G16" s="31"/>
      <c r="H16" s="32">
        <v>5750</v>
      </c>
      <c r="I16" s="103">
        <f t="shared" ref="I16" si="0">H16/F16</f>
        <v>1</v>
      </c>
    </row>
    <row r="17" spans="1:9" ht="15.75" x14ac:dyDescent="0.25">
      <c r="A17" s="30"/>
      <c r="F17" s="31"/>
      <c r="G17" s="31"/>
      <c r="H17" s="32"/>
      <c r="I17" s="103"/>
    </row>
    <row r="18" spans="1:9" ht="15.75" x14ac:dyDescent="0.25">
      <c r="A18" s="6" t="s">
        <v>64</v>
      </c>
      <c r="F18" s="31">
        <v>1000</v>
      </c>
      <c r="G18" s="31"/>
      <c r="H18" s="1">
        <v>1000</v>
      </c>
      <c r="I18" s="109">
        <f>H18/F18</f>
        <v>1</v>
      </c>
    </row>
    <row r="19" spans="1:9" ht="15.75" x14ac:dyDescent="0.25">
      <c r="A19" s="6" t="s">
        <v>65</v>
      </c>
      <c r="F19" s="31"/>
      <c r="G19" s="31"/>
      <c r="H19" s="1"/>
      <c r="I19" s="109"/>
    </row>
    <row r="20" spans="1:9" x14ac:dyDescent="0.25">
      <c r="A20" s="10"/>
      <c r="B20" s="110"/>
      <c r="F20" s="31"/>
      <c r="G20" s="111"/>
      <c r="H20" s="1"/>
      <c r="I20" s="112"/>
    </row>
    <row r="21" spans="1:9" ht="15.75" x14ac:dyDescent="0.25">
      <c r="A21" s="30" t="s">
        <v>66</v>
      </c>
      <c r="D21" s="30"/>
      <c r="F21" s="31">
        <v>21000</v>
      </c>
      <c r="G21" s="113"/>
      <c r="H21" s="32">
        <f>SUM(G22:G36)</f>
        <v>20932.53</v>
      </c>
      <c r="I21" s="103">
        <f>H21/F21</f>
        <v>0.99678714285714276</v>
      </c>
    </row>
    <row r="22" spans="1:9" x14ac:dyDescent="0.25">
      <c r="A22" s="114" t="s">
        <v>67</v>
      </c>
      <c r="F22" s="31"/>
      <c r="G22" s="115">
        <v>5751.87</v>
      </c>
      <c r="H22" s="32"/>
      <c r="I22" s="103"/>
    </row>
    <row r="23" spans="1:9" x14ac:dyDescent="0.25">
      <c r="A23" s="114" t="s">
        <v>243</v>
      </c>
      <c r="E23" s="114"/>
      <c r="F23" s="31"/>
      <c r="G23" s="115">
        <v>2600</v>
      </c>
      <c r="H23" s="32"/>
      <c r="I23" s="103"/>
    </row>
    <row r="24" spans="1:9" x14ac:dyDescent="0.25">
      <c r="A24" s="114" t="s">
        <v>68</v>
      </c>
      <c r="E24" s="114"/>
      <c r="F24" s="31"/>
      <c r="G24" s="115">
        <v>450</v>
      </c>
      <c r="H24" s="32"/>
      <c r="I24" s="103"/>
    </row>
    <row r="25" spans="1:9" x14ac:dyDescent="0.25">
      <c r="A25" s="114" t="s">
        <v>69</v>
      </c>
      <c r="E25" s="114"/>
      <c r="F25" s="31"/>
      <c r="G25" s="115">
        <v>280</v>
      </c>
      <c r="H25" s="32"/>
      <c r="I25" s="103"/>
    </row>
    <row r="26" spans="1:9" x14ac:dyDescent="0.25">
      <c r="A26" s="114" t="s">
        <v>70</v>
      </c>
      <c r="E26" s="114"/>
      <c r="F26" s="31"/>
      <c r="G26" s="115">
        <v>40</v>
      </c>
      <c r="H26" s="32"/>
      <c r="I26" s="103"/>
    </row>
    <row r="27" spans="1:9" x14ac:dyDescent="0.25">
      <c r="A27" s="114" t="s">
        <v>71</v>
      </c>
      <c r="E27" s="114"/>
      <c r="F27" s="31"/>
      <c r="G27" s="115">
        <v>40</v>
      </c>
      <c r="H27" s="32"/>
      <c r="I27" s="103"/>
    </row>
    <row r="28" spans="1:9" x14ac:dyDescent="0.25">
      <c r="A28" s="114" t="s">
        <v>244</v>
      </c>
      <c r="E28" s="114"/>
      <c r="F28" s="31"/>
      <c r="G28" s="115">
        <v>30</v>
      </c>
      <c r="H28" s="32"/>
      <c r="I28" s="103"/>
    </row>
    <row r="29" spans="1:9" x14ac:dyDescent="0.25">
      <c r="A29" s="114" t="s">
        <v>72</v>
      </c>
      <c r="E29" s="114"/>
      <c r="F29" s="31"/>
      <c r="G29" s="115">
        <v>210</v>
      </c>
      <c r="H29" s="32"/>
      <c r="I29" s="103"/>
    </row>
    <row r="30" spans="1:9" x14ac:dyDescent="0.25">
      <c r="A30" s="114" t="s">
        <v>73</v>
      </c>
      <c r="E30" s="114"/>
      <c r="F30" s="31"/>
      <c r="G30" s="115">
        <v>80</v>
      </c>
      <c r="H30" s="32"/>
      <c r="I30" s="103"/>
    </row>
    <row r="31" spans="1:9" x14ac:dyDescent="0.25">
      <c r="A31" s="114" t="s">
        <v>74</v>
      </c>
      <c r="E31" s="114"/>
      <c r="F31" s="31"/>
      <c r="G31" s="115">
        <v>1155</v>
      </c>
      <c r="H31" s="32"/>
      <c r="I31" s="103"/>
    </row>
    <row r="32" spans="1:9" x14ac:dyDescent="0.25">
      <c r="A32" s="114" t="s">
        <v>75</v>
      </c>
      <c r="E32" s="114"/>
      <c r="F32" s="31"/>
      <c r="G32" s="115">
        <v>420</v>
      </c>
      <c r="H32" s="32"/>
      <c r="I32" s="103"/>
    </row>
    <row r="33" spans="1:9" x14ac:dyDescent="0.25">
      <c r="A33" s="114" t="s">
        <v>76</v>
      </c>
      <c r="E33" s="114"/>
      <c r="F33" s="31"/>
      <c r="G33" s="115">
        <v>552</v>
      </c>
      <c r="H33" s="32"/>
      <c r="I33" s="103"/>
    </row>
    <row r="34" spans="1:9" x14ac:dyDescent="0.25">
      <c r="A34" s="114" t="s">
        <v>246</v>
      </c>
      <c r="E34" s="114"/>
      <c r="F34" s="31"/>
      <c r="G34" s="115">
        <v>4860.3999999999996</v>
      </c>
      <c r="H34" s="32"/>
      <c r="I34" s="103"/>
    </row>
    <row r="35" spans="1:9" s="4" customFormat="1" x14ac:dyDescent="0.25">
      <c r="A35" s="114" t="s">
        <v>245</v>
      </c>
      <c r="E35" s="114"/>
      <c r="F35" s="31"/>
      <c r="G35" s="115">
        <v>40</v>
      </c>
      <c r="H35" s="32"/>
      <c r="I35" s="103"/>
    </row>
    <row r="36" spans="1:9" s="4" customFormat="1" x14ac:dyDescent="0.25">
      <c r="A36" s="114" t="s">
        <v>247</v>
      </c>
      <c r="E36" s="114"/>
      <c r="F36" s="31"/>
      <c r="G36" s="115">
        <v>4423.26</v>
      </c>
      <c r="H36" s="32"/>
      <c r="I36" s="103"/>
    </row>
    <row r="37" spans="1:9" s="4" customFormat="1" x14ac:dyDescent="0.25">
      <c r="A37" s="114"/>
      <c r="E37" s="114"/>
      <c r="F37" s="31"/>
      <c r="G37" s="115"/>
      <c r="H37" s="32"/>
      <c r="I37" s="103"/>
    </row>
    <row r="38" spans="1:9" ht="15.75" x14ac:dyDescent="0.25">
      <c r="A38" s="30" t="s">
        <v>77</v>
      </c>
      <c r="D38" s="30"/>
      <c r="F38" s="31">
        <v>1400</v>
      </c>
      <c r="G38" s="113"/>
      <c r="H38" s="32">
        <v>1416.15</v>
      </c>
      <c r="I38" s="103">
        <f>H38/F38</f>
        <v>1.0115357142857144</v>
      </c>
    </row>
    <row r="39" spans="1:9" x14ac:dyDescent="0.25">
      <c r="A39" s="213"/>
      <c r="B39" s="213"/>
      <c r="C39" s="213"/>
      <c r="D39" s="213"/>
      <c r="E39" s="213"/>
      <c r="F39" s="31"/>
      <c r="G39" s="115"/>
      <c r="H39" s="32"/>
      <c r="I39" s="103"/>
    </row>
    <row r="40" spans="1:9" ht="18.75" x14ac:dyDescent="0.3">
      <c r="A40" s="101" t="s">
        <v>78</v>
      </c>
      <c r="B40" s="116"/>
      <c r="C40" s="116"/>
      <c r="D40" s="117"/>
      <c r="F40" s="118">
        <f>F5+F10+F16+F18+F21+F38</f>
        <v>1116279.9099999999</v>
      </c>
      <c r="G40" s="118"/>
      <c r="H40" s="118">
        <f>H5+H10+H16+H18+H21+H38</f>
        <v>1116228.5899999999</v>
      </c>
      <c r="I40" s="119">
        <f>H40/F40</f>
        <v>0.99995402586793836</v>
      </c>
    </row>
    <row r="41" spans="1:9" ht="18.75" x14ac:dyDescent="0.3">
      <c r="A41" s="101"/>
      <c r="B41" s="116"/>
      <c r="C41" s="116"/>
      <c r="D41" s="117"/>
      <c r="F41" s="118"/>
      <c r="G41" s="118"/>
      <c r="H41" s="118"/>
      <c r="I41" s="119"/>
    </row>
    <row r="42" spans="1:9" ht="15.75" x14ac:dyDescent="0.25">
      <c r="A42" s="30"/>
      <c r="G42" s="31"/>
      <c r="H42" s="32"/>
      <c r="I42" s="99"/>
    </row>
    <row r="43" spans="1:9" ht="18.75" x14ac:dyDescent="0.3">
      <c r="A43" s="101" t="s">
        <v>79</v>
      </c>
      <c r="B43" s="120"/>
      <c r="C43" s="120"/>
      <c r="D43" s="120"/>
      <c r="E43" s="120"/>
      <c r="F43" s="118">
        <f>F40</f>
        <v>1116279.9099999999</v>
      </c>
      <c r="G43" s="121"/>
      <c r="H43" s="122">
        <f>H48+H129+H242+H286</f>
        <v>1087555.54</v>
      </c>
      <c r="I43" s="119">
        <f>H43/F43</f>
        <v>0.9742677712438631</v>
      </c>
    </row>
    <row r="44" spans="1:9" ht="15.75" x14ac:dyDescent="0.25">
      <c r="A44" s="30"/>
      <c r="G44" s="31"/>
      <c r="I44" s="99"/>
    </row>
    <row r="45" spans="1:9" ht="15.75" x14ac:dyDescent="0.25">
      <c r="A45" s="123" t="s">
        <v>80</v>
      </c>
      <c r="B45" s="124"/>
      <c r="C45" s="125"/>
      <c r="D45" s="125"/>
      <c r="E45" s="126"/>
      <c r="F45" s="126"/>
      <c r="G45" s="127"/>
      <c r="H45" s="128"/>
      <c r="I45" s="129"/>
    </row>
    <row r="46" spans="1:9" s="188" customFormat="1" ht="15.75" x14ac:dyDescent="0.25">
      <c r="A46" s="123"/>
      <c r="B46" s="124"/>
      <c r="C46" s="125"/>
      <c r="D46" s="125"/>
      <c r="E46" s="126"/>
      <c r="F46" s="126"/>
      <c r="G46" s="127"/>
      <c r="H46" s="128"/>
      <c r="I46" s="129"/>
    </row>
    <row r="47" spans="1:9" ht="15.75" x14ac:dyDescent="0.25">
      <c r="A47" s="30"/>
      <c r="G47" s="31"/>
      <c r="H47" s="32"/>
      <c r="I47" s="134">
        <v>2</v>
      </c>
    </row>
    <row r="48" spans="1:9" ht="18.75" x14ac:dyDescent="0.3">
      <c r="A48" s="101" t="s">
        <v>81</v>
      </c>
      <c r="D48" s="117"/>
      <c r="E48" s="91"/>
      <c r="F48" s="118"/>
      <c r="G48" s="130"/>
      <c r="H48" s="131">
        <f>H50+H55</f>
        <v>586530.47</v>
      </c>
      <c r="I48" s="119">
        <f>H48/614279.57</f>
        <v>0.95482659467252029</v>
      </c>
    </row>
    <row r="49" spans="1:9" s="188" customFormat="1" ht="9" customHeight="1" x14ac:dyDescent="0.3">
      <c r="A49" s="101"/>
      <c r="D49" s="117"/>
      <c r="E49" s="91"/>
      <c r="F49" s="118"/>
      <c r="G49" s="130"/>
      <c r="H49" s="131"/>
      <c r="I49" s="119"/>
    </row>
    <row r="50" spans="1:9" ht="15.75" x14ac:dyDescent="0.25">
      <c r="A50" s="117" t="s">
        <v>82</v>
      </c>
      <c r="C50" s="117"/>
      <c r="D50" s="30"/>
      <c r="F50" s="31"/>
      <c r="G50" s="31"/>
      <c r="H50" s="98">
        <v>390043.42</v>
      </c>
      <c r="I50" s="119">
        <f>H50/390451</f>
        <v>0.9989561302186446</v>
      </c>
    </row>
    <row r="51" spans="1:9" x14ac:dyDescent="0.25">
      <c r="A51" s="105" t="s">
        <v>83</v>
      </c>
      <c r="B51" s="110"/>
      <c r="C51" s="110"/>
      <c r="D51" s="110"/>
      <c r="E51" s="110"/>
      <c r="F51" s="132"/>
      <c r="G51" s="31"/>
      <c r="H51" s="32"/>
      <c r="I51" s="133"/>
    </row>
    <row r="52" spans="1:9" x14ac:dyDescent="0.25">
      <c r="A52" s="105" t="s">
        <v>84</v>
      </c>
      <c r="B52" s="110"/>
      <c r="C52" s="110"/>
      <c r="D52" s="110"/>
      <c r="E52" s="110"/>
      <c r="F52" s="132"/>
      <c r="G52" s="31"/>
      <c r="H52" s="32"/>
      <c r="I52" s="133"/>
    </row>
    <row r="53" spans="1:9" x14ac:dyDescent="0.25">
      <c r="A53" s="105" t="s">
        <v>248</v>
      </c>
      <c r="B53" s="110"/>
      <c r="C53" s="110"/>
      <c r="D53" s="110"/>
      <c r="E53" s="110"/>
      <c r="F53" s="132"/>
      <c r="G53" s="31"/>
      <c r="H53" s="32"/>
    </row>
    <row r="54" spans="1:9" s="188" customFormat="1" x14ac:dyDescent="0.25">
      <c r="A54" s="105"/>
      <c r="B54" s="110"/>
      <c r="C54" s="110"/>
      <c r="D54" s="110"/>
      <c r="E54" s="110"/>
      <c r="F54" s="132"/>
      <c r="G54" s="31"/>
      <c r="H54" s="32"/>
    </row>
    <row r="55" spans="1:9" ht="15.75" x14ac:dyDescent="0.25">
      <c r="A55" s="117" t="s">
        <v>15</v>
      </c>
      <c r="F55" s="31"/>
      <c r="G55" s="135"/>
      <c r="H55" s="98">
        <f>SUM(H57:H127)</f>
        <v>196487.05</v>
      </c>
      <c r="I55" s="119">
        <f>H55/223828.57</f>
        <v>0.87784615699416735</v>
      </c>
    </row>
    <row r="56" spans="1:9" s="188" customFormat="1" ht="7.5" customHeight="1" x14ac:dyDescent="0.25">
      <c r="A56" s="117"/>
      <c r="F56" s="31"/>
      <c r="G56" s="135"/>
      <c r="H56" s="98"/>
      <c r="I56" s="119"/>
    </row>
    <row r="57" spans="1:9" ht="15.75" x14ac:dyDescent="0.25">
      <c r="A57" s="30" t="s">
        <v>85</v>
      </c>
      <c r="F57" s="31"/>
      <c r="G57" s="31"/>
      <c r="H57" s="32">
        <v>823.36</v>
      </c>
      <c r="I57" s="133"/>
    </row>
    <row r="58" spans="1:9" s="4" customFormat="1" ht="6.75" customHeight="1" x14ac:dyDescent="0.25">
      <c r="A58" s="30"/>
      <c r="F58" s="31"/>
      <c r="G58" s="31"/>
      <c r="H58" s="32"/>
      <c r="I58" s="133"/>
    </row>
    <row r="59" spans="1:9" s="4" customFormat="1" ht="15.75" x14ac:dyDescent="0.25">
      <c r="A59" s="30" t="s">
        <v>211</v>
      </c>
      <c r="F59" s="130"/>
      <c r="G59" s="130"/>
      <c r="H59" s="32">
        <v>6427.87</v>
      </c>
      <c r="I59" s="133"/>
    </row>
    <row r="60" spans="1:9" s="4" customFormat="1" x14ac:dyDescent="0.25">
      <c r="A60" s="114" t="s">
        <v>257</v>
      </c>
      <c r="B60" s="22"/>
      <c r="C60" s="22"/>
      <c r="D60" s="22"/>
      <c r="E60" s="22"/>
      <c r="F60" s="130"/>
      <c r="G60" s="130"/>
      <c r="H60" s="32"/>
      <c r="I60" s="133"/>
    </row>
    <row r="61" spans="1:9" ht="10.5" customHeight="1" x14ac:dyDescent="0.25">
      <c r="A61" s="30"/>
      <c r="F61" s="31"/>
      <c r="G61" s="31"/>
      <c r="H61" s="32"/>
      <c r="I61" s="133"/>
    </row>
    <row r="62" spans="1:9" ht="15.75" x14ac:dyDescent="0.25">
      <c r="A62" s="30" t="s">
        <v>212</v>
      </c>
      <c r="F62" s="31"/>
      <c r="G62" s="31"/>
      <c r="H62" s="32">
        <f>SUM(G63:G75)</f>
        <v>39621.83</v>
      </c>
      <c r="I62" s="136"/>
    </row>
    <row r="63" spans="1:9" x14ac:dyDescent="0.25">
      <c r="A63" s="114" t="s">
        <v>249</v>
      </c>
      <c r="B63" s="4"/>
      <c r="C63" s="4"/>
      <c r="D63" s="4"/>
      <c r="E63" s="4"/>
      <c r="F63" s="31"/>
      <c r="G63" s="32">
        <v>3498.69</v>
      </c>
      <c r="H63" s="32"/>
      <c r="I63" s="133"/>
    </row>
    <row r="64" spans="1:9" x14ac:dyDescent="0.25">
      <c r="A64" s="114" t="s">
        <v>86</v>
      </c>
      <c r="B64" s="4"/>
      <c r="C64" s="4"/>
      <c r="D64" s="114"/>
      <c r="E64" s="4"/>
      <c r="F64" s="31"/>
      <c r="G64" s="32">
        <v>6110.36</v>
      </c>
      <c r="H64" s="32"/>
      <c r="I64" s="133"/>
    </row>
    <row r="65" spans="1:9" x14ac:dyDescent="0.25">
      <c r="A65" s="114" t="s">
        <v>330</v>
      </c>
      <c r="B65" s="4"/>
      <c r="C65" s="4"/>
      <c r="D65" s="4"/>
      <c r="E65" s="114"/>
      <c r="F65" s="31"/>
      <c r="G65" s="32">
        <v>4528.6000000000004</v>
      </c>
      <c r="H65" s="32"/>
      <c r="I65" s="133"/>
    </row>
    <row r="66" spans="1:9" x14ac:dyDescent="0.25">
      <c r="A66" s="114" t="s">
        <v>250</v>
      </c>
      <c r="B66" s="4"/>
      <c r="C66" s="4"/>
      <c r="D66" s="4"/>
      <c r="E66" s="4"/>
      <c r="F66" s="31"/>
      <c r="G66" s="32">
        <v>2477.12</v>
      </c>
      <c r="H66" s="32"/>
      <c r="I66" s="133"/>
    </row>
    <row r="67" spans="1:9" x14ac:dyDescent="0.25">
      <c r="A67" s="114" t="s">
        <v>87</v>
      </c>
      <c r="B67" s="4"/>
      <c r="C67" s="4"/>
      <c r="D67" s="4"/>
      <c r="E67" s="114"/>
      <c r="F67" s="31"/>
      <c r="G67" s="32">
        <v>396.5</v>
      </c>
      <c r="H67" s="32"/>
      <c r="I67" s="133"/>
    </row>
    <row r="68" spans="1:9" x14ac:dyDescent="0.25">
      <c r="A68" s="114" t="s">
        <v>251</v>
      </c>
      <c r="B68" s="4"/>
      <c r="C68" s="114"/>
      <c r="D68" s="4"/>
      <c r="E68" s="4"/>
      <c r="F68" s="31"/>
      <c r="G68" s="32">
        <v>1559.66</v>
      </c>
      <c r="H68" s="32"/>
      <c r="I68" s="133"/>
    </row>
    <row r="69" spans="1:9" x14ac:dyDescent="0.25">
      <c r="A69" s="114" t="s">
        <v>252</v>
      </c>
      <c r="B69" s="4"/>
      <c r="C69" s="4"/>
      <c r="D69" s="4"/>
      <c r="E69" s="114"/>
      <c r="F69" s="31"/>
      <c r="G69" s="32">
        <v>590.44000000000005</v>
      </c>
      <c r="H69" s="32"/>
      <c r="I69" s="133"/>
    </row>
    <row r="70" spans="1:9" x14ac:dyDescent="0.25">
      <c r="A70" s="114" t="s">
        <v>88</v>
      </c>
      <c r="B70" s="4"/>
      <c r="C70" s="4"/>
      <c r="D70" s="4"/>
      <c r="E70" s="4"/>
      <c r="F70" s="31"/>
      <c r="G70" s="32">
        <v>6079.68</v>
      </c>
      <c r="H70" s="32"/>
      <c r="I70" s="133"/>
    </row>
    <row r="71" spans="1:9" x14ac:dyDescent="0.25">
      <c r="A71" s="114" t="s">
        <v>253</v>
      </c>
      <c r="B71" s="4"/>
      <c r="C71" s="4"/>
      <c r="D71" s="4"/>
      <c r="E71" s="4"/>
      <c r="F71" s="31"/>
      <c r="G71" s="32">
        <v>5860.84</v>
      </c>
      <c r="H71" s="32"/>
      <c r="I71" s="133"/>
    </row>
    <row r="72" spans="1:9" x14ac:dyDescent="0.25">
      <c r="A72" s="114" t="s">
        <v>89</v>
      </c>
      <c r="B72" s="4"/>
      <c r="C72" s="4"/>
      <c r="D72" s="4"/>
      <c r="E72" s="4"/>
      <c r="F72" s="31"/>
      <c r="G72" s="32">
        <v>292.74</v>
      </c>
      <c r="H72" s="32"/>
      <c r="I72" s="133"/>
    </row>
    <row r="73" spans="1:9" x14ac:dyDescent="0.25">
      <c r="A73" s="114" t="s">
        <v>254</v>
      </c>
      <c r="B73" s="4"/>
      <c r="C73" s="4"/>
      <c r="D73" s="4"/>
      <c r="E73" s="4"/>
      <c r="F73" s="31"/>
      <c r="G73" s="32">
        <v>3206.2</v>
      </c>
      <c r="H73" s="32"/>
      <c r="I73" s="133"/>
    </row>
    <row r="74" spans="1:9" x14ac:dyDescent="0.25">
      <c r="A74" s="114" t="s">
        <v>255</v>
      </c>
      <c r="B74" s="4"/>
      <c r="C74" s="4"/>
      <c r="D74" s="4"/>
      <c r="E74" s="4"/>
      <c r="F74" s="31"/>
      <c r="G74" s="32">
        <v>3021</v>
      </c>
      <c r="H74" s="32"/>
      <c r="I74" s="133"/>
    </row>
    <row r="75" spans="1:9" x14ac:dyDescent="0.25">
      <c r="A75" s="114" t="s">
        <v>256</v>
      </c>
      <c r="F75" s="31"/>
      <c r="G75" s="31">
        <v>2000</v>
      </c>
      <c r="H75" s="32"/>
      <c r="I75" s="133"/>
    </row>
    <row r="76" spans="1:9" ht="10.5" customHeight="1" x14ac:dyDescent="0.25">
      <c r="A76" s="114"/>
      <c r="F76" s="31"/>
      <c r="G76" s="31"/>
      <c r="H76" s="32"/>
      <c r="I76" s="133"/>
    </row>
    <row r="77" spans="1:9" ht="15.75" x14ac:dyDescent="0.25">
      <c r="A77" s="30" t="s">
        <v>258</v>
      </c>
      <c r="F77" s="31"/>
      <c r="G77" s="113"/>
      <c r="H77" s="32">
        <f>SUM(G78:G80)</f>
        <v>8083.6299999999992</v>
      </c>
      <c r="I77" s="133"/>
    </row>
    <row r="78" spans="1:9" x14ac:dyDescent="0.25">
      <c r="A78" s="114" t="s">
        <v>91</v>
      </c>
      <c r="B78" s="137"/>
      <c r="G78" s="31">
        <v>2601.21</v>
      </c>
      <c r="H78" s="32"/>
      <c r="I78" s="133"/>
    </row>
    <row r="79" spans="1:9" x14ac:dyDescent="0.25">
      <c r="A79" s="114" t="s">
        <v>92</v>
      </c>
      <c r="B79" s="137"/>
      <c r="G79" s="31">
        <v>174.77</v>
      </c>
      <c r="H79" s="32"/>
      <c r="I79" s="133"/>
    </row>
    <row r="80" spans="1:9" x14ac:dyDescent="0.25">
      <c r="A80" s="114" t="s">
        <v>93</v>
      </c>
      <c r="B80" s="137"/>
      <c r="G80" s="31">
        <v>5307.65</v>
      </c>
      <c r="H80" s="32"/>
      <c r="I80" s="133"/>
    </row>
    <row r="81" spans="1:9" ht="9" customHeight="1" x14ac:dyDescent="0.25">
      <c r="A81" s="114"/>
      <c r="F81" s="31"/>
      <c r="G81" s="31"/>
      <c r="H81" s="32"/>
      <c r="I81" s="133"/>
    </row>
    <row r="82" spans="1:9" ht="15.75" x14ac:dyDescent="0.25">
      <c r="A82" s="30" t="s">
        <v>260</v>
      </c>
      <c r="G82" s="31"/>
      <c r="H82" s="32">
        <f>SUM(G83:G88)</f>
        <v>12290.800000000001</v>
      </c>
      <c r="I82" s="133"/>
    </row>
    <row r="83" spans="1:9" x14ac:dyDescent="0.25">
      <c r="A83" s="138" t="s">
        <v>261</v>
      </c>
      <c r="B83" s="138"/>
      <c r="C83" s="4"/>
      <c r="D83" s="4"/>
      <c r="E83" s="4"/>
      <c r="F83" s="4"/>
      <c r="G83" s="31">
        <v>439.2</v>
      </c>
      <c r="H83" s="32"/>
      <c r="I83" s="99"/>
    </row>
    <row r="84" spans="1:9" x14ac:dyDescent="0.25">
      <c r="A84" s="138" t="s">
        <v>262</v>
      </c>
      <c r="B84" s="138"/>
      <c r="C84" s="4"/>
      <c r="D84" s="4"/>
      <c r="E84" s="4"/>
      <c r="F84" s="4"/>
      <c r="G84" s="31">
        <v>8438</v>
      </c>
      <c r="H84" s="32"/>
      <c r="I84" s="99"/>
    </row>
    <row r="85" spans="1:9" x14ac:dyDescent="0.25">
      <c r="A85" s="138" t="s">
        <v>95</v>
      </c>
      <c r="B85" s="138"/>
      <c r="C85" s="4"/>
      <c r="D85" s="4"/>
      <c r="E85" s="4"/>
      <c r="F85" s="4"/>
      <c r="G85" s="31">
        <v>246</v>
      </c>
      <c r="H85" s="32"/>
      <c r="I85" s="99"/>
    </row>
    <row r="86" spans="1:9" x14ac:dyDescent="0.25">
      <c r="A86" s="138" t="s">
        <v>331</v>
      </c>
      <c r="B86" s="138"/>
      <c r="C86" s="4"/>
      <c r="D86" s="4"/>
      <c r="E86" s="4"/>
      <c r="F86" s="4"/>
      <c r="G86" s="31">
        <v>297.60000000000002</v>
      </c>
      <c r="H86" s="32"/>
      <c r="I86" s="99"/>
    </row>
    <row r="87" spans="1:9" x14ac:dyDescent="0.25">
      <c r="A87" s="138" t="s">
        <v>263</v>
      </c>
      <c r="B87" s="138"/>
      <c r="C87" s="4"/>
      <c r="D87" s="4"/>
      <c r="E87" s="4"/>
      <c r="F87" s="4"/>
      <c r="G87" s="31">
        <v>370</v>
      </c>
      <c r="H87" s="32"/>
      <c r="I87" s="99"/>
    </row>
    <row r="88" spans="1:9" s="4" customFormat="1" x14ac:dyDescent="0.25">
      <c r="A88" s="138" t="s">
        <v>264</v>
      </c>
      <c r="B88" s="138"/>
      <c r="G88" s="31">
        <v>2500</v>
      </c>
      <c r="H88" s="32"/>
      <c r="I88" s="99"/>
    </row>
    <row r="89" spans="1:9" ht="9.75" customHeight="1" x14ac:dyDescent="0.25">
      <c r="A89" s="138"/>
      <c r="B89" s="138"/>
      <c r="G89" s="31"/>
      <c r="H89" s="32"/>
      <c r="I89" s="99"/>
    </row>
    <row r="90" spans="1:9" ht="15.75" x14ac:dyDescent="0.25">
      <c r="A90" s="139" t="s">
        <v>259</v>
      </c>
      <c r="B90" s="139"/>
      <c r="C90" s="189"/>
      <c r="D90" s="189"/>
      <c r="E90" s="189"/>
      <c r="F90" s="189"/>
      <c r="G90" s="31"/>
      <c r="H90" s="32">
        <v>100</v>
      </c>
      <c r="I90" s="99"/>
    </row>
    <row r="91" spans="1:9" ht="9.75" customHeight="1" x14ac:dyDescent="0.25">
      <c r="I91" s="99"/>
    </row>
    <row r="92" spans="1:9" ht="15.75" x14ac:dyDescent="0.25">
      <c r="A92" s="30" t="s">
        <v>265</v>
      </c>
      <c r="G92" s="31"/>
      <c r="H92" s="32">
        <f>SUM(G93:G109)</f>
        <v>114243.26999999999</v>
      </c>
      <c r="I92" s="99"/>
    </row>
    <row r="93" spans="1:9" x14ac:dyDescent="0.25">
      <c r="A93" s="138" t="s">
        <v>96</v>
      </c>
      <c r="B93" s="4"/>
      <c r="C93" s="4"/>
      <c r="D93" s="4"/>
      <c r="E93" s="4"/>
      <c r="F93" s="138"/>
      <c r="G93" s="31">
        <v>87376.24</v>
      </c>
      <c r="H93" s="32"/>
      <c r="I93" s="99"/>
    </row>
    <row r="94" spans="1:9" x14ac:dyDescent="0.25">
      <c r="A94" s="138" t="s">
        <v>179</v>
      </c>
      <c r="B94" s="4"/>
      <c r="C94" s="4"/>
      <c r="D94" s="4"/>
      <c r="E94" s="4"/>
      <c r="F94" s="4"/>
      <c r="G94" s="31">
        <v>320.75</v>
      </c>
      <c r="H94" s="32"/>
      <c r="I94" s="99"/>
    </row>
    <row r="95" spans="1:9" x14ac:dyDescent="0.25">
      <c r="A95" s="138" t="s">
        <v>97</v>
      </c>
      <c r="B95" s="4"/>
      <c r="C95" s="4"/>
      <c r="D95" s="4"/>
      <c r="E95" s="4"/>
      <c r="F95" s="4"/>
      <c r="G95" s="142">
        <v>377.39</v>
      </c>
      <c r="H95" s="141"/>
      <c r="I95" s="99"/>
    </row>
    <row r="96" spans="1:9" x14ac:dyDescent="0.25">
      <c r="A96" s="138" t="s">
        <v>272</v>
      </c>
      <c r="B96" s="4"/>
      <c r="C96" s="4"/>
      <c r="D96" s="4"/>
      <c r="E96" s="4"/>
      <c r="F96" s="138"/>
      <c r="G96" s="31">
        <v>1032.5</v>
      </c>
      <c r="H96" s="32"/>
      <c r="I96" s="99"/>
    </row>
    <row r="97" spans="1:9" x14ac:dyDescent="0.25">
      <c r="A97" s="138" t="s">
        <v>98</v>
      </c>
      <c r="B97" s="4"/>
      <c r="C97" s="4"/>
      <c r="D97" s="4"/>
      <c r="E97" s="4"/>
      <c r="F97" s="138"/>
      <c r="G97" s="31">
        <v>219.98</v>
      </c>
      <c r="H97" s="32"/>
      <c r="I97" s="99"/>
    </row>
    <row r="98" spans="1:9" x14ac:dyDescent="0.25">
      <c r="A98" s="138" t="s">
        <v>266</v>
      </c>
      <c r="B98" s="4"/>
      <c r="C98" s="4"/>
      <c r="D98" s="138"/>
      <c r="E98" s="4"/>
      <c r="F98" s="4"/>
      <c r="G98" s="31">
        <v>3805.65</v>
      </c>
      <c r="H98" s="32"/>
      <c r="I98" s="99"/>
    </row>
    <row r="99" spans="1:9" x14ac:dyDescent="0.25">
      <c r="A99" s="138" t="s">
        <v>267</v>
      </c>
      <c r="B99" s="4"/>
      <c r="C99" s="4"/>
      <c r="D99" s="4"/>
      <c r="E99" s="4"/>
      <c r="F99" s="4"/>
      <c r="G99" s="142">
        <v>403</v>
      </c>
      <c r="H99" s="32"/>
      <c r="I99" s="99">
        <v>3</v>
      </c>
    </row>
    <row r="100" spans="1:9" x14ac:dyDescent="0.25">
      <c r="A100" s="138" t="s">
        <v>277</v>
      </c>
      <c r="B100" s="4"/>
      <c r="C100" s="4"/>
      <c r="D100" s="4"/>
      <c r="E100" s="4"/>
      <c r="F100" s="4"/>
      <c r="G100" s="31">
        <v>3185.7</v>
      </c>
      <c r="H100" s="32"/>
      <c r="I100" s="99"/>
    </row>
    <row r="101" spans="1:9" x14ac:dyDescent="0.25">
      <c r="A101" s="138" t="s">
        <v>268</v>
      </c>
      <c r="B101" s="4"/>
      <c r="C101" s="4"/>
      <c r="D101" s="4"/>
      <c r="E101" s="4"/>
      <c r="F101" s="4"/>
      <c r="G101" s="31">
        <v>571.89</v>
      </c>
      <c r="H101" s="32"/>
      <c r="I101" s="99"/>
    </row>
    <row r="102" spans="1:9" x14ac:dyDescent="0.25">
      <c r="A102" s="114" t="s">
        <v>269</v>
      </c>
      <c r="B102" s="4"/>
      <c r="C102" s="114"/>
      <c r="D102" s="4"/>
      <c r="E102" s="4"/>
      <c r="F102" s="130"/>
      <c r="G102" s="31">
        <v>1845</v>
      </c>
      <c r="H102" s="32"/>
      <c r="I102" s="99"/>
    </row>
    <row r="103" spans="1:9" x14ac:dyDescent="0.25">
      <c r="A103" s="114" t="s">
        <v>270</v>
      </c>
      <c r="B103" s="4"/>
      <c r="C103" s="114"/>
      <c r="D103" s="4"/>
      <c r="E103" s="4"/>
      <c r="F103" s="130"/>
      <c r="G103" s="31">
        <v>280</v>
      </c>
      <c r="H103" s="32"/>
      <c r="I103" s="99"/>
    </row>
    <row r="104" spans="1:9" x14ac:dyDescent="0.25">
      <c r="A104" s="138" t="s">
        <v>271</v>
      </c>
      <c r="B104" s="4"/>
      <c r="C104" s="4"/>
      <c r="D104" s="4"/>
      <c r="E104" s="4"/>
      <c r="F104" s="4"/>
      <c r="G104" s="31">
        <v>1321.64</v>
      </c>
      <c r="H104" s="32"/>
      <c r="I104" s="99"/>
    </row>
    <row r="105" spans="1:9" s="4" customFormat="1" x14ac:dyDescent="0.25">
      <c r="A105" s="138" t="s">
        <v>332</v>
      </c>
      <c r="G105" s="31">
        <v>7120</v>
      </c>
      <c r="H105" s="32"/>
      <c r="I105" s="99"/>
    </row>
    <row r="106" spans="1:9" s="4" customFormat="1" x14ac:dyDescent="0.25">
      <c r="A106" s="138" t="s">
        <v>273</v>
      </c>
      <c r="G106" s="31">
        <v>2600</v>
      </c>
      <c r="H106" s="32"/>
      <c r="I106" s="99"/>
    </row>
    <row r="107" spans="1:9" s="4" customFormat="1" x14ac:dyDescent="0.25">
      <c r="A107" s="138" t="s">
        <v>274</v>
      </c>
      <c r="G107" s="31">
        <v>1400</v>
      </c>
      <c r="H107" s="32"/>
      <c r="I107" s="99"/>
    </row>
    <row r="108" spans="1:9" s="4" customFormat="1" x14ac:dyDescent="0.25">
      <c r="A108" s="138" t="s">
        <v>275</v>
      </c>
      <c r="G108" s="31">
        <v>2305.5300000000002</v>
      </c>
      <c r="H108" s="32"/>
      <c r="I108" s="99"/>
    </row>
    <row r="109" spans="1:9" x14ac:dyDescent="0.25">
      <c r="A109" s="138" t="s">
        <v>276</v>
      </c>
      <c r="G109" s="31">
        <v>78</v>
      </c>
      <c r="H109" s="32"/>
      <c r="I109" s="99"/>
    </row>
    <row r="110" spans="1:9" ht="9.75" customHeight="1" x14ac:dyDescent="0.25">
      <c r="A110" s="140"/>
      <c r="G110" s="31"/>
      <c r="H110" s="32"/>
    </row>
    <row r="111" spans="1:9" ht="15.75" x14ac:dyDescent="0.25">
      <c r="A111" s="139" t="s">
        <v>99</v>
      </c>
      <c r="B111" s="140"/>
      <c r="G111" s="31"/>
      <c r="H111" s="32">
        <v>1829.53</v>
      </c>
      <c r="I111" s="99"/>
    </row>
    <row r="112" spans="1:9" x14ac:dyDescent="0.25">
      <c r="A112" s="114" t="s">
        <v>100</v>
      </c>
      <c r="B112" s="22"/>
      <c r="C112" s="22"/>
      <c r="D112" s="22"/>
      <c r="E112" s="143"/>
      <c r="F112" s="130"/>
      <c r="G112" s="31"/>
      <c r="H112" s="32"/>
      <c r="I112" s="99"/>
    </row>
    <row r="113" spans="1:9" x14ac:dyDescent="0.25">
      <c r="A113" s="114" t="s">
        <v>101</v>
      </c>
      <c r="B113" s="22"/>
      <c r="C113" s="22"/>
      <c r="D113" s="22"/>
      <c r="E113" s="143"/>
      <c r="F113" s="130"/>
      <c r="G113" s="31"/>
      <c r="H113" s="32"/>
      <c r="I113" s="99"/>
    </row>
    <row r="114" spans="1:9" ht="10.5" customHeight="1" x14ac:dyDescent="0.25">
      <c r="A114" s="114"/>
      <c r="B114" s="22"/>
      <c r="C114" s="22"/>
      <c r="D114" s="22"/>
      <c r="E114" s="143"/>
      <c r="F114" s="130"/>
      <c r="G114" s="31"/>
      <c r="H114" s="32"/>
      <c r="I114" s="99"/>
    </row>
    <row r="115" spans="1:9" ht="15.75" x14ac:dyDescent="0.25">
      <c r="A115" s="139" t="s">
        <v>102</v>
      </c>
      <c r="F115" s="140"/>
      <c r="G115" s="31"/>
      <c r="H115" s="32">
        <v>1116.6500000000001</v>
      </c>
      <c r="I115" s="99"/>
    </row>
    <row r="116" spans="1:9" ht="9.75" customHeight="1" x14ac:dyDescent="0.25">
      <c r="A116" s="140"/>
      <c r="G116" s="31"/>
      <c r="H116" s="32"/>
      <c r="I116" s="99"/>
    </row>
    <row r="117" spans="1:9" ht="15.75" x14ac:dyDescent="0.25">
      <c r="A117" s="30" t="s">
        <v>103</v>
      </c>
      <c r="G117" s="113"/>
      <c r="H117" s="32">
        <f>SUM(G118:G122)</f>
        <v>5035.32</v>
      </c>
      <c r="I117" s="99"/>
    </row>
    <row r="118" spans="1:9" x14ac:dyDescent="0.25">
      <c r="A118" s="114" t="s">
        <v>104</v>
      </c>
      <c r="G118" s="31">
        <v>993.4</v>
      </c>
      <c r="H118" s="32"/>
      <c r="I118" s="99"/>
    </row>
    <row r="119" spans="1:9" x14ac:dyDescent="0.25">
      <c r="A119" s="114" t="s">
        <v>105</v>
      </c>
      <c r="B119" s="137"/>
      <c r="C119" s="137"/>
      <c r="D119" s="137"/>
      <c r="E119" s="137"/>
      <c r="F119" s="137"/>
      <c r="G119" s="32">
        <v>888</v>
      </c>
      <c r="H119" s="144"/>
      <c r="I119" s="145"/>
    </row>
    <row r="120" spans="1:9" x14ac:dyDescent="0.25">
      <c r="A120" s="114" t="s">
        <v>106</v>
      </c>
      <c r="B120" s="137"/>
      <c r="C120" s="137"/>
      <c r="D120" s="137"/>
      <c r="G120" s="31">
        <v>420</v>
      </c>
      <c r="H120" s="32"/>
      <c r="I120" s="99"/>
    </row>
    <row r="121" spans="1:9" x14ac:dyDescent="0.25">
      <c r="A121" s="114" t="s">
        <v>107</v>
      </c>
      <c r="B121" s="137"/>
      <c r="C121" s="137"/>
      <c r="D121" s="137"/>
      <c r="G121" s="31">
        <v>642.91999999999996</v>
      </c>
      <c r="H121" s="32"/>
      <c r="I121" s="99"/>
    </row>
    <row r="122" spans="1:9" x14ac:dyDescent="0.25">
      <c r="A122" s="114" t="s">
        <v>108</v>
      </c>
      <c r="B122" s="137"/>
      <c r="C122" s="137"/>
      <c r="D122" s="137"/>
      <c r="G122" s="31">
        <v>2091</v>
      </c>
      <c r="H122" s="32"/>
      <c r="I122" s="99"/>
    </row>
    <row r="123" spans="1:9" ht="10.5" customHeight="1" x14ac:dyDescent="0.25">
      <c r="A123" s="114"/>
      <c r="B123" s="137"/>
      <c r="C123" s="137"/>
      <c r="D123" s="137"/>
      <c r="G123" s="31"/>
      <c r="H123" s="32"/>
      <c r="I123" s="99"/>
    </row>
    <row r="124" spans="1:9" ht="15.75" x14ac:dyDescent="0.25">
      <c r="A124" s="30" t="s">
        <v>109</v>
      </c>
      <c r="G124" s="31"/>
      <c r="H124" s="32">
        <v>5631.89</v>
      </c>
      <c r="I124" s="99"/>
    </row>
    <row r="125" spans="1:9" ht="6.75" customHeight="1" x14ac:dyDescent="0.25">
      <c r="A125" s="30"/>
      <c r="G125" s="31"/>
      <c r="H125" s="32"/>
      <c r="I125" s="99"/>
    </row>
    <row r="126" spans="1:9" ht="15.75" x14ac:dyDescent="0.25">
      <c r="A126" s="30" t="s">
        <v>110</v>
      </c>
      <c r="G126" s="31"/>
      <c r="H126" s="32">
        <v>1282.9000000000001</v>
      </c>
    </row>
    <row r="127" spans="1:9" ht="15.75" x14ac:dyDescent="0.25">
      <c r="A127" s="30"/>
      <c r="G127" s="31"/>
      <c r="H127" s="32"/>
      <c r="I127" s="99"/>
    </row>
    <row r="128" spans="1:9" ht="15.75" x14ac:dyDescent="0.25">
      <c r="A128" s="30"/>
      <c r="G128" s="31"/>
      <c r="H128" s="32"/>
      <c r="I128" s="99"/>
    </row>
    <row r="129" spans="1:9" ht="20.25" x14ac:dyDescent="0.3">
      <c r="A129" s="146" t="s">
        <v>51</v>
      </c>
      <c r="B129" s="147"/>
      <c r="C129" s="147"/>
      <c r="D129" s="147"/>
      <c r="E129" s="147"/>
      <c r="F129" s="147"/>
      <c r="G129" s="144"/>
      <c r="H129" s="148">
        <f>H131+H140</f>
        <v>352284.49</v>
      </c>
      <c r="I129" s="119">
        <f>H129/352500.34</f>
        <v>0.99938766016509362</v>
      </c>
    </row>
    <row r="130" spans="1:9" ht="10.5" customHeight="1" x14ac:dyDescent="0.25">
      <c r="A130" s="117"/>
      <c r="G130" s="31"/>
      <c r="H130" s="32"/>
      <c r="I130" s="99"/>
    </row>
    <row r="131" spans="1:9" ht="15.75" x14ac:dyDescent="0.25">
      <c r="A131" s="117" t="s">
        <v>319</v>
      </c>
      <c r="E131" s="117"/>
      <c r="F131" s="30"/>
      <c r="G131" s="31"/>
      <c r="H131" s="98">
        <f>B132+B133+B134+E132+E133+B135+E134+E135+B136+B138+E136+B137+E137+E138</f>
        <v>56285.440000000002</v>
      </c>
      <c r="I131" s="149">
        <f>H131/56311</f>
        <v>0.99954609223775115</v>
      </c>
    </row>
    <row r="132" spans="1:9" x14ac:dyDescent="0.25">
      <c r="A132" s="114" t="s">
        <v>111</v>
      </c>
      <c r="B132" s="130">
        <v>2000</v>
      </c>
      <c r="C132" s="114"/>
      <c r="D132" s="114" t="s">
        <v>112</v>
      </c>
      <c r="E132" s="130">
        <v>2100</v>
      </c>
      <c r="G132" s="31"/>
      <c r="H132" s="32"/>
      <c r="I132" s="150"/>
    </row>
    <row r="133" spans="1:9" x14ac:dyDescent="0.25">
      <c r="A133" s="114" t="s">
        <v>113</v>
      </c>
      <c r="B133" s="130">
        <v>1460</v>
      </c>
      <c r="C133" s="114"/>
      <c r="D133" s="151" t="s">
        <v>114</v>
      </c>
      <c r="E133" s="130">
        <v>1351.3</v>
      </c>
      <c r="G133" s="31"/>
      <c r="H133" s="32"/>
      <c r="I133" s="150"/>
    </row>
    <row r="134" spans="1:9" x14ac:dyDescent="0.25">
      <c r="A134" s="114" t="s">
        <v>115</v>
      </c>
      <c r="B134" s="130">
        <v>12998.16</v>
      </c>
      <c r="C134" s="114"/>
      <c r="D134" s="114" t="s">
        <v>116</v>
      </c>
      <c r="E134" s="130">
        <v>3000</v>
      </c>
      <c r="G134" s="31"/>
      <c r="H134" s="32"/>
      <c r="I134" s="150"/>
    </row>
    <row r="135" spans="1:9" x14ac:dyDescent="0.25">
      <c r="A135" s="114" t="s">
        <v>117</v>
      </c>
      <c r="B135" s="130">
        <v>3000</v>
      </c>
      <c r="C135" s="114"/>
      <c r="D135" s="152" t="s">
        <v>118</v>
      </c>
      <c r="E135" s="130">
        <v>1800</v>
      </c>
      <c r="G135" s="31"/>
      <c r="H135" s="32"/>
      <c r="I135" s="150"/>
    </row>
    <row r="136" spans="1:9" x14ac:dyDescent="0.25">
      <c r="A136" s="114" t="s">
        <v>119</v>
      </c>
      <c r="B136" s="130">
        <v>1500</v>
      </c>
      <c r="C136" s="114"/>
      <c r="D136" s="163" t="s">
        <v>133</v>
      </c>
      <c r="E136" s="154">
        <v>1050</v>
      </c>
      <c r="G136" s="31"/>
      <c r="H136" s="32"/>
      <c r="I136" s="150"/>
    </row>
    <row r="137" spans="1:9" x14ac:dyDescent="0.25">
      <c r="A137" s="114" t="s">
        <v>120</v>
      </c>
      <c r="B137" s="130">
        <v>1199.98</v>
      </c>
      <c r="C137" s="114"/>
      <c r="D137" s="197" t="s">
        <v>140</v>
      </c>
      <c r="E137" s="130">
        <v>900</v>
      </c>
      <c r="G137" s="31"/>
      <c r="H137" s="32"/>
      <c r="I137" s="150"/>
    </row>
    <row r="138" spans="1:9" x14ac:dyDescent="0.25">
      <c r="A138" s="114" t="s">
        <v>122</v>
      </c>
      <c r="B138" s="130">
        <v>23376</v>
      </c>
      <c r="D138" s="152" t="s">
        <v>121</v>
      </c>
      <c r="E138" s="130">
        <v>550</v>
      </c>
      <c r="G138" s="31"/>
      <c r="H138" s="32"/>
      <c r="I138" s="150"/>
    </row>
    <row r="139" spans="1:9" ht="12.75" customHeight="1" x14ac:dyDescent="0.25">
      <c r="A139" s="114"/>
      <c r="B139" s="130"/>
      <c r="D139" s="153"/>
      <c r="E139" s="154"/>
      <c r="G139" s="31"/>
      <c r="H139" s="32"/>
      <c r="I139" s="150"/>
    </row>
    <row r="140" spans="1:9" ht="15.75" x14ac:dyDescent="0.25">
      <c r="A140" s="117" t="s">
        <v>123</v>
      </c>
      <c r="F140" s="117"/>
      <c r="G140" s="113"/>
      <c r="H140" s="98">
        <f>SUM(H141:H233)</f>
        <v>295999.05</v>
      </c>
      <c r="I140" s="149">
        <f>H140/296189.34</f>
        <v>0.99935753933615556</v>
      </c>
    </row>
    <row r="141" spans="1:9" ht="5.25" customHeight="1" x14ac:dyDescent="0.25">
      <c r="A141" s="30"/>
      <c r="G141" s="31"/>
      <c r="H141" s="32"/>
      <c r="I141" s="99"/>
    </row>
    <row r="142" spans="1:9" ht="15.75" x14ac:dyDescent="0.25">
      <c r="A142" s="30" t="s">
        <v>124</v>
      </c>
      <c r="G142" s="31"/>
      <c r="H142" s="32">
        <f>SUM(G143:G167)</f>
        <v>107140.62000000001</v>
      </c>
      <c r="I142" s="151"/>
    </row>
    <row r="143" spans="1:9" x14ac:dyDescent="0.25">
      <c r="A143" s="155" t="s">
        <v>125</v>
      </c>
      <c r="G143" s="31"/>
      <c r="H143" s="32"/>
      <c r="I143" s="99"/>
    </row>
    <row r="144" spans="1:9" x14ac:dyDescent="0.25">
      <c r="A144" s="156" t="s">
        <v>116</v>
      </c>
      <c r="B144" s="31">
        <v>5998.5</v>
      </c>
      <c r="C144" s="157"/>
      <c r="D144" s="158" t="s">
        <v>135</v>
      </c>
      <c r="E144" s="31">
        <v>497.33</v>
      </c>
      <c r="G144" s="31">
        <f>B144+B145+B146+B147+B148+B149+B150+B151+E144+E145+E146+E147+E148+E149+E150+E151</f>
        <v>34803.920000000006</v>
      </c>
      <c r="H144" s="32"/>
      <c r="I144" s="99"/>
    </row>
    <row r="145" spans="1:9" x14ac:dyDescent="0.25">
      <c r="A145" s="156" t="s">
        <v>126</v>
      </c>
      <c r="B145" s="31">
        <v>819.62</v>
      </c>
      <c r="C145" s="157"/>
      <c r="D145" s="158" t="s">
        <v>127</v>
      </c>
      <c r="E145" s="31">
        <v>1816.74</v>
      </c>
      <c r="G145" s="31"/>
      <c r="H145" s="32"/>
      <c r="I145" s="99"/>
    </row>
    <row r="146" spans="1:9" x14ac:dyDescent="0.25">
      <c r="A146" s="156" t="s">
        <v>112</v>
      </c>
      <c r="B146" s="31">
        <v>1505.1</v>
      </c>
      <c r="C146" s="157"/>
      <c r="D146" s="158" t="s">
        <v>117</v>
      </c>
      <c r="E146" s="31">
        <v>1174.5</v>
      </c>
      <c r="G146" s="31"/>
      <c r="H146" s="32"/>
      <c r="I146" s="99"/>
    </row>
    <row r="147" spans="1:9" x14ac:dyDescent="0.25">
      <c r="A147" s="156" t="s">
        <v>128</v>
      </c>
      <c r="B147" s="31">
        <v>2958</v>
      </c>
      <c r="C147" s="157"/>
      <c r="D147" s="158" t="s">
        <v>111</v>
      </c>
      <c r="E147" s="31">
        <v>5994.32</v>
      </c>
      <c r="G147" s="31"/>
      <c r="H147" s="32"/>
      <c r="I147" s="99"/>
    </row>
    <row r="148" spans="1:9" x14ac:dyDescent="0.25">
      <c r="A148" s="156" t="s">
        <v>129</v>
      </c>
      <c r="B148" s="31">
        <v>4906.8</v>
      </c>
      <c r="C148" s="157"/>
      <c r="D148" s="158" t="s">
        <v>113</v>
      </c>
      <c r="E148" s="31">
        <v>1992.2</v>
      </c>
      <c r="G148" s="31"/>
      <c r="H148" s="32"/>
      <c r="I148" s="99"/>
    </row>
    <row r="149" spans="1:9" x14ac:dyDescent="0.25">
      <c r="A149" s="156" t="s">
        <v>130</v>
      </c>
      <c r="B149" s="31">
        <v>1992.3</v>
      </c>
      <c r="C149" s="157"/>
      <c r="D149" s="158" t="s">
        <v>131</v>
      </c>
      <c r="E149" s="31">
        <v>412.86</v>
      </c>
      <c r="G149" s="31"/>
      <c r="H149" s="32"/>
      <c r="I149" s="99"/>
    </row>
    <row r="150" spans="1:9" x14ac:dyDescent="0.25">
      <c r="A150" s="156" t="s">
        <v>118</v>
      </c>
      <c r="B150" s="31">
        <v>1996.65</v>
      </c>
      <c r="C150" s="157"/>
      <c r="D150" s="158" t="s">
        <v>120</v>
      </c>
      <c r="E150" s="31">
        <v>789.6</v>
      </c>
      <c r="G150" s="31"/>
      <c r="H150" s="32"/>
      <c r="I150" s="99"/>
    </row>
    <row r="151" spans="1:9" x14ac:dyDescent="0.25">
      <c r="A151" s="156" t="s">
        <v>119</v>
      </c>
      <c r="B151" s="157">
        <v>600</v>
      </c>
      <c r="C151" s="157"/>
      <c r="D151" s="158" t="s">
        <v>133</v>
      </c>
      <c r="E151" s="31">
        <v>1349.4</v>
      </c>
      <c r="G151" s="31"/>
      <c r="H151" s="32"/>
      <c r="I151" s="99">
        <v>4</v>
      </c>
    </row>
    <row r="152" spans="1:9" x14ac:dyDescent="0.25">
      <c r="A152" s="155" t="s">
        <v>134</v>
      </c>
      <c r="D152" s="114"/>
      <c r="G152" s="31">
        <f>B153+B154+B155+B156+B157+B158+B159+B160+B161+B162+B165+E153+E154+E155+E156+E157+E158+E159+E160+E161+E162+B163+B164+E163+E164</f>
        <v>65802.97</v>
      </c>
      <c r="H152" s="32"/>
      <c r="I152" s="99"/>
    </row>
    <row r="153" spans="1:9" x14ac:dyDescent="0.25">
      <c r="A153" s="152" t="s">
        <v>135</v>
      </c>
      <c r="B153" s="130">
        <v>1089.77</v>
      </c>
      <c r="C153" s="114"/>
      <c r="D153" s="114" t="s">
        <v>118</v>
      </c>
      <c r="E153" s="130">
        <v>996.5</v>
      </c>
      <c r="G153" s="31"/>
      <c r="H153" s="32"/>
      <c r="I153" s="99"/>
    </row>
    <row r="154" spans="1:9" x14ac:dyDescent="0.25">
      <c r="A154" s="114" t="s">
        <v>136</v>
      </c>
      <c r="B154" s="130">
        <v>5219.75</v>
      </c>
      <c r="C154" s="114"/>
      <c r="D154" s="114" t="s">
        <v>137</v>
      </c>
      <c r="E154" s="130">
        <v>4007.95</v>
      </c>
      <c r="G154" s="31"/>
      <c r="H154" s="32"/>
      <c r="I154" s="99"/>
    </row>
    <row r="155" spans="1:9" x14ac:dyDescent="0.25">
      <c r="A155" s="114" t="s">
        <v>133</v>
      </c>
      <c r="B155" s="130">
        <v>274.76</v>
      </c>
      <c r="C155" s="114"/>
      <c r="D155" s="152" t="s">
        <v>138</v>
      </c>
      <c r="E155" s="130">
        <v>300</v>
      </c>
      <c r="G155" s="31"/>
      <c r="H155" s="32"/>
      <c r="I155" s="99"/>
    </row>
    <row r="156" spans="1:9" x14ac:dyDescent="0.25">
      <c r="A156" s="114" t="s">
        <v>117</v>
      </c>
      <c r="B156" s="130">
        <v>7820.6</v>
      </c>
      <c r="C156" s="114"/>
      <c r="D156" s="152" t="s">
        <v>139</v>
      </c>
      <c r="E156" s="130">
        <v>4184.62</v>
      </c>
      <c r="G156" s="31"/>
      <c r="H156" s="32"/>
    </row>
    <row r="157" spans="1:9" x14ac:dyDescent="0.25">
      <c r="A157" s="114" t="s">
        <v>112</v>
      </c>
      <c r="B157" s="130">
        <v>100</v>
      </c>
      <c r="C157" s="114"/>
      <c r="D157" s="114" t="s">
        <v>126</v>
      </c>
      <c r="E157" s="130">
        <v>1827.24</v>
      </c>
      <c r="G157" s="31"/>
      <c r="H157" s="32"/>
      <c r="I157" s="99"/>
    </row>
    <row r="158" spans="1:9" x14ac:dyDescent="0.25">
      <c r="A158" s="114" t="s">
        <v>127</v>
      </c>
      <c r="B158" s="130">
        <v>250</v>
      </c>
      <c r="C158" s="114"/>
      <c r="D158" s="114" t="s">
        <v>140</v>
      </c>
      <c r="E158" s="130">
        <v>4486.7</v>
      </c>
      <c r="G158" s="31"/>
      <c r="H158" s="32"/>
      <c r="I158" s="99"/>
    </row>
    <row r="159" spans="1:9" x14ac:dyDescent="0.25">
      <c r="A159" s="114" t="s">
        <v>131</v>
      </c>
      <c r="B159" s="130">
        <v>322</v>
      </c>
      <c r="C159" s="114"/>
      <c r="D159" s="114" t="s">
        <v>141</v>
      </c>
      <c r="E159" s="130">
        <v>2189.4899999999998</v>
      </c>
      <c r="G159" s="31"/>
      <c r="H159" s="32"/>
      <c r="I159" s="99"/>
    </row>
    <row r="160" spans="1:9" x14ac:dyDescent="0.25">
      <c r="A160" s="114" t="s">
        <v>119</v>
      </c>
      <c r="B160" s="130">
        <v>2854.79</v>
      </c>
      <c r="C160" s="114"/>
      <c r="D160" s="114" t="s">
        <v>111</v>
      </c>
      <c r="E160" s="130">
        <v>3533.9</v>
      </c>
      <c r="G160" s="31"/>
      <c r="H160" s="32"/>
      <c r="I160" s="99"/>
    </row>
    <row r="161" spans="1:9" x14ac:dyDescent="0.25">
      <c r="A161" s="114" t="s">
        <v>132</v>
      </c>
      <c r="B161" s="130">
        <v>5618.86</v>
      </c>
      <c r="C161" s="114"/>
      <c r="D161" s="114" t="s">
        <v>120</v>
      </c>
      <c r="E161" s="130">
        <v>700</v>
      </c>
      <c r="G161" s="31"/>
      <c r="H161" s="32"/>
      <c r="I161" s="99"/>
    </row>
    <row r="162" spans="1:9" x14ac:dyDescent="0.25">
      <c r="A162" s="114" t="s">
        <v>115</v>
      </c>
      <c r="B162" s="130">
        <v>1444.64</v>
      </c>
      <c r="C162" s="114"/>
      <c r="D162" s="114" t="s">
        <v>116</v>
      </c>
      <c r="E162" s="130">
        <v>1439.47</v>
      </c>
      <c r="G162" s="31"/>
      <c r="H162" s="32"/>
      <c r="I162" s="99"/>
    </row>
    <row r="163" spans="1:9" x14ac:dyDescent="0.25">
      <c r="A163" s="114" t="s">
        <v>128</v>
      </c>
      <c r="B163" s="130">
        <v>14202.03</v>
      </c>
      <c r="C163" s="114"/>
      <c r="D163" s="114" t="s">
        <v>142</v>
      </c>
      <c r="E163" s="130">
        <v>100</v>
      </c>
      <c r="G163" s="31"/>
      <c r="H163" s="32"/>
      <c r="I163" s="99"/>
    </row>
    <row r="164" spans="1:9" x14ac:dyDescent="0.25">
      <c r="A164" s="114" t="s">
        <v>113</v>
      </c>
      <c r="B164" s="130">
        <v>2740</v>
      </c>
      <c r="C164" s="114"/>
      <c r="D164" s="114" t="s">
        <v>143</v>
      </c>
      <c r="E164" s="130">
        <v>99.9</v>
      </c>
      <c r="G164" s="31"/>
      <c r="H164" s="32"/>
      <c r="I164" s="99"/>
    </row>
    <row r="165" spans="1:9" ht="12" customHeight="1" x14ac:dyDescent="0.25">
      <c r="A165" s="114"/>
      <c r="B165" s="130"/>
      <c r="C165" s="114"/>
      <c r="D165" s="114"/>
      <c r="E165" s="159"/>
      <c r="G165" s="31"/>
      <c r="H165" s="32"/>
      <c r="I165" s="99"/>
    </row>
    <row r="166" spans="1:9" x14ac:dyDescent="0.25">
      <c r="A166" s="155" t="s">
        <v>144</v>
      </c>
      <c r="B166" s="160"/>
      <c r="C166" s="155"/>
      <c r="D166" s="155"/>
      <c r="E166" s="160"/>
      <c r="G166" s="31">
        <f>E167+E168+E169</f>
        <v>6533.7300000000005</v>
      </c>
      <c r="H166" s="32"/>
      <c r="I166" s="99"/>
    </row>
    <row r="167" spans="1:9" x14ac:dyDescent="0.25">
      <c r="A167" s="114" t="s">
        <v>145</v>
      </c>
      <c r="B167" s="159"/>
      <c r="C167" s="114"/>
      <c r="D167" s="114"/>
      <c r="E167" s="130">
        <v>850.38</v>
      </c>
      <c r="G167" s="31"/>
      <c r="H167" s="32"/>
      <c r="I167" s="99"/>
    </row>
    <row r="168" spans="1:9" x14ac:dyDescent="0.25">
      <c r="A168" s="114" t="s">
        <v>146</v>
      </c>
      <c r="B168" s="159"/>
      <c r="C168" s="114"/>
      <c r="D168" s="114"/>
      <c r="E168" s="130">
        <v>5546.8</v>
      </c>
      <c r="G168" s="31"/>
      <c r="H168" s="32"/>
      <c r="I168" s="99"/>
    </row>
    <row r="169" spans="1:9" x14ac:dyDescent="0.25">
      <c r="A169" s="114" t="s">
        <v>278</v>
      </c>
      <c r="B169" s="159"/>
      <c r="C169" s="114"/>
      <c r="D169" s="114"/>
      <c r="E169" s="159">
        <v>136.55000000000001</v>
      </c>
      <c r="F169" s="4"/>
      <c r="G169" s="31"/>
      <c r="H169" s="32"/>
      <c r="I169" s="99"/>
    </row>
    <row r="170" spans="1:9" s="4" customFormat="1" x14ac:dyDescent="0.25">
      <c r="A170" s="114"/>
      <c r="B170" s="159"/>
      <c r="C170" s="114"/>
      <c r="D170" s="114"/>
      <c r="E170" s="159"/>
      <c r="G170" s="31"/>
      <c r="H170" s="32"/>
      <c r="I170" s="99"/>
    </row>
    <row r="171" spans="1:9" ht="15.75" x14ac:dyDescent="0.25">
      <c r="A171" s="30" t="s">
        <v>147</v>
      </c>
      <c r="G171" s="31"/>
      <c r="H171" s="32">
        <f>SUM(G172:G192)</f>
        <v>31347.75</v>
      </c>
      <c r="I171" s="151"/>
    </row>
    <row r="172" spans="1:9" x14ac:dyDescent="0.25">
      <c r="A172" s="155" t="s">
        <v>148</v>
      </c>
      <c r="F172" s="114"/>
      <c r="G172" s="130">
        <f>B173+B174+B175+B176+B177+B178+E173+E174+E175+E176+E177+E178</f>
        <v>1798.02</v>
      </c>
      <c r="H172" s="32"/>
      <c r="I172" s="99"/>
    </row>
    <row r="173" spans="1:9" x14ac:dyDescent="0.25">
      <c r="A173" s="114" t="s">
        <v>149</v>
      </c>
      <c r="B173" s="130">
        <v>90</v>
      </c>
      <c r="D173" s="114" t="s">
        <v>119</v>
      </c>
      <c r="E173" s="31">
        <v>99</v>
      </c>
      <c r="G173" s="31"/>
      <c r="H173" s="32"/>
      <c r="I173" s="99"/>
    </row>
    <row r="174" spans="1:9" x14ac:dyDescent="0.25">
      <c r="A174" s="114" t="s">
        <v>112</v>
      </c>
      <c r="B174" s="130">
        <v>351</v>
      </c>
      <c r="D174" s="114" t="s">
        <v>111</v>
      </c>
      <c r="E174" s="31">
        <v>220.01</v>
      </c>
      <c r="G174" s="31"/>
      <c r="H174" s="32"/>
      <c r="I174" s="99"/>
    </row>
    <row r="175" spans="1:9" x14ac:dyDescent="0.25">
      <c r="A175" s="114" t="s">
        <v>115</v>
      </c>
      <c r="B175" s="130">
        <v>55.01</v>
      </c>
      <c r="D175" s="114" t="s">
        <v>143</v>
      </c>
      <c r="E175" s="31">
        <v>55</v>
      </c>
      <c r="G175" s="31"/>
      <c r="H175" s="32"/>
      <c r="I175" s="99"/>
    </row>
    <row r="176" spans="1:9" x14ac:dyDescent="0.25">
      <c r="A176" s="114" t="s">
        <v>141</v>
      </c>
      <c r="B176" s="130">
        <v>47</v>
      </c>
      <c r="D176" s="114" t="s">
        <v>135</v>
      </c>
      <c r="E176" s="31">
        <v>170.99</v>
      </c>
      <c r="G176" s="31"/>
      <c r="H176" s="32"/>
      <c r="I176" s="99"/>
    </row>
    <row r="177" spans="1:9" x14ac:dyDescent="0.25">
      <c r="A177" s="114" t="s">
        <v>128</v>
      </c>
      <c r="B177" s="130">
        <v>199.99</v>
      </c>
      <c r="D177" s="114" t="s">
        <v>137</v>
      </c>
      <c r="E177" s="31">
        <v>110</v>
      </c>
      <c r="G177" s="31"/>
      <c r="H177" s="32"/>
      <c r="I177" s="99"/>
    </row>
    <row r="178" spans="1:9" x14ac:dyDescent="0.25">
      <c r="A178" s="114" t="s">
        <v>117</v>
      </c>
      <c r="B178" s="130">
        <v>310.02</v>
      </c>
      <c r="D178" s="114" t="s">
        <v>126</v>
      </c>
      <c r="E178" s="31">
        <v>90</v>
      </c>
      <c r="G178" s="31"/>
      <c r="H178" s="32"/>
      <c r="I178" s="99"/>
    </row>
    <row r="179" spans="1:9" x14ac:dyDescent="0.25">
      <c r="G179" s="31"/>
      <c r="H179" s="32"/>
      <c r="I179" s="99"/>
    </row>
    <row r="180" spans="1:9" x14ac:dyDescent="0.25">
      <c r="A180" s="155" t="s">
        <v>150</v>
      </c>
      <c r="B180" s="161"/>
      <c r="G180" s="162">
        <f>B181+B182+B183+B184+B185+B186+B187+B188+B189+E181+E182+E183+E184+E185+E186+E187+E188+E189+B190</f>
        <v>27803.43</v>
      </c>
      <c r="H180" s="32"/>
      <c r="I180" s="99"/>
    </row>
    <row r="181" spans="1:9" x14ac:dyDescent="0.25">
      <c r="A181" s="114" t="s">
        <v>117</v>
      </c>
      <c r="B181" s="130">
        <v>2632.63</v>
      </c>
      <c r="D181" s="114" t="s">
        <v>132</v>
      </c>
      <c r="E181" s="31">
        <v>801.58</v>
      </c>
      <c r="G181" s="31"/>
      <c r="H181" s="32"/>
      <c r="I181" s="99"/>
    </row>
    <row r="182" spans="1:9" x14ac:dyDescent="0.25">
      <c r="A182" s="114" t="s">
        <v>143</v>
      </c>
      <c r="B182" s="130">
        <v>285.91000000000003</v>
      </c>
      <c r="D182" s="114" t="s">
        <v>151</v>
      </c>
      <c r="E182" s="31">
        <v>1567</v>
      </c>
      <c r="G182" s="31"/>
      <c r="H182" s="32"/>
      <c r="I182" s="99"/>
    </row>
    <row r="183" spans="1:9" x14ac:dyDescent="0.25">
      <c r="A183" s="114" t="s">
        <v>141</v>
      </c>
      <c r="B183" s="130">
        <v>2260.8000000000002</v>
      </c>
      <c r="D183" s="114" t="s">
        <v>126</v>
      </c>
      <c r="E183" s="31">
        <v>841.34</v>
      </c>
      <c r="G183" s="31"/>
      <c r="H183" s="32"/>
      <c r="I183" s="99"/>
    </row>
    <row r="184" spans="1:9" x14ac:dyDescent="0.25">
      <c r="A184" s="152" t="s">
        <v>111</v>
      </c>
      <c r="B184" s="130">
        <v>1533.65</v>
      </c>
      <c r="D184" s="114" t="s">
        <v>127</v>
      </c>
      <c r="E184" s="31">
        <v>1524.14</v>
      </c>
      <c r="G184" s="31"/>
      <c r="H184" s="32"/>
      <c r="I184" s="99"/>
    </row>
    <row r="185" spans="1:9" x14ac:dyDescent="0.25">
      <c r="A185" s="152" t="s">
        <v>120</v>
      </c>
      <c r="B185" s="130">
        <v>1075.18</v>
      </c>
      <c r="D185" s="114" t="s">
        <v>152</v>
      </c>
      <c r="E185" s="31">
        <v>1168.8</v>
      </c>
      <c r="G185" s="31"/>
      <c r="H185" s="32"/>
      <c r="I185" s="99"/>
    </row>
    <row r="186" spans="1:9" x14ac:dyDescent="0.25">
      <c r="A186" s="152" t="s">
        <v>119</v>
      </c>
      <c r="B186" s="130">
        <v>451.72</v>
      </c>
      <c r="D186" s="114" t="s">
        <v>115</v>
      </c>
      <c r="E186" s="31">
        <v>1700.84</v>
      </c>
      <c r="G186" s="31"/>
      <c r="H186" s="32"/>
      <c r="I186" s="99"/>
    </row>
    <row r="187" spans="1:9" x14ac:dyDescent="0.25">
      <c r="A187" s="114" t="s">
        <v>135</v>
      </c>
      <c r="B187" s="130">
        <v>791.74</v>
      </c>
      <c r="D187" s="114" t="s">
        <v>153</v>
      </c>
      <c r="E187" s="31">
        <v>708.53</v>
      </c>
      <c r="G187" s="31"/>
      <c r="H187" s="32"/>
      <c r="I187" s="99"/>
    </row>
    <row r="188" spans="1:9" x14ac:dyDescent="0.25">
      <c r="A188" s="114" t="s">
        <v>131</v>
      </c>
      <c r="B188" s="130">
        <v>502.32</v>
      </c>
      <c r="D188" s="114" t="s">
        <v>112</v>
      </c>
      <c r="E188" s="31">
        <v>2202.3200000000002</v>
      </c>
      <c r="G188" s="31"/>
      <c r="H188" s="32"/>
      <c r="I188" s="99"/>
    </row>
    <row r="189" spans="1:9" x14ac:dyDescent="0.25">
      <c r="A189" s="114" t="s">
        <v>137</v>
      </c>
      <c r="B189" s="130">
        <v>1743.85</v>
      </c>
      <c r="D189" s="114" t="s">
        <v>136</v>
      </c>
      <c r="E189" s="31">
        <v>5398.45</v>
      </c>
      <c r="G189" s="31"/>
      <c r="H189" s="32"/>
      <c r="I189" s="99"/>
    </row>
    <row r="190" spans="1:9" x14ac:dyDescent="0.25">
      <c r="A190" s="114" t="s">
        <v>133</v>
      </c>
      <c r="B190" s="161">
        <v>612.63</v>
      </c>
      <c r="D190" s="114"/>
      <c r="E190" s="31"/>
      <c r="G190" s="31"/>
      <c r="H190" s="32"/>
      <c r="I190" s="99"/>
    </row>
    <row r="191" spans="1:9" x14ac:dyDescent="0.25">
      <c r="A191" s="114"/>
      <c r="B191" s="161"/>
      <c r="D191" s="114"/>
      <c r="G191" s="31"/>
      <c r="H191" s="32"/>
      <c r="I191" s="99"/>
    </row>
    <row r="192" spans="1:9" x14ac:dyDescent="0.25">
      <c r="A192" s="155" t="s">
        <v>154</v>
      </c>
      <c r="B192" s="161"/>
      <c r="G192" s="31">
        <f>B193+B194+B195+B196+B197+E193+E194+E195+E196+E197+B198+B199+E198+E199+B200+B201+E200+E201</f>
        <v>1746.2999999999997</v>
      </c>
      <c r="H192" s="32"/>
      <c r="I192" s="99"/>
    </row>
    <row r="193" spans="1:9" x14ac:dyDescent="0.25">
      <c r="A193" s="114" t="s">
        <v>116</v>
      </c>
      <c r="B193" s="161">
        <v>324.33999999999997</v>
      </c>
      <c r="D193" s="163" t="s">
        <v>126</v>
      </c>
      <c r="E193">
        <v>123.23</v>
      </c>
      <c r="G193" s="31"/>
      <c r="H193" s="32"/>
      <c r="I193" s="99"/>
    </row>
    <row r="194" spans="1:9" x14ac:dyDescent="0.25">
      <c r="A194" s="114" t="s">
        <v>128</v>
      </c>
      <c r="B194" s="161">
        <v>199.31</v>
      </c>
      <c r="D194" s="163" t="s">
        <v>117</v>
      </c>
      <c r="E194">
        <v>66.989999999999995</v>
      </c>
      <c r="G194" s="31"/>
      <c r="H194" s="32"/>
      <c r="I194" s="99"/>
    </row>
    <row r="195" spans="1:9" x14ac:dyDescent="0.25">
      <c r="A195" s="114" t="s">
        <v>115</v>
      </c>
      <c r="B195" s="161">
        <v>69.66</v>
      </c>
      <c r="D195" s="163" t="s">
        <v>119</v>
      </c>
      <c r="E195">
        <v>32.24</v>
      </c>
      <c r="G195" s="31"/>
      <c r="H195" s="32"/>
      <c r="I195" s="99"/>
    </row>
    <row r="196" spans="1:9" x14ac:dyDescent="0.25">
      <c r="A196" s="114" t="s">
        <v>137</v>
      </c>
      <c r="B196" s="161">
        <v>34.99</v>
      </c>
      <c r="D196" s="163" t="s">
        <v>112</v>
      </c>
      <c r="E196">
        <v>388.8</v>
      </c>
      <c r="G196" s="31"/>
      <c r="H196" s="32"/>
      <c r="I196" s="99"/>
    </row>
    <row r="197" spans="1:9" x14ac:dyDescent="0.25">
      <c r="A197" s="114" t="s">
        <v>111</v>
      </c>
      <c r="B197" s="161">
        <v>84.51</v>
      </c>
      <c r="D197" s="163" t="s">
        <v>118</v>
      </c>
      <c r="E197">
        <v>90.34</v>
      </c>
      <c r="G197" s="31"/>
      <c r="H197" s="32"/>
      <c r="I197" s="99"/>
    </row>
    <row r="198" spans="1:9" x14ac:dyDescent="0.25">
      <c r="A198" s="114" t="s">
        <v>135</v>
      </c>
      <c r="B198" s="161">
        <v>29.27</v>
      </c>
      <c r="D198" s="163" t="s">
        <v>127</v>
      </c>
      <c r="E198">
        <v>26.19</v>
      </c>
      <c r="G198" s="31"/>
      <c r="H198" s="32"/>
      <c r="I198" s="99"/>
    </row>
    <row r="199" spans="1:9" x14ac:dyDescent="0.25">
      <c r="A199" s="114" t="s">
        <v>129</v>
      </c>
      <c r="B199" s="161">
        <v>40.82</v>
      </c>
      <c r="D199" s="163" t="s">
        <v>136</v>
      </c>
      <c r="E199">
        <v>92.99</v>
      </c>
      <c r="G199" s="31"/>
      <c r="H199" s="32"/>
      <c r="I199" s="99"/>
    </row>
    <row r="200" spans="1:9" x14ac:dyDescent="0.25">
      <c r="A200" s="114" t="s">
        <v>130</v>
      </c>
      <c r="B200" s="161">
        <v>84.63</v>
      </c>
      <c r="C200" s="152"/>
      <c r="D200" s="114" t="s">
        <v>132</v>
      </c>
      <c r="E200">
        <v>29.05</v>
      </c>
      <c r="G200" s="31"/>
      <c r="H200" s="32"/>
      <c r="I200" s="99"/>
    </row>
    <row r="201" spans="1:9" x14ac:dyDescent="0.25">
      <c r="A201" s="114" t="s">
        <v>120</v>
      </c>
      <c r="B201" s="161">
        <v>23.11</v>
      </c>
      <c r="C201" s="152"/>
      <c r="D201" s="163" t="s">
        <v>143</v>
      </c>
      <c r="E201">
        <v>5.83</v>
      </c>
      <c r="G201" s="31"/>
      <c r="H201" s="32"/>
      <c r="I201" s="99">
        <v>5</v>
      </c>
    </row>
    <row r="202" spans="1:9" ht="15.75" x14ac:dyDescent="0.25">
      <c r="A202" s="30" t="s">
        <v>155</v>
      </c>
      <c r="G202" s="31"/>
      <c r="H202" s="32">
        <f>B204+B205+E204+E205+B206+B207+E206+E207+B208</f>
        <v>16909.8</v>
      </c>
      <c r="I202" s="99"/>
    </row>
    <row r="203" spans="1:9" x14ac:dyDescent="0.25">
      <c r="A203" s="155" t="s">
        <v>156</v>
      </c>
      <c r="G203" s="31"/>
      <c r="H203" s="32"/>
      <c r="I203" s="99"/>
    </row>
    <row r="204" spans="1:9" x14ac:dyDescent="0.25">
      <c r="A204" s="114" t="s">
        <v>119</v>
      </c>
      <c r="B204" s="31">
        <v>1300</v>
      </c>
      <c r="D204" s="114" t="s">
        <v>115</v>
      </c>
      <c r="E204" s="115">
        <v>492</v>
      </c>
      <c r="G204" s="31"/>
      <c r="H204" s="32"/>
      <c r="I204" s="99"/>
    </row>
    <row r="205" spans="1:9" x14ac:dyDescent="0.25">
      <c r="A205" s="114" t="s">
        <v>132</v>
      </c>
      <c r="B205" s="31">
        <v>1316</v>
      </c>
      <c r="D205" s="114" t="s">
        <v>127</v>
      </c>
      <c r="E205" s="115">
        <v>1100</v>
      </c>
      <c r="G205" s="31"/>
      <c r="H205" s="32"/>
      <c r="I205" s="99"/>
    </row>
    <row r="206" spans="1:9" x14ac:dyDescent="0.25">
      <c r="A206" s="114" t="s">
        <v>141</v>
      </c>
      <c r="B206" s="31">
        <v>190</v>
      </c>
      <c r="D206" s="114" t="s">
        <v>113</v>
      </c>
      <c r="E206" s="115">
        <v>865</v>
      </c>
      <c r="G206" s="31"/>
      <c r="H206" s="32"/>
      <c r="I206" s="99"/>
    </row>
    <row r="207" spans="1:9" x14ac:dyDescent="0.25">
      <c r="A207" s="114" t="s">
        <v>111</v>
      </c>
      <c r="B207" s="31">
        <v>1496.8</v>
      </c>
      <c r="D207" s="114" t="s">
        <v>117</v>
      </c>
      <c r="E207" s="115">
        <v>650</v>
      </c>
      <c r="G207" s="31"/>
      <c r="H207" s="32"/>
      <c r="I207" s="99"/>
    </row>
    <row r="208" spans="1:9" s="4" customFormat="1" x14ac:dyDescent="0.25">
      <c r="A208" s="114" t="s">
        <v>137</v>
      </c>
      <c r="B208" s="31">
        <v>9500</v>
      </c>
      <c r="D208" s="114"/>
      <c r="E208" s="115"/>
      <c r="G208" s="31"/>
      <c r="H208" s="32"/>
      <c r="I208" s="99"/>
    </row>
    <row r="209" spans="1:9" ht="15" customHeight="1" x14ac:dyDescent="0.25">
      <c r="A209" s="114"/>
      <c r="B209" s="157"/>
      <c r="D209" s="114"/>
      <c r="E209" s="164"/>
      <c r="G209" s="31"/>
      <c r="H209" s="32"/>
      <c r="I209" s="99"/>
    </row>
    <row r="210" spans="1:9" ht="15.75" x14ac:dyDescent="0.25">
      <c r="A210" s="30" t="s">
        <v>157</v>
      </c>
      <c r="G210" s="31"/>
      <c r="H210" s="32">
        <f>SUM(G211:G221)</f>
        <v>134766.95000000001</v>
      </c>
      <c r="I210" s="99"/>
    </row>
    <row r="211" spans="1:9" x14ac:dyDescent="0.25">
      <c r="A211" s="114" t="s">
        <v>158</v>
      </c>
      <c r="B211" s="137"/>
      <c r="C211" s="137"/>
      <c r="F211" s="114"/>
      <c r="G211" s="31">
        <v>5608.8</v>
      </c>
      <c r="H211" s="32"/>
      <c r="I211" s="99"/>
    </row>
    <row r="212" spans="1:9" x14ac:dyDescent="0.25">
      <c r="A212" s="114" t="s">
        <v>159</v>
      </c>
      <c r="B212" s="137"/>
      <c r="C212" s="137"/>
      <c r="F212" s="114"/>
      <c r="G212" s="31">
        <v>3680</v>
      </c>
      <c r="H212" s="32"/>
      <c r="I212" s="99"/>
    </row>
    <row r="213" spans="1:9" x14ac:dyDescent="0.25">
      <c r="A213" s="114" t="s">
        <v>323</v>
      </c>
      <c r="B213" s="137"/>
      <c r="C213" s="137"/>
      <c r="F213" s="114"/>
      <c r="G213" s="31">
        <v>2568.2399999999998</v>
      </c>
      <c r="H213" s="32"/>
      <c r="I213" s="99"/>
    </row>
    <row r="214" spans="1:9" x14ac:dyDescent="0.25">
      <c r="A214" s="114" t="s">
        <v>160</v>
      </c>
      <c r="B214" s="137"/>
      <c r="C214" s="137"/>
      <c r="F214" s="114"/>
      <c r="G214" s="31">
        <v>12078.07</v>
      </c>
      <c r="H214" s="32"/>
      <c r="I214" s="99"/>
    </row>
    <row r="215" spans="1:9" x14ac:dyDescent="0.25">
      <c r="A215" s="114" t="s">
        <v>324</v>
      </c>
      <c r="B215" s="137"/>
      <c r="C215" s="137"/>
      <c r="F215" s="114"/>
      <c r="G215" s="31">
        <v>37256.81</v>
      </c>
      <c r="H215" s="32"/>
      <c r="I215" s="99"/>
    </row>
    <row r="216" spans="1:9" x14ac:dyDescent="0.25">
      <c r="A216" s="114" t="s">
        <v>161</v>
      </c>
      <c r="B216" s="137"/>
      <c r="C216" s="137"/>
      <c r="F216" s="114"/>
      <c r="G216" s="31">
        <v>1238</v>
      </c>
      <c r="H216" s="32"/>
      <c r="I216" s="99"/>
    </row>
    <row r="217" spans="1:9" x14ac:dyDescent="0.25">
      <c r="A217" s="114" t="s">
        <v>162</v>
      </c>
      <c r="B217" s="137"/>
      <c r="C217" s="137"/>
      <c r="F217" s="114"/>
      <c r="G217" s="31">
        <v>14624.22</v>
      </c>
      <c r="H217" s="32"/>
      <c r="I217" s="99"/>
    </row>
    <row r="218" spans="1:9" x14ac:dyDescent="0.25">
      <c r="A218" s="165" t="s">
        <v>279</v>
      </c>
      <c r="B218" s="65"/>
      <c r="C218" s="65"/>
      <c r="F218" s="114"/>
      <c r="G218" s="31">
        <v>661.95</v>
      </c>
      <c r="H218" s="32"/>
      <c r="I218" s="99"/>
    </row>
    <row r="219" spans="1:9" x14ac:dyDescent="0.25">
      <c r="A219" s="155" t="s">
        <v>163</v>
      </c>
      <c r="E219" s="114"/>
      <c r="G219" s="31">
        <f>B220+B221+B222+B223+B224+B225+B226+B227+B228+B229+B230+E220+E221+E222+E223+E224+E225+E226+E227+E228+E229</f>
        <v>57050.86</v>
      </c>
      <c r="H219" s="32"/>
      <c r="I219" s="99"/>
    </row>
    <row r="220" spans="1:9" x14ac:dyDescent="0.25">
      <c r="A220" s="114" t="s">
        <v>115</v>
      </c>
      <c r="B220" s="31">
        <v>2649.99</v>
      </c>
      <c r="D220" s="163" t="s">
        <v>117</v>
      </c>
      <c r="E220" s="130">
        <v>3349.99</v>
      </c>
      <c r="G220" s="31"/>
      <c r="H220" s="32"/>
      <c r="I220" s="99"/>
    </row>
    <row r="221" spans="1:9" x14ac:dyDescent="0.25">
      <c r="A221" s="114" t="s">
        <v>116</v>
      </c>
      <c r="B221" s="31">
        <v>2848.6</v>
      </c>
      <c r="D221" s="163" t="s">
        <v>143</v>
      </c>
      <c r="E221" s="130">
        <v>550</v>
      </c>
      <c r="G221" s="31"/>
      <c r="H221" s="32"/>
      <c r="I221" s="99"/>
    </row>
    <row r="222" spans="1:9" x14ac:dyDescent="0.25">
      <c r="A222" s="114" t="s">
        <v>133</v>
      </c>
      <c r="B222" s="31">
        <v>4700</v>
      </c>
      <c r="D222" s="163" t="s">
        <v>119</v>
      </c>
      <c r="E222" s="130">
        <v>240</v>
      </c>
      <c r="G222" s="31"/>
      <c r="H222" s="32"/>
      <c r="I222" s="99"/>
    </row>
    <row r="223" spans="1:9" x14ac:dyDescent="0.25">
      <c r="A223" s="152" t="s">
        <v>126</v>
      </c>
      <c r="B223" s="31">
        <v>933.96</v>
      </c>
      <c r="D223" s="163" t="s">
        <v>141</v>
      </c>
      <c r="E223" s="130">
        <v>1922</v>
      </c>
      <c r="G223" s="31"/>
      <c r="H223" s="32"/>
      <c r="I223" s="99"/>
    </row>
    <row r="224" spans="1:9" x14ac:dyDescent="0.25">
      <c r="A224" s="152" t="s">
        <v>130</v>
      </c>
      <c r="B224" s="31">
        <v>6708</v>
      </c>
      <c r="D224" s="163" t="s">
        <v>118</v>
      </c>
      <c r="E224" s="130">
        <v>7877</v>
      </c>
      <c r="G224" s="31"/>
      <c r="H224" s="32"/>
      <c r="I224" s="99"/>
    </row>
    <row r="225" spans="1:9" x14ac:dyDescent="0.25">
      <c r="A225" s="152" t="s">
        <v>113</v>
      </c>
      <c r="B225" s="31">
        <v>286</v>
      </c>
      <c r="D225" s="163" t="s">
        <v>140</v>
      </c>
      <c r="E225" s="130">
        <v>12.29</v>
      </c>
      <c r="G225" s="31"/>
      <c r="H225" s="32"/>
      <c r="I225" s="99"/>
    </row>
    <row r="226" spans="1:9" x14ac:dyDescent="0.25">
      <c r="A226" s="152" t="s">
        <v>112</v>
      </c>
      <c r="B226" s="31">
        <v>5142.3</v>
      </c>
      <c r="D226" s="163" t="s">
        <v>111</v>
      </c>
      <c r="E226" s="130">
        <v>6632.8</v>
      </c>
      <c r="G226" s="31"/>
      <c r="H226" s="32"/>
      <c r="I226" s="99"/>
    </row>
    <row r="227" spans="1:9" x14ac:dyDescent="0.25">
      <c r="A227" s="152" t="s">
        <v>137</v>
      </c>
      <c r="B227" s="166">
        <v>12.3</v>
      </c>
      <c r="D227" s="163" t="s">
        <v>120</v>
      </c>
      <c r="E227" s="130">
        <v>1540.6</v>
      </c>
      <c r="G227" s="31"/>
      <c r="H227" s="32"/>
      <c r="I227" s="99"/>
    </row>
    <row r="228" spans="1:9" x14ac:dyDescent="0.25">
      <c r="A228" s="163" t="s">
        <v>129</v>
      </c>
      <c r="B228" s="130">
        <v>93.37</v>
      </c>
      <c r="D228" s="163" t="s">
        <v>132</v>
      </c>
      <c r="E228" s="130">
        <v>51.66</v>
      </c>
      <c r="G228" s="31"/>
      <c r="H228" s="32"/>
      <c r="I228" s="99"/>
    </row>
    <row r="229" spans="1:9" x14ac:dyDescent="0.25">
      <c r="A229" s="152" t="s">
        <v>135</v>
      </c>
      <c r="B229" s="31">
        <v>100</v>
      </c>
      <c r="D229" s="163" t="s">
        <v>128</v>
      </c>
      <c r="E229" s="130">
        <v>4400</v>
      </c>
      <c r="G229" s="31"/>
      <c r="H229" s="32"/>
      <c r="I229" s="99"/>
    </row>
    <row r="230" spans="1:9" x14ac:dyDescent="0.25">
      <c r="A230" s="152" t="s">
        <v>127</v>
      </c>
      <c r="B230" s="31">
        <v>7000</v>
      </c>
      <c r="G230" s="31"/>
      <c r="H230" s="32"/>
      <c r="I230" s="99"/>
    </row>
    <row r="231" spans="1:9" ht="13.5" customHeight="1" x14ac:dyDescent="0.25">
      <c r="A231" s="114"/>
      <c r="E231" s="161"/>
      <c r="G231" s="31"/>
      <c r="H231" s="32"/>
      <c r="I231" s="99"/>
    </row>
    <row r="232" spans="1:9" ht="15.75" x14ac:dyDescent="0.25">
      <c r="A232" s="30" t="s">
        <v>164</v>
      </c>
      <c r="G232" s="113"/>
      <c r="H232" s="32">
        <f>SUM(G233:G238)</f>
        <v>5833.93</v>
      </c>
      <c r="I232" s="99"/>
    </row>
    <row r="233" spans="1:9" x14ac:dyDescent="0.25">
      <c r="A233" s="114" t="s">
        <v>165</v>
      </c>
      <c r="B233" s="137"/>
      <c r="C233" s="137"/>
      <c r="D233" s="137"/>
      <c r="G233" s="31">
        <v>165.57</v>
      </c>
      <c r="H233" s="32"/>
      <c r="I233" s="99"/>
    </row>
    <row r="234" spans="1:9" x14ac:dyDescent="0.25">
      <c r="A234" s="152" t="s">
        <v>107</v>
      </c>
      <c r="B234" s="143"/>
      <c r="C234" s="143"/>
      <c r="D234" s="143"/>
      <c r="G234" s="31">
        <v>2681.92</v>
      </c>
      <c r="H234" s="32"/>
      <c r="I234" s="99"/>
    </row>
    <row r="235" spans="1:9" x14ac:dyDescent="0.25">
      <c r="A235" s="152" t="s">
        <v>166</v>
      </c>
      <c r="B235" s="143"/>
      <c r="C235" s="143"/>
      <c r="D235" s="143"/>
      <c r="G235" s="31">
        <v>1906.5</v>
      </c>
      <c r="H235" s="32"/>
      <c r="I235" s="99"/>
    </row>
    <row r="236" spans="1:9" x14ac:dyDescent="0.25">
      <c r="A236" s="152" t="s">
        <v>280</v>
      </c>
      <c r="B236" s="143"/>
      <c r="C236" s="143"/>
      <c r="D236" s="143"/>
      <c r="E236" s="4"/>
      <c r="F236" s="4"/>
      <c r="G236" s="31">
        <v>232.47</v>
      </c>
      <c r="H236" s="32"/>
      <c r="I236" s="99"/>
    </row>
    <row r="237" spans="1:9" x14ac:dyDescent="0.25">
      <c r="A237" s="152" t="s">
        <v>281</v>
      </c>
      <c r="B237" s="143"/>
      <c r="C237" s="143"/>
      <c r="D237" s="143"/>
      <c r="E237" s="4"/>
      <c r="F237" s="4"/>
      <c r="G237" s="31">
        <v>232.47</v>
      </c>
      <c r="H237" s="32"/>
      <c r="I237" s="99"/>
    </row>
    <row r="238" spans="1:9" x14ac:dyDescent="0.25">
      <c r="A238" s="152" t="s">
        <v>282</v>
      </c>
      <c r="B238" s="143"/>
      <c r="C238" s="143"/>
      <c r="D238" s="143"/>
      <c r="E238" s="4"/>
      <c r="F238" s="4"/>
      <c r="G238" s="31">
        <v>615</v>
      </c>
      <c r="H238" s="32"/>
      <c r="I238" s="99"/>
    </row>
    <row r="239" spans="1:9" s="4" customFormat="1" x14ac:dyDescent="0.25">
      <c r="A239" s="152"/>
      <c r="B239" s="143"/>
      <c r="C239" s="143"/>
      <c r="D239" s="143"/>
      <c r="G239" s="31"/>
      <c r="H239" s="32"/>
      <c r="I239" s="99"/>
    </row>
    <row r="240" spans="1:9" s="4" customFormat="1" x14ac:dyDescent="0.25">
      <c r="A240" s="152"/>
      <c r="B240" s="143"/>
      <c r="C240" s="143"/>
      <c r="D240" s="143"/>
      <c r="G240" s="31"/>
      <c r="H240" s="32"/>
      <c r="I240" s="99"/>
    </row>
    <row r="241" spans="1:9" x14ac:dyDescent="0.25">
      <c r="A241" s="152"/>
      <c r="B241" s="143"/>
      <c r="C241" s="143"/>
      <c r="D241" s="143"/>
      <c r="G241" s="31"/>
      <c r="H241" s="32"/>
      <c r="I241" s="99"/>
    </row>
    <row r="242" spans="1:9" ht="20.25" x14ac:dyDescent="0.3">
      <c r="A242" s="146" t="s">
        <v>167</v>
      </c>
      <c r="B242" s="147"/>
      <c r="C242" s="147"/>
      <c r="D242" s="147"/>
      <c r="E242" s="147"/>
      <c r="F242" s="147"/>
      <c r="G242" s="144"/>
      <c r="H242" s="118">
        <f>H244+H248</f>
        <v>81726.820000000007</v>
      </c>
      <c r="I242" s="119">
        <f>H242/82000</f>
        <v>0.99666853658536592</v>
      </c>
    </row>
    <row r="243" spans="1:9" ht="13.5" customHeight="1" x14ac:dyDescent="0.3">
      <c r="A243" s="91"/>
      <c r="G243" s="31"/>
      <c r="H243" s="32"/>
      <c r="I243" s="99"/>
    </row>
    <row r="244" spans="1:9" ht="15.75" x14ac:dyDescent="0.25">
      <c r="A244" s="30" t="s">
        <v>283</v>
      </c>
      <c r="B244" s="105"/>
      <c r="F244" s="117"/>
      <c r="G244" s="113"/>
      <c r="H244" s="98">
        <v>51489.41</v>
      </c>
      <c r="I244" s="149">
        <f>H244/51510</f>
        <v>0.99960027179188515</v>
      </c>
    </row>
    <row r="245" spans="1:9" s="4" customFormat="1" x14ac:dyDescent="0.25">
      <c r="A245" s="105" t="s">
        <v>284</v>
      </c>
      <c r="B245" s="105"/>
      <c r="C245" s="110"/>
      <c r="D245" s="110"/>
      <c r="E245" s="110"/>
      <c r="F245" s="104"/>
      <c r="G245" s="190"/>
      <c r="H245" s="191"/>
      <c r="I245" s="149"/>
    </row>
    <row r="246" spans="1:9" s="4" customFormat="1" x14ac:dyDescent="0.25">
      <c r="A246" s="105" t="s">
        <v>285</v>
      </c>
      <c r="B246" s="105"/>
      <c r="C246" s="110"/>
      <c r="D246" s="110"/>
      <c r="E246" s="110"/>
      <c r="F246" s="104"/>
      <c r="G246" s="190"/>
      <c r="H246" s="191"/>
      <c r="I246" s="149"/>
    </row>
    <row r="247" spans="1:9" x14ac:dyDescent="0.25">
      <c r="A247" s="114"/>
      <c r="B247" s="114"/>
      <c r="G247" s="31"/>
      <c r="H247" s="32"/>
      <c r="I247" s="150"/>
    </row>
    <row r="248" spans="1:9" ht="15.75" x14ac:dyDescent="0.25">
      <c r="A248" s="117" t="s">
        <v>15</v>
      </c>
      <c r="G248" s="135"/>
      <c r="H248" s="98">
        <f>SUM(H250:H282)</f>
        <v>30237.409999999996</v>
      </c>
      <c r="I248" s="149">
        <f>H248/30490</f>
        <v>0.99171564447359772</v>
      </c>
    </row>
    <row r="249" spans="1:9" s="4" customFormat="1" ht="10.5" customHeight="1" x14ac:dyDescent="0.25">
      <c r="A249" s="117"/>
      <c r="G249" s="135"/>
      <c r="H249" s="98"/>
      <c r="I249" s="149"/>
    </row>
    <row r="250" spans="1:9" ht="15.75" x14ac:dyDescent="0.25">
      <c r="A250" s="30" t="s">
        <v>168</v>
      </c>
      <c r="G250" s="31"/>
      <c r="H250" s="32">
        <v>371.32</v>
      </c>
      <c r="I250" s="99"/>
    </row>
    <row r="251" spans="1:9" ht="9.75" customHeight="1" x14ac:dyDescent="0.25">
      <c r="A251" s="30"/>
      <c r="G251" s="31"/>
      <c r="H251" s="32"/>
      <c r="I251" s="99">
        <v>6</v>
      </c>
    </row>
    <row r="252" spans="1:9" ht="15.75" x14ac:dyDescent="0.25">
      <c r="A252" s="30" t="s">
        <v>17</v>
      </c>
      <c r="G252" s="31"/>
      <c r="H252" s="32">
        <f>SUM(G253:G255)</f>
        <v>3400.39</v>
      </c>
      <c r="I252" s="151"/>
    </row>
    <row r="253" spans="1:9" x14ac:dyDescent="0.25">
      <c r="A253" s="114" t="s">
        <v>288</v>
      </c>
      <c r="B253" s="4"/>
      <c r="C253" s="4"/>
      <c r="D253" s="114"/>
      <c r="E253" s="4"/>
      <c r="F253" s="4"/>
      <c r="G253" s="31">
        <v>1746.4</v>
      </c>
      <c r="H253" s="32"/>
      <c r="I253" s="99"/>
    </row>
    <row r="254" spans="1:9" x14ac:dyDescent="0.25">
      <c r="A254" s="114" t="s">
        <v>286</v>
      </c>
      <c r="B254" s="4"/>
      <c r="C254" s="4"/>
      <c r="D254" s="4"/>
      <c r="E254" s="4"/>
      <c r="F254" s="114"/>
      <c r="G254" s="31">
        <v>620.39</v>
      </c>
      <c r="H254" s="32"/>
      <c r="I254" s="99"/>
    </row>
    <row r="255" spans="1:9" x14ac:dyDescent="0.25">
      <c r="A255" s="114" t="s">
        <v>287</v>
      </c>
      <c r="F255" s="114"/>
      <c r="G255" s="31">
        <v>1033.5999999999999</v>
      </c>
      <c r="H255" s="32"/>
      <c r="I255" s="99"/>
    </row>
    <row r="256" spans="1:9" x14ac:dyDescent="0.25">
      <c r="A256" s="114"/>
      <c r="F256" s="114"/>
      <c r="G256" s="31"/>
      <c r="H256" s="32"/>
    </row>
    <row r="257" spans="1:9" ht="15.75" x14ac:dyDescent="0.25">
      <c r="A257" s="30" t="s">
        <v>90</v>
      </c>
      <c r="G257" s="113"/>
      <c r="H257" s="32">
        <f>SUM(G258:G260)</f>
        <v>18114.240000000002</v>
      </c>
      <c r="I257" s="99"/>
    </row>
    <row r="258" spans="1:9" x14ac:dyDescent="0.25">
      <c r="A258" s="114" t="s">
        <v>91</v>
      </c>
      <c r="B258" s="137"/>
      <c r="G258" s="31">
        <v>3113.24</v>
      </c>
      <c r="H258" s="32"/>
      <c r="I258" s="99"/>
    </row>
    <row r="259" spans="1:9" x14ac:dyDescent="0.25">
      <c r="A259" s="114" t="s">
        <v>92</v>
      </c>
      <c r="B259" s="137"/>
      <c r="G259" s="31">
        <v>111.13</v>
      </c>
      <c r="H259" s="32"/>
      <c r="I259" s="99"/>
    </row>
    <row r="260" spans="1:9" x14ac:dyDescent="0.25">
      <c r="A260" s="114" t="s">
        <v>93</v>
      </c>
      <c r="B260" s="137"/>
      <c r="G260" s="31">
        <v>14889.87</v>
      </c>
      <c r="H260" s="32"/>
      <c r="I260" s="99"/>
    </row>
    <row r="261" spans="1:9" x14ac:dyDescent="0.25">
      <c r="A261" s="114"/>
      <c r="G261" s="31"/>
      <c r="H261" s="32"/>
      <c r="I261" s="99"/>
    </row>
    <row r="262" spans="1:9" ht="15.75" x14ac:dyDescent="0.25">
      <c r="A262" s="30" t="s">
        <v>169</v>
      </c>
      <c r="G262" s="113"/>
      <c r="H262" s="32">
        <f>SUM(G263:G264)</f>
        <v>2581.3900000000003</v>
      </c>
      <c r="I262" s="99"/>
    </row>
    <row r="263" spans="1:9" x14ac:dyDescent="0.25">
      <c r="A263" s="114" t="s">
        <v>289</v>
      </c>
      <c r="B263" s="22"/>
      <c r="C263" s="22"/>
      <c r="D263" s="22"/>
      <c r="G263" s="167">
        <v>1040.2</v>
      </c>
      <c r="H263" s="32"/>
      <c r="I263" s="99"/>
    </row>
    <row r="264" spans="1:9" x14ac:dyDescent="0.25">
      <c r="A264" s="114" t="s">
        <v>290</v>
      </c>
      <c r="B264" s="22"/>
      <c r="C264" s="22"/>
      <c r="D264" s="22"/>
      <c r="G264" s="167">
        <v>1541.19</v>
      </c>
      <c r="H264" s="32"/>
      <c r="I264" s="99"/>
    </row>
    <row r="265" spans="1:9" x14ac:dyDescent="0.25">
      <c r="A265" s="114"/>
      <c r="B265" s="22"/>
      <c r="C265" s="22"/>
      <c r="D265" s="22"/>
      <c r="G265" s="167"/>
      <c r="H265" s="32"/>
      <c r="I265" s="99"/>
    </row>
    <row r="266" spans="1:9" ht="15.75" x14ac:dyDescent="0.25">
      <c r="A266" s="30" t="s">
        <v>291</v>
      </c>
      <c r="G266" s="31"/>
      <c r="H266" s="32">
        <f>SUM(G267:G274)</f>
        <v>3948.0499999999997</v>
      </c>
      <c r="I266" s="99"/>
    </row>
    <row r="267" spans="1:9" x14ac:dyDescent="0.25">
      <c r="A267" s="114" t="s">
        <v>292</v>
      </c>
      <c r="B267" s="4"/>
      <c r="C267" s="4"/>
      <c r="D267" s="4"/>
      <c r="E267" s="4"/>
      <c r="F267" s="4"/>
      <c r="G267" s="31">
        <v>245.15</v>
      </c>
      <c r="H267" s="32"/>
      <c r="I267" s="99"/>
    </row>
    <row r="268" spans="1:9" x14ac:dyDescent="0.25">
      <c r="A268" s="114" t="s">
        <v>170</v>
      </c>
      <c r="B268" s="4"/>
      <c r="C268" s="114"/>
      <c r="D268" s="4"/>
      <c r="E268" s="4"/>
      <c r="F268" s="4"/>
      <c r="G268" s="31">
        <v>211.04</v>
      </c>
      <c r="H268" s="32"/>
      <c r="I268" s="99"/>
    </row>
    <row r="269" spans="1:9" x14ac:dyDescent="0.25">
      <c r="A269" s="114" t="s">
        <v>171</v>
      </c>
      <c r="B269" s="4"/>
      <c r="C269" s="4"/>
      <c r="D269" s="4"/>
      <c r="E269" s="4"/>
      <c r="F269" s="114"/>
      <c r="G269" s="31">
        <v>581.37</v>
      </c>
      <c r="H269" s="32"/>
      <c r="I269" s="99"/>
    </row>
    <row r="270" spans="1:9" x14ac:dyDescent="0.25">
      <c r="A270" s="114" t="s">
        <v>325</v>
      </c>
      <c r="B270" s="4"/>
      <c r="C270" s="4"/>
      <c r="D270" s="4"/>
      <c r="E270" s="4"/>
      <c r="F270" s="114"/>
      <c r="G270" s="31">
        <v>1476</v>
      </c>
      <c r="H270" s="32"/>
      <c r="I270" s="99"/>
    </row>
    <row r="271" spans="1:9" x14ac:dyDescent="0.25">
      <c r="A271" s="114" t="s">
        <v>293</v>
      </c>
      <c r="B271" s="4"/>
      <c r="C271" s="4"/>
      <c r="D271" s="4"/>
      <c r="E271" s="4"/>
      <c r="F271" s="114"/>
      <c r="G271" s="31">
        <v>116.85</v>
      </c>
      <c r="H271" s="32"/>
      <c r="I271" s="99"/>
    </row>
    <row r="272" spans="1:9" x14ac:dyDescent="0.25">
      <c r="A272" s="114" t="s">
        <v>294</v>
      </c>
      <c r="B272" s="4"/>
      <c r="C272" s="4"/>
      <c r="D272" s="4"/>
      <c r="E272" s="4"/>
      <c r="F272" s="4"/>
      <c r="G272" s="31">
        <v>507.64</v>
      </c>
      <c r="H272" s="32"/>
      <c r="I272" s="99"/>
    </row>
    <row r="273" spans="1:9" x14ac:dyDescent="0.25">
      <c r="A273" s="114" t="s">
        <v>295</v>
      </c>
      <c r="F273" s="114"/>
      <c r="G273" s="31">
        <v>210</v>
      </c>
      <c r="H273" s="32"/>
      <c r="I273" s="99"/>
    </row>
    <row r="274" spans="1:9" x14ac:dyDescent="0.25">
      <c r="A274" s="114" t="s">
        <v>326</v>
      </c>
      <c r="F274" s="114"/>
      <c r="G274" s="31">
        <v>600</v>
      </c>
      <c r="H274" s="32"/>
      <c r="I274" s="99"/>
    </row>
    <row r="275" spans="1:9" x14ac:dyDescent="0.25">
      <c r="A275" s="114"/>
      <c r="G275" s="31"/>
      <c r="H275" s="32"/>
      <c r="I275" s="99"/>
    </row>
    <row r="276" spans="1:9" ht="15.75" x14ac:dyDescent="0.25">
      <c r="A276" s="30" t="s">
        <v>327</v>
      </c>
      <c r="G276" s="113"/>
      <c r="H276" s="32">
        <f>G277+G278</f>
        <v>299.94</v>
      </c>
      <c r="I276" s="99"/>
    </row>
    <row r="277" spans="1:9" x14ac:dyDescent="0.25">
      <c r="A277" s="114" t="s">
        <v>107</v>
      </c>
      <c r="B277" s="22"/>
      <c r="C277" s="22"/>
      <c r="D277" s="22"/>
      <c r="G277" s="31">
        <v>134.37</v>
      </c>
      <c r="H277" s="32"/>
      <c r="I277" s="99"/>
    </row>
    <row r="278" spans="1:9" x14ac:dyDescent="0.25">
      <c r="A278" s="114" t="s">
        <v>172</v>
      </c>
      <c r="B278" s="22"/>
      <c r="C278" s="22"/>
      <c r="G278" s="31">
        <v>165.57</v>
      </c>
      <c r="H278" s="32"/>
      <c r="I278" s="99"/>
    </row>
    <row r="279" spans="1:9" ht="15.75" x14ac:dyDescent="0.25">
      <c r="A279" s="30"/>
      <c r="G279" s="31"/>
      <c r="H279" s="32"/>
      <c r="I279" s="99"/>
    </row>
    <row r="280" spans="1:9" ht="15.75" x14ac:dyDescent="0.25">
      <c r="A280" s="30" t="s">
        <v>296</v>
      </c>
      <c r="G280" s="31"/>
      <c r="H280" s="32">
        <v>1482.08</v>
      </c>
      <c r="I280" s="99"/>
    </row>
    <row r="281" spans="1:9" ht="15.75" x14ac:dyDescent="0.25">
      <c r="A281" s="30"/>
      <c r="G281" s="31"/>
      <c r="H281" s="32"/>
      <c r="I281" s="99"/>
    </row>
    <row r="282" spans="1:9" ht="15.75" x14ac:dyDescent="0.25">
      <c r="A282" s="30" t="s">
        <v>297</v>
      </c>
      <c r="G282" s="31"/>
      <c r="H282" s="32">
        <v>40</v>
      </c>
      <c r="I282" s="99"/>
    </row>
    <row r="283" spans="1:9" ht="15.75" x14ac:dyDescent="0.25">
      <c r="A283" s="30"/>
      <c r="G283" s="31"/>
      <c r="H283" s="32"/>
      <c r="I283" s="99"/>
    </row>
    <row r="284" spans="1:9" ht="15.75" x14ac:dyDescent="0.25">
      <c r="A284" s="30"/>
      <c r="G284" s="31"/>
      <c r="H284" s="32"/>
      <c r="I284" s="99"/>
    </row>
    <row r="285" spans="1:9" ht="15.75" x14ac:dyDescent="0.25">
      <c r="A285" s="30"/>
      <c r="G285" s="31"/>
      <c r="H285" s="32"/>
      <c r="I285" s="99"/>
    </row>
    <row r="286" spans="1:9" ht="20.25" x14ac:dyDescent="0.3">
      <c r="A286" s="146" t="s">
        <v>173</v>
      </c>
      <c r="B286" s="147"/>
      <c r="C286" s="147"/>
      <c r="D286" s="147"/>
      <c r="E286" s="147"/>
      <c r="F286" s="147"/>
      <c r="G286" s="144"/>
      <c r="H286" s="118">
        <f>H288+H291</f>
        <v>67013.759999999995</v>
      </c>
      <c r="I286" s="119">
        <f>H286/67500</f>
        <v>0.99279644444444437</v>
      </c>
    </row>
    <row r="287" spans="1:9" ht="15.75" x14ac:dyDescent="0.25">
      <c r="A287" s="30"/>
      <c r="G287" s="31"/>
      <c r="H287" s="32"/>
      <c r="I287" s="99"/>
    </row>
    <row r="288" spans="1:9" ht="15.75" x14ac:dyDescent="0.25">
      <c r="A288" s="117" t="s">
        <v>174</v>
      </c>
      <c r="C288" s="117"/>
      <c r="D288" s="30"/>
      <c r="G288" s="31"/>
      <c r="H288" s="98">
        <v>33443.03</v>
      </c>
      <c r="I288" s="119">
        <f>H288/33532</f>
        <v>0.99734671358702132</v>
      </c>
    </row>
    <row r="289" spans="1:9" x14ac:dyDescent="0.25">
      <c r="A289" s="114" t="s">
        <v>298</v>
      </c>
      <c r="G289" s="31"/>
      <c r="H289" s="32"/>
      <c r="I289" s="150"/>
    </row>
    <row r="290" spans="1:9" x14ac:dyDescent="0.25">
      <c r="A290" s="114" t="s">
        <v>299</v>
      </c>
      <c r="G290" s="31"/>
      <c r="H290" s="32"/>
      <c r="I290" s="150"/>
    </row>
    <row r="291" spans="1:9" ht="15.75" x14ac:dyDescent="0.25">
      <c r="A291" s="117" t="s">
        <v>123</v>
      </c>
      <c r="F291" s="117"/>
      <c r="G291" s="113"/>
      <c r="H291" s="98">
        <f>SUM(H293:H334)</f>
        <v>33570.729999999996</v>
      </c>
      <c r="I291" s="119">
        <f>H291/33968</f>
        <v>0.9883045807819123</v>
      </c>
    </row>
    <row r="292" spans="1:9" ht="15.75" x14ac:dyDescent="0.25">
      <c r="A292" s="30"/>
      <c r="G292" s="31"/>
      <c r="H292" s="32"/>
      <c r="I292" s="99"/>
    </row>
    <row r="293" spans="1:9" ht="15.75" x14ac:dyDescent="0.25">
      <c r="A293" s="30" t="s">
        <v>85</v>
      </c>
      <c r="G293" s="31"/>
      <c r="H293" s="32">
        <v>30.28</v>
      </c>
      <c r="I293" s="99"/>
    </row>
    <row r="294" spans="1:9" ht="15.75" x14ac:dyDescent="0.25">
      <c r="A294" s="30"/>
      <c r="G294" s="31"/>
      <c r="H294" s="32"/>
      <c r="I294" s="99"/>
    </row>
    <row r="295" spans="1:9" ht="15.75" x14ac:dyDescent="0.25">
      <c r="A295" s="30" t="s">
        <v>17</v>
      </c>
      <c r="G295" s="31"/>
      <c r="H295" s="32">
        <f>SUM(G296:G300)</f>
        <v>9589.41</v>
      </c>
      <c r="I295" s="151"/>
    </row>
    <row r="296" spans="1:9" x14ac:dyDescent="0.25">
      <c r="A296" s="114" t="s">
        <v>300</v>
      </c>
      <c r="B296" s="4"/>
      <c r="C296" s="4"/>
      <c r="D296" s="4"/>
      <c r="E296" s="4"/>
      <c r="F296" s="4"/>
      <c r="G296" s="31">
        <v>1009.38</v>
      </c>
      <c r="H296" s="32"/>
      <c r="I296" s="99"/>
    </row>
    <row r="297" spans="1:9" x14ac:dyDescent="0.25">
      <c r="A297" s="114" t="s">
        <v>19</v>
      </c>
      <c r="B297" s="4"/>
      <c r="C297" s="4"/>
      <c r="D297" s="4"/>
      <c r="E297" s="4"/>
      <c r="F297" s="4"/>
      <c r="G297" s="31">
        <v>195.79</v>
      </c>
      <c r="H297" s="32"/>
      <c r="I297" s="99"/>
    </row>
    <row r="298" spans="1:9" x14ac:dyDescent="0.25">
      <c r="A298" s="114" t="s">
        <v>301</v>
      </c>
      <c r="B298" s="114"/>
      <c r="C298" s="4"/>
      <c r="D298" s="4"/>
      <c r="E298" s="4"/>
      <c r="F298" s="4"/>
      <c r="G298" s="31">
        <v>534.75</v>
      </c>
      <c r="H298" s="32"/>
      <c r="I298" s="99"/>
    </row>
    <row r="299" spans="1:9" x14ac:dyDescent="0.25">
      <c r="A299" s="114" t="s">
        <v>302</v>
      </c>
      <c r="B299" s="4"/>
      <c r="C299" s="4"/>
      <c r="D299" s="114"/>
      <c r="E299" s="4"/>
      <c r="F299" s="4"/>
      <c r="G299" s="31">
        <v>5846.6</v>
      </c>
      <c r="H299" s="32"/>
      <c r="I299" s="99"/>
    </row>
    <row r="300" spans="1:9" x14ac:dyDescent="0.25">
      <c r="A300" s="114" t="s">
        <v>303</v>
      </c>
      <c r="D300" s="114"/>
      <c r="G300" s="31">
        <v>2002.89</v>
      </c>
      <c r="H300" s="32"/>
      <c r="I300" s="99">
        <v>7</v>
      </c>
    </row>
    <row r="301" spans="1:9" ht="15.75" x14ac:dyDescent="0.25">
      <c r="A301" s="30" t="s">
        <v>90</v>
      </c>
      <c r="G301" s="113"/>
      <c r="H301" s="32">
        <f>SUM(G302:G304)</f>
        <v>2681.08</v>
      </c>
      <c r="I301" s="99"/>
    </row>
    <row r="302" spans="1:9" x14ac:dyDescent="0.25">
      <c r="A302" s="114" t="s">
        <v>175</v>
      </c>
      <c r="B302" s="137"/>
      <c r="G302" s="31">
        <v>867.07</v>
      </c>
      <c r="H302" s="32"/>
      <c r="I302" s="99"/>
    </row>
    <row r="303" spans="1:9" x14ac:dyDescent="0.25">
      <c r="A303" s="114" t="s">
        <v>176</v>
      </c>
      <c r="B303" s="137"/>
      <c r="G303" s="31">
        <v>44.79</v>
      </c>
      <c r="H303" s="32"/>
      <c r="I303" s="99"/>
    </row>
    <row r="304" spans="1:9" x14ac:dyDescent="0.25">
      <c r="A304" s="114" t="s">
        <v>93</v>
      </c>
      <c r="B304" s="137"/>
      <c r="G304" s="31">
        <v>1769.22</v>
      </c>
      <c r="H304" s="32"/>
      <c r="I304" s="99"/>
    </row>
    <row r="305" spans="1:9" x14ac:dyDescent="0.25">
      <c r="A305" s="114"/>
      <c r="B305" s="137"/>
      <c r="G305" s="31"/>
      <c r="H305" s="32"/>
      <c r="I305" s="99"/>
    </row>
    <row r="306" spans="1:9" ht="15.75" x14ac:dyDescent="0.25">
      <c r="A306" s="30" t="s">
        <v>94</v>
      </c>
      <c r="E306" t="s">
        <v>177</v>
      </c>
      <c r="G306" s="31"/>
      <c r="H306" s="32">
        <f>SUM(G307:G307)</f>
        <v>146.4</v>
      </c>
      <c r="I306" s="99"/>
    </row>
    <row r="307" spans="1:9" x14ac:dyDescent="0.25">
      <c r="A307" s="114" t="s">
        <v>178</v>
      </c>
      <c r="G307" s="31">
        <v>146.4</v>
      </c>
      <c r="H307" s="32"/>
      <c r="I307" s="99"/>
    </row>
    <row r="308" spans="1:9" x14ac:dyDescent="0.25">
      <c r="A308" s="114"/>
      <c r="G308" s="31"/>
      <c r="H308" s="32"/>
      <c r="I308" s="99"/>
    </row>
    <row r="309" spans="1:9" ht="15.75" x14ac:dyDescent="0.25">
      <c r="A309" s="30" t="s">
        <v>291</v>
      </c>
      <c r="G309" s="31"/>
      <c r="H309" s="32">
        <f>SUM(G310:G319)</f>
        <v>19394.309999999998</v>
      </c>
      <c r="I309" s="99"/>
    </row>
    <row r="310" spans="1:9" x14ac:dyDescent="0.25">
      <c r="A310" s="114" t="s">
        <v>304</v>
      </c>
      <c r="B310" s="4"/>
      <c r="C310" s="114"/>
      <c r="D310" s="4"/>
      <c r="E310" s="4"/>
      <c r="F310" s="4"/>
      <c r="G310" s="31">
        <v>184.44</v>
      </c>
      <c r="H310" s="32"/>
      <c r="I310" s="99"/>
    </row>
    <row r="311" spans="1:9" x14ac:dyDescent="0.25">
      <c r="A311" s="114" t="s">
        <v>179</v>
      </c>
      <c r="B311" s="4"/>
      <c r="C311" s="4"/>
      <c r="D311" s="4"/>
      <c r="E311" s="4"/>
      <c r="F311" s="4"/>
      <c r="G311" s="31">
        <v>75.599999999999994</v>
      </c>
      <c r="H311" s="32"/>
      <c r="I311" s="99"/>
    </row>
    <row r="312" spans="1:9" x14ac:dyDescent="0.25">
      <c r="A312" s="114" t="s">
        <v>180</v>
      </c>
      <c r="B312" s="4"/>
      <c r="C312" s="4"/>
      <c r="D312" s="4"/>
      <c r="E312" s="4"/>
      <c r="F312" s="4"/>
      <c r="G312" s="31">
        <v>94.21</v>
      </c>
      <c r="H312" s="32"/>
      <c r="I312" s="99"/>
    </row>
    <row r="313" spans="1:9" x14ac:dyDescent="0.25">
      <c r="A313" s="114" t="s">
        <v>306</v>
      </c>
      <c r="B313" s="4"/>
      <c r="C313" s="4"/>
      <c r="D313" s="4"/>
      <c r="E313" s="114"/>
      <c r="F313" s="4"/>
      <c r="G313" s="31">
        <v>58.03</v>
      </c>
      <c r="H313" s="32"/>
      <c r="I313" s="99"/>
    </row>
    <row r="314" spans="1:9" x14ac:dyDescent="0.25">
      <c r="A314" s="114" t="s">
        <v>305</v>
      </c>
      <c r="B314" s="4"/>
      <c r="C314" s="4"/>
      <c r="D314" s="4"/>
      <c r="E314" s="114"/>
      <c r="F314" s="4"/>
      <c r="G314" s="31">
        <v>7700</v>
      </c>
      <c r="H314" s="32"/>
      <c r="I314" s="99"/>
    </row>
    <row r="315" spans="1:9" x14ac:dyDescent="0.25">
      <c r="A315" s="114" t="s">
        <v>328</v>
      </c>
      <c r="B315" s="4"/>
      <c r="C315" s="4"/>
      <c r="D315" s="4"/>
      <c r="E315" s="114"/>
      <c r="F315" s="4"/>
      <c r="G315" s="31">
        <v>3039.75</v>
      </c>
      <c r="H315" s="32"/>
      <c r="I315" s="99"/>
    </row>
    <row r="316" spans="1:9" x14ac:dyDescent="0.25">
      <c r="A316" s="114" t="s">
        <v>307</v>
      </c>
      <c r="E316" s="114"/>
      <c r="G316" s="31">
        <v>2000</v>
      </c>
    </row>
    <row r="317" spans="1:9" s="4" customFormat="1" x14ac:dyDescent="0.25">
      <c r="A317" s="114" t="s">
        <v>309</v>
      </c>
      <c r="E317" s="114"/>
      <c r="G317" s="31">
        <v>6151.6</v>
      </c>
    </row>
    <row r="318" spans="1:9" x14ac:dyDescent="0.25">
      <c r="A318" s="114" t="s">
        <v>308</v>
      </c>
      <c r="E318" s="114"/>
      <c r="G318" s="31"/>
      <c r="H318" s="32"/>
      <c r="I318" s="99"/>
    </row>
    <row r="319" spans="1:9" x14ac:dyDescent="0.25">
      <c r="A319" s="114" t="s">
        <v>310</v>
      </c>
      <c r="E319" s="114"/>
      <c r="G319" s="31">
        <v>90.68</v>
      </c>
      <c r="H319" s="32"/>
      <c r="I319" s="99"/>
    </row>
    <row r="320" spans="1:9" ht="15.75" x14ac:dyDescent="0.25">
      <c r="A320" s="30"/>
      <c r="G320" s="31"/>
      <c r="H320" s="32"/>
      <c r="I320" s="99"/>
    </row>
    <row r="321" spans="1:9" ht="15.75" x14ac:dyDescent="0.25">
      <c r="A321" s="30" t="s">
        <v>313</v>
      </c>
      <c r="G321" s="31"/>
      <c r="H321" s="32">
        <v>374.75</v>
      </c>
      <c r="I321" s="99"/>
    </row>
    <row r="322" spans="1:9" x14ac:dyDescent="0.25">
      <c r="A322" s="114" t="s">
        <v>181</v>
      </c>
      <c r="B322" s="22"/>
      <c r="C322" s="22"/>
      <c r="D322" s="22"/>
      <c r="E322" s="143"/>
      <c r="F322" s="130"/>
      <c r="G322" s="31"/>
      <c r="H322" s="32"/>
      <c r="I322" s="99"/>
    </row>
    <row r="323" spans="1:9" s="4" customFormat="1" x14ac:dyDescent="0.25">
      <c r="A323" s="114"/>
      <c r="B323" s="22"/>
      <c r="C323" s="22"/>
      <c r="D323" s="22"/>
      <c r="E323" s="143"/>
      <c r="F323" s="130"/>
      <c r="G323" s="31"/>
      <c r="H323" s="32"/>
      <c r="I323" s="99"/>
    </row>
    <row r="324" spans="1:9" s="4" customFormat="1" ht="15.75" x14ac:dyDescent="0.25">
      <c r="A324" s="30" t="s">
        <v>311</v>
      </c>
      <c r="G324" s="31"/>
      <c r="H324" s="130">
        <v>501.84</v>
      </c>
      <c r="I324" s="99"/>
    </row>
    <row r="325" spans="1:9" ht="15.75" x14ac:dyDescent="0.25">
      <c r="A325" s="30" t="s">
        <v>312</v>
      </c>
      <c r="B325" s="4"/>
      <c r="C325" s="4"/>
      <c r="D325" s="4"/>
      <c r="E325" s="4"/>
      <c r="F325" s="4"/>
      <c r="G325" s="31"/>
      <c r="H325" s="130"/>
      <c r="I325" s="99"/>
    </row>
    <row r="326" spans="1:9" s="4" customFormat="1" ht="15.75" x14ac:dyDescent="0.25">
      <c r="A326" s="30"/>
      <c r="G326" s="31"/>
      <c r="H326" s="130"/>
      <c r="I326" s="99"/>
    </row>
    <row r="327" spans="1:9" ht="15.75" x14ac:dyDescent="0.25">
      <c r="A327" s="139" t="s">
        <v>102</v>
      </c>
      <c r="G327" s="31"/>
      <c r="H327" s="32">
        <v>16.68</v>
      </c>
      <c r="I327" s="99"/>
    </row>
    <row r="328" spans="1:9" ht="15.75" x14ac:dyDescent="0.25">
      <c r="A328" s="30"/>
      <c r="G328" s="31"/>
      <c r="H328" s="32"/>
      <c r="I328" s="99"/>
    </row>
    <row r="329" spans="1:9" ht="15.75" x14ac:dyDescent="0.25">
      <c r="A329" s="30" t="s">
        <v>103</v>
      </c>
      <c r="G329" s="113"/>
      <c r="H329" s="32">
        <f>G330+G331</f>
        <v>243.14999999999998</v>
      </c>
      <c r="I329" s="99"/>
    </row>
    <row r="330" spans="1:9" x14ac:dyDescent="0.25">
      <c r="A330" s="114" t="s">
        <v>182</v>
      </c>
      <c r="G330" s="31">
        <v>165.57</v>
      </c>
      <c r="H330" s="32"/>
      <c r="I330" s="99"/>
    </row>
    <row r="331" spans="1:9" x14ac:dyDescent="0.25">
      <c r="A331" s="114" t="s">
        <v>107</v>
      </c>
      <c r="G331" s="31">
        <v>77.58</v>
      </c>
      <c r="H331" s="32"/>
      <c r="I331" s="99"/>
    </row>
    <row r="332" spans="1:9" x14ac:dyDescent="0.25">
      <c r="A332" s="114"/>
      <c r="G332" s="31"/>
      <c r="H332" s="32"/>
      <c r="I332" s="99"/>
    </row>
    <row r="333" spans="1:9" ht="15.75" x14ac:dyDescent="0.25">
      <c r="A333" s="30" t="s">
        <v>109</v>
      </c>
      <c r="G333" s="31"/>
      <c r="H333" s="32">
        <v>592.83000000000004</v>
      </c>
      <c r="I333" s="99"/>
    </row>
    <row r="334" spans="1:9" ht="15.75" x14ac:dyDescent="0.25">
      <c r="A334" s="30"/>
      <c r="G334" s="31"/>
      <c r="H334" s="32"/>
      <c r="I334" s="99"/>
    </row>
    <row r="335" spans="1:9" ht="15.75" x14ac:dyDescent="0.25">
      <c r="A335" s="6"/>
      <c r="G335" s="31"/>
      <c r="H335" s="1"/>
      <c r="I335" s="95"/>
    </row>
    <row r="336" spans="1:9" ht="15.75" x14ac:dyDescent="0.25">
      <c r="A336" s="30" t="s">
        <v>183</v>
      </c>
      <c r="G336" s="31"/>
      <c r="H336" s="130"/>
      <c r="I336" s="168"/>
    </row>
    <row r="337" spans="1:9" ht="15.75" x14ac:dyDescent="0.25">
      <c r="A337" s="35" t="s">
        <v>329</v>
      </c>
      <c r="B337" s="169"/>
      <c r="C337" s="169"/>
      <c r="D337" s="169"/>
      <c r="E337" s="169"/>
      <c r="F337" s="169"/>
      <c r="G337" s="170"/>
      <c r="H337" s="171"/>
      <c r="I337" s="172"/>
    </row>
    <row r="338" spans="1:9" ht="15.75" x14ac:dyDescent="0.25">
      <c r="A338" s="35" t="s">
        <v>320</v>
      </c>
      <c r="B338" s="169"/>
      <c r="C338" s="169"/>
      <c r="D338" s="169"/>
      <c r="E338" s="169"/>
      <c r="F338" s="169"/>
      <c r="G338" s="170"/>
      <c r="H338" s="171"/>
      <c r="I338" s="172"/>
    </row>
    <row r="339" spans="1:9" s="193" customFormat="1" ht="15.75" x14ac:dyDescent="0.25">
      <c r="A339" s="35" t="s">
        <v>321</v>
      </c>
      <c r="B339" s="169"/>
      <c r="C339" s="169"/>
      <c r="D339" s="169"/>
      <c r="E339" s="169"/>
      <c r="F339" s="169"/>
      <c r="G339" s="170"/>
      <c r="H339" s="171"/>
      <c r="I339" s="172"/>
    </row>
    <row r="340" spans="1:9" ht="15.75" x14ac:dyDescent="0.25">
      <c r="A340" s="35" t="s">
        <v>322</v>
      </c>
      <c r="B340" s="169"/>
      <c r="C340" s="169"/>
      <c r="D340" s="169"/>
      <c r="E340" s="169"/>
      <c r="F340" s="169"/>
      <c r="G340" s="170"/>
      <c r="H340" s="171"/>
      <c r="I340" s="172"/>
    </row>
    <row r="341" spans="1:9" ht="15.75" x14ac:dyDescent="0.25">
      <c r="A341" s="35" t="s">
        <v>184</v>
      </c>
      <c r="B341" s="169"/>
      <c r="C341" s="169"/>
      <c r="D341" s="169"/>
      <c r="E341" s="169"/>
      <c r="F341" s="169"/>
      <c r="G341" s="170"/>
      <c r="H341" s="171"/>
      <c r="I341" s="172"/>
    </row>
    <row r="342" spans="1:9" x14ac:dyDescent="0.25">
      <c r="A342" s="173" t="s">
        <v>185</v>
      </c>
      <c r="B342" s="173"/>
      <c r="C342" s="173"/>
      <c r="D342" s="173"/>
      <c r="E342" s="173"/>
      <c r="F342" s="173"/>
      <c r="G342" s="170"/>
      <c r="H342" s="171"/>
      <c r="I342" s="172"/>
    </row>
    <row r="343" spans="1:9" ht="15.75" x14ac:dyDescent="0.25">
      <c r="A343" s="174" t="s">
        <v>186</v>
      </c>
      <c r="B343" s="169"/>
      <c r="C343" s="169"/>
      <c r="D343" s="169"/>
      <c r="E343" s="169"/>
      <c r="F343" s="169"/>
      <c r="G343" s="170"/>
      <c r="H343" s="175"/>
      <c r="I343" s="176"/>
    </row>
    <row r="344" spans="1:9" ht="15.75" x14ac:dyDescent="0.25">
      <c r="A344" s="174" t="s">
        <v>187</v>
      </c>
      <c r="B344" s="169"/>
      <c r="C344" s="169"/>
      <c r="D344" s="169"/>
      <c r="E344" s="169"/>
      <c r="F344" s="169"/>
      <c r="G344" s="170"/>
      <c r="H344" s="175"/>
      <c r="I344" s="176"/>
    </row>
    <row r="345" spans="1:9" ht="15.75" x14ac:dyDescent="0.25">
      <c r="A345" s="174" t="s">
        <v>188</v>
      </c>
      <c r="B345" s="169"/>
      <c r="C345" s="169"/>
      <c r="D345" s="169"/>
      <c r="E345" s="169"/>
      <c r="F345" s="169"/>
      <c r="G345" s="170"/>
      <c r="H345" s="175"/>
      <c r="I345" s="176"/>
    </row>
    <row r="346" spans="1:9" ht="15.75" x14ac:dyDescent="0.25">
      <c r="A346" s="177" t="s">
        <v>189</v>
      </c>
      <c r="B346" s="178"/>
      <c r="C346" s="178"/>
      <c r="D346" s="178"/>
      <c r="E346" s="178"/>
      <c r="F346" s="179"/>
      <c r="G346" s="180"/>
      <c r="H346" s="181"/>
      <c r="I346" s="149"/>
    </row>
    <row r="347" spans="1:9" ht="15.75" x14ac:dyDescent="0.25">
      <c r="A347" s="114"/>
      <c r="G347" s="31"/>
      <c r="H347" s="181"/>
      <c r="I347" s="99"/>
    </row>
    <row r="348" spans="1:9" ht="15.75" x14ac:dyDescent="0.25">
      <c r="A348" s="6"/>
      <c r="G348" s="31"/>
      <c r="H348" s="1"/>
      <c r="I348" s="95"/>
    </row>
    <row r="349" spans="1:9" ht="15.75" x14ac:dyDescent="0.25">
      <c r="A349" s="5" t="s">
        <v>240</v>
      </c>
      <c r="G349" s="7"/>
      <c r="H349" s="8">
        <f>H40-H43</f>
        <v>28673.049999999814</v>
      </c>
      <c r="I349" s="95">
        <v>8</v>
      </c>
    </row>
    <row r="350" spans="1:9" ht="15.75" x14ac:dyDescent="0.25">
      <c r="A350" s="6"/>
      <c r="G350" s="31"/>
      <c r="H350" s="1"/>
      <c r="I350" s="95"/>
    </row>
    <row r="351" spans="1:9" ht="15.75" x14ac:dyDescent="0.25">
      <c r="A351" s="6"/>
      <c r="G351" s="31"/>
      <c r="H351" s="1"/>
      <c r="I351" s="95"/>
    </row>
    <row r="352" spans="1:9" ht="15.75" x14ac:dyDescent="0.25">
      <c r="A352" s="6"/>
      <c r="G352" s="31"/>
      <c r="H352" s="1"/>
    </row>
    <row r="353" spans="1:9" ht="15.75" x14ac:dyDescent="0.25">
      <c r="A353" s="36" t="s">
        <v>241</v>
      </c>
      <c r="B353" s="37"/>
      <c r="C353" s="37"/>
      <c r="D353" s="37"/>
      <c r="E353" s="37"/>
      <c r="F353" s="37"/>
      <c r="G353" s="38"/>
      <c r="H353" s="38">
        <f>H354+H363</f>
        <v>54405.950000000004</v>
      </c>
      <c r="I353" s="95"/>
    </row>
    <row r="354" spans="1:9" ht="15.75" x14ac:dyDescent="0.25">
      <c r="A354" s="6" t="s">
        <v>190</v>
      </c>
      <c r="B354" s="19"/>
      <c r="C354" s="37"/>
      <c r="D354" s="37"/>
      <c r="E354" s="37"/>
      <c r="F354" s="37"/>
      <c r="H354" s="1">
        <f>G355+G360+G361</f>
        <v>1894.9799999999998</v>
      </c>
      <c r="I354" s="95"/>
    </row>
    <row r="355" spans="1:9" ht="22.5" customHeight="1" x14ac:dyDescent="0.25">
      <c r="A355" s="6" t="s">
        <v>191</v>
      </c>
      <c r="B355" s="19"/>
      <c r="C355" s="19"/>
      <c r="D355" s="19"/>
      <c r="E355" s="19"/>
      <c r="F355" s="19"/>
      <c r="G355" s="1">
        <f>SUM(F356:F359)</f>
        <v>1838.57</v>
      </c>
      <c r="H355" s="38"/>
      <c r="I355" s="95"/>
    </row>
    <row r="356" spans="1:9" x14ac:dyDescent="0.25">
      <c r="A356" s="18" t="s">
        <v>315</v>
      </c>
      <c r="B356" s="19"/>
      <c r="C356" s="19"/>
      <c r="D356" s="19"/>
      <c r="E356" s="19"/>
      <c r="F356" s="182">
        <v>1293.06</v>
      </c>
      <c r="G356" s="1"/>
      <c r="H356" s="38"/>
      <c r="I356" s="95"/>
    </row>
    <row r="357" spans="1:9" x14ac:dyDescent="0.25">
      <c r="A357" s="18" t="s">
        <v>316</v>
      </c>
      <c r="B357" s="19"/>
      <c r="C357" s="19"/>
      <c r="D357" s="19"/>
      <c r="E357" s="19"/>
      <c r="F357" s="182">
        <v>500</v>
      </c>
      <c r="G357" s="1"/>
      <c r="H357" s="38"/>
      <c r="I357" s="95"/>
    </row>
    <row r="358" spans="1:9" s="4" customFormat="1" x14ac:dyDescent="0.25">
      <c r="A358" s="18" t="s">
        <v>314</v>
      </c>
      <c r="B358" s="19"/>
      <c r="C358" s="19"/>
      <c r="D358" s="19"/>
      <c r="E358" s="19"/>
      <c r="F358" s="182"/>
      <c r="G358" s="1"/>
      <c r="H358" s="38"/>
      <c r="I358" s="95"/>
    </row>
    <row r="359" spans="1:9" x14ac:dyDescent="0.25">
      <c r="A359" s="18" t="s">
        <v>317</v>
      </c>
      <c r="B359" s="183"/>
      <c r="C359" s="183"/>
      <c r="D359" s="183"/>
      <c r="E359" s="183"/>
      <c r="F359" s="19">
        <v>45.51</v>
      </c>
      <c r="G359" s="184"/>
      <c r="H359" s="38"/>
      <c r="I359" s="95"/>
    </row>
    <row r="360" spans="1:9" ht="22.5" customHeight="1" x14ac:dyDescent="0.25">
      <c r="A360" s="6" t="s">
        <v>192</v>
      </c>
      <c r="B360" s="185"/>
      <c r="C360" s="186"/>
      <c r="D360" s="186"/>
      <c r="E360" s="186"/>
      <c r="F360" s="15"/>
      <c r="G360" s="19">
        <v>23.36</v>
      </c>
      <c r="I360" s="95"/>
    </row>
    <row r="361" spans="1:9" ht="24.75" customHeight="1" x14ac:dyDescent="0.25">
      <c r="A361" s="6" t="s">
        <v>193</v>
      </c>
      <c r="B361" s="185"/>
      <c r="C361" s="186"/>
      <c r="D361" s="186"/>
      <c r="E361" s="186"/>
      <c r="F361" s="15"/>
      <c r="G361" s="19">
        <v>33.049999999999997</v>
      </c>
      <c r="I361" s="95"/>
    </row>
    <row r="362" spans="1:9" ht="18" customHeight="1" x14ac:dyDescent="0.25">
      <c r="A362" s="6"/>
      <c r="B362" s="19"/>
      <c r="C362" s="37"/>
      <c r="D362" s="37"/>
      <c r="E362" s="37"/>
      <c r="F362" s="37"/>
      <c r="H362" s="1"/>
      <c r="I362" s="95"/>
    </row>
    <row r="363" spans="1:9" ht="15.75" x14ac:dyDescent="0.25">
      <c r="A363" s="6" t="s">
        <v>40</v>
      </c>
      <c r="H363" s="1">
        <v>52510.97</v>
      </c>
      <c r="I363" s="95"/>
    </row>
    <row r="364" spans="1:9" ht="15.75" x14ac:dyDescent="0.25">
      <c r="A364" s="6" t="s">
        <v>199</v>
      </c>
      <c r="F364" s="6"/>
      <c r="G364" s="1"/>
      <c r="H364" s="1"/>
      <c r="I364" s="95"/>
    </row>
    <row r="365" spans="1:9" ht="15.75" x14ac:dyDescent="0.25">
      <c r="A365" s="6"/>
      <c r="F365" s="6"/>
      <c r="G365" s="1"/>
      <c r="H365" s="1"/>
      <c r="I365" s="95"/>
    </row>
    <row r="366" spans="1:9" ht="15.75" x14ac:dyDescent="0.25">
      <c r="A366" s="6"/>
      <c r="B366" s="19"/>
      <c r="C366" s="19"/>
      <c r="D366" s="19"/>
      <c r="E366" s="19"/>
      <c r="F366" s="19"/>
      <c r="G366" s="1"/>
      <c r="H366" s="1"/>
      <c r="I366" s="95"/>
    </row>
    <row r="367" spans="1:9" ht="15.75" x14ac:dyDescent="0.25">
      <c r="A367" s="6" t="s">
        <v>242</v>
      </c>
      <c r="B367" s="19"/>
      <c r="C367" s="19"/>
      <c r="D367" s="19"/>
      <c r="E367" s="19"/>
      <c r="F367" s="182"/>
      <c r="G367" s="1"/>
      <c r="H367" s="38"/>
      <c r="I367" s="95"/>
    </row>
    <row r="368" spans="1:9" x14ac:dyDescent="0.25">
      <c r="H368" s="1"/>
      <c r="I368" s="95"/>
    </row>
    <row r="369" spans="1:9" x14ac:dyDescent="0.25">
      <c r="H369" s="1"/>
      <c r="I369" s="95"/>
    </row>
    <row r="370" spans="1:9" x14ac:dyDescent="0.25">
      <c r="H370" s="1"/>
      <c r="I370" s="95"/>
    </row>
    <row r="371" spans="1:9" x14ac:dyDescent="0.25">
      <c r="H371" s="184"/>
      <c r="I371" s="187"/>
    </row>
    <row r="372" spans="1:9" x14ac:dyDescent="0.25">
      <c r="H372" s="184"/>
      <c r="I372" s="187"/>
    </row>
    <row r="373" spans="1:9" x14ac:dyDescent="0.25">
      <c r="H373" s="184"/>
      <c r="I373" s="187"/>
    </row>
    <row r="374" spans="1:9" x14ac:dyDescent="0.25">
      <c r="A374" s="18"/>
      <c r="B374" s="183"/>
      <c r="C374" s="183"/>
      <c r="D374" s="183"/>
      <c r="E374" s="183"/>
      <c r="F374" s="19"/>
      <c r="G374" s="184"/>
      <c r="H374" s="184"/>
      <c r="I374" s="187"/>
    </row>
    <row r="375" spans="1:9" x14ac:dyDescent="0.25">
      <c r="A375" s="18"/>
      <c r="B375" s="183"/>
      <c r="C375" s="183"/>
      <c r="D375" s="183"/>
      <c r="E375" s="183"/>
      <c r="F375" s="19"/>
      <c r="G375" s="184"/>
      <c r="H375" s="184"/>
      <c r="I375" s="187"/>
    </row>
    <row r="376" spans="1:9" x14ac:dyDescent="0.25">
      <c r="A376" s="19"/>
      <c r="B376" s="184"/>
      <c r="C376" s="184"/>
      <c r="D376" s="184"/>
      <c r="E376" s="184"/>
      <c r="F376" s="184"/>
      <c r="G376" s="184"/>
      <c r="H376" s="184"/>
      <c r="I376" s="187"/>
    </row>
    <row r="377" spans="1:9" ht="15.75" x14ac:dyDescent="0.25">
      <c r="A377" s="200"/>
      <c r="B377" s="200"/>
      <c r="C377" s="200"/>
      <c r="D377" s="200"/>
      <c r="E377" s="200"/>
      <c r="F377" s="200"/>
      <c r="G377" s="8"/>
      <c r="H377" s="8"/>
      <c r="I377" s="187"/>
    </row>
    <row r="378" spans="1:9" ht="15.75" x14ac:dyDescent="0.25">
      <c r="A378" s="40"/>
      <c r="B378" s="41"/>
      <c r="C378" s="41"/>
      <c r="D378" s="41"/>
      <c r="E378" s="41"/>
      <c r="F378" s="41"/>
      <c r="G378" s="8"/>
      <c r="H378" s="8"/>
      <c r="I378" s="187"/>
    </row>
    <row r="379" spans="1:9" x14ac:dyDescent="0.25">
      <c r="A379" s="195" t="s">
        <v>201</v>
      </c>
      <c r="B379" s="195"/>
      <c r="C379" s="195"/>
      <c r="D379" s="195"/>
      <c r="I379" s="95"/>
    </row>
    <row r="380" spans="1:9" x14ac:dyDescent="0.25">
      <c r="A380" s="195"/>
      <c r="B380" s="195"/>
      <c r="C380" s="195"/>
      <c r="D380" s="195"/>
      <c r="I380" s="95"/>
    </row>
    <row r="381" spans="1:9" x14ac:dyDescent="0.25">
      <c r="A381" s="195" t="s">
        <v>338</v>
      </c>
      <c r="B381" s="195"/>
      <c r="C381" s="195"/>
      <c r="D381" s="195"/>
      <c r="I381" s="95"/>
    </row>
    <row r="397" spans="9:9" x14ac:dyDescent="0.25">
      <c r="I397">
        <v>9</v>
      </c>
    </row>
  </sheetData>
  <mergeCells count="6">
    <mergeCell ref="A377:F377"/>
    <mergeCell ref="A1:I1"/>
    <mergeCell ref="A2:I2"/>
    <mergeCell ref="A3:I3"/>
    <mergeCell ref="A7:D7"/>
    <mergeCell ref="A39:E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Biblioteka</vt:lpstr>
      <vt:lpstr>GOK</vt:lpstr>
      <vt:lpstr>GOK-objaśnienia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Gapczyńska</dc:creator>
  <cp:lastModifiedBy>Edyta Konieczna</cp:lastModifiedBy>
  <cp:lastPrinted>2019-03-20T11:57:28Z</cp:lastPrinted>
  <dcterms:created xsi:type="dcterms:W3CDTF">2019-02-21T08:53:39Z</dcterms:created>
  <dcterms:modified xsi:type="dcterms:W3CDTF">2019-03-27T07:39:52Z</dcterms:modified>
</cp:coreProperties>
</file>