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dyta Konieczna\Desktop\A STARY\ANALIZY\2017 Analiza\ANALIZAkoniec 2016\2017\"/>
    </mc:Choice>
  </mc:AlternateContent>
  <bookViews>
    <workbookView xWindow="120" yWindow="120" windowWidth="22995" windowHeight="9720" activeTab="1"/>
  </bookViews>
  <sheets>
    <sheet name="Biblioteka" sheetId="1" r:id="rId1"/>
    <sheet name="GOK" sheetId="2" r:id="rId2"/>
    <sheet name="GOK-objaśn" sheetId="3" r:id="rId3"/>
  </sheets>
  <calcPr calcId="152511"/>
</workbook>
</file>

<file path=xl/calcChain.xml><?xml version="1.0" encoding="utf-8"?>
<calcChain xmlns="http://schemas.openxmlformats.org/spreadsheetml/2006/main">
  <c r="G365" i="3" l="1"/>
  <c r="H364" i="3" s="1"/>
  <c r="H363" i="3" l="1"/>
  <c r="I294" i="3" l="1"/>
  <c r="I241" i="3"/>
  <c r="I46" i="3"/>
  <c r="H87" i="3" l="1"/>
  <c r="H322" i="3" l="1"/>
  <c r="H315" i="3"/>
  <c r="H301" i="3"/>
  <c r="H267" i="3"/>
  <c r="H247" i="3"/>
  <c r="H230" i="3"/>
  <c r="G217" i="3"/>
  <c r="H200" i="3"/>
  <c r="G189" i="3"/>
  <c r="G169" i="3"/>
  <c r="H125" i="3"/>
  <c r="I125" i="3" s="1"/>
  <c r="H108" i="3"/>
  <c r="H78" i="3"/>
  <c r="H53" i="3"/>
  <c r="G101" i="1"/>
  <c r="G100" i="1" s="1"/>
  <c r="H108" i="1"/>
  <c r="H24" i="1"/>
  <c r="G58" i="1" l="1"/>
  <c r="H338" i="3"/>
  <c r="H310" i="3"/>
  <c r="H282" i="3"/>
  <c r="H260" i="3"/>
  <c r="H255" i="3"/>
  <c r="H207" i="3"/>
  <c r="G177" i="3"/>
  <c r="G163" i="3"/>
  <c r="G149" i="3"/>
  <c r="G138" i="3"/>
  <c r="H73" i="3"/>
  <c r="F38" i="3"/>
  <c r="F41" i="3" s="1"/>
  <c r="I36" i="3"/>
  <c r="H21" i="3"/>
  <c r="I21" i="3" s="1"/>
  <c r="I18" i="3"/>
  <c r="I16" i="3"/>
  <c r="I10" i="3"/>
  <c r="C31" i="2"/>
  <c r="B31" i="2"/>
  <c r="D30" i="2"/>
  <c r="D28" i="2"/>
  <c r="D26" i="2"/>
  <c r="D24" i="2"/>
  <c r="C18" i="2"/>
  <c r="B18" i="2"/>
  <c r="D17" i="2"/>
  <c r="D16" i="2"/>
  <c r="D15" i="2"/>
  <c r="D14" i="2"/>
  <c r="D13" i="2"/>
  <c r="G78" i="1"/>
  <c r="G52" i="1"/>
  <c r="G47" i="1"/>
  <c r="G32" i="1"/>
  <c r="G19" i="1"/>
  <c r="D19" i="1"/>
  <c r="D22" i="1" s="1"/>
  <c r="H17" i="1"/>
  <c r="H16" i="1"/>
  <c r="H14" i="1"/>
  <c r="C35" i="2" l="1"/>
  <c r="H297" i="3"/>
  <c r="I297" i="3" s="1"/>
  <c r="H167" i="3"/>
  <c r="H244" i="3"/>
  <c r="H137" i="3"/>
  <c r="H50" i="3"/>
  <c r="I50" i="3" s="1"/>
  <c r="H292" i="3"/>
  <c r="I292" i="3" s="1"/>
  <c r="D31" i="2"/>
  <c r="D18" i="2"/>
  <c r="G28" i="1"/>
  <c r="H28" i="1" s="1"/>
  <c r="H19" i="1"/>
  <c r="H38" i="3"/>
  <c r="H239" i="3" l="1"/>
  <c r="I239" i="3" s="1"/>
  <c r="I244" i="3"/>
  <c r="H135" i="3"/>
  <c r="I135" i="3" s="1"/>
  <c r="H45" i="3"/>
  <c r="I45" i="3" s="1"/>
  <c r="G22" i="1"/>
  <c r="H89" i="1" s="1"/>
  <c r="I38" i="3"/>
  <c r="H123" i="3" l="1"/>
  <c r="I123" i="3" s="1"/>
  <c r="H22" i="1"/>
  <c r="H41" i="3" l="1"/>
  <c r="H359" i="3" s="1"/>
  <c r="I41" i="3" l="1"/>
</calcChain>
</file>

<file path=xl/sharedStrings.xml><?xml version="1.0" encoding="utf-8"?>
<sst xmlns="http://schemas.openxmlformats.org/spreadsheetml/2006/main" count="493" uniqueCount="345">
  <si>
    <t>SPRAWOZDANIE</t>
  </si>
  <si>
    <t xml:space="preserve">Śr. pieniężne na rach. bankowym </t>
  </si>
  <si>
    <t>Przychody</t>
  </si>
  <si>
    <t>Plan</t>
  </si>
  <si>
    <t>Wykonanie</t>
  </si>
  <si>
    <t xml:space="preserve"> - dotacja z budżetu gminy</t>
  </si>
  <si>
    <t xml:space="preserve"> - dofinansowanie -Biblioteka </t>
  </si>
  <si>
    <t xml:space="preserve">    Narodowa w Warszawie</t>
  </si>
  <si>
    <t xml:space="preserve"> - dochody własne</t>
  </si>
  <si>
    <t>Razem:</t>
  </si>
  <si>
    <t xml:space="preserve">Plan </t>
  </si>
  <si>
    <t>Wykon.</t>
  </si>
  <si>
    <t>I. Płace i pochodne od płac</t>
  </si>
  <si>
    <r>
      <t xml:space="preserve">  </t>
    </r>
    <r>
      <rPr>
        <sz val="10"/>
        <color indexed="8"/>
        <rFont val="Times New Roman"/>
        <family val="1"/>
        <charset val="238"/>
      </rPr>
      <t xml:space="preserve"> Impreza kulturalna "Goraca poezja"</t>
    </r>
  </si>
  <si>
    <t>II. Wydatki rzeczowe</t>
  </si>
  <si>
    <t>1..Ekwiwalenty bhp</t>
  </si>
  <si>
    <t>2. Zakupy</t>
  </si>
  <si>
    <t xml:space="preserve"> - prasa do biblioteki w Gołańczy</t>
  </si>
  <si>
    <t xml:space="preserve"> - art. spożywcze</t>
  </si>
  <si>
    <t xml:space="preserve"> - nagrody dla uczestn.konkursów i spotkań z książką, kwiaty</t>
  </si>
  <si>
    <t>3. Zakup książek do biblioteki</t>
  </si>
  <si>
    <r>
      <t xml:space="preserve">    </t>
    </r>
    <r>
      <rPr>
        <sz val="10"/>
        <color indexed="8"/>
        <rFont val="Times New Roman"/>
        <family val="1"/>
        <charset val="238"/>
      </rPr>
      <t xml:space="preserve">w tym zakupione ze środków Biblioteki Narodowej </t>
    </r>
  </si>
  <si>
    <t>4. Energia elektryczna</t>
  </si>
  <si>
    <t xml:space="preserve">  - energia elektryczna</t>
  </si>
  <si>
    <t xml:space="preserve">  - zużycie wody</t>
  </si>
  <si>
    <t xml:space="preserve">  - zużycie gazu</t>
  </si>
  <si>
    <t>5. Usługi remontowe</t>
  </si>
  <si>
    <t>6. Usługi pozostałe</t>
  </si>
  <si>
    <t xml:space="preserve"> - koszty  przesyłki, utylizacji</t>
  </si>
  <si>
    <t xml:space="preserve"> - wywóz nieczystości</t>
  </si>
  <si>
    <t xml:space="preserve"> - opłaty RTV</t>
  </si>
  <si>
    <t xml:space="preserve">   usł. kominiarskie,  itp..</t>
  </si>
  <si>
    <t xml:space="preserve"> - organizacja imprez w bibliotece m.in..: "Gorąca poezja" oraz</t>
  </si>
  <si>
    <t xml:space="preserve">    warsztatów edukacyjnych, spotkań autorskich</t>
  </si>
  <si>
    <t xml:space="preserve"> - opłata abonamentowa za system "SOWA"</t>
  </si>
  <si>
    <t>7. Opłaty z tytułu zakupu usług telekomunikacyjnych</t>
  </si>
  <si>
    <t>8. Podróże służbowe krajowe</t>
  </si>
  <si>
    <t>9. Różne opłaty i składki</t>
  </si>
  <si>
    <r>
      <t xml:space="preserve"> - </t>
    </r>
    <r>
      <rPr>
        <sz val="10"/>
        <color indexed="8"/>
        <rFont val="Times New Roman"/>
        <family val="1"/>
        <charset val="238"/>
      </rPr>
      <t>ubezpieczenie mienia</t>
    </r>
  </si>
  <si>
    <t xml:space="preserve"> -  opłata ZAiKS</t>
  </si>
  <si>
    <t>10. Odpis na ZFŚS</t>
  </si>
  <si>
    <t xml:space="preserve">Dotację z budżetu gminy przekazano w 100 %. Osiągnięto dochody z tytułu organizacji imprezy </t>
  </si>
  <si>
    <t>Sporządziła:</t>
  </si>
  <si>
    <t>z wykonania planu finansowego domów i ośrodków kultury, świetlic i klubów</t>
  </si>
  <si>
    <t>%</t>
  </si>
  <si>
    <t>I. Dotacje od organizatora na działalność bieżącą</t>
  </si>
  <si>
    <t xml:space="preserve">II. Darowizny </t>
  </si>
  <si>
    <t xml:space="preserve">III. Dofinansowanie imprez ze Starostwa Powiatowego w   Wągrowcu </t>
  </si>
  <si>
    <t>IV. Dochody własne</t>
  </si>
  <si>
    <t>V. Kapitalizacja odsetek</t>
  </si>
  <si>
    <t>RAZEM:</t>
  </si>
  <si>
    <t>Rozchody</t>
  </si>
  <si>
    <t xml:space="preserve">% </t>
  </si>
  <si>
    <t>GOK</t>
  </si>
  <si>
    <t>Świetlice wiejskie</t>
  </si>
  <si>
    <t>Świetl.”STODOŁA”</t>
  </si>
  <si>
    <t>Region.Izba Trad.</t>
  </si>
  <si>
    <t>O G Ó Ł E M:</t>
  </si>
  <si>
    <t>Objaśnienia do sprawozdania z wykonania planu finansowego</t>
  </si>
  <si>
    <t>domów i ośrodków kultury, świetlic i klubów</t>
  </si>
  <si>
    <t>I. Przychody</t>
  </si>
  <si>
    <t xml:space="preserve">1. Dotacja z budżetu gminy na wydatki bieżące  </t>
  </si>
  <si>
    <r>
      <t xml:space="preserve">     </t>
    </r>
    <r>
      <rPr>
        <sz val="11"/>
        <rFont val="Times New Roman"/>
        <family val="1"/>
        <charset val="238"/>
      </rPr>
      <t>-</t>
    </r>
  </si>
  <si>
    <t xml:space="preserve">     -</t>
  </si>
  <si>
    <t>Świetlica „STODOŁA”</t>
  </si>
  <si>
    <t>RIT</t>
  </si>
  <si>
    <t>2. Darowizny na bieżącą działalność statutową GOK</t>
  </si>
  <si>
    <t xml:space="preserve">3. Dofinansowanie wydatków bieżących </t>
  </si>
  <si>
    <t xml:space="preserve">    ze środk. Starostwa Powiatowego w Wągrowcu</t>
  </si>
  <si>
    <t>4. Dochody własne</t>
  </si>
  <si>
    <t xml:space="preserve"> -  sprzedaż biletów, </t>
  </si>
  <si>
    <t xml:space="preserve"> -  wypożyczenie sprzętu, nagłośnienie imprez</t>
  </si>
  <si>
    <t xml:space="preserve"> - wpłata za sprzedaż książki W. Kowalski</t>
  </si>
  <si>
    <t xml:space="preserve"> - wpłaata za sprzedaż publikacji "Kompania Gołaniecka" </t>
  </si>
  <si>
    <t xml:space="preserve"> - wpłata za sprzedaż albumu "Zamek w Gołańczy</t>
  </si>
  <si>
    <t xml:space="preserve"> - wpłata za sprzedaż albumu promocyjnego "Miasto i Gmina Gołańcz"</t>
  </si>
  <si>
    <t xml:space="preserve"> - wpłata za sprzedaż książek "Monografia Koła Łowieckiego"</t>
  </si>
  <si>
    <t xml:space="preserve"> - wpłata za sprzedaż albumów "Gmina Gołańcz dawniej"</t>
  </si>
  <si>
    <t xml:space="preserve"> - wpływy za sprzedaż pajd chleba podczas "Nocy św. Jana"</t>
  </si>
  <si>
    <t xml:space="preserve"> -  rozliczenia z poprzedniego roku budżetowego, wpływ za złom</t>
  </si>
  <si>
    <t>5. Kapitalizacja odsetek na rachunku bankowym</t>
  </si>
  <si>
    <t>Razem przychody:</t>
  </si>
  <si>
    <t>Razem rozchody</t>
  </si>
  <si>
    <t>Gołaniecki Ośrodek Kultury</t>
  </si>
  <si>
    <t xml:space="preserve">    w tym wynagrodzenia bezosobowe z tyt. umów o dzieło i zlecenie</t>
  </si>
  <si>
    <t xml:space="preserve">    związanych z organizowaniem imprez kulturalnych </t>
  </si>
  <si>
    <t>1. Ekwiwalenty bhp</t>
  </si>
  <si>
    <t xml:space="preserve"> - śr. czystości, art. przemysłowe, elektryczne, hydrauliczne</t>
  </si>
  <si>
    <t xml:space="preserve"> - art. spożywcze do garderoby artystów, na spotkania z młodzieżą i dziećmi</t>
  </si>
  <si>
    <t xml:space="preserve"> -  wiązanki kwiatów okolicznościowych</t>
  </si>
  <si>
    <t xml:space="preserve"> - olej napędowy do samochodu CITROEN, </t>
  </si>
  <si>
    <t xml:space="preserve"> - zakup parasola licencyjnego-legalna projekcja filmowa</t>
  </si>
  <si>
    <t xml:space="preserve"> -  zakup środków pirotechnicznych</t>
  </si>
  <si>
    <t xml:space="preserve"> -  zakup nagród dla uczestników konkursu</t>
  </si>
  <si>
    <t xml:space="preserve"> - zakupy dla Orkiestry Dętej </t>
  </si>
  <si>
    <t xml:space="preserve"> - zakup banerów reklamowych</t>
  </si>
  <si>
    <t>3. Energia elektryczna</t>
  </si>
  <si>
    <t xml:space="preserve"> -  energia elektryczna</t>
  </si>
  <si>
    <t xml:space="preserve"> -  zużycie wody</t>
  </si>
  <si>
    <t xml:space="preserve"> -  zużycie gazu</t>
  </si>
  <si>
    <t>4. Usługi remontowe</t>
  </si>
  <si>
    <t xml:space="preserve">  - konserwacja alarmu</t>
  </si>
  <si>
    <t xml:space="preserve">  - naprawa instrumentów muzycznych (Orkiestra Dęta)</t>
  </si>
  <si>
    <t xml:space="preserve"> - naprawa samochodu</t>
  </si>
  <si>
    <t>- organ.imprez kulturalnych</t>
  </si>
  <si>
    <t>- opłaty RTV</t>
  </si>
  <si>
    <t xml:space="preserve"> - wywóz nieczystości, ścieki</t>
  </si>
  <si>
    <t xml:space="preserve"> - prowizje i obsługa bankowa</t>
  </si>
  <si>
    <t xml:space="preserve"> -  prowadz. książki obiektu, przegląd techn. budynku, gaśnic, usł. komin.</t>
  </si>
  <si>
    <t>7. Podróże służbowe krajowe</t>
  </si>
  <si>
    <t xml:space="preserve"> - ubezpieczenie o.c działalności statutowej</t>
  </si>
  <si>
    <t xml:space="preserve"> - opł. za korzyst. ze środowiska</t>
  </si>
  <si>
    <t xml:space="preserve"> - ubezpieczenie OC, AC samochodu, przyczepki</t>
  </si>
  <si>
    <t xml:space="preserve"> - składka członkowska Orkiestry Dętej</t>
  </si>
  <si>
    <t xml:space="preserve"> - ubezpieczenie mienia</t>
  </si>
  <si>
    <t xml:space="preserve"> - opłaty ZAiKS</t>
  </si>
  <si>
    <t>9. Odpis na ZFŚS</t>
  </si>
  <si>
    <t>10. Szkolenia pracownicze</t>
  </si>
  <si>
    <t>I. Wynagrodzenia osobowe</t>
  </si>
  <si>
    <r>
      <t xml:space="preserve">    </t>
    </r>
    <r>
      <rPr>
        <sz val="10"/>
        <rFont val="Times New Roman"/>
        <family val="1"/>
        <charset val="238"/>
      </rPr>
      <t>z tyt. umów o dzieło i zlecenie</t>
    </r>
  </si>
  <si>
    <t>Panigródz</t>
  </si>
  <si>
    <t>Czerlin</t>
  </si>
  <si>
    <t>Potulin</t>
  </si>
  <si>
    <t>Laskown. W.</t>
  </si>
  <si>
    <t>Smogulec</t>
  </si>
  <si>
    <t>Rybowo</t>
  </si>
  <si>
    <t>Chojna</t>
  </si>
  <si>
    <t>Konary</t>
  </si>
  <si>
    <t>Jeziorki</t>
  </si>
  <si>
    <t>Morakowo</t>
  </si>
  <si>
    <t>Dożynki</t>
  </si>
  <si>
    <t>Moja Wieś Akt.</t>
  </si>
  <si>
    <t>II. Wydatki rzeczowe bieżące</t>
  </si>
  <si>
    <t>1. Zakupy</t>
  </si>
  <si>
    <t xml:space="preserve"> - zakup węgla, drewna opałowego, brykietu</t>
  </si>
  <si>
    <t>Lęgniszewo</t>
  </si>
  <si>
    <t>Czeszewo</t>
  </si>
  <si>
    <t>Chawłodno</t>
  </si>
  <si>
    <t>Laskown.M</t>
  </si>
  <si>
    <t>Laskown.W</t>
  </si>
  <si>
    <t>Gręziny</t>
  </si>
  <si>
    <t>Krzyżanki</t>
  </si>
  <si>
    <t>Bogdanowo</t>
  </si>
  <si>
    <t>Czesławice</t>
  </si>
  <si>
    <t>Buszewo</t>
  </si>
  <si>
    <t>- zakup art. do remontu i wyposażenia świetlic:</t>
  </si>
  <si>
    <t>Kujawki</t>
  </si>
  <si>
    <t>Laskown. W</t>
  </si>
  <si>
    <t>Laskown. M</t>
  </si>
  <si>
    <t>Oleszno</t>
  </si>
  <si>
    <t>Grabowo</t>
  </si>
  <si>
    <t>Morakówko</t>
  </si>
  <si>
    <t>Tomczyce</t>
  </si>
  <si>
    <t xml:space="preserve">  pozostałe zakupy</t>
  </si>
  <si>
    <t xml:space="preserve"> - organizacja imprezy "Moja Wieś Aktywna"</t>
  </si>
  <si>
    <t xml:space="preserve"> - organizacja imprezy "Dożynki"</t>
  </si>
  <si>
    <t>2. Energia</t>
  </si>
  <si>
    <t>- zakup gazu propan-butan</t>
  </si>
  <si>
    <t>-  energia elektryczna</t>
  </si>
  <si>
    <t>Chwałodno</t>
  </si>
  <si>
    <t>Laskown.W.</t>
  </si>
  <si>
    <t>Laskow.M</t>
  </si>
  <si>
    <t>- zużycie wody</t>
  </si>
  <si>
    <t>3. Usługi remontowe</t>
  </si>
  <si>
    <t>- usł. remontowe świetlic wiejskich, w tym:</t>
  </si>
  <si>
    <t>4. Pozostałe usługi</t>
  </si>
  <si>
    <t xml:space="preserve"> - wykon. przegl. technicznego, założenie książki obiektu-św. wiejskie</t>
  </si>
  <si>
    <t xml:space="preserve"> - usługi kominiarskie</t>
  </si>
  <si>
    <t xml:space="preserve"> - wydatki związane z organizacją konkursu "Moja Wieś Aktywna"</t>
  </si>
  <si>
    <t xml:space="preserve"> - wydatki związane z organizacją imprezy okolicznościowej "Dożynki"</t>
  </si>
  <si>
    <t xml:space="preserve"> - wydatki związane z organizacją imprezy "Turniej wsi"</t>
  </si>
  <si>
    <t>-  pozostałe usługi dla świetlic wiejskich:</t>
  </si>
  <si>
    <t>5. Różne opłaty i składki</t>
  </si>
  <si>
    <t xml:space="preserve"> - ubezpieczenie o.c. działalności</t>
  </si>
  <si>
    <t xml:space="preserve"> - opłata za korzystanie ze środowiska</t>
  </si>
  <si>
    <t>GCI w Świetlicy „STODOŁA”</t>
  </si>
  <si>
    <r>
      <t>I</t>
    </r>
    <r>
      <rPr>
        <b/>
        <sz val="12"/>
        <rFont val="Times New Roman"/>
        <family val="1"/>
        <charset val="238"/>
      </rPr>
      <t xml:space="preserve">. Płace i pochodne od płac </t>
    </r>
  </si>
  <si>
    <t>1.Ekwiwalenty bhp</t>
  </si>
  <si>
    <t xml:space="preserve"> - art. biurowe, tusze do drukarki, niszczarka, program antywirusowy</t>
  </si>
  <si>
    <t>4. Zakup usług  remontowych</t>
  </si>
  <si>
    <t>- opłata RTV</t>
  </si>
  <si>
    <t>-  udział w kosztach aktualizacji programu „Kadry-Płace”</t>
  </si>
  <si>
    <t xml:space="preserve"> - przegląd gaśnic</t>
  </si>
  <si>
    <t xml:space="preserve">  - ścieki bytowe, wywóz odpadów komunalnych</t>
  </si>
  <si>
    <t xml:space="preserve"> -ubezpieczenie działalności o.c.</t>
  </si>
  <si>
    <t>Regionalna Izba Tradycji</t>
  </si>
  <si>
    <r>
      <t>I. Płace i pochodne od płac</t>
    </r>
    <r>
      <rPr>
        <sz val="11"/>
        <rFont val="Times New Roman"/>
        <family val="1"/>
        <charset val="238"/>
      </rPr>
      <t xml:space="preserve"> (0,5 etatu przeliczeniowego)</t>
    </r>
  </si>
  <si>
    <t xml:space="preserve"> - zakup znaczków pocztowych,</t>
  </si>
  <si>
    <t xml:space="preserve"> - zakup programu antywirusowego</t>
  </si>
  <si>
    <t xml:space="preserve"> -   energia elektryczna</t>
  </si>
  <si>
    <t xml:space="preserve"> -   zużycie wody</t>
  </si>
  <si>
    <t xml:space="preserve"> </t>
  </si>
  <si>
    <t xml:space="preserve">  -   konserwacja alarmu, </t>
  </si>
  <si>
    <t>- udział w kosztach aktualiz. programu „Kadry-Płace”</t>
  </si>
  <si>
    <t>- wywóz nieczystości</t>
  </si>
  <si>
    <t xml:space="preserve">  - ubezpieczenie  o.c. działalności statutowej</t>
  </si>
  <si>
    <t xml:space="preserve">            Dotacja od organizatora na działalność bieżącą przekazana została w wysokości 100 %.</t>
  </si>
  <si>
    <t xml:space="preserve">ze sprzedaży biletów, wynajmu sprzętu oraz sprzedaży publikacji .Pozostałe dochody to kapitalizacja </t>
  </si>
  <si>
    <t>Przychody w całości przeznaczono na działalność statutową GOK.</t>
  </si>
  <si>
    <t>Otrzymano dofinansowanie ze Starostwa Powiatowego w Wągrowcu w wysokości 1.000,00 zł</t>
  </si>
  <si>
    <t>na imprezę "Spotkanie ze św. Mikołajem"    - wyk. 100 %.</t>
  </si>
  <si>
    <t xml:space="preserve">I.   Zobowiązania </t>
  </si>
  <si>
    <t xml:space="preserve">II. Odpisy amortyzacyjne naliczone od śr. trwałych </t>
  </si>
  <si>
    <t>1. Zobowiązania z tyt.dostaw towarów i usług</t>
  </si>
  <si>
    <t>Zobowiązania i należności wymagalne nie wystąpiły</t>
  </si>
  <si>
    <t xml:space="preserve">na 01.01.2017 r. (ujęto w planie    </t>
  </si>
  <si>
    <t>z wykonania planu finansowego  bibliotek za 2017 r.</t>
  </si>
  <si>
    <t>i przez. do rozdyspon. w 2017 r.)            79,10</t>
  </si>
  <si>
    <t xml:space="preserve">Stan środków pieniężnych na 31.12.2017 r. </t>
  </si>
  <si>
    <t>Koszty nie będące wydatkami na koniec  2017 r.:</t>
  </si>
  <si>
    <t>za 2017 r.</t>
  </si>
  <si>
    <t>Śr. na rach.bakowym na dzień 01.01.2017r. (ujęto w planie i przezn. do rozdyspon. w 2017 r.)</t>
  </si>
  <si>
    <t>Stan środków pieniężnych na 31.12.2017 r.</t>
  </si>
  <si>
    <t xml:space="preserve"> za  2017 r.</t>
  </si>
  <si>
    <t xml:space="preserve">na 01.01.2017 r. (ujęto w planie </t>
  </si>
  <si>
    <t>i przez. do rozdyspon. w 2017 r.)</t>
  </si>
  <si>
    <t xml:space="preserve">    (stan zatrudnienia na 31.12.2017 r.: 1/2 etatu-prac.gospod., 2/3 et.- instruktor ds. GCI)</t>
  </si>
  <si>
    <t xml:space="preserve">Stan środków na 31.12.2017 r. </t>
  </si>
  <si>
    <t>Koszty nie będące wydatkami na koniec 2017 r.:</t>
  </si>
  <si>
    <t xml:space="preserve">    związanych z wykonywaną działalnością w 2017 r.</t>
  </si>
  <si>
    <t>Należności niewymagalne na koniec 2017 r. :</t>
  </si>
  <si>
    <r>
      <t xml:space="preserve">   (1,75 etatu), </t>
    </r>
    <r>
      <rPr>
        <sz val="10"/>
        <color indexed="8"/>
        <rFont val="Times New Roman"/>
        <family val="1"/>
        <charset val="238"/>
      </rPr>
      <t>w tym wynagrodzenia bezosobowe 16.910,00</t>
    </r>
  </si>
  <si>
    <t xml:space="preserve"> - zakup programów antywirusowych, </t>
  </si>
  <si>
    <t xml:space="preserve"> - znaczki pocztowe, </t>
  </si>
  <si>
    <t xml:space="preserve"> - zakup krzeseł, biurka, drzwi</t>
  </si>
  <si>
    <t xml:space="preserve"> - art.biurowe, </t>
  </si>
  <si>
    <t xml:space="preserve"> - zakup art. AGD, śr. czystości, art.przemysłowe,</t>
  </si>
  <si>
    <t xml:space="preserve"> - baner promocyjny</t>
  </si>
  <si>
    <t xml:space="preserve">     w Warszawie 5.287,00</t>
  </si>
  <si>
    <t xml:space="preserve"> - naprawa instal. elektrycznej w bibliotece</t>
  </si>
  <si>
    <t xml:space="preserve"> - konserwacja alarmu, udział w kosztach konserwacji kasy fiskalnej</t>
  </si>
  <si>
    <t>6. Zakup usług zdrowotnych</t>
  </si>
  <si>
    <t>7. Usługi pozostałe</t>
  </si>
  <si>
    <t>8. Opłaty z tytułu zakupu usług telekomunikacyjnych</t>
  </si>
  <si>
    <t>9. Podróże służbowe krajowe</t>
  </si>
  <si>
    <t>10. Różne opłaty i składki</t>
  </si>
  <si>
    <t>11. Odpis na ZFŚS</t>
  </si>
  <si>
    <t>12. Szkolenia pracownicze</t>
  </si>
  <si>
    <t xml:space="preserve"> - opracowanie ryzyka zawodowego</t>
  </si>
  <si>
    <t xml:space="preserve"> - udział w kosztach przygotowania instrukcji do składnicy akt</t>
  </si>
  <si>
    <t xml:space="preserve"> - opinia prawna</t>
  </si>
  <si>
    <t xml:space="preserve">  (zakup usł. dostępu do sieci internetowewj, rozmowy</t>
  </si>
  <si>
    <t>Gołańcz, dnia 27 lutego 2018 r.</t>
  </si>
  <si>
    <t xml:space="preserve">  - rozrachunki z tytułu wynagrodzeń (wyrówn. dod. stażowego)</t>
  </si>
  <si>
    <t xml:space="preserve">  - pozost. rozrachunki publicznoprawne (wyrówn. dod. stażowego)</t>
  </si>
  <si>
    <t xml:space="preserve"> - wpłata za sprzedaż książek "Skrawek Rzeczypospolitej"</t>
  </si>
  <si>
    <t xml:space="preserve"> - wpłata za sprzedaż "Słownika biograficznego Powstania Wlkp."</t>
  </si>
  <si>
    <t xml:space="preserve"> - wpłata za sprzedaż znaczków turystycznych</t>
  </si>
  <si>
    <t xml:space="preserve">    -40.578,00, tj. 100,00 % w stosunku do planu finansowego.</t>
  </si>
  <si>
    <t xml:space="preserve"> - art. biurowe, plstyczne, znaczki pocztowe,  książki fachowe, </t>
  </si>
  <si>
    <t xml:space="preserve"> -  zakup podestu i nóg teleskopowych do podestu scenicznego</t>
  </si>
  <si>
    <t xml:space="preserve"> - zakup reflektorów scenicznych, wytwornicy dymu,</t>
  </si>
  <si>
    <t xml:space="preserve"> - zakup akcesoriów i części do samochodu służbowego-CITROEN</t>
  </si>
  <si>
    <t xml:space="preserve"> - zakup mikrofonu bezprzew., głośników i statywu (elementów kolumny)</t>
  </si>
  <si>
    <t xml:space="preserve"> -  notebook, programy antywirusowe, drukarka, telefon komórkowy, itp.</t>
  </si>
  <si>
    <t xml:space="preserve"> - konserwacja kasy fiskalnej</t>
  </si>
  <si>
    <t xml:space="preserve">  - usługa remontowa (malowanie pomieszczeń GOK), renowacja mebli</t>
  </si>
  <si>
    <t>5. Zakup usług zdrowotnych</t>
  </si>
  <si>
    <t>7. Opłaty z tytułu usług telekomunikacyjnych</t>
  </si>
  <si>
    <t>11. Szkolenia pracownicze</t>
  </si>
  <si>
    <t xml:space="preserve"> - usł. transportowe </t>
  </si>
  <si>
    <t xml:space="preserve"> - opłata rejestracyjna, przegląd samochodu służbowego</t>
  </si>
  <si>
    <t xml:space="preserve"> - wymiana grzejnika, instalacji elektrycznej</t>
  </si>
  <si>
    <t xml:space="preserve"> - aktualizacja systemu kadry-płace, FK "PUMA", usł. informatyczna</t>
  </si>
  <si>
    <t xml:space="preserve"> -  opracowanie dokumentacji ryzyka zawodowego, odnowienie </t>
  </si>
  <si>
    <t xml:space="preserve">     certyfikatu kwalifikowanego, usługa prawna</t>
  </si>
  <si>
    <t xml:space="preserve">   (zakup usług dostępu do sieci internetowej, rozmowy telefoniczne </t>
  </si>
  <si>
    <t xml:space="preserve">    stacjonarne, komórkowe)</t>
  </si>
  <si>
    <t xml:space="preserve"> - opłata za wdaniie opinii- imprezy masowe</t>
  </si>
  <si>
    <t>Turniej wsi</t>
  </si>
  <si>
    <t>Laskown M.</t>
  </si>
  <si>
    <t>Laskow. M</t>
  </si>
  <si>
    <t xml:space="preserve"> - wywóz nieczystości, ścieki, odpady komunalne</t>
  </si>
  <si>
    <t xml:space="preserve"> - szkolenia palaczy</t>
  </si>
  <si>
    <t xml:space="preserve"> - okres. przeglądy: gaśnic, instal.elektr., pieca c.o.</t>
  </si>
  <si>
    <t xml:space="preserve"> - opłata ZAiKS "Dożynki"</t>
  </si>
  <si>
    <t xml:space="preserve"> - opłata za wydanie opinii - imprezy masowe</t>
  </si>
  <si>
    <t xml:space="preserve"> - środki czystości, art .przemysłowe, w tym m.in. do remontu dachu</t>
  </si>
  <si>
    <t xml:space="preserve"> - zakup modułu podestu scenicznego</t>
  </si>
  <si>
    <t xml:space="preserve"> - zakup krzeseł konferencyjnych</t>
  </si>
  <si>
    <t xml:space="preserve"> - zakup materiału na kotarę sceniczną</t>
  </si>
  <si>
    <t xml:space="preserve"> - art. budowlane, hydrauliczne,AGD</t>
  </si>
  <si>
    <t xml:space="preserve"> - konserwacja kotła, </t>
  </si>
  <si>
    <t xml:space="preserve"> - usługa malowania</t>
  </si>
  <si>
    <t xml:space="preserve"> - naprawa pokrycia dachu</t>
  </si>
  <si>
    <r>
      <t xml:space="preserve">8. Różne opłaty i składki </t>
    </r>
    <r>
      <rPr>
        <sz val="10"/>
        <rFont val="Times New Roman"/>
        <family val="1"/>
        <charset val="238"/>
      </rPr>
      <t>(ubezpieczenie działalności o.c.)</t>
    </r>
  </si>
  <si>
    <t xml:space="preserve">  - okresowy przegląd instal. elektrycznej, usł. kominiarskie</t>
  </si>
  <si>
    <t xml:space="preserve">  - usługi dekarskie</t>
  </si>
  <si>
    <t xml:space="preserve"> - usługi hydrauliczne</t>
  </si>
  <si>
    <t xml:space="preserve"> - montaż rolet wewnętrznych</t>
  </si>
  <si>
    <t xml:space="preserve"> - usługa szycia zasłon scenicznych</t>
  </si>
  <si>
    <t xml:space="preserve"> - usługa transportowa, koszty wysyłki</t>
  </si>
  <si>
    <t xml:space="preserve">    w tym: umowa zlecenie 10.200, tj. 100%</t>
  </si>
  <si>
    <t xml:space="preserve"> - zakup artykułów pasmanteryjnych - warsztaty</t>
  </si>
  <si>
    <t xml:space="preserve"> - zakup art. biurowych, tuszy do drukarki, książki fachowe</t>
  </si>
  <si>
    <t xml:space="preserve"> - zakup art. przemysłowych, śr. czystości, kwiatów</t>
  </si>
  <si>
    <t xml:space="preserve"> - zakup znaczków turystycznych</t>
  </si>
  <si>
    <t xml:space="preserve"> - zakup albumów promocyjnych Miasta i Gminy Gołańcz</t>
  </si>
  <si>
    <t xml:space="preserve"> - naprawa ogrodzenia przy Zamku</t>
  </si>
  <si>
    <t xml:space="preserve"> - wydruk książki "Słownik biograficzny Powstania Wlkp."</t>
  </si>
  <si>
    <t xml:space="preserve"> - wydruk albumu "Tradycja i kultura w mieście i gminie Gołańcz"</t>
  </si>
  <si>
    <t xml:space="preserve"> - wydruk wydawnictwa "Skrawek Rzeczypospolitej"</t>
  </si>
  <si>
    <t xml:space="preserve"> - wydruk kalendarzy</t>
  </si>
  <si>
    <t xml:space="preserve"> - opłata pocztowa</t>
  </si>
  <si>
    <t xml:space="preserve">   (dostęp do sieci internetowej,  rozmowy telefoniczne stacjonarne)</t>
  </si>
  <si>
    <t>Wydatki bieżące, z tego:</t>
  </si>
  <si>
    <r>
      <t>2.  Pozost. rozrachunki publicznoprawne (</t>
    </r>
    <r>
      <rPr>
        <sz val="10"/>
        <color rgb="FF000000"/>
        <rFont val="Times New Roman"/>
        <family val="1"/>
        <charset val="238"/>
      </rPr>
      <t>wyrówn. dod. stażoweg</t>
    </r>
    <r>
      <rPr>
        <sz val="12"/>
        <color rgb="FF000000"/>
        <rFont val="Times New Roman"/>
        <family val="1"/>
        <charset val="238"/>
      </rPr>
      <t>o)</t>
    </r>
  </si>
  <si>
    <r>
      <t>3. Rozrachunki z tytułu wynagrodzeń (</t>
    </r>
    <r>
      <rPr>
        <sz val="10"/>
        <color rgb="FF000000"/>
        <rFont val="Times New Roman"/>
        <family val="1"/>
        <charset val="238"/>
      </rPr>
      <t>wyrówn. dod. stażowego</t>
    </r>
    <r>
      <rPr>
        <sz val="12"/>
        <color rgb="FF000000"/>
        <rFont val="Times New Roman"/>
        <family val="1"/>
        <charset val="238"/>
      </rPr>
      <t>)</t>
    </r>
  </si>
  <si>
    <t>Dochody własne zostały zrealizowane w wysokości 100,03 %.  Największe dochody uzyskano</t>
  </si>
  <si>
    <t>odsetek na rachunku bankowym wykonanie to 101,06 % w stosunku do planu.</t>
  </si>
  <si>
    <t>W roku budżetowym  uzyskano również wpływy  z otrzymanych darowizn na działalność bieżącą.</t>
  </si>
  <si>
    <t>i otrzymanych środków na ten cel.</t>
  </si>
  <si>
    <t xml:space="preserve">Realizacja wydatków odbywała się według najpilniejszych potrzeb, zaplanowanych imprez </t>
  </si>
  <si>
    <t>I.   Zobowiązania, z tego:</t>
  </si>
  <si>
    <t>Należności i zobowiązania wymagalne na koniec 2017 r.nie wystąpiły.</t>
  </si>
  <si>
    <t xml:space="preserve">biletowanej "Gorąca poezja". Przychody w całości przeznaczono na działalność statutową </t>
  </si>
  <si>
    <t>biblioteki. Realizacja rozchodów odbywa się według najpilniejszych potrzeb i przekazanych</t>
  </si>
  <si>
    <t xml:space="preserve">środków na ten cel, w tym m.in.: 5.287,00 -  ze środków finansowych Biblioteki Narodowej </t>
  </si>
  <si>
    <t>w Warszawie na dofinansowanie zadania : "Zakup nowości wydawniczych do bibliotek"</t>
  </si>
  <si>
    <t xml:space="preserve"> - wyk. 100 %.</t>
  </si>
  <si>
    <t xml:space="preserve"> - udział w kosztach- aktualizacja programu K-P, usł. informatyczne</t>
  </si>
  <si>
    <t xml:space="preserve"> - przegląd gaśnic, prace serwisow kotła gazowego, </t>
  </si>
  <si>
    <t xml:space="preserve">  telefoniczne stacjonarne)</t>
  </si>
  <si>
    <t xml:space="preserve">                               -  ubezpiecz. o.c. działalności statutowej</t>
  </si>
  <si>
    <r>
      <t xml:space="preserve">I. Płace i pochodne od płac </t>
    </r>
    <r>
      <rPr>
        <sz val="12"/>
        <rFont val="Times New Roman"/>
        <family val="1"/>
        <charset val="238"/>
      </rPr>
      <t>(5,13 et. przelicz.)</t>
    </r>
  </si>
  <si>
    <t>III. Umorzenie nieodpłatnie otrzymanych książek- dary</t>
  </si>
  <si>
    <t xml:space="preserve"> - zakupy do klubu piosenki, filmy DVD </t>
  </si>
  <si>
    <t xml:space="preserve"> - zakup paliwa  na imprezy plenerowe (pojazd historycny, agregat)</t>
  </si>
  <si>
    <t xml:space="preserve"> - zakup art. do remontu biura (m.in.:wykładzina, lampy, firany)</t>
  </si>
  <si>
    <t xml:space="preserve"> - opłaty pocztowe, w tym koszty wysyłki</t>
  </si>
  <si>
    <t xml:space="preserve"> - udział w kosztach przygot. instrukcji kancelaryj., archiwiz. dokumentów</t>
  </si>
  <si>
    <t xml:space="preserve"> - catering i materiał wideo z organizacji jubileuszu Orkiestry Dętej</t>
  </si>
  <si>
    <t xml:space="preserve"> - opracowanie oceny ryzyka zawodowego</t>
  </si>
  <si>
    <t xml:space="preserve"> - okresowy przegląd instal. elektrycznej, gaśnic, usł. kominiarskie</t>
  </si>
  <si>
    <t xml:space="preserve">   a) § 4210 - zakup materiałów i wyposażenia - św. wiejskie</t>
  </si>
  <si>
    <t xml:space="preserve">   b) § 4260 - zużycie energii elektrycznej - św. wiejskie</t>
  </si>
  <si>
    <t xml:space="preserve">   c) § 4300 - ochrona fizyczna - impreza GOK</t>
  </si>
  <si>
    <t xml:space="preserve">  d) § 4360 - rozmowy telefoniczne komórkowe</t>
  </si>
  <si>
    <t>Załącznik Nr 3</t>
  </si>
  <si>
    <t>do Zarządzenia BMiG Gołańcz</t>
  </si>
  <si>
    <t>Załącznik Nr 2</t>
  </si>
  <si>
    <t>Katarzyna Gapczyńska</t>
  </si>
  <si>
    <t>z dnia 27 marca 2018 r.</t>
  </si>
  <si>
    <t>Nr OA 0050.15.2018</t>
  </si>
  <si>
    <t>Sporządziła: Katarzyna Gapczyńska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</si>
</sst>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zł&quot;_-;\-* #,##0.00\ &quot;zł&quot;_-;_-* &quot;-&quot;??\ &quot;zł&quot;_-;_-@_-"/>
    <numFmt numFmtId="164" formatCode="#,##0.00&quot; &quot;[$zł-415];[Red]&quot;-&quot;#,##0.00&quot; &quot;[$zł-415]"/>
    <numFmt numFmtId="165" formatCode="#,##0.00;[Red]#,##0.00"/>
    <numFmt numFmtId="166" formatCode="#,##0.00\ _z_ł"/>
    <numFmt numFmtId="167" formatCode="#,##0\ _z_ł"/>
  </numFmts>
  <fonts count="7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6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0"/>
      <color rgb="FF000000"/>
      <name val="Arial"/>
      <family val="2"/>
      <charset val="238"/>
    </font>
    <font>
      <b/>
      <u/>
      <sz val="14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rgb="FF000000"/>
      <name val="Arial"/>
      <family val="2"/>
      <charset val="238"/>
    </font>
    <font>
      <u/>
      <sz val="14"/>
      <color rgb="FF000000"/>
      <name val="Times New Roman"/>
      <family val="1"/>
      <charset val="238"/>
    </font>
    <font>
      <b/>
      <u/>
      <sz val="11"/>
      <color rgb="FF000000"/>
      <name val="Arial"/>
      <family val="2"/>
      <charset val="238"/>
    </font>
    <font>
      <sz val="14"/>
      <color rgb="FF000000"/>
      <name val="Times New Roman"/>
      <family val="1"/>
      <charset val="238"/>
    </font>
    <font>
      <sz val="12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9"/>
      <color rgb="FF00000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sz val="11"/>
      <name val="Times New Roman"/>
      <family val="1"/>
      <charset val="238"/>
    </font>
    <font>
      <u/>
      <sz val="12"/>
      <color rgb="FF000000"/>
      <name val="Times New Roman"/>
      <family val="1"/>
      <charset val="238"/>
    </font>
    <font>
      <u/>
      <sz val="10"/>
      <color rgb="FF000000"/>
      <name val="Arial"/>
      <family val="2"/>
      <charset val="238"/>
    </font>
    <font>
      <b/>
      <sz val="12"/>
      <name val="Times New Roman"/>
      <family val="1"/>
      <charset val="238"/>
    </font>
    <font>
      <b/>
      <sz val="12"/>
      <name val="Arial"/>
      <family val="2"/>
      <charset val="238"/>
    </font>
    <font>
      <b/>
      <sz val="11"/>
      <name val="Arial"/>
      <charset val="238"/>
    </font>
    <font>
      <b/>
      <sz val="14"/>
      <name val="Times New Roman"/>
      <family val="1"/>
      <charset val="238"/>
    </font>
    <font>
      <b/>
      <sz val="11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9"/>
      <name val="Times New Roman"/>
      <family val="1"/>
      <charset val="238"/>
    </font>
    <font>
      <sz val="14"/>
      <name val="Times New Roman"/>
      <family val="1"/>
      <charset val="238"/>
    </font>
    <font>
      <sz val="11"/>
      <name val="Arial"/>
      <charset val="238"/>
    </font>
    <font>
      <sz val="12"/>
      <name val="Arial"/>
      <family val="2"/>
      <charset val="238"/>
    </font>
    <font>
      <b/>
      <sz val="10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4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charset val="238"/>
    </font>
    <font>
      <sz val="8"/>
      <name val="Arial"/>
      <charset val="238"/>
    </font>
    <font>
      <b/>
      <u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sz val="9"/>
      <name val="Arial"/>
      <charset val="238"/>
    </font>
    <font>
      <b/>
      <u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charset val="238"/>
    </font>
    <font>
      <b/>
      <u/>
      <sz val="12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8"/>
      <name val="Arial"/>
      <family val="2"/>
      <charset val="238"/>
    </font>
    <font>
      <b/>
      <u/>
      <sz val="10"/>
      <name val="Arial"/>
      <charset val="238"/>
    </font>
    <font>
      <sz val="8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u/>
      <sz val="10"/>
      <name val="Arial"/>
      <charset val="238"/>
    </font>
    <font>
      <u/>
      <sz val="8"/>
      <name val="Arial"/>
      <charset val="238"/>
    </font>
    <font>
      <b/>
      <u/>
      <sz val="16"/>
      <name val="Times New Roman"/>
      <family val="1"/>
      <charset val="238"/>
    </font>
    <font>
      <u/>
      <sz val="10"/>
      <name val="Times New Roman"/>
      <family val="1"/>
      <charset val="238"/>
    </font>
    <font>
      <u/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sz val="9"/>
      <name val="Arial"/>
      <family val="2"/>
      <charset val="238"/>
    </font>
    <font>
      <sz val="1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i/>
      <u/>
      <sz val="12"/>
      <name val="Arial"/>
      <family val="2"/>
      <charset val="238"/>
    </font>
    <font>
      <b/>
      <sz val="10"/>
      <color rgb="FF000000"/>
      <name val="Times New Roman"/>
      <family val="1"/>
      <charset val="238"/>
    </font>
    <font>
      <b/>
      <sz val="8"/>
      <color rgb="FF00000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2"/>
      <name val="Times New Roman"/>
      <family val="1"/>
      <charset val="238"/>
    </font>
    <font>
      <b/>
      <i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u/>
      <sz val="12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8">
    <xf numFmtId="0" fontId="0" fillId="0" borderId="0" xfId="0"/>
    <xf numFmtId="0" fontId="3" fillId="0" borderId="0" xfId="0" applyFont="1" applyAlignment="1">
      <alignment horizontal="left" indent="15"/>
    </xf>
    <xf numFmtId="4" fontId="4" fillId="0" borderId="0" xfId="0" applyNumberFormat="1" applyFont="1"/>
    <xf numFmtId="0" fontId="5" fillId="0" borderId="0" xfId="0" applyFont="1"/>
    <xf numFmtId="0" fontId="0" fillId="0" borderId="0" xfId="0"/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9" fillId="0" borderId="0" xfId="0" applyNumberFormat="1" applyFont="1"/>
    <xf numFmtId="0" fontId="10" fillId="0" borderId="0" xfId="0" applyFont="1"/>
    <xf numFmtId="0" fontId="11" fillId="0" borderId="0" xfId="0" applyFont="1"/>
    <xf numFmtId="4" fontId="12" fillId="0" borderId="0" xfId="0" applyNumberFormat="1" applyFont="1"/>
    <xf numFmtId="10" fontId="5" fillId="0" borderId="0" xfId="2" applyNumberFormat="1" applyFont="1"/>
    <xf numFmtId="0" fontId="13" fillId="0" borderId="0" xfId="0" applyFont="1"/>
    <xf numFmtId="4" fontId="14" fillId="0" borderId="0" xfId="0" applyNumberFormat="1" applyFont="1"/>
    <xf numFmtId="0" fontId="15" fillId="0" borderId="0" xfId="0" applyFont="1"/>
    <xf numFmtId="4" fontId="16" fillId="0" borderId="0" xfId="0" applyNumberFormat="1" applyFont="1"/>
    <xf numFmtId="4" fontId="17" fillId="0" borderId="0" xfId="0" applyNumberFormat="1" applyFont="1"/>
    <xf numFmtId="10" fontId="18" fillId="0" borderId="0" xfId="2" applyNumberFormat="1" applyFont="1"/>
    <xf numFmtId="0" fontId="20" fillId="0" borderId="0" xfId="0" applyFont="1"/>
    <xf numFmtId="0" fontId="4" fillId="0" borderId="0" xfId="0" applyFont="1"/>
    <xf numFmtId="0" fontId="18" fillId="0" borderId="0" xfId="0" applyFont="1"/>
    <xf numFmtId="0" fontId="21" fillId="0" borderId="0" xfId="0" applyFont="1"/>
    <xf numFmtId="0" fontId="8" fillId="0" borderId="0" xfId="0" applyFont="1" applyAlignment="1"/>
    <xf numFmtId="4" fontId="16" fillId="0" borderId="0" xfId="0" applyNumberFormat="1" applyFont="1" applyAlignment="1">
      <alignment horizontal="left" indent="1"/>
    </xf>
    <xf numFmtId="0" fontId="8" fillId="0" borderId="0" xfId="0" applyFont="1" applyAlignment="1">
      <alignment horizontal="left" indent="1"/>
    </xf>
    <xf numFmtId="4" fontId="4" fillId="0" borderId="0" xfId="0" applyNumberFormat="1" applyFont="1" applyAlignment="1">
      <alignment horizontal="right"/>
    </xf>
    <xf numFmtId="0" fontId="20" fillId="0" borderId="0" xfId="0" applyFont="1" applyAlignment="1">
      <alignment horizontal="left" indent="1"/>
    </xf>
    <xf numFmtId="0" fontId="20" fillId="0" borderId="0" xfId="0" applyFont="1" applyAlignment="1">
      <alignment horizontal="center"/>
    </xf>
    <xf numFmtId="0" fontId="18" fillId="0" borderId="0" xfId="0" applyFont="1" applyAlignment="1">
      <alignment horizontal="left" indent="1"/>
    </xf>
    <xf numFmtId="0" fontId="22" fillId="0" borderId="0" xfId="0" applyFont="1"/>
    <xf numFmtId="4" fontId="0" fillId="0" borderId="0" xfId="0" applyNumberFormat="1"/>
    <xf numFmtId="4" fontId="23" fillId="0" borderId="0" xfId="0" applyNumberFormat="1" applyFont="1"/>
    <xf numFmtId="4" fontId="0" fillId="0" borderId="0" xfId="0" applyNumberFormat="1" applyFont="1"/>
    <xf numFmtId="164" fontId="8" fillId="0" borderId="0" xfId="0" applyNumberFormat="1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26" fillId="0" borderId="0" xfId="0" applyFont="1"/>
    <xf numFmtId="0" fontId="27" fillId="0" borderId="0" xfId="0" applyFont="1"/>
    <xf numFmtId="4" fontId="27" fillId="0" borderId="0" xfId="0" applyNumberFormat="1" applyFont="1"/>
    <xf numFmtId="0" fontId="7" fillId="0" borderId="0" xfId="0" applyFont="1" applyAlignment="1">
      <alignment horizontal="center" wrapText="1"/>
    </xf>
    <xf numFmtId="0" fontId="12" fillId="0" borderId="0" xfId="0" applyFont="1"/>
    <xf numFmtId="0" fontId="29" fillId="0" borderId="2" xfId="0" applyFont="1" applyBorder="1" applyAlignment="1">
      <alignment horizontal="center" vertical="top" wrapText="1"/>
    </xf>
    <xf numFmtId="0" fontId="29" fillId="0" borderId="3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4" fontId="29" fillId="0" borderId="6" xfId="0" applyNumberFormat="1" applyFont="1" applyBorder="1" applyAlignment="1">
      <alignment horizontal="center" vertical="top" wrapText="1"/>
    </xf>
    <xf numFmtId="4" fontId="29" fillId="0" borderId="7" xfId="0" applyNumberFormat="1" applyFont="1" applyBorder="1" applyAlignment="1">
      <alignment horizontal="center" vertical="top" wrapText="1"/>
    </xf>
    <xf numFmtId="0" fontId="30" fillId="0" borderId="8" xfId="0" applyFont="1" applyBorder="1" applyAlignment="1">
      <alignment horizontal="center" vertical="top" wrapText="1"/>
    </xf>
    <xf numFmtId="0" fontId="31" fillId="2" borderId="9" xfId="0" applyFont="1" applyFill="1" applyBorder="1" applyAlignment="1">
      <alignment horizontal="center" vertical="top" wrapText="1"/>
    </xf>
    <xf numFmtId="0" fontId="32" fillId="2" borderId="0" xfId="0" applyFont="1" applyFill="1" applyBorder="1" applyAlignment="1">
      <alignment horizontal="center" vertical="top" wrapText="1"/>
    </xf>
    <xf numFmtId="0" fontId="32" fillId="2" borderId="10" xfId="0" applyFont="1" applyFill="1" applyBorder="1" applyAlignment="1">
      <alignment horizontal="left" vertical="top" wrapText="1"/>
    </xf>
    <xf numFmtId="0" fontId="30" fillId="2" borderId="11" xfId="0" applyFont="1" applyFill="1" applyBorder="1" applyAlignment="1">
      <alignment horizontal="center" vertical="top" wrapText="1"/>
    </xf>
    <xf numFmtId="0" fontId="33" fillId="0" borderId="12" xfId="0" applyFont="1" applyBorder="1" applyAlignment="1">
      <alignment vertical="top" wrapText="1"/>
    </xf>
    <xf numFmtId="4" fontId="34" fillId="0" borderId="12" xfId="0" applyNumberFormat="1" applyFont="1" applyBorder="1" applyAlignment="1">
      <alignment horizontal="right" vertical="top" wrapText="1"/>
    </xf>
    <xf numFmtId="10" fontId="34" fillId="0" borderId="12" xfId="2" applyNumberFormat="1" applyFont="1" applyBorder="1" applyAlignment="1">
      <alignment horizontal="center" vertical="top" wrapText="1"/>
    </xf>
    <xf numFmtId="0" fontId="35" fillId="0" borderId="12" xfId="0" applyFont="1" applyBorder="1" applyAlignment="1">
      <alignment vertical="top" wrapText="1"/>
    </xf>
    <xf numFmtId="0" fontId="31" fillId="2" borderId="12" xfId="0" applyFont="1" applyFill="1" applyBorder="1" applyAlignment="1">
      <alignment vertical="top" wrapText="1"/>
    </xf>
    <xf numFmtId="4" fontId="32" fillId="2" borderId="12" xfId="0" applyNumberFormat="1" applyFont="1" applyFill="1" applyBorder="1" applyAlignment="1">
      <alignment horizontal="right" vertical="top" wrapText="1"/>
    </xf>
    <xf numFmtId="10" fontId="30" fillId="3" borderId="12" xfId="2" applyNumberFormat="1" applyFont="1" applyFill="1" applyBorder="1" applyAlignment="1">
      <alignment horizontal="center" vertical="top" wrapText="1"/>
    </xf>
    <xf numFmtId="0" fontId="31" fillId="0" borderId="0" xfId="0" applyFont="1" applyFill="1" applyBorder="1" applyAlignment="1">
      <alignment vertical="top" wrapText="1"/>
    </xf>
    <xf numFmtId="4" fontId="32" fillId="0" borderId="0" xfId="0" applyNumberFormat="1" applyFont="1" applyFill="1" applyBorder="1" applyAlignment="1">
      <alignment horizontal="right" vertical="top" wrapText="1"/>
    </xf>
    <xf numFmtId="10" fontId="30" fillId="0" borderId="0" xfId="2" applyNumberFormat="1" applyFont="1" applyFill="1" applyBorder="1" applyAlignment="1">
      <alignment horizontal="center" vertical="top" wrapText="1"/>
    </xf>
    <xf numFmtId="0" fontId="36" fillId="0" borderId="0" xfId="0" applyFont="1" applyBorder="1"/>
    <xf numFmtId="0" fontId="34" fillId="0" borderId="0" xfId="0" applyFont="1" applyBorder="1"/>
    <xf numFmtId="0" fontId="37" fillId="0" borderId="0" xfId="0" applyFont="1" applyBorder="1"/>
    <xf numFmtId="0" fontId="31" fillId="2" borderId="13" xfId="0" applyFont="1" applyFill="1" applyBorder="1" applyAlignment="1">
      <alignment vertical="top" wrapText="1"/>
    </xf>
    <xf numFmtId="0" fontId="32" fillId="2" borderId="14" xfId="0" applyFont="1" applyFill="1" applyBorder="1" applyAlignment="1">
      <alignment horizontal="center" vertical="top" wrapText="1"/>
    </xf>
    <xf numFmtId="0" fontId="32" fillId="2" borderId="15" xfId="0" applyFont="1" applyFill="1" applyBorder="1" applyAlignment="1">
      <alignment horizontal="center" vertical="top" wrapText="1"/>
    </xf>
    <xf numFmtId="0" fontId="30" fillId="2" borderId="16" xfId="0" applyFont="1" applyFill="1" applyBorder="1" applyAlignment="1">
      <alignment horizontal="center" vertical="top" wrapText="1"/>
    </xf>
    <xf numFmtId="0" fontId="28" fillId="0" borderId="9" xfId="0" applyFont="1" applyBorder="1" applyAlignment="1">
      <alignment vertical="top" wrapText="1"/>
    </xf>
    <xf numFmtId="4" fontId="38" fillId="0" borderId="0" xfId="0" applyNumberFormat="1" applyFont="1" applyBorder="1" applyAlignment="1">
      <alignment horizontal="right" vertical="top" wrapText="1"/>
    </xf>
    <xf numFmtId="4" fontId="38" fillId="0" borderId="10" xfId="0" applyNumberFormat="1" applyFont="1" applyBorder="1" applyAlignment="1">
      <alignment horizontal="right" vertical="top" wrapText="1"/>
    </xf>
    <xf numFmtId="0" fontId="37" fillId="0" borderId="9" xfId="0" applyFont="1" applyBorder="1" applyAlignment="1">
      <alignment horizontal="center" vertical="top" wrapText="1"/>
    </xf>
    <xf numFmtId="0" fontId="39" fillId="0" borderId="5" xfId="0" applyFont="1" applyBorder="1" applyAlignment="1">
      <alignment vertical="top" wrapText="1"/>
    </xf>
    <xf numFmtId="4" fontId="34" fillId="0" borderId="6" xfId="0" applyNumberFormat="1" applyFont="1" applyBorder="1" applyAlignment="1">
      <alignment horizontal="right" vertical="top" wrapText="1"/>
    </xf>
    <xf numFmtId="4" fontId="34" fillId="0" borderId="7" xfId="0" applyNumberFormat="1" applyFont="1" applyBorder="1" applyAlignment="1">
      <alignment horizontal="right" vertical="top" wrapText="1"/>
    </xf>
    <xf numFmtId="10" fontId="34" fillId="0" borderId="17" xfId="2" applyNumberFormat="1" applyFont="1" applyBorder="1" applyAlignment="1">
      <alignment horizontal="center" vertical="top" wrapText="1"/>
    </xf>
    <xf numFmtId="0" fontId="39" fillId="0" borderId="9" xfId="0" applyFont="1" applyBorder="1" applyAlignment="1">
      <alignment vertical="top" wrapText="1"/>
    </xf>
    <xf numFmtId="4" fontId="34" fillId="0" borderId="0" xfId="0" applyNumberFormat="1" applyFont="1" applyBorder="1" applyAlignment="1">
      <alignment horizontal="right" vertical="top" wrapText="1"/>
    </xf>
    <xf numFmtId="4" fontId="34" fillId="0" borderId="10" xfId="0" applyNumberFormat="1" applyFont="1" applyBorder="1" applyAlignment="1">
      <alignment horizontal="right" vertical="top" wrapText="1"/>
    </xf>
    <xf numFmtId="10" fontId="34" fillId="0" borderId="1" xfId="2" applyNumberFormat="1" applyFont="1" applyBorder="1" applyAlignment="1">
      <alignment horizontal="center" vertical="top" wrapText="1"/>
    </xf>
    <xf numFmtId="0" fontId="39" fillId="0" borderId="17" xfId="0" applyFont="1" applyBorder="1" applyAlignment="1">
      <alignment vertical="top" wrapText="1"/>
    </xf>
    <xf numFmtId="4" fontId="34" fillId="0" borderId="18" xfId="0" applyNumberFormat="1" applyFont="1" applyBorder="1" applyAlignment="1">
      <alignment horizontal="right" vertical="top" wrapText="1"/>
    </xf>
    <xf numFmtId="4" fontId="34" fillId="0" borderId="19" xfId="0" applyNumberFormat="1" applyFont="1" applyBorder="1" applyAlignment="1">
      <alignment horizontal="right" vertical="top" wrapText="1"/>
    </xf>
    <xf numFmtId="0" fontId="40" fillId="2" borderId="17" xfId="0" applyFont="1" applyFill="1" applyBorder="1" applyAlignment="1">
      <alignment vertical="top" wrapText="1"/>
    </xf>
    <xf numFmtId="4" fontId="32" fillId="2" borderId="6" xfId="0" applyNumberFormat="1" applyFont="1" applyFill="1" applyBorder="1" applyAlignment="1">
      <alignment horizontal="right" vertical="top" wrapText="1"/>
    </xf>
    <xf numFmtId="4" fontId="32" fillId="2" borderId="7" xfId="0" applyNumberFormat="1" applyFont="1" applyFill="1" applyBorder="1" applyAlignment="1">
      <alignment horizontal="right" vertical="top" wrapText="1"/>
    </xf>
    <xf numFmtId="10" fontId="30" fillId="3" borderId="17" xfId="2" applyNumberFormat="1" applyFont="1" applyFill="1" applyBorder="1" applyAlignment="1">
      <alignment horizontal="center" vertical="top" wrapText="1"/>
    </xf>
    <xf numFmtId="0" fontId="40" fillId="0" borderId="0" xfId="0" applyFont="1" applyFill="1" applyBorder="1" applyAlignment="1">
      <alignment vertical="top" wrapText="1"/>
    </xf>
    <xf numFmtId="0" fontId="31" fillId="0" borderId="0" xfId="0" applyFont="1"/>
    <xf numFmtId="0" fontId="41" fillId="0" borderId="0" xfId="0" applyFont="1"/>
    <xf numFmtId="4" fontId="29" fillId="0" borderId="0" xfId="0" applyNumberFormat="1" applyFont="1"/>
    <xf numFmtId="0" fontId="37" fillId="0" borderId="0" xfId="0" applyFont="1"/>
    <xf numFmtId="0" fontId="42" fillId="0" borderId="0" xfId="0" applyFont="1"/>
    <xf numFmtId="0" fontId="39" fillId="0" borderId="0" xfId="0" applyFont="1"/>
    <xf numFmtId="165" fontId="43" fillId="0" borderId="0" xfId="1" applyNumberFormat="1" applyFont="1" applyAlignment="1">
      <alignment horizontal="right"/>
    </xf>
    <xf numFmtId="4" fontId="44" fillId="0" borderId="0" xfId="0" applyNumberFormat="1" applyFont="1"/>
    <xf numFmtId="0" fontId="45" fillId="0" borderId="0" xfId="0" applyFont="1"/>
    <xf numFmtId="0" fontId="36" fillId="0" borderId="0" xfId="0" applyFont="1"/>
    <xf numFmtId="0" fontId="46" fillId="0" borderId="0" xfId="0" applyFont="1"/>
    <xf numFmtId="0" fontId="24" fillId="0" borderId="0" xfId="0" applyFont="1"/>
    <xf numFmtId="10" fontId="45" fillId="0" borderId="0" xfId="2" applyNumberFormat="1" applyFont="1"/>
    <xf numFmtId="0" fontId="47" fillId="0" borderId="0" xfId="0" applyFont="1"/>
    <xf numFmtId="0" fontId="25" fillId="0" borderId="0" xfId="0" applyFont="1"/>
    <xf numFmtId="4" fontId="0" fillId="0" borderId="0" xfId="0" applyNumberFormat="1" applyFill="1" applyAlignment="1">
      <alignment horizontal="right"/>
    </xf>
    <xf numFmtId="166" fontId="0" fillId="0" borderId="0" xfId="0" applyNumberFormat="1" applyAlignment="1">
      <alignment horizontal="right"/>
    </xf>
    <xf numFmtId="166" fontId="0" fillId="0" borderId="0" xfId="0" applyNumberFormat="1"/>
    <xf numFmtId="10" fontId="42" fillId="0" borderId="0" xfId="2" applyNumberFormat="1" applyFont="1"/>
    <xf numFmtId="0" fontId="0" fillId="0" borderId="0" xfId="0" applyFont="1"/>
    <xf numFmtId="4" fontId="5" fillId="0" borderId="0" xfId="0" applyNumberFormat="1" applyFont="1"/>
    <xf numFmtId="0" fontId="42" fillId="0" borderId="0" xfId="2" applyNumberFormat="1" applyFont="1"/>
    <xf numFmtId="4" fontId="22" fillId="0" borderId="0" xfId="0" applyNumberFormat="1" applyFont="1"/>
    <xf numFmtId="0" fontId="33" fillId="0" borderId="0" xfId="0" applyFont="1"/>
    <xf numFmtId="4" fontId="48" fillId="0" borderId="0" xfId="0" applyNumberFormat="1" applyFont="1"/>
    <xf numFmtId="0" fontId="2" fillId="0" borderId="0" xfId="0" applyFont="1"/>
    <xf numFmtId="0" fontId="28" fillId="0" borderId="0" xfId="0" applyFont="1"/>
    <xf numFmtId="4" fontId="49" fillId="0" borderId="0" xfId="0" applyNumberFormat="1" applyFont="1"/>
    <xf numFmtId="10" fontId="50" fillId="0" borderId="0" xfId="2" applyNumberFormat="1" applyFont="1"/>
    <xf numFmtId="0" fontId="51" fillId="0" borderId="0" xfId="0" applyFont="1"/>
    <xf numFmtId="4" fontId="52" fillId="0" borderId="0" xfId="0" applyNumberFormat="1" applyFont="1"/>
    <xf numFmtId="4" fontId="53" fillId="0" borderId="0" xfId="0" applyNumberFormat="1" applyFont="1"/>
    <xf numFmtId="0" fontId="54" fillId="0" borderId="0" xfId="0" applyFont="1"/>
    <xf numFmtId="4" fontId="54" fillId="0" borderId="0" xfId="0" applyNumberFormat="1" applyFont="1"/>
    <xf numFmtId="10" fontId="55" fillId="0" borderId="0" xfId="2" applyNumberFormat="1" applyFont="1"/>
    <xf numFmtId="4" fontId="34" fillId="0" borderId="0" xfId="0" applyNumberFormat="1" applyFont="1"/>
    <xf numFmtId="4" fontId="56" fillId="0" borderId="0" xfId="0" applyNumberFormat="1" applyFont="1"/>
    <xf numFmtId="4" fontId="45" fillId="0" borderId="0" xfId="0" applyNumberFormat="1" applyFont="1"/>
    <xf numFmtId="0" fontId="45" fillId="0" borderId="0" xfId="0" applyNumberFormat="1" applyFont="1"/>
    <xf numFmtId="4" fontId="28" fillId="0" borderId="0" xfId="0" applyNumberFormat="1" applyFont="1"/>
    <xf numFmtId="4" fontId="57" fillId="0" borderId="0" xfId="0" applyNumberFormat="1" applyFont="1"/>
    <xf numFmtId="0" fontId="23" fillId="0" borderId="0" xfId="0" applyFont="1"/>
    <xf numFmtId="0" fontId="33" fillId="0" borderId="0" xfId="0" applyFont="1" applyAlignment="1">
      <alignment horizontal="left" indent="1"/>
    </xf>
    <xf numFmtId="4" fontId="23" fillId="0" borderId="0" xfId="0" applyNumberFormat="1" applyFont="1" applyAlignment="1">
      <alignment horizontal="left" indent="1"/>
    </xf>
    <xf numFmtId="4" fontId="34" fillId="0" borderId="0" xfId="0" applyNumberFormat="1" applyFont="1" applyAlignment="1"/>
    <xf numFmtId="0" fontId="22" fillId="0" borderId="0" xfId="0" applyFont="1" applyAlignment="1">
      <alignment horizontal="left" indent="1"/>
    </xf>
    <xf numFmtId="0" fontId="22" fillId="0" borderId="0" xfId="0" applyFont="1" applyAlignment="1"/>
    <xf numFmtId="0" fontId="58" fillId="0" borderId="0" xfId="0" applyFont="1"/>
    <xf numFmtId="4" fontId="59" fillId="0" borderId="0" xfId="0" applyNumberFormat="1" applyFont="1"/>
    <xf numFmtId="0" fontId="60" fillId="0" borderId="0" xfId="0" applyFont="1"/>
    <xf numFmtId="0" fontId="61" fillId="0" borderId="0" xfId="0" applyFont="1"/>
    <xf numFmtId="0" fontId="59" fillId="0" borderId="0" xfId="0" applyFont="1"/>
    <xf numFmtId="4" fontId="56" fillId="0" borderId="0" xfId="0" applyNumberFormat="1" applyFont="1" applyAlignment="1">
      <alignment horizontal="right"/>
    </xf>
    <xf numFmtId="10" fontId="50" fillId="0" borderId="0" xfId="0" applyNumberFormat="1" applyFont="1"/>
    <xf numFmtId="0" fontId="50" fillId="0" borderId="0" xfId="0" applyFont="1"/>
    <xf numFmtId="0" fontId="57" fillId="0" borderId="0" xfId="0" applyFont="1"/>
    <xf numFmtId="0" fontId="35" fillId="0" borderId="0" xfId="0" applyFont="1"/>
    <xf numFmtId="0" fontId="0" fillId="0" borderId="0" xfId="0" applyAlignment="1">
      <alignment shrinkToFit="1"/>
    </xf>
    <xf numFmtId="4" fontId="0" fillId="0" borderId="0" xfId="0" applyNumberFormat="1" applyAlignment="1">
      <alignment shrinkToFit="1"/>
    </xf>
    <xf numFmtId="0" fontId="62" fillId="0" borderId="0" xfId="0" applyFont="1"/>
    <xf numFmtId="0" fontId="33" fillId="0" borderId="0" xfId="0" applyFont="1" applyAlignment="1"/>
    <xf numFmtId="2" fontId="0" fillId="0" borderId="0" xfId="0" applyNumberFormat="1"/>
    <xf numFmtId="2" fontId="35" fillId="0" borderId="0" xfId="0" applyNumberFormat="1" applyFont="1"/>
    <xf numFmtId="2" fontId="34" fillId="0" borderId="0" xfId="0" applyNumberFormat="1" applyFont="1"/>
    <xf numFmtId="2" fontId="63" fillId="0" borderId="0" xfId="0" applyNumberFormat="1" applyFont="1"/>
    <xf numFmtId="0" fontId="34" fillId="0" borderId="0" xfId="0" applyNumberFormat="1" applyFont="1"/>
    <xf numFmtId="0" fontId="34" fillId="0" borderId="0" xfId="0" applyFont="1"/>
    <xf numFmtId="4" fontId="34" fillId="4" borderId="0" xfId="0" applyNumberFormat="1" applyFont="1" applyFill="1"/>
    <xf numFmtId="0" fontId="64" fillId="0" borderId="0" xfId="0" applyFont="1"/>
    <xf numFmtId="2" fontId="65" fillId="0" borderId="0" xfId="0" applyNumberFormat="1" applyFont="1"/>
    <xf numFmtId="0" fontId="33" fillId="0" borderId="0" xfId="0" applyFont="1" applyBorder="1"/>
    <xf numFmtId="4" fontId="0" fillId="0" borderId="0" xfId="0" applyNumberFormat="1" applyAlignment="1">
      <alignment horizontal="right"/>
    </xf>
    <xf numFmtId="4" fontId="66" fillId="0" borderId="0" xfId="0" applyNumberFormat="1" applyFont="1"/>
    <xf numFmtId="0" fontId="67" fillId="0" borderId="0" xfId="0" applyFont="1"/>
    <xf numFmtId="0" fontId="68" fillId="0" borderId="0" xfId="0" applyFont="1"/>
    <xf numFmtId="0" fontId="0" fillId="0" borderId="0" xfId="0" applyAlignment="1">
      <alignment horizontal="left"/>
    </xf>
    <xf numFmtId="4" fontId="0" fillId="0" borderId="0" xfId="0" applyNumberFormat="1" applyAlignment="1">
      <alignment horizontal="left"/>
    </xf>
    <xf numFmtId="4" fontId="4" fillId="0" borderId="0" xfId="0" applyNumberFormat="1" applyFont="1" applyAlignment="1">
      <alignment horizontal="left"/>
    </xf>
    <xf numFmtId="0" fontId="4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4" fontId="34" fillId="0" borderId="0" xfId="0" applyNumberFormat="1" applyFont="1" applyAlignment="1">
      <alignment horizontal="left"/>
    </xf>
    <xf numFmtId="0" fontId="68" fillId="0" borderId="0" xfId="0" applyFont="1" applyAlignment="1">
      <alignment horizontal="left"/>
    </xf>
    <xf numFmtId="0" fontId="22" fillId="0" borderId="0" xfId="0" applyFont="1" applyFill="1" applyBorder="1"/>
    <xf numFmtId="0" fontId="34" fillId="0" borderId="0" xfId="0" applyFont="1" applyFill="1" applyBorder="1"/>
    <xf numFmtId="0" fontId="65" fillId="0" borderId="0" xfId="0" applyFont="1" applyFill="1" applyBorder="1"/>
    <xf numFmtId="167" fontId="34" fillId="0" borderId="0" xfId="0" applyNumberFormat="1" applyFont="1" applyFill="1" applyBorder="1"/>
    <xf numFmtId="4" fontId="69" fillId="0" borderId="0" xfId="0" applyNumberFormat="1" applyFont="1"/>
    <xf numFmtId="4" fontId="4" fillId="0" borderId="0" xfId="0" applyNumberFormat="1" applyFont="1" applyAlignment="1"/>
    <xf numFmtId="2" fontId="4" fillId="0" borderId="0" xfId="0" applyNumberFormat="1" applyFont="1"/>
    <xf numFmtId="0" fontId="70" fillId="0" borderId="0" xfId="0" applyFont="1"/>
    <xf numFmtId="0" fontId="9" fillId="0" borderId="0" xfId="0" applyFont="1"/>
    <xf numFmtId="0" fontId="71" fillId="0" borderId="0" xfId="0" applyFont="1"/>
    <xf numFmtId="0" fontId="7" fillId="0" borderId="0" xfId="0" applyFont="1" applyAlignment="1"/>
    <xf numFmtId="0" fontId="0" fillId="0" borderId="0" xfId="0" applyAlignment="1"/>
    <xf numFmtId="0" fontId="0" fillId="0" borderId="0" xfId="0"/>
    <xf numFmtId="0" fontId="6" fillId="0" borderId="0" xfId="0" applyFont="1" applyAlignment="1">
      <alignment horizontal="center"/>
    </xf>
    <xf numFmtId="4" fontId="72" fillId="0" borderId="0" xfId="0" applyNumberFormat="1" applyFont="1"/>
    <xf numFmtId="0" fontId="73" fillId="0" borderId="0" xfId="0" applyFont="1"/>
    <xf numFmtId="0" fontId="74" fillId="0" borderId="0" xfId="0" applyFont="1"/>
    <xf numFmtId="0" fontId="75" fillId="0" borderId="0" xfId="0" applyFont="1"/>
    <xf numFmtId="0" fontId="16" fillId="0" borderId="0" xfId="0" applyFont="1"/>
    <xf numFmtId="0" fontId="76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20" fillId="0" borderId="0" xfId="0" applyFont="1" applyAlignment="1"/>
    <xf numFmtId="0" fontId="7" fillId="0" borderId="0" xfId="0" applyFont="1" applyAlignment="1"/>
    <xf numFmtId="0" fontId="6" fillId="0" borderId="0" xfId="0" applyFont="1" applyAlignment="1">
      <alignment horizontal="center"/>
    </xf>
    <xf numFmtId="0" fontId="0" fillId="0" borderId="0" xfId="0"/>
    <xf numFmtId="0" fontId="20" fillId="0" borderId="0" xfId="0" applyFont="1" applyAlignment="1">
      <alignment wrapText="1"/>
    </xf>
    <xf numFmtId="0" fontId="20" fillId="0" borderId="0" xfId="0" applyFont="1" applyAlignment="1">
      <alignment horizontal="left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28" fillId="0" borderId="1" xfId="0" applyFont="1" applyBorder="1" applyAlignment="1">
      <alignment vertical="top" wrapText="1"/>
    </xf>
    <xf numFmtId="0" fontId="28" fillId="0" borderId="5" xfId="0" applyFont="1" applyBorder="1" applyAlignment="1">
      <alignment vertical="top" wrapText="1"/>
    </xf>
    <xf numFmtId="0" fontId="33" fillId="0" borderId="0" xfId="0" applyFont="1" applyAlignment="1"/>
    <xf numFmtId="0" fontId="21" fillId="0" borderId="0" xfId="0" applyFont="1" applyAlignment="1"/>
    <xf numFmtId="0" fontId="25" fillId="0" borderId="0" xfId="0" applyFont="1" applyBorder="1" applyAlignment="1">
      <alignment horizontal="left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9"/>
  <sheetViews>
    <sheetView topLeftCell="A100" workbookViewId="0">
      <selection activeCell="D3" sqref="D3"/>
    </sheetView>
  </sheetViews>
  <sheetFormatPr defaultRowHeight="15" x14ac:dyDescent="0.25"/>
  <cols>
    <col min="1" max="1" width="11.42578125" bestFit="1" customWidth="1"/>
    <col min="4" max="4" width="12" customWidth="1"/>
    <col min="6" max="6" width="9.85546875" customWidth="1"/>
    <col min="7" max="7" width="11.85546875" customWidth="1"/>
    <col min="8" max="8" width="13.7109375" customWidth="1"/>
  </cols>
  <sheetData>
    <row r="1" spans="1:8" s="193" customFormat="1" x14ac:dyDescent="0.25">
      <c r="D1" s="193" t="s">
        <v>338</v>
      </c>
    </row>
    <row r="2" spans="1:8" s="193" customFormat="1" x14ac:dyDescent="0.25">
      <c r="D2" s="193" t="s">
        <v>339</v>
      </c>
    </row>
    <row r="3" spans="1:8" s="193" customFormat="1" x14ac:dyDescent="0.25">
      <c r="D3" s="193" t="s">
        <v>343</v>
      </c>
    </row>
    <row r="4" spans="1:8" s="193" customFormat="1" x14ac:dyDescent="0.25">
      <c r="D4" s="193" t="s">
        <v>342</v>
      </c>
    </row>
    <row r="5" spans="1:8" ht="22.5" x14ac:dyDescent="0.3">
      <c r="A5" s="1" t="s">
        <v>0</v>
      </c>
      <c r="F5" s="2"/>
      <c r="G5" s="2"/>
      <c r="H5" s="3"/>
    </row>
    <row r="6" spans="1:8" ht="20.25" x14ac:dyDescent="0.3">
      <c r="A6" s="197" t="s">
        <v>206</v>
      </c>
      <c r="B6" s="197"/>
      <c r="C6" s="197"/>
      <c r="D6" s="197"/>
      <c r="E6" s="197"/>
      <c r="F6" s="197"/>
      <c r="G6" s="197"/>
      <c r="H6" s="197"/>
    </row>
    <row r="7" spans="1:8" s="184" customFormat="1" ht="20.25" x14ac:dyDescent="0.3">
      <c r="A7" s="185"/>
      <c r="B7" s="185"/>
      <c r="C7" s="185"/>
      <c r="D7" s="185"/>
      <c r="E7" s="185"/>
      <c r="F7" s="185"/>
      <c r="G7" s="185"/>
      <c r="H7" s="185"/>
    </row>
    <row r="8" spans="1:8" x14ac:dyDescent="0.25">
      <c r="A8" s="198"/>
      <c r="B8" s="198"/>
      <c r="C8" s="198"/>
      <c r="D8" s="198"/>
      <c r="E8" s="198"/>
      <c r="F8" s="198"/>
      <c r="G8" s="198"/>
      <c r="H8" s="198"/>
    </row>
    <row r="9" spans="1:8" ht="15.75" x14ac:dyDescent="0.25">
      <c r="A9" s="5" t="s">
        <v>1</v>
      </c>
      <c r="F9" s="2"/>
      <c r="G9" s="2"/>
      <c r="H9" s="3"/>
    </row>
    <row r="10" spans="1:8" ht="15.75" x14ac:dyDescent="0.25">
      <c r="A10" s="5" t="s">
        <v>205</v>
      </c>
      <c r="F10" s="2"/>
      <c r="G10" s="2"/>
      <c r="H10" s="3"/>
    </row>
    <row r="11" spans="1:8" ht="15.75" x14ac:dyDescent="0.25">
      <c r="A11" s="6" t="s">
        <v>207</v>
      </c>
      <c r="D11" s="7">
        <v>4323.8100000000004</v>
      </c>
      <c r="F11" s="2"/>
      <c r="G11" s="8">
        <v>4323.41</v>
      </c>
      <c r="H11" s="3"/>
    </row>
    <row r="12" spans="1:8" ht="15.75" x14ac:dyDescent="0.25">
      <c r="A12" s="5"/>
      <c r="F12" s="2"/>
      <c r="G12" s="2"/>
      <c r="H12" s="3"/>
    </row>
    <row r="13" spans="1:8" ht="18.75" x14ac:dyDescent="0.3">
      <c r="A13" s="9" t="s">
        <v>2</v>
      </c>
      <c r="D13" t="s">
        <v>3</v>
      </c>
      <c r="F13" s="2"/>
      <c r="G13" s="2" t="s">
        <v>4</v>
      </c>
      <c r="H13" s="3"/>
    </row>
    <row r="14" spans="1:8" ht="15.75" x14ac:dyDescent="0.25">
      <c r="A14" s="10" t="s">
        <v>5</v>
      </c>
      <c r="B14" s="10"/>
      <c r="C14" s="6"/>
      <c r="D14" s="11">
        <v>120000</v>
      </c>
      <c r="E14" s="2"/>
      <c r="F14" s="2"/>
      <c r="G14" s="2">
        <v>120000</v>
      </c>
      <c r="H14" s="12">
        <f>G14/D14</f>
        <v>1</v>
      </c>
    </row>
    <row r="15" spans="1:8" ht="15.75" x14ac:dyDescent="0.25">
      <c r="A15" s="10" t="s">
        <v>6</v>
      </c>
      <c r="B15" s="10"/>
      <c r="C15" s="6"/>
      <c r="D15" s="11"/>
      <c r="E15" s="2"/>
      <c r="F15" s="2"/>
      <c r="G15" s="2"/>
      <c r="H15" s="12"/>
    </row>
    <row r="16" spans="1:8" ht="15.75" x14ac:dyDescent="0.25">
      <c r="A16" s="10" t="s">
        <v>7</v>
      </c>
      <c r="B16" s="10"/>
      <c r="C16" s="6"/>
      <c r="D16" s="11">
        <v>5287</v>
      </c>
      <c r="E16" s="2"/>
      <c r="F16" s="2"/>
      <c r="G16" s="2">
        <v>5287.07</v>
      </c>
      <c r="H16" s="12">
        <f>G16/D16</f>
        <v>1.0000132400226971</v>
      </c>
    </row>
    <row r="17" spans="1:8" x14ac:dyDescent="0.25">
      <c r="A17" s="10" t="s">
        <v>8</v>
      </c>
      <c r="D17" s="2">
        <v>5275</v>
      </c>
      <c r="E17" s="2"/>
      <c r="F17" s="2"/>
      <c r="G17" s="2">
        <v>5275</v>
      </c>
      <c r="H17" s="12">
        <f>G17/D17</f>
        <v>1</v>
      </c>
    </row>
    <row r="18" spans="1:8" x14ac:dyDescent="0.25">
      <c r="A18" s="10"/>
      <c r="D18" s="2"/>
      <c r="E18" s="2"/>
      <c r="F18" s="2"/>
      <c r="G18" s="2"/>
      <c r="H18" s="12"/>
    </row>
    <row r="19" spans="1:8" ht="18.75" x14ac:dyDescent="0.3">
      <c r="A19" s="13" t="s">
        <v>9</v>
      </c>
      <c r="D19" s="14">
        <f>SUM(D11+D14+D16+D17)</f>
        <v>134885.81</v>
      </c>
      <c r="E19" s="14"/>
      <c r="F19" s="14"/>
      <c r="G19" s="14">
        <f>SUM(G11+G14+G16+G17)</f>
        <v>134885.48000000001</v>
      </c>
      <c r="H19" s="12">
        <f>G19/D19</f>
        <v>0.99999755348616737</v>
      </c>
    </row>
    <row r="20" spans="1:8" ht="18.75" x14ac:dyDescent="0.3">
      <c r="A20" s="15"/>
      <c r="F20" s="2"/>
      <c r="G20" s="2"/>
      <c r="H20" s="3"/>
    </row>
    <row r="21" spans="1:8" ht="27" customHeight="1" x14ac:dyDescent="0.3">
      <c r="A21" s="15"/>
      <c r="F21" s="2"/>
      <c r="G21" s="2"/>
      <c r="H21" s="3"/>
    </row>
    <row r="22" spans="1:8" ht="18.75" x14ac:dyDescent="0.3">
      <c r="A22" s="9" t="s">
        <v>51</v>
      </c>
      <c r="C22" t="s">
        <v>10</v>
      </c>
      <c r="D22" s="14">
        <f>D19</f>
        <v>134885.81</v>
      </c>
      <c r="E22" s="5"/>
      <c r="F22" s="16" t="s">
        <v>11</v>
      </c>
      <c r="G22" s="14">
        <f>G24+G28</f>
        <v>126371.98999999999</v>
      </c>
      <c r="H22" s="12">
        <f>G22/D22</f>
        <v>0.93688127757841977</v>
      </c>
    </row>
    <row r="23" spans="1:8" ht="15.75" x14ac:dyDescent="0.25">
      <c r="A23" s="6"/>
      <c r="F23" s="2"/>
      <c r="G23" s="2"/>
      <c r="H23" s="3"/>
    </row>
    <row r="24" spans="1:8" ht="15.75" x14ac:dyDescent="0.25">
      <c r="A24" s="5" t="s">
        <v>12</v>
      </c>
      <c r="F24" s="2"/>
      <c r="G24" s="17">
        <v>90284.2</v>
      </c>
      <c r="H24" s="18">
        <f>G24/91534</f>
        <v>0.98634605720278801</v>
      </c>
    </row>
    <row r="25" spans="1:8" ht="15.75" x14ac:dyDescent="0.25">
      <c r="A25" s="6" t="s">
        <v>221</v>
      </c>
      <c r="F25" s="2"/>
      <c r="G25" s="2"/>
      <c r="H25" s="3"/>
    </row>
    <row r="26" spans="1:8" ht="15.75" x14ac:dyDescent="0.25">
      <c r="A26" s="6" t="s">
        <v>13</v>
      </c>
      <c r="F26" s="2"/>
      <c r="G26" s="2"/>
      <c r="H26" s="3"/>
    </row>
    <row r="27" spans="1:8" x14ac:dyDescent="0.25">
      <c r="A27" s="19"/>
      <c r="B27" s="20"/>
      <c r="C27" s="20"/>
      <c r="F27" s="2"/>
      <c r="G27" s="2"/>
      <c r="H27" s="3"/>
    </row>
    <row r="28" spans="1:8" ht="15.75" x14ac:dyDescent="0.25">
      <c r="A28" s="5" t="s">
        <v>14</v>
      </c>
      <c r="F28" s="2"/>
      <c r="G28" s="17">
        <f>SUM(G30:G85)</f>
        <v>36087.79</v>
      </c>
      <c r="H28" s="18">
        <f>G28/43351.41</f>
        <v>0.8324478950050298</v>
      </c>
    </row>
    <row r="29" spans="1:8" ht="7.5" customHeight="1" x14ac:dyDescent="0.25">
      <c r="A29" s="6"/>
      <c r="F29" s="2"/>
      <c r="G29" s="2"/>
      <c r="H29" s="3"/>
    </row>
    <row r="30" spans="1:8" ht="15.75" x14ac:dyDescent="0.25">
      <c r="A30" s="6" t="s">
        <v>15</v>
      </c>
      <c r="F30" s="2"/>
      <c r="G30" s="2">
        <v>453.95</v>
      </c>
      <c r="H30" s="21"/>
    </row>
    <row r="31" spans="1:8" ht="15.75" x14ac:dyDescent="0.25">
      <c r="A31" s="6"/>
      <c r="F31" s="2"/>
      <c r="G31" s="2"/>
      <c r="H31" s="3"/>
    </row>
    <row r="32" spans="1:8" ht="15.75" x14ac:dyDescent="0.25">
      <c r="A32" s="6" t="s">
        <v>16</v>
      </c>
      <c r="F32" s="2"/>
      <c r="G32" s="2">
        <f>SUM(F33:F41)</f>
        <v>11677.76</v>
      </c>
      <c r="H32" s="3"/>
    </row>
    <row r="33" spans="1:8" x14ac:dyDescent="0.25">
      <c r="A33" s="19" t="s">
        <v>17</v>
      </c>
      <c r="F33" s="2">
        <v>1390.83</v>
      </c>
      <c r="G33" s="2"/>
      <c r="H33" s="3"/>
    </row>
    <row r="34" spans="1:8" x14ac:dyDescent="0.25">
      <c r="A34" s="19" t="s">
        <v>18</v>
      </c>
      <c r="F34" s="2">
        <v>355.25</v>
      </c>
      <c r="G34" s="2"/>
      <c r="H34" s="21"/>
    </row>
    <row r="35" spans="1:8" x14ac:dyDescent="0.25">
      <c r="A35" s="199" t="s">
        <v>225</v>
      </c>
      <c r="B35" s="199"/>
      <c r="C35" s="199"/>
      <c r="D35" s="199"/>
      <c r="E35" s="199"/>
      <c r="F35" s="2">
        <v>758.17</v>
      </c>
      <c r="G35" s="2"/>
      <c r="H35" s="3"/>
    </row>
    <row r="36" spans="1:8" x14ac:dyDescent="0.25">
      <c r="A36" s="200" t="s">
        <v>222</v>
      </c>
      <c r="B36" s="200"/>
      <c r="C36" s="200"/>
      <c r="D36" s="200"/>
      <c r="E36" s="200"/>
      <c r="F36" s="2">
        <v>75.599999999999994</v>
      </c>
      <c r="G36" s="2"/>
      <c r="H36" s="3"/>
    </row>
    <row r="37" spans="1:8" x14ac:dyDescent="0.25">
      <c r="A37" s="200" t="s">
        <v>224</v>
      </c>
      <c r="B37" s="200"/>
      <c r="C37" s="200"/>
      <c r="D37" s="200"/>
      <c r="E37" s="200"/>
      <c r="F37" s="2">
        <v>6771.15</v>
      </c>
      <c r="G37" s="2"/>
      <c r="H37" s="3"/>
    </row>
    <row r="38" spans="1:8" x14ac:dyDescent="0.25">
      <c r="A38" s="19" t="s">
        <v>19</v>
      </c>
      <c r="B38" s="19"/>
      <c r="F38" s="2">
        <v>341.72</v>
      </c>
      <c r="G38" s="2"/>
      <c r="H38" s="3"/>
    </row>
    <row r="39" spans="1:8" x14ac:dyDescent="0.25">
      <c r="A39" s="195" t="s">
        <v>223</v>
      </c>
      <c r="B39" s="195"/>
      <c r="C39" s="195"/>
      <c r="D39" s="195"/>
      <c r="E39" s="195"/>
      <c r="F39" s="2">
        <v>695</v>
      </c>
      <c r="G39" s="2"/>
      <c r="H39" s="21"/>
    </row>
    <row r="40" spans="1:8" x14ac:dyDescent="0.25">
      <c r="A40" s="199" t="s">
        <v>226</v>
      </c>
      <c r="B40" s="199"/>
      <c r="C40" s="199"/>
      <c r="D40" s="199"/>
      <c r="E40" s="199"/>
      <c r="F40" s="2">
        <v>1231</v>
      </c>
      <c r="G40" s="2"/>
      <c r="H40" s="21"/>
    </row>
    <row r="41" spans="1:8" x14ac:dyDescent="0.25">
      <c r="A41" s="19" t="s">
        <v>227</v>
      </c>
      <c r="F41" s="2">
        <v>59.04</v>
      </c>
      <c r="G41" s="2"/>
      <c r="H41" s="3"/>
    </row>
    <row r="42" spans="1:8" x14ac:dyDescent="0.25">
      <c r="A42" s="19"/>
      <c r="F42" s="2"/>
      <c r="G42" s="2"/>
      <c r="H42" s="3"/>
    </row>
    <row r="43" spans="1:8" ht="15.75" x14ac:dyDescent="0.25">
      <c r="A43" s="6" t="s">
        <v>20</v>
      </c>
      <c r="F43" s="16"/>
      <c r="G43" s="2">
        <v>9287</v>
      </c>
      <c r="H43" s="3"/>
    </row>
    <row r="44" spans="1:8" ht="15.75" x14ac:dyDescent="0.25">
      <c r="A44" s="6" t="s">
        <v>21</v>
      </c>
      <c r="F44" s="16"/>
      <c r="G44" s="2"/>
      <c r="H44" s="3"/>
    </row>
    <row r="45" spans="1:8" x14ac:dyDescent="0.25">
      <c r="A45" s="19" t="s">
        <v>228</v>
      </c>
      <c r="F45" s="2"/>
      <c r="G45" s="2"/>
      <c r="H45" s="3"/>
    </row>
    <row r="46" spans="1:8" x14ac:dyDescent="0.25">
      <c r="A46" s="19"/>
      <c r="F46" s="2"/>
      <c r="G46" s="2"/>
      <c r="H46" s="3"/>
    </row>
    <row r="47" spans="1:8" ht="15.75" x14ac:dyDescent="0.25">
      <c r="A47" s="6" t="s">
        <v>22</v>
      </c>
      <c r="F47" s="2"/>
      <c r="G47" s="2">
        <f>SUM(F48:F50)</f>
        <v>2463.25</v>
      </c>
      <c r="H47" s="3"/>
    </row>
    <row r="48" spans="1:8" x14ac:dyDescent="0.25">
      <c r="A48" s="19" t="s">
        <v>23</v>
      </c>
      <c r="B48" s="20"/>
      <c r="F48" s="2">
        <v>906.23</v>
      </c>
      <c r="G48" s="2"/>
      <c r="H48" s="3"/>
    </row>
    <row r="49" spans="1:8" x14ac:dyDescent="0.25">
      <c r="A49" s="19" t="s">
        <v>24</v>
      </c>
      <c r="B49" s="20"/>
      <c r="F49" s="2">
        <v>46.37</v>
      </c>
      <c r="G49" s="2"/>
      <c r="H49" s="3"/>
    </row>
    <row r="50" spans="1:8" x14ac:dyDescent="0.25">
      <c r="A50" s="19" t="s">
        <v>25</v>
      </c>
      <c r="B50" s="20"/>
      <c r="F50" s="2">
        <v>1510.65</v>
      </c>
      <c r="G50" s="2"/>
      <c r="H50" s="3"/>
    </row>
    <row r="51" spans="1:8" x14ac:dyDescent="0.25">
      <c r="A51" s="19"/>
      <c r="B51" s="20"/>
      <c r="F51" s="2"/>
      <c r="G51" s="2"/>
      <c r="H51" s="3"/>
    </row>
    <row r="52" spans="1:8" ht="15.75" x14ac:dyDescent="0.25">
      <c r="A52" s="6" t="s">
        <v>26</v>
      </c>
      <c r="F52" s="2"/>
      <c r="G52" s="2">
        <f>SUM(F53:F54)</f>
        <v>670.4</v>
      </c>
      <c r="H52" s="21"/>
    </row>
    <row r="53" spans="1:8" x14ac:dyDescent="0.25">
      <c r="A53" s="19" t="s">
        <v>230</v>
      </c>
      <c r="F53" s="2">
        <v>170.4</v>
      </c>
      <c r="G53" s="2"/>
      <c r="H53" s="3"/>
    </row>
    <row r="54" spans="1:8" x14ac:dyDescent="0.25">
      <c r="A54" s="19" t="s">
        <v>229</v>
      </c>
      <c r="F54" s="2">
        <v>500</v>
      </c>
      <c r="G54" s="2"/>
    </row>
    <row r="55" spans="1:8" x14ac:dyDescent="0.25">
      <c r="A55" s="19"/>
      <c r="F55" s="2"/>
      <c r="G55" s="2"/>
      <c r="H55" s="3"/>
    </row>
    <row r="56" spans="1:8" ht="15.75" x14ac:dyDescent="0.25">
      <c r="A56" s="6" t="s">
        <v>231</v>
      </c>
      <c r="B56" s="162"/>
      <c r="C56" s="162"/>
      <c r="D56" s="162"/>
      <c r="E56" s="162"/>
      <c r="F56" s="16"/>
      <c r="G56" s="2">
        <v>162.5</v>
      </c>
      <c r="H56" s="3"/>
    </row>
    <row r="57" spans="1:8" x14ac:dyDescent="0.25">
      <c r="A57" s="19"/>
      <c r="F57" s="2"/>
      <c r="G57" s="2"/>
      <c r="H57" s="3"/>
    </row>
    <row r="58" spans="1:8" ht="15.75" x14ac:dyDescent="0.25">
      <c r="A58" s="6" t="s">
        <v>232</v>
      </c>
      <c r="F58" s="2"/>
      <c r="G58" s="2">
        <f>SUM(F59:F70)</f>
        <v>6359.35</v>
      </c>
      <c r="H58" s="21"/>
    </row>
    <row r="59" spans="1:8" x14ac:dyDescent="0.25">
      <c r="A59" s="19" t="s">
        <v>320</v>
      </c>
      <c r="C59" s="19"/>
      <c r="F59" s="2">
        <v>220.11</v>
      </c>
      <c r="G59" s="2"/>
      <c r="H59" s="3"/>
    </row>
    <row r="60" spans="1:8" x14ac:dyDescent="0.25">
      <c r="A60" s="19" t="s">
        <v>28</v>
      </c>
      <c r="F60" s="2">
        <v>26</v>
      </c>
      <c r="G60" s="2"/>
      <c r="H60" s="3"/>
    </row>
    <row r="61" spans="1:8" x14ac:dyDescent="0.25">
      <c r="A61" s="19" t="s">
        <v>29</v>
      </c>
      <c r="F61" s="2">
        <v>97.22</v>
      </c>
      <c r="G61" s="2"/>
      <c r="H61" s="3"/>
    </row>
    <row r="62" spans="1:8" x14ac:dyDescent="0.25">
      <c r="A62" s="19" t="s">
        <v>30</v>
      </c>
      <c r="F62" s="2">
        <v>75.599999999999994</v>
      </c>
      <c r="G62" s="2"/>
      <c r="H62" s="21"/>
    </row>
    <row r="63" spans="1:8" x14ac:dyDescent="0.25">
      <c r="A63" s="19" t="s">
        <v>321</v>
      </c>
      <c r="F63" s="2"/>
      <c r="G63" s="2"/>
      <c r="H63" s="21"/>
    </row>
    <row r="64" spans="1:8" x14ac:dyDescent="0.25">
      <c r="A64" s="200" t="s">
        <v>31</v>
      </c>
      <c r="B64" s="200"/>
      <c r="C64" s="200"/>
      <c r="D64" s="200"/>
      <c r="E64" s="200"/>
      <c r="F64" s="2">
        <v>121.24</v>
      </c>
      <c r="G64" s="2"/>
      <c r="H64" s="3"/>
    </row>
    <row r="65" spans="1:8" x14ac:dyDescent="0.25">
      <c r="A65" s="200" t="s">
        <v>32</v>
      </c>
      <c r="B65" s="200"/>
      <c r="C65" s="200"/>
      <c r="D65" s="200"/>
      <c r="E65" s="200"/>
      <c r="F65" s="2"/>
      <c r="G65" s="2"/>
      <c r="H65" s="3"/>
    </row>
    <row r="66" spans="1:8" x14ac:dyDescent="0.25">
      <c r="A66" s="200" t="s">
        <v>33</v>
      </c>
      <c r="B66" s="200"/>
      <c r="C66" s="200"/>
      <c r="D66" s="200"/>
      <c r="E66" s="200"/>
      <c r="F66" s="2">
        <v>3813.18</v>
      </c>
      <c r="G66" s="2"/>
      <c r="H66" s="3"/>
    </row>
    <row r="67" spans="1:8" x14ac:dyDescent="0.25">
      <c r="A67" s="19" t="s">
        <v>34</v>
      </c>
      <c r="B67" s="20"/>
      <c r="C67" s="20"/>
      <c r="F67" s="2">
        <v>660</v>
      </c>
      <c r="G67" s="2"/>
      <c r="H67" s="3"/>
    </row>
    <row r="68" spans="1:8" x14ac:dyDescent="0.25">
      <c r="A68" s="19" t="s">
        <v>238</v>
      </c>
      <c r="B68" s="20"/>
      <c r="C68" s="20"/>
      <c r="F68" s="2">
        <v>150</v>
      </c>
      <c r="G68" s="2"/>
      <c r="H68" s="3"/>
    </row>
    <row r="69" spans="1:8" x14ac:dyDescent="0.25">
      <c r="A69" s="19" t="s">
        <v>239</v>
      </c>
      <c r="B69" s="20"/>
      <c r="C69" s="20"/>
      <c r="F69" s="2">
        <v>950</v>
      </c>
      <c r="G69" s="2"/>
      <c r="H69" s="3"/>
    </row>
    <row r="70" spans="1:8" x14ac:dyDescent="0.25">
      <c r="A70" s="19" t="s">
        <v>240</v>
      </c>
      <c r="B70" s="20"/>
      <c r="C70" s="20"/>
      <c r="F70" s="2">
        <v>246</v>
      </c>
      <c r="G70" s="2"/>
      <c r="H70" s="3"/>
    </row>
    <row r="71" spans="1:8" x14ac:dyDescent="0.25">
      <c r="A71" s="19"/>
      <c r="B71" s="20"/>
      <c r="C71" s="20"/>
      <c r="F71" s="2"/>
      <c r="G71" s="2"/>
      <c r="H71" s="3"/>
    </row>
    <row r="72" spans="1:8" ht="15.75" x14ac:dyDescent="0.25">
      <c r="A72" s="6" t="s">
        <v>233</v>
      </c>
      <c r="F72" s="2"/>
      <c r="G72" s="2">
        <v>421.84</v>
      </c>
      <c r="H72" s="3"/>
    </row>
    <row r="73" spans="1:8" x14ac:dyDescent="0.25">
      <c r="A73" s="19" t="s">
        <v>241</v>
      </c>
      <c r="B73" s="22"/>
      <c r="C73" s="22"/>
      <c r="D73" s="22"/>
      <c r="F73" s="2"/>
      <c r="G73" s="2"/>
      <c r="H73" s="3"/>
    </row>
    <row r="74" spans="1:8" x14ac:dyDescent="0.25">
      <c r="A74" s="19" t="s">
        <v>322</v>
      </c>
      <c r="B74" s="22"/>
      <c r="C74" s="22"/>
      <c r="D74" s="22"/>
      <c r="F74" s="2"/>
      <c r="G74" s="2"/>
      <c r="H74" s="3"/>
    </row>
    <row r="75" spans="1:8" ht="15.75" x14ac:dyDescent="0.25">
      <c r="A75" s="6"/>
      <c r="F75" s="2"/>
      <c r="G75" s="2"/>
      <c r="H75" s="3"/>
    </row>
    <row r="76" spans="1:8" ht="15.75" x14ac:dyDescent="0.25">
      <c r="A76" s="23" t="s">
        <v>234</v>
      </c>
      <c r="F76" s="24"/>
      <c r="G76" s="2">
        <v>237.36</v>
      </c>
      <c r="H76" s="3"/>
    </row>
    <row r="77" spans="1:8" ht="15.75" x14ac:dyDescent="0.25">
      <c r="A77" s="25"/>
      <c r="F77" s="2"/>
      <c r="G77" s="2"/>
      <c r="H77" s="3"/>
    </row>
    <row r="78" spans="1:8" ht="15.75" x14ac:dyDescent="0.25">
      <c r="A78" s="23" t="s">
        <v>235</v>
      </c>
      <c r="F78" s="2"/>
      <c r="G78" s="26">
        <f>SUM(F79:F81)</f>
        <v>2234.6400000000003</v>
      </c>
      <c r="H78" s="3"/>
    </row>
    <row r="79" spans="1:8" ht="15.75" x14ac:dyDescent="0.25">
      <c r="A79" s="25" t="s">
        <v>38</v>
      </c>
      <c r="F79" s="2">
        <v>160.57</v>
      </c>
      <c r="G79" s="2"/>
      <c r="H79" s="3"/>
    </row>
    <row r="80" spans="1:8" x14ac:dyDescent="0.25">
      <c r="A80" s="27" t="s">
        <v>39</v>
      </c>
      <c r="B80" s="22"/>
      <c r="C80" s="22"/>
      <c r="F80" s="2">
        <v>1912.65</v>
      </c>
      <c r="G80" s="2"/>
      <c r="H80" s="3"/>
    </row>
    <row r="81" spans="1:8" x14ac:dyDescent="0.25">
      <c r="A81" s="28" t="s">
        <v>323</v>
      </c>
      <c r="B81" s="20"/>
      <c r="C81" s="20"/>
      <c r="F81" s="2">
        <v>161.41999999999999</v>
      </c>
      <c r="G81" s="2"/>
      <c r="H81" s="3"/>
    </row>
    <row r="82" spans="1:8" x14ac:dyDescent="0.25">
      <c r="A82" s="28"/>
      <c r="B82" s="20"/>
      <c r="C82" s="20"/>
      <c r="F82" s="2"/>
      <c r="G82" s="2"/>
      <c r="H82" s="3"/>
    </row>
    <row r="83" spans="1:8" ht="15.75" x14ac:dyDescent="0.25">
      <c r="A83" s="23" t="s">
        <v>236</v>
      </c>
      <c r="F83" s="2"/>
      <c r="G83" s="2">
        <v>1778.49</v>
      </c>
      <c r="H83" s="29"/>
    </row>
    <row r="84" spans="1:8" ht="15.75" x14ac:dyDescent="0.25">
      <c r="A84" s="23"/>
      <c r="F84" s="2"/>
      <c r="G84" s="2"/>
      <c r="H84" s="29"/>
    </row>
    <row r="85" spans="1:8" ht="15.75" x14ac:dyDescent="0.25">
      <c r="A85" s="30" t="s">
        <v>237</v>
      </c>
      <c r="G85" s="31">
        <v>341.25</v>
      </c>
      <c r="H85" s="32"/>
    </row>
    <row r="86" spans="1:8" ht="15.75" x14ac:dyDescent="0.25">
      <c r="A86" s="30"/>
      <c r="G86" s="31"/>
      <c r="H86" s="32"/>
    </row>
    <row r="87" spans="1:8" ht="15.75" x14ac:dyDescent="0.25">
      <c r="A87" s="23"/>
      <c r="F87" s="2"/>
      <c r="G87" s="2"/>
      <c r="H87" s="29"/>
    </row>
    <row r="88" spans="1:8" x14ac:dyDescent="0.25">
      <c r="A88" s="31"/>
      <c r="B88" s="31"/>
      <c r="C88" s="31"/>
      <c r="D88" s="31"/>
      <c r="E88" s="31"/>
      <c r="F88" s="31"/>
      <c r="G88" s="31"/>
      <c r="H88" s="31"/>
    </row>
    <row r="89" spans="1:8" ht="15.75" x14ac:dyDescent="0.25">
      <c r="A89" s="5" t="s">
        <v>208</v>
      </c>
      <c r="E89" s="34"/>
      <c r="F89" s="2"/>
      <c r="H89" s="8">
        <f>G19-G22</f>
        <v>8513.4900000000198</v>
      </c>
    </row>
    <row r="90" spans="1:8" s="184" customFormat="1" ht="15.75" x14ac:dyDescent="0.25">
      <c r="A90" s="5"/>
      <c r="E90" s="34"/>
      <c r="F90" s="2"/>
      <c r="H90" s="8"/>
    </row>
    <row r="91" spans="1:8" s="184" customFormat="1" ht="15.75" x14ac:dyDescent="0.25">
      <c r="A91" s="5"/>
      <c r="E91" s="34"/>
      <c r="F91" s="2"/>
      <c r="H91" s="8"/>
    </row>
    <row r="92" spans="1:8" ht="15.75" x14ac:dyDescent="0.25">
      <c r="A92" s="35"/>
      <c r="F92" s="2"/>
      <c r="G92" s="2"/>
      <c r="H92" s="3"/>
    </row>
    <row r="93" spans="1:8" ht="15.75" x14ac:dyDescent="0.25">
      <c r="A93" s="6" t="s">
        <v>41</v>
      </c>
      <c r="F93" s="2"/>
      <c r="G93" s="2"/>
      <c r="H93" s="3"/>
    </row>
    <row r="94" spans="1:8" ht="15.75" x14ac:dyDescent="0.25">
      <c r="A94" s="6" t="s">
        <v>315</v>
      </c>
      <c r="F94" s="2"/>
      <c r="G94" s="2"/>
      <c r="H94" s="3"/>
    </row>
    <row r="95" spans="1:8" ht="15.75" x14ac:dyDescent="0.25">
      <c r="A95" s="36" t="s">
        <v>316</v>
      </c>
      <c r="F95" s="2"/>
      <c r="G95" s="2"/>
      <c r="H95" s="3"/>
    </row>
    <row r="96" spans="1:8" ht="15.75" x14ac:dyDescent="0.25">
      <c r="A96" s="36" t="s">
        <v>317</v>
      </c>
      <c r="F96" s="2"/>
      <c r="G96" s="2"/>
      <c r="H96" s="3"/>
    </row>
    <row r="97" spans="1:8" ht="15.75" x14ac:dyDescent="0.25">
      <c r="A97" s="6" t="s">
        <v>318</v>
      </c>
      <c r="F97" s="2"/>
      <c r="G97" s="2"/>
      <c r="H97" s="3"/>
    </row>
    <row r="98" spans="1:8" ht="15.75" x14ac:dyDescent="0.25">
      <c r="A98" s="6" t="s">
        <v>319</v>
      </c>
      <c r="F98" s="2"/>
      <c r="G98" s="2"/>
      <c r="H98" s="3"/>
    </row>
    <row r="99" spans="1:8" ht="26.25" customHeight="1" x14ac:dyDescent="0.25">
      <c r="A99" s="198"/>
      <c r="B99" s="198"/>
      <c r="C99" s="198"/>
      <c r="D99" s="198"/>
      <c r="E99" s="198"/>
      <c r="F99" s="198"/>
      <c r="G99" s="198"/>
      <c r="H99" s="3">
        <v>2</v>
      </c>
    </row>
    <row r="100" spans="1:8" ht="15.75" x14ac:dyDescent="0.25">
      <c r="A100" s="37" t="s">
        <v>209</v>
      </c>
      <c r="B100" s="38"/>
      <c r="C100" s="38"/>
      <c r="D100" s="38"/>
      <c r="E100" s="38"/>
      <c r="F100" s="39"/>
      <c r="G100" s="39">
        <f>G101+G104+G106</f>
        <v>2260.5500000000002</v>
      </c>
      <c r="H100" s="3"/>
    </row>
    <row r="101" spans="1:8" s="4" customFormat="1" ht="15.75" x14ac:dyDescent="0.25">
      <c r="A101" s="6" t="s">
        <v>201</v>
      </c>
      <c r="B101" s="20"/>
      <c r="C101" s="38"/>
      <c r="D101" s="38"/>
      <c r="E101" s="38"/>
      <c r="G101" s="2">
        <f>F102+F103</f>
        <v>61.54</v>
      </c>
      <c r="H101" s="39"/>
    </row>
    <row r="102" spans="1:8" s="4" customFormat="1" x14ac:dyDescent="0.25">
      <c r="A102" s="19" t="s">
        <v>244</v>
      </c>
      <c r="B102" s="20"/>
      <c r="C102" s="38"/>
      <c r="D102" s="38"/>
      <c r="E102" s="38"/>
      <c r="F102" s="2">
        <v>10.06</v>
      </c>
      <c r="H102" s="39"/>
    </row>
    <row r="103" spans="1:8" s="4" customFormat="1" x14ac:dyDescent="0.25">
      <c r="A103" s="19" t="s">
        <v>243</v>
      </c>
      <c r="B103" s="20"/>
      <c r="C103" s="38"/>
      <c r="D103" s="38"/>
      <c r="E103" s="38"/>
      <c r="F103" s="2">
        <v>51.48</v>
      </c>
      <c r="H103" s="39"/>
    </row>
    <row r="104" spans="1:8" s="4" customFormat="1" ht="15.75" x14ac:dyDescent="0.25">
      <c r="A104" s="6" t="s">
        <v>202</v>
      </c>
      <c r="G104" s="2">
        <v>2169.0100000000002</v>
      </c>
      <c r="H104" s="2"/>
    </row>
    <row r="105" spans="1:8" ht="15.75" x14ac:dyDescent="0.25">
      <c r="A105" s="6" t="s">
        <v>219</v>
      </c>
      <c r="B105" s="4"/>
      <c r="C105" s="4"/>
      <c r="D105" s="4"/>
      <c r="E105" s="4"/>
      <c r="F105" s="6"/>
      <c r="G105" s="2"/>
      <c r="H105" s="2"/>
    </row>
    <row r="106" spans="1:8" ht="15.75" x14ac:dyDescent="0.25">
      <c r="A106" s="6" t="s">
        <v>325</v>
      </c>
      <c r="B106" s="4"/>
      <c r="C106" s="4"/>
      <c r="D106" s="4"/>
      <c r="E106" s="4"/>
      <c r="F106" s="6"/>
      <c r="G106" s="2">
        <v>30</v>
      </c>
      <c r="H106" s="2"/>
    </row>
    <row r="107" spans="1:8" ht="15.75" x14ac:dyDescent="0.25">
      <c r="A107" s="6"/>
      <c r="B107" s="4"/>
      <c r="C107" s="4"/>
      <c r="D107" s="4"/>
      <c r="E107" s="4"/>
      <c r="F107" s="6"/>
      <c r="G107" s="2"/>
      <c r="H107" s="2"/>
    </row>
    <row r="108" spans="1:8" ht="15.75" x14ac:dyDescent="0.25">
      <c r="A108" s="37" t="s">
        <v>220</v>
      </c>
      <c r="B108" s="38"/>
      <c r="C108" s="38"/>
      <c r="D108" s="20"/>
      <c r="E108" s="20"/>
      <c r="F108" s="20"/>
      <c r="G108" s="2"/>
      <c r="H108" s="39">
        <f>SUM(G109:G109)</f>
        <v>0</v>
      </c>
    </row>
    <row r="109" spans="1:8" x14ac:dyDescent="0.25">
      <c r="A109" s="19"/>
      <c r="B109" s="20"/>
      <c r="C109" s="20"/>
      <c r="D109" s="20"/>
      <c r="E109" s="20"/>
      <c r="F109" s="177"/>
      <c r="G109" s="2"/>
      <c r="H109" s="2"/>
    </row>
    <row r="110" spans="1:8" ht="15.75" x14ac:dyDescent="0.25">
      <c r="A110" s="196" t="s">
        <v>204</v>
      </c>
      <c r="B110" s="196"/>
      <c r="C110" s="196"/>
      <c r="D110" s="196"/>
      <c r="E110" s="196"/>
      <c r="F110" s="196"/>
      <c r="G110" s="8"/>
      <c r="H110" s="8"/>
    </row>
    <row r="111" spans="1:8" ht="15.75" x14ac:dyDescent="0.25">
      <c r="A111" s="182"/>
      <c r="B111" s="183"/>
      <c r="C111" s="183"/>
      <c r="D111" s="183"/>
      <c r="E111" s="183"/>
      <c r="F111" s="183"/>
      <c r="G111" s="8"/>
      <c r="H111" s="8"/>
    </row>
    <row r="112" spans="1:8" x14ac:dyDescent="0.25">
      <c r="A112" s="4" t="s">
        <v>242</v>
      </c>
      <c r="B112" s="4"/>
      <c r="C112" s="4"/>
      <c r="D112" s="4"/>
      <c r="E112" s="4"/>
      <c r="F112" s="4"/>
      <c r="G112" s="4"/>
      <c r="H112" s="4"/>
    </row>
    <row r="114" spans="1:2" x14ac:dyDescent="0.25">
      <c r="A114" t="s">
        <v>42</v>
      </c>
      <c r="B114" t="s">
        <v>341</v>
      </c>
    </row>
    <row r="149" spans="8:8" x14ac:dyDescent="0.25">
      <c r="H149">
        <v>3</v>
      </c>
    </row>
  </sheetData>
  <mergeCells count="12">
    <mergeCell ref="A39:E39"/>
    <mergeCell ref="A110:F110"/>
    <mergeCell ref="A6:H6"/>
    <mergeCell ref="A8:H8"/>
    <mergeCell ref="A35:E35"/>
    <mergeCell ref="A36:E36"/>
    <mergeCell ref="A37:E37"/>
    <mergeCell ref="A40:E40"/>
    <mergeCell ref="A64:E64"/>
    <mergeCell ref="A65:E65"/>
    <mergeCell ref="A66:E66"/>
    <mergeCell ref="A99:G99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abSelected="1" topLeftCell="A4" workbookViewId="0">
      <selection activeCell="B4" sqref="B4"/>
    </sheetView>
  </sheetViews>
  <sheetFormatPr defaultRowHeight="15" x14ac:dyDescent="0.25"/>
  <cols>
    <col min="1" max="1" width="50.42578125" customWidth="1"/>
    <col min="2" max="2" width="13.140625" customWidth="1"/>
    <col min="3" max="3" width="13.28515625" customWidth="1"/>
    <col min="4" max="4" width="9.7109375" customWidth="1"/>
  </cols>
  <sheetData>
    <row r="1" spans="1:4" s="193" customFormat="1" x14ac:dyDescent="0.25">
      <c r="B1" s="193" t="s">
        <v>340</v>
      </c>
    </row>
    <row r="2" spans="1:4" s="193" customFormat="1" x14ac:dyDescent="0.25">
      <c r="B2" s="193" t="s">
        <v>339</v>
      </c>
    </row>
    <row r="3" spans="1:4" s="193" customFormat="1" x14ac:dyDescent="0.25">
      <c r="B3" s="193" t="s">
        <v>343</v>
      </c>
    </row>
    <row r="4" spans="1:4" x14ac:dyDescent="0.25">
      <c r="B4" s="193" t="s">
        <v>342</v>
      </c>
      <c r="C4" s="193"/>
    </row>
    <row r="5" spans="1:4" s="193" customFormat="1" ht="15.75" x14ac:dyDescent="0.25">
      <c r="A5" s="201" t="s">
        <v>0</v>
      </c>
      <c r="B5" s="201"/>
      <c r="C5" s="201"/>
      <c r="D5" s="201"/>
    </row>
    <row r="6" spans="1:4" ht="15.75" x14ac:dyDescent="0.25">
      <c r="A6" s="202" t="s">
        <v>43</v>
      </c>
      <c r="B6" s="202"/>
      <c r="C6" s="202"/>
      <c r="D6" s="202"/>
    </row>
    <row r="7" spans="1:4" ht="15.75" x14ac:dyDescent="0.25">
      <c r="A7" s="202" t="s">
        <v>210</v>
      </c>
      <c r="B7" s="202"/>
      <c r="C7" s="202"/>
      <c r="D7" s="202"/>
    </row>
    <row r="8" spans="1:4" ht="15.75" x14ac:dyDescent="0.25">
      <c r="A8" s="40"/>
      <c r="B8" s="40"/>
      <c r="C8" s="40"/>
      <c r="D8" s="40"/>
    </row>
    <row r="9" spans="1:4" ht="15.75" thickBot="1" x14ac:dyDescent="0.3">
      <c r="B9" s="20"/>
      <c r="C9" s="20"/>
      <c r="D9" s="41"/>
    </row>
    <row r="10" spans="1:4" ht="15.75" x14ac:dyDescent="0.25">
      <c r="A10" s="203" t="s">
        <v>211</v>
      </c>
      <c r="B10" s="42"/>
      <c r="C10" s="43"/>
      <c r="D10" s="44"/>
    </row>
    <row r="11" spans="1:4" ht="16.5" thickBot="1" x14ac:dyDescent="0.3">
      <c r="A11" s="204"/>
      <c r="B11" s="45">
        <v>21821.94</v>
      </c>
      <c r="C11" s="46">
        <v>21821.94</v>
      </c>
      <c r="D11" s="47"/>
    </row>
    <row r="12" spans="1:4" ht="18.75" x14ac:dyDescent="0.25">
      <c r="A12" s="48" t="s">
        <v>2</v>
      </c>
      <c r="B12" s="49" t="s">
        <v>3</v>
      </c>
      <c r="C12" s="50" t="s">
        <v>4</v>
      </c>
      <c r="D12" s="51" t="s">
        <v>44</v>
      </c>
    </row>
    <row r="13" spans="1:4" x14ac:dyDescent="0.25">
      <c r="A13" s="52" t="s">
        <v>45</v>
      </c>
      <c r="B13" s="53">
        <v>1029856.22</v>
      </c>
      <c r="C13" s="53">
        <v>1029856.22</v>
      </c>
      <c r="D13" s="54">
        <f t="shared" ref="D13:D18" si="0">C13/B13</f>
        <v>1</v>
      </c>
    </row>
    <row r="14" spans="1:4" x14ac:dyDescent="0.25">
      <c r="A14" s="52" t="s">
        <v>46</v>
      </c>
      <c r="B14" s="53">
        <v>6800</v>
      </c>
      <c r="C14" s="53">
        <v>6800</v>
      </c>
      <c r="D14" s="54">
        <f t="shared" si="0"/>
        <v>1</v>
      </c>
    </row>
    <row r="15" spans="1:4" ht="24" x14ac:dyDescent="0.25">
      <c r="A15" s="55" t="s">
        <v>47</v>
      </c>
      <c r="B15" s="53">
        <v>1000</v>
      </c>
      <c r="C15" s="53">
        <v>1000</v>
      </c>
      <c r="D15" s="54">
        <f t="shared" si="0"/>
        <v>1</v>
      </c>
    </row>
    <row r="16" spans="1:4" x14ac:dyDescent="0.25">
      <c r="A16" s="52" t="s">
        <v>48</v>
      </c>
      <c r="B16" s="53">
        <v>30500</v>
      </c>
      <c r="C16" s="53">
        <v>30508.07</v>
      </c>
      <c r="D16" s="54">
        <f t="shared" si="0"/>
        <v>1.0002645901639344</v>
      </c>
    </row>
    <row r="17" spans="1:4" x14ac:dyDescent="0.25">
      <c r="A17" s="52" t="s">
        <v>49</v>
      </c>
      <c r="B17" s="53">
        <v>1500</v>
      </c>
      <c r="C17" s="53">
        <v>1515.92</v>
      </c>
      <c r="D17" s="54">
        <f t="shared" si="0"/>
        <v>1.0106133333333334</v>
      </c>
    </row>
    <row r="18" spans="1:4" ht="18.75" x14ac:dyDescent="0.25">
      <c r="A18" s="56" t="s">
        <v>50</v>
      </c>
      <c r="B18" s="57">
        <f>SUM(B13:B17)+B11</f>
        <v>1091478.1599999999</v>
      </c>
      <c r="C18" s="57">
        <f>SUM(C13:C17)+C11</f>
        <v>1091502.1499999999</v>
      </c>
      <c r="D18" s="58">
        <f t="shared" si="0"/>
        <v>1.0000219793678693</v>
      </c>
    </row>
    <row r="19" spans="1:4" ht="18.75" x14ac:dyDescent="0.25">
      <c r="A19" s="59"/>
      <c r="B19" s="60"/>
      <c r="C19" s="60"/>
      <c r="D19" s="61"/>
    </row>
    <row r="20" spans="1:4" ht="18.75" x14ac:dyDescent="0.25">
      <c r="A20" s="59"/>
      <c r="B20" s="60"/>
      <c r="C20" s="60"/>
      <c r="D20" s="61"/>
    </row>
    <row r="21" spans="1:4" ht="19.5" thickBot="1" x14ac:dyDescent="0.35">
      <c r="A21" s="62"/>
      <c r="B21" s="63"/>
      <c r="C21" s="63"/>
      <c r="D21" s="64"/>
    </row>
    <row r="22" spans="1:4" ht="19.5" thickBot="1" x14ac:dyDescent="0.3">
      <c r="A22" s="65" t="s">
        <v>51</v>
      </c>
      <c r="B22" s="66" t="s">
        <v>3</v>
      </c>
      <c r="C22" s="67" t="s">
        <v>4</v>
      </c>
      <c r="D22" s="68" t="s">
        <v>52</v>
      </c>
    </row>
    <row r="23" spans="1:4" ht="15.75" x14ac:dyDescent="0.25">
      <c r="A23" s="69"/>
      <c r="B23" s="70"/>
      <c r="C23" s="71"/>
      <c r="D23" s="72"/>
    </row>
    <row r="24" spans="1:4" ht="15.75" thickBot="1" x14ac:dyDescent="0.3">
      <c r="A24" s="73" t="s">
        <v>53</v>
      </c>
      <c r="B24" s="74">
        <v>563737.16</v>
      </c>
      <c r="C24" s="75">
        <v>555661.97</v>
      </c>
      <c r="D24" s="76">
        <f t="shared" ref="D24:D31" si="1">C24/B24</f>
        <v>0.98567561166271167</v>
      </c>
    </row>
    <row r="25" spans="1:4" x14ac:dyDescent="0.25">
      <c r="A25" s="77"/>
      <c r="B25" s="78"/>
      <c r="C25" s="79"/>
      <c r="D25" s="80"/>
    </row>
    <row r="26" spans="1:4" ht="15.75" thickBot="1" x14ac:dyDescent="0.3">
      <c r="A26" s="73" t="s">
        <v>54</v>
      </c>
      <c r="B26" s="74">
        <v>319857</v>
      </c>
      <c r="C26" s="75">
        <v>319807</v>
      </c>
      <c r="D26" s="76">
        <f t="shared" si="1"/>
        <v>0.99984368014456459</v>
      </c>
    </row>
    <row r="27" spans="1:4" x14ac:dyDescent="0.25">
      <c r="A27" s="77"/>
      <c r="B27" s="78"/>
      <c r="C27" s="79"/>
      <c r="D27" s="80"/>
    </row>
    <row r="28" spans="1:4" ht="15.75" thickBot="1" x14ac:dyDescent="0.3">
      <c r="A28" s="73" t="s">
        <v>55</v>
      </c>
      <c r="B28" s="74">
        <v>96457</v>
      </c>
      <c r="C28" s="75">
        <v>96450.79</v>
      </c>
      <c r="D28" s="76">
        <f t="shared" si="1"/>
        <v>0.99993561898047834</v>
      </c>
    </row>
    <row r="29" spans="1:4" x14ac:dyDescent="0.25">
      <c r="A29" s="77"/>
      <c r="B29" s="78"/>
      <c r="C29" s="79"/>
      <c r="D29" s="80"/>
    </row>
    <row r="30" spans="1:4" ht="15.75" thickBot="1" x14ac:dyDescent="0.3">
      <c r="A30" s="81" t="s">
        <v>56</v>
      </c>
      <c r="B30" s="82">
        <v>111427</v>
      </c>
      <c r="C30" s="83">
        <v>111323.42</v>
      </c>
      <c r="D30" s="76">
        <f t="shared" si="1"/>
        <v>0.99907042278801361</v>
      </c>
    </row>
    <row r="31" spans="1:4" ht="21" thickBot="1" x14ac:dyDescent="0.3">
      <c r="A31" s="84" t="s">
        <v>57</v>
      </c>
      <c r="B31" s="85">
        <f>SUM(B23:B30)</f>
        <v>1091478.1600000001</v>
      </c>
      <c r="C31" s="86">
        <f>SUM(C23:C30)</f>
        <v>1083243.18</v>
      </c>
      <c r="D31" s="87">
        <f t="shared" si="1"/>
        <v>0.99245520405099064</v>
      </c>
    </row>
    <row r="32" spans="1:4" ht="20.25" x14ac:dyDescent="0.25">
      <c r="A32" s="88"/>
      <c r="B32" s="60"/>
      <c r="C32" s="60"/>
      <c r="D32" s="61"/>
    </row>
    <row r="33" spans="1:4" ht="20.25" x14ac:dyDescent="0.25">
      <c r="A33" s="88"/>
      <c r="B33" s="60"/>
      <c r="C33" s="60"/>
      <c r="D33" s="61"/>
    </row>
    <row r="34" spans="1:4" ht="20.25" x14ac:dyDescent="0.25">
      <c r="A34" s="88"/>
      <c r="B34" s="60"/>
      <c r="C34" s="60"/>
      <c r="D34" s="61"/>
    </row>
    <row r="35" spans="1:4" ht="18.75" x14ac:dyDescent="0.3">
      <c r="A35" s="89" t="s">
        <v>212</v>
      </c>
      <c r="B35" s="90"/>
      <c r="C35" s="91">
        <f>C18-C31</f>
        <v>8258.9699999999721</v>
      </c>
      <c r="D35" s="92"/>
    </row>
    <row r="43" spans="1:4" x14ac:dyDescent="0.25">
      <c r="D43">
        <v>1</v>
      </c>
    </row>
  </sheetData>
  <mergeCells count="4">
    <mergeCell ref="A5:D5"/>
    <mergeCell ref="A6:D6"/>
    <mergeCell ref="A7:D7"/>
    <mergeCell ref="A10:A1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1"/>
  <sheetViews>
    <sheetView topLeftCell="A385" workbookViewId="0">
      <selection activeCell="F398" sqref="F398:G398"/>
    </sheetView>
  </sheetViews>
  <sheetFormatPr defaultRowHeight="15" x14ac:dyDescent="0.25"/>
  <cols>
    <col min="3" max="3" width="7.5703125" customWidth="1"/>
    <col min="4" max="4" width="9.28515625" customWidth="1"/>
    <col min="5" max="5" width="10.28515625" customWidth="1"/>
    <col min="6" max="6" width="11.7109375" bestFit="1" customWidth="1"/>
    <col min="7" max="7" width="10.140625" bestFit="1" customWidth="1"/>
    <col min="8" max="8" width="11.85546875" customWidth="1"/>
    <col min="9" max="9" width="7.85546875" customWidth="1"/>
  </cols>
  <sheetData>
    <row r="1" spans="1:9" ht="17.25" customHeight="1" x14ac:dyDescent="0.3">
      <c r="A1" s="197" t="s">
        <v>58</v>
      </c>
      <c r="B1" s="197"/>
      <c r="C1" s="197"/>
      <c r="D1" s="197"/>
      <c r="E1" s="197"/>
      <c r="F1" s="197"/>
      <c r="G1" s="197"/>
      <c r="H1" s="197"/>
      <c r="I1" s="197"/>
    </row>
    <row r="2" spans="1:9" ht="18" customHeight="1" x14ac:dyDescent="0.3">
      <c r="A2" s="197" t="s">
        <v>59</v>
      </c>
      <c r="B2" s="197"/>
      <c r="C2" s="197"/>
      <c r="D2" s="197"/>
      <c r="E2" s="197"/>
      <c r="F2" s="197"/>
      <c r="G2" s="197"/>
      <c r="H2" s="197"/>
      <c r="I2" s="197"/>
    </row>
    <row r="3" spans="1:9" ht="16.5" customHeight="1" x14ac:dyDescent="0.3">
      <c r="A3" s="197" t="s">
        <v>213</v>
      </c>
      <c r="B3" s="197"/>
      <c r="C3" s="197"/>
      <c r="D3" s="197"/>
      <c r="E3" s="197"/>
      <c r="F3" s="197"/>
      <c r="G3" s="197"/>
      <c r="H3" s="197"/>
      <c r="I3" s="197"/>
    </row>
    <row r="4" spans="1:9" ht="15.75" x14ac:dyDescent="0.25">
      <c r="A4" s="5"/>
      <c r="G4" s="31"/>
      <c r="H4" s="2"/>
      <c r="I4" s="93"/>
    </row>
    <row r="5" spans="1:9" ht="12" customHeight="1" x14ac:dyDescent="0.25">
      <c r="A5" s="94" t="s">
        <v>1</v>
      </c>
      <c r="B5" s="22"/>
      <c r="C5" s="22"/>
      <c r="D5" s="22"/>
      <c r="F5" s="95">
        <v>21821.94</v>
      </c>
      <c r="G5" s="31"/>
      <c r="H5" s="96">
        <v>21821.94</v>
      </c>
      <c r="I5" s="97"/>
    </row>
    <row r="6" spans="1:9" ht="12.75" customHeight="1" x14ac:dyDescent="0.25">
      <c r="A6" s="94" t="s">
        <v>214</v>
      </c>
      <c r="B6" s="22"/>
      <c r="C6" s="22"/>
      <c r="D6" s="22"/>
      <c r="G6" s="31"/>
      <c r="H6" s="32"/>
      <c r="I6" s="97"/>
    </row>
    <row r="7" spans="1:9" ht="12.75" customHeight="1" x14ac:dyDescent="0.25">
      <c r="A7" s="205" t="s">
        <v>215</v>
      </c>
      <c r="B7" s="206"/>
      <c r="C7" s="206"/>
      <c r="D7" s="206"/>
      <c r="E7" s="30"/>
      <c r="G7" s="31"/>
      <c r="H7" s="32"/>
      <c r="I7" s="97"/>
    </row>
    <row r="8" spans="1:9" ht="18.75" x14ac:dyDescent="0.3">
      <c r="A8" s="98"/>
      <c r="G8" s="31"/>
      <c r="H8" s="32"/>
      <c r="I8" s="97"/>
    </row>
    <row r="9" spans="1:9" ht="18.75" x14ac:dyDescent="0.3">
      <c r="A9" s="99" t="s">
        <v>60</v>
      </c>
      <c r="F9" s="100" t="s">
        <v>3</v>
      </c>
      <c r="G9" s="31"/>
      <c r="H9" s="96" t="s">
        <v>11</v>
      </c>
      <c r="I9" s="97"/>
    </row>
    <row r="10" spans="1:9" ht="15.75" x14ac:dyDescent="0.25">
      <c r="A10" s="30" t="s">
        <v>61</v>
      </c>
      <c r="B10" s="30"/>
      <c r="C10" s="30"/>
      <c r="F10" s="31">
        <v>1029856.22</v>
      </c>
      <c r="G10" s="31"/>
      <c r="H10" s="32">
        <v>1029856.22</v>
      </c>
      <c r="I10" s="101">
        <f>H10/F10</f>
        <v>1</v>
      </c>
    </row>
    <row r="11" spans="1:9" x14ac:dyDescent="0.25">
      <c r="A11" s="102" t="s">
        <v>62</v>
      </c>
      <c r="B11" s="103" t="s">
        <v>53</v>
      </c>
      <c r="E11" s="104">
        <v>504799.22</v>
      </c>
      <c r="F11" s="105"/>
      <c r="G11" s="31"/>
      <c r="H11" s="32"/>
      <c r="I11" s="101"/>
    </row>
    <row r="12" spans="1:9" x14ac:dyDescent="0.25">
      <c r="A12" s="103" t="s">
        <v>63</v>
      </c>
      <c r="B12" s="103" t="s">
        <v>54</v>
      </c>
      <c r="E12" s="104">
        <v>317357</v>
      </c>
      <c r="F12" s="105"/>
      <c r="G12" s="31"/>
      <c r="H12" s="32"/>
      <c r="I12" s="101"/>
    </row>
    <row r="13" spans="1:9" x14ac:dyDescent="0.25">
      <c r="A13" s="103" t="s">
        <v>63</v>
      </c>
      <c r="B13" s="103" t="s">
        <v>64</v>
      </c>
      <c r="E13" s="104">
        <v>96430</v>
      </c>
      <c r="F13" s="105"/>
      <c r="G13" s="31"/>
      <c r="H13" s="32"/>
      <c r="I13" s="101"/>
    </row>
    <row r="14" spans="1:9" x14ac:dyDescent="0.25">
      <c r="A14" s="103" t="s">
        <v>63</v>
      </c>
      <c r="B14" s="103" t="s">
        <v>65</v>
      </c>
      <c r="E14" s="104">
        <v>111270</v>
      </c>
      <c r="F14" s="105"/>
      <c r="G14" s="31"/>
      <c r="H14" s="32"/>
      <c r="I14" s="101"/>
    </row>
    <row r="15" spans="1:9" ht="7.5" customHeight="1" x14ac:dyDescent="0.25">
      <c r="A15" s="103"/>
      <c r="B15" s="103"/>
      <c r="E15" s="106"/>
      <c r="F15" s="105"/>
      <c r="G15" s="31"/>
      <c r="H15" s="32"/>
      <c r="I15" s="101"/>
    </row>
    <row r="16" spans="1:9" ht="15.75" x14ac:dyDescent="0.25">
      <c r="A16" s="30" t="s">
        <v>66</v>
      </c>
      <c r="F16" s="31">
        <v>6800</v>
      </c>
      <c r="G16" s="31"/>
      <c r="H16" s="32">
        <v>6800</v>
      </c>
      <c r="I16" s="101">
        <f t="shared" ref="I16" si="0">H16/F16</f>
        <v>1</v>
      </c>
    </row>
    <row r="17" spans="1:9" ht="10.5" customHeight="1" x14ac:dyDescent="0.25">
      <c r="A17" s="30"/>
      <c r="F17" s="31"/>
      <c r="G17" s="31"/>
      <c r="H17" s="32"/>
      <c r="I17" s="101"/>
    </row>
    <row r="18" spans="1:9" ht="15.75" x14ac:dyDescent="0.25">
      <c r="A18" s="6" t="s">
        <v>67</v>
      </c>
      <c r="F18" s="31">
        <v>1000</v>
      </c>
      <c r="G18" s="31"/>
      <c r="H18" s="2">
        <v>1000</v>
      </c>
      <c r="I18" s="107">
        <f>H18/F18</f>
        <v>1</v>
      </c>
    </row>
    <row r="19" spans="1:9" ht="15.75" x14ac:dyDescent="0.25">
      <c r="A19" s="6" t="s">
        <v>68</v>
      </c>
      <c r="F19" s="31"/>
      <c r="G19" s="31"/>
      <c r="H19" s="2"/>
      <c r="I19" s="107"/>
    </row>
    <row r="20" spans="1:9" ht="11.25" customHeight="1" x14ac:dyDescent="0.25">
      <c r="A20" s="10"/>
      <c r="B20" s="108"/>
      <c r="F20" s="31"/>
      <c r="G20" s="109"/>
      <c r="H20" s="2"/>
      <c r="I20" s="110"/>
    </row>
    <row r="21" spans="1:9" ht="15.75" x14ac:dyDescent="0.25">
      <c r="A21" s="30" t="s">
        <v>69</v>
      </c>
      <c r="D21" s="30"/>
      <c r="F21" s="31">
        <v>30500</v>
      </c>
      <c r="G21" s="111"/>
      <c r="H21" s="32">
        <f>SUM(G22:G34)</f>
        <v>30508.07</v>
      </c>
      <c r="I21" s="101">
        <f>H21/F21</f>
        <v>1.0002645901639344</v>
      </c>
    </row>
    <row r="22" spans="1:9" x14ac:dyDescent="0.25">
      <c r="A22" s="112" t="s">
        <v>70</v>
      </c>
      <c r="F22" s="31"/>
      <c r="G22" s="113">
        <v>19082.87</v>
      </c>
      <c r="H22" s="32"/>
      <c r="I22" s="101"/>
    </row>
    <row r="23" spans="1:9" x14ac:dyDescent="0.25">
      <c r="A23" s="112" t="s">
        <v>71</v>
      </c>
      <c r="E23" s="112"/>
      <c r="F23" s="31"/>
      <c r="G23" s="113">
        <v>3440</v>
      </c>
      <c r="H23" s="32"/>
      <c r="I23" s="101"/>
    </row>
    <row r="24" spans="1:9" x14ac:dyDescent="0.25">
      <c r="A24" s="112" t="s">
        <v>72</v>
      </c>
      <c r="E24" s="112"/>
      <c r="F24" s="31"/>
      <c r="G24" s="113">
        <v>585</v>
      </c>
      <c r="H24" s="32"/>
      <c r="I24" s="101"/>
    </row>
    <row r="25" spans="1:9" x14ac:dyDescent="0.25">
      <c r="A25" s="112" t="s">
        <v>73</v>
      </c>
      <c r="E25" s="112"/>
      <c r="F25" s="31"/>
      <c r="G25" s="113">
        <v>455</v>
      </c>
      <c r="H25" s="32"/>
      <c r="I25" s="101"/>
    </row>
    <row r="26" spans="1:9" x14ac:dyDescent="0.25">
      <c r="A26" s="112" t="s">
        <v>74</v>
      </c>
      <c r="E26" s="112"/>
      <c r="F26" s="31"/>
      <c r="G26" s="113">
        <v>480</v>
      </c>
      <c r="H26" s="32"/>
      <c r="I26" s="101"/>
    </row>
    <row r="27" spans="1:9" x14ac:dyDescent="0.25">
      <c r="A27" s="112" t="s">
        <v>75</v>
      </c>
      <c r="E27" s="112"/>
      <c r="F27" s="31"/>
      <c r="G27" s="113">
        <v>800</v>
      </c>
      <c r="H27" s="32"/>
      <c r="I27" s="101"/>
    </row>
    <row r="28" spans="1:9" x14ac:dyDescent="0.25">
      <c r="A28" s="112" t="s">
        <v>76</v>
      </c>
      <c r="E28" s="112"/>
      <c r="F28" s="31"/>
      <c r="G28" s="113">
        <v>490</v>
      </c>
      <c r="H28" s="32"/>
      <c r="I28" s="101"/>
    </row>
    <row r="29" spans="1:9" x14ac:dyDescent="0.25">
      <c r="A29" s="112" t="s">
        <v>77</v>
      </c>
      <c r="E29" s="112"/>
      <c r="F29" s="31"/>
      <c r="G29" s="113">
        <v>455</v>
      </c>
      <c r="H29" s="32"/>
      <c r="I29" s="101"/>
    </row>
    <row r="30" spans="1:9" s="4" customFormat="1" x14ac:dyDescent="0.25">
      <c r="A30" s="112" t="s">
        <v>245</v>
      </c>
      <c r="E30" s="112"/>
      <c r="F30" s="31"/>
      <c r="G30" s="113">
        <v>260</v>
      </c>
      <c r="H30" s="32"/>
      <c r="I30" s="101"/>
    </row>
    <row r="31" spans="1:9" s="4" customFormat="1" x14ac:dyDescent="0.25">
      <c r="A31" s="112" t="s">
        <v>246</v>
      </c>
      <c r="E31" s="112"/>
      <c r="F31" s="31"/>
      <c r="G31" s="113">
        <v>3465</v>
      </c>
      <c r="H31" s="32"/>
      <c r="I31" s="101"/>
    </row>
    <row r="32" spans="1:9" s="4" customFormat="1" x14ac:dyDescent="0.25">
      <c r="A32" s="112" t="s">
        <v>247</v>
      </c>
      <c r="E32" s="112"/>
      <c r="F32" s="31"/>
      <c r="G32" s="113">
        <v>287</v>
      </c>
      <c r="H32" s="32"/>
      <c r="I32" s="101"/>
    </row>
    <row r="33" spans="1:9" x14ac:dyDescent="0.25">
      <c r="A33" s="112" t="s">
        <v>78</v>
      </c>
      <c r="E33" s="112"/>
      <c r="F33" s="31"/>
      <c r="G33" s="113">
        <v>491</v>
      </c>
      <c r="H33" s="32"/>
      <c r="I33" s="101"/>
    </row>
    <row r="34" spans="1:9" x14ac:dyDescent="0.25">
      <c r="A34" s="112" t="s">
        <v>79</v>
      </c>
      <c r="E34" s="112"/>
      <c r="F34" s="31"/>
      <c r="G34" s="113">
        <v>217.2</v>
      </c>
      <c r="H34" s="32"/>
      <c r="I34" s="101"/>
    </row>
    <row r="35" spans="1:9" ht="10.5" customHeight="1" x14ac:dyDescent="0.25">
      <c r="A35" s="112"/>
      <c r="E35" s="112"/>
      <c r="F35" s="31"/>
      <c r="G35" s="113"/>
      <c r="H35" s="32"/>
      <c r="I35" s="101"/>
    </row>
    <row r="36" spans="1:9" ht="15.75" x14ac:dyDescent="0.25">
      <c r="A36" s="30" t="s">
        <v>80</v>
      </c>
      <c r="D36" s="30"/>
      <c r="F36" s="31">
        <v>1500</v>
      </c>
      <c r="G36" s="111"/>
      <c r="H36" s="32">
        <v>1515.92</v>
      </c>
      <c r="I36" s="101">
        <f>H36/F36</f>
        <v>1.0106133333333334</v>
      </c>
    </row>
    <row r="37" spans="1:9" x14ac:dyDescent="0.25">
      <c r="A37" s="207"/>
      <c r="B37" s="207"/>
      <c r="C37" s="207"/>
      <c r="D37" s="207"/>
      <c r="E37" s="207"/>
      <c r="F37" s="31"/>
      <c r="G37" s="113"/>
      <c r="H37" s="32"/>
      <c r="I37" s="101"/>
    </row>
    <row r="38" spans="1:9" ht="18.75" x14ac:dyDescent="0.3">
      <c r="A38" s="99" t="s">
        <v>81</v>
      </c>
      <c r="B38" s="114"/>
      <c r="C38" s="114"/>
      <c r="D38" s="115"/>
      <c r="F38" s="116">
        <f>F5+F10+F16+F18+F21+F36</f>
        <v>1091478.1599999999</v>
      </c>
      <c r="G38" s="116"/>
      <c r="H38" s="116">
        <f>H5+H10+H16+H18+H21+H36</f>
        <v>1091502.1499999999</v>
      </c>
      <c r="I38" s="117">
        <f>H38/F38</f>
        <v>1.0000219793678693</v>
      </c>
    </row>
    <row r="39" spans="1:9" s="4" customFormat="1" ht="18.75" x14ac:dyDescent="0.3">
      <c r="A39" s="99"/>
      <c r="B39" s="114"/>
      <c r="C39" s="114"/>
      <c r="D39" s="115"/>
      <c r="F39" s="116"/>
      <c r="G39" s="116"/>
      <c r="H39" s="116"/>
      <c r="I39" s="117"/>
    </row>
    <row r="40" spans="1:9" ht="15.75" x14ac:dyDescent="0.25">
      <c r="A40" s="30"/>
      <c r="G40" s="31"/>
      <c r="H40" s="32"/>
      <c r="I40" s="97"/>
    </row>
    <row r="41" spans="1:9" ht="18.75" x14ac:dyDescent="0.3">
      <c r="A41" s="99" t="s">
        <v>82</v>
      </c>
      <c r="B41" s="118"/>
      <c r="C41" s="118"/>
      <c r="D41" s="118"/>
      <c r="E41" s="118"/>
      <c r="F41" s="116">
        <f>F38</f>
        <v>1091478.1599999999</v>
      </c>
      <c r="G41" s="119"/>
      <c r="H41" s="120">
        <f>H45+H123+H239+H292</f>
        <v>1083243.18</v>
      </c>
      <c r="I41" s="117">
        <f>H41/F41</f>
        <v>0.99245520405099086</v>
      </c>
    </row>
    <row r="42" spans="1:9" ht="6.75" customHeight="1" x14ac:dyDescent="0.25">
      <c r="A42" s="30"/>
      <c r="G42" s="31"/>
      <c r="I42" s="97"/>
    </row>
    <row r="43" spans="1:9" ht="15.75" x14ac:dyDescent="0.25">
      <c r="A43" s="187" t="s">
        <v>305</v>
      </c>
      <c r="B43" s="188"/>
      <c r="C43" s="189"/>
      <c r="D43" s="189"/>
      <c r="E43" s="121"/>
      <c r="F43" s="121"/>
      <c r="G43" s="122"/>
      <c r="H43" s="186"/>
      <c r="I43" s="123"/>
    </row>
    <row r="44" spans="1:9" ht="27.75" customHeight="1" x14ac:dyDescent="0.25">
      <c r="A44" s="30"/>
      <c r="G44" s="31"/>
      <c r="H44" s="32"/>
      <c r="I44" s="97"/>
    </row>
    <row r="45" spans="1:9" ht="18.75" x14ac:dyDescent="0.3">
      <c r="A45" s="99" t="s">
        <v>83</v>
      </c>
      <c r="D45" s="115"/>
      <c r="E45" s="89"/>
      <c r="F45" s="116"/>
      <c r="G45" s="124"/>
      <c r="H45" s="125">
        <f>H46+H50</f>
        <v>555661.97</v>
      </c>
      <c r="I45" s="117">
        <f>H45/563737.16</f>
        <v>0.98567561166271167</v>
      </c>
    </row>
    <row r="46" spans="1:9" ht="15.75" x14ac:dyDescent="0.25">
      <c r="A46" s="115" t="s">
        <v>324</v>
      </c>
      <c r="C46" s="115"/>
      <c r="D46" s="30"/>
      <c r="F46" s="31"/>
      <c r="G46" s="31"/>
      <c r="H46" s="96">
        <v>356805.11</v>
      </c>
      <c r="I46" s="117">
        <f>H46/356978</f>
        <v>0.99951568443993744</v>
      </c>
    </row>
    <row r="47" spans="1:9" x14ac:dyDescent="0.25">
      <c r="A47" s="103" t="s">
        <v>84</v>
      </c>
      <c r="B47" s="108"/>
      <c r="C47" s="108"/>
      <c r="D47" s="108"/>
      <c r="E47" s="108"/>
      <c r="F47" s="33"/>
      <c r="G47" s="31"/>
      <c r="H47" s="32"/>
      <c r="I47" s="126"/>
    </row>
    <row r="48" spans="1:9" x14ac:dyDescent="0.25">
      <c r="A48" s="103" t="s">
        <v>85</v>
      </c>
      <c r="B48" s="108"/>
      <c r="C48" s="108"/>
      <c r="D48" s="108"/>
      <c r="E48" s="108"/>
      <c r="F48" s="33"/>
      <c r="G48" s="31"/>
      <c r="H48" s="32"/>
      <c r="I48" s="126"/>
    </row>
    <row r="49" spans="1:9" x14ac:dyDescent="0.25">
      <c r="A49" s="103" t="s">
        <v>248</v>
      </c>
      <c r="B49" s="108"/>
      <c r="C49" s="108"/>
      <c r="D49" s="108"/>
      <c r="E49" s="108"/>
      <c r="F49" s="33"/>
      <c r="G49" s="31"/>
      <c r="H49" s="32"/>
      <c r="I49" s="127">
        <v>2</v>
      </c>
    </row>
    <row r="50" spans="1:9" ht="15.75" x14ac:dyDescent="0.25">
      <c r="A50" s="115" t="s">
        <v>14</v>
      </c>
      <c r="F50" s="31"/>
      <c r="G50" s="128"/>
      <c r="H50" s="96">
        <f>SUM(H51:H120)</f>
        <v>198856.86000000004</v>
      </c>
      <c r="I50" s="117">
        <f>H50/206759.16</f>
        <v>0.96178016973951741</v>
      </c>
    </row>
    <row r="51" spans="1:9" ht="15.75" x14ac:dyDescent="0.25">
      <c r="A51" s="30" t="s">
        <v>86</v>
      </c>
      <c r="F51" s="31"/>
      <c r="G51" s="31"/>
      <c r="H51" s="32">
        <v>377.8</v>
      </c>
      <c r="I51" s="126"/>
    </row>
    <row r="52" spans="1:9" ht="10.5" customHeight="1" x14ac:dyDescent="0.25">
      <c r="A52" s="30"/>
      <c r="F52" s="31"/>
      <c r="G52" s="31"/>
      <c r="H52" s="32"/>
      <c r="I52" s="126"/>
    </row>
    <row r="53" spans="1:9" ht="15.75" x14ac:dyDescent="0.25">
      <c r="A53" s="30" t="s">
        <v>16</v>
      </c>
      <c r="F53" s="31"/>
      <c r="G53" s="31"/>
      <c r="H53" s="32">
        <f>SUM(G54:G71)</f>
        <v>47688.4</v>
      </c>
      <c r="I53" s="129"/>
    </row>
    <row r="54" spans="1:9" ht="14.25" customHeight="1" x14ac:dyDescent="0.25">
      <c r="A54" s="112" t="s">
        <v>249</v>
      </c>
      <c r="F54" s="31"/>
      <c r="G54" s="31">
        <v>3517.01</v>
      </c>
      <c r="H54" s="32"/>
      <c r="I54" s="126"/>
    </row>
    <row r="55" spans="1:9" x14ac:dyDescent="0.25">
      <c r="A55" s="112" t="s">
        <v>87</v>
      </c>
      <c r="D55" s="112"/>
      <c r="F55" s="31"/>
      <c r="G55" s="31">
        <v>9011.83</v>
      </c>
      <c r="H55" s="32"/>
      <c r="I55" s="126"/>
    </row>
    <row r="56" spans="1:9" x14ac:dyDescent="0.25">
      <c r="A56" s="112" t="s">
        <v>254</v>
      </c>
      <c r="E56" s="112"/>
      <c r="F56" s="31"/>
      <c r="G56" s="31">
        <v>3584.48</v>
      </c>
      <c r="H56" s="32"/>
      <c r="I56" s="126"/>
    </row>
    <row r="57" spans="1:9" x14ac:dyDescent="0.25">
      <c r="A57" s="112" t="s">
        <v>88</v>
      </c>
      <c r="F57" s="31"/>
      <c r="G57" s="31">
        <v>2822.07</v>
      </c>
      <c r="H57" s="32"/>
      <c r="I57" s="126"/>
    </row>
    <row r="58" spans="1:9" x14ac:dyDescent="0.25">
      <c r="A58" s="112" t="s">
        <v>89</v>
      </c>
      <c r="E58" s="112"/>
      <c r="F58" s="31"/>
      <c r="G58" s="31">
        <v>871</v>
      </c>
      <c r="H58" s="32"/>
      <c r="I58" s="126"/>
    </row>
    <row r="59" spans="1:9" x14ac:dyDescent="0.25">
      <c r="A59" s="112" t="s">
        <v>90</v>
      </c>
      <c r="C59" s="112"/>
      <c r="F59" s="31"/>
      <c r="G59" s="31">
        <v>1326.95</v>
      </c>
      <c r="H59" s="32"/>
      <c r="I59" s="126"/>
    </row>
    <row r="60" spans="1:9" s="4" customFormat="1" x14ac:dyDescent="0.25">
      <c r="A60" s="112" t="s">
        <v>252</v>
      </c>
      <c r="C60" s="112"/>
      <c r="F60" s="31"/>
      <c r="G60" s="31">
        <v>722.88</v>
      </c>
      <c r="H60" s="32"/>
      <c r="I60" s="126"/>
    </row>
    <row r="61" spans="1:9" x14ac:dyDescent="0.25">
      <c r="A61" s="112" t="s">
        <v>250</v>
      </c>
      <c r="E61" s="112"/>
      <c r="F61" s="31"/>
      <c r="G61" s="31">
        <v>1051.29</v>
      </c>
      <c r="H61" s="32"/>
      <c r="I61" s="126"/>
    </row>
    <row r="62" spans="1:9" x14ac:dyDescent="0.25">
      <c r="A62" s="112" t="s">
        <v>326</v>
      </c>
      <c r="E62" s="112"/>
      <c r="F62" s="31"/>
      <c r="G62" s="31">
        <v>443.61</v>
      </c>
      <c r="H62" s="32"/>
      <c r="I62" s="126"/>
    </row>
    <row r="63" spans="1:9" x14ac:dyDescent="0.25">
      <c r="A63" s="112" t="s">
        <v>327</v>
      </c>
      <c r="E63" s="112"/>
      <c r="F63" s="31"/>
      <c r="G63" s="31">
        <v>740.94</v>
      </c>
      <c r="H63" s="32"/>
      <c r="I63" s="126"/>
    </row>
    <row r="64" spans="1:9" x14ac:dyDescent="0.25">
      <c r="A64" s="112" t="s">
        <v>91</v>
      </c>
      <c r="E64" s="112"/>
      <c r="F64" s="31"/>
      <c r="G64" s="31">
        <v>3155.81</v>
      </c>
      <c r="H64" s="32"/>
      <c r="I64" s="126"/>
    </row>
    <row r="65" spans="1:9" x14ac:dyDescent="0.25">
      <c r="A65" s="112" t="s">
        <v>92</v>
      </c>
      <c r="F65" s="31"/>
      <c r="G65" s="31">
        <v>4551.72</v>
      </c>
      <c r="H65" s="32"/>
      <c r="I65" s="126"/>
    </row>
    <row r="66" spans="1:9" x14ac:dyDescent="0.25">
      <c r="A66" s="112" t="s">
        <v>93</v>
      </c>
      <c r="F66" s="31"/>
      <c r="G66" s="31">
        <v>5745.91</v>
      </c>
      <c r="H66" s="32"/>
      <c r="I66" s="126"/>
    </row>
    <row r="67" spans="1:9" ht="14.25" customHeight="1" x14ac:dyDescent="0.25">
      <c r="A67" s="112" t="s">
        <v>251</v>
      </c>
      <c r="F67" s="31"/>
      <c r="G67" s="31">
        <v>2840.07</v>
      </c>
      <c r="H67" s="32"/>
      <c r="I67" s="126"/>
    </row>
    <row r="68" spans="1:9" s="4" customFormat="1" ht="14.25" customHeight="1" x14ac:dyDescent="0.25">
      <c r="A68" s="112" t="s">
        <v>253</v>
      </c>
      <c r="F68" s="31"/>
      <c r="G68" s="31">
        <v>1950.98</v>
      </c>
      <c r="H68" s="32"/>
      <c r="I68" s="126"/>
    </row>
    <row r="69" spans="1:9" x14ac:dyDescent="0.25">
      <c r="A69" s="112" t="s">
        <v>94</v>
      </c>
      <c r="F69" s="31"/>
      <c r="G69" s="31">
        <v>1189.67</v>
      </c>
      <c r="H69" s="32"/>
      <c r="I69" s="126"/>
    </row>
    <row r="70" spans="1:9" x14ac:dyDescent="0.25">
      <c r="A70" s="112" t="s">
        <v>95</v>
      </c>
      <c r="F70" s="31"/>
      <c r="G70" s="31">
        <v>646.98</v>
      </c>
      <c r="H70" s="32"/>
      <c r="I70" s="126"/>
    </row>
    <row r="71" spans="1:9" x14ac:dyDescent="0.25">
      <c r="A71" s="112" t="s">
        <v>328</v>
      </c>
      <c r="F71" s="31"/>
      <c r="G71" s="31">
        <v>3515.2</v>
      </c>
      <c r="H71" s="32"/>
      <c r="I71" s="126"/>
    </row>
    <row r="72" spans="1:9" ht="10.5" customHeight="1" x14ac:dyDescent="0.25">
      <c r="A72" s="112"/>
      <c r="F72" s="31"/>
      <c r="G72" s="31"/>
      <c r="H72" s="32"/>
      <c r="I72" s="126"/>
    </row>
    <row r="73" spans="1:9" ht="15.75" x14ac:dyDescent="0.25">
      <c r="A73" s="30" t="s">
        <v>96</v>
      </c>
      <c r="F73" s="31"/>
      <c r="G73" s="111"/>
      <c r="H73" s="32">
        <f>SUM(G74:G76)</f>
        <v>7404.0599999999995</v>
      </c>
      <c r="I73" s="126"/>
    </row>
    <row r="74" spans="1:9" x14ac:dyDescent="0.25">
      <c r="A74" s="112" t="s">
        <v>97</v>
      </c>
      <c r="B74" s="130"/>
      <c r="G74" s="31">
        <v>2718.74</v>
      </c>
      <c r="H74" s="32"/>
      <c r="I74" s="97"/>
    </row>
    <row r="75" spans="1:9" x14ac:dyDescent="0.25">
      <c r="A75" s="112" t="s">
        <v>98</v>
      </c>
      <c r="B75" s="130"/>
      <c r="G75" s="31">
        <v>153.38999999999999</v>
      </c>
      <c r="H75" s="32"/>
      <c r="I75" s="97"/>
    </row>
    <row r="76" spans="1:9" x14ac:dyDescent="0.25">
      <c r="A76" s="112" t="s">
        <v>99</v>
      </c>
      <c r="B76" s="130"/>
      <c r="G76" s="31">
        <v>4531.93</v>
      </c>
      <c r="H76" s="32"/>
      <c r="I76" s="97"/>
    </row>
    <row r="77" spans="1:9" ht="9.75" customHeight="1" x14ac:dyDescent="0.25">
      <c r="A77" s="112"/>
      <c r="B77" s="130"/>
      <c r="G77" s="31"/>
      <c r="H77" s="32"/>
      <c r="I77" s="97"/>
    </row>
    <row r="78" spans="1:9" ht="15.75" x14ac:dyDescent="0.25">
      <c r="A78" s="30" t="s">
        <v>100</v>
      </c>
      <c r="G78" s="31"/>
      <c r="H78" s="32">
        <f>SUM(G79:G83)</f>
        <v>4903.5</v>
      </c>
      <c r="I78" s="97"/>
    </row>
    <row r="79" spans="1:9" x14ac:dyDescent="0.25">
      <c r="A79" s="131" t="s">
        <v>101</v>
      </c>
      <c r="B79" s="131"/>
      <c r="G79" s="31">
        <v>439.2</v>
      </c>
      <c r="H79" s="32"/>
      <c r="I79" s="97"/>
    </row>
    <row r="80" spans="1:9" x14ac:dyDescent="0.25">
      <c r="A80" s="131" t="s">
        <v>102</v>
      </c>
      <c r="B80" s="131"/>
      <c r="G80" s="31">
        <v>688.8</v>
      </c>
      <c r="H80" s="32"/>
      <c r="I80" s="97"/>
    </row>
    <row r="81" spans="1:9" x14ac:dyDescent="0.25">
      <c r="A81" s="131" t="s">
        <v>256</v>
      </c>
      <c r="B81" s="131"/>
      <c r="G81" s="31">
        <v>2200</v>
      </c>
      <c r="H81" s="32"/>
      <c r="I81" s="97"/>
    </row>
    <row r="82" spans="1:9" x14ac:dyDescent="0.25">
      <c r="A82" s="131" t="s">
        <v>103</v>
      </c>
      <c r="B82" s="131"/>
      <c r="G82" s="31">
        <v>1503.5</v>
      </c>
      <c r="H82" s="32"/>
      <c r="I82" s="97"/>
    </row>
    <row r="83" spans="1:9" x14ac:dyDescent="0.25">
      <c r="A83" s="131" t="s">
        <v>255</v>
      </c>
      <c r="B83" s="131"/>
      <c r="G83" s="31">
        <v>72</v>
      </c>
      <c r="H83" s="32"/>
      <c r="I83" s="97"/>
    </row>
    <row r="84" spans="1:9" s="4" customFormat="1" ht="11.25" customHeight="1" x14ac:dyDescent="0.25">
      <c r="A84" s="131"/>
      <c r="B84" s="131"/>
      <c r="G84" s="31"/>
      <c r="H84" s="32"/>
      <c r="I84" s="97"/>
    </row>
    <row r="85" spans="1:9" s="4" customFormat="1" ht="15.75" x14ac:dyDescent="0.25">
      <c r="A85" s="135" t="s">
        <v>257</v>
      </c>
      <c r="B85" s="134"/>
      <c r="C85" s="162"/>
      <c r="D85" s="162"/>
      <c r="E85" s="162"/>
      <c r="F85" s="162"/>
      <c r="G85" s="31"/>
      <c r="H85" s="32">
        <v>435</v>
      </c>
      <c r="I85" s="97"/>
    </row>
    <row r="86" spans="1:9" s="4" customFormat="1" ht="11.25" customHeight="1" x14ac:dyDescent="0.25">
      <c r="A86" s="131"/>
      <c r="B86" s="131"/>
      <c r="G86" s="31"/>
      <c r="H86" s="32"/>
      <c r="I86" s="97"/>
    </row>
    <row r="87" spans="1:9" ht="15.75" x14ac:dyDescent="0.25">
      <c r="A87" s="30" t="s">
        <v>27</v>
      </c>
      <c r="G87" s="31"/>
      <c r="H87" s="32">
        <f>SUM(G88:G100)</f>
        <v>117590.87000000001</v>
      </c>
      <c r="I87" s="97"/>
    </row>
    <row r="88" spans="1:9" ht="14.25" customHeight="1" x14ac:dyDescent="0.25">
      <c r="A88" s="131" t="s">
        <v>104</v>
      </c>
      <c r="F88" s="131"/>
      <c r="G88" s="31">
        <v>98423.7</v>
      </c>
      <c r="H88" s="32"/>
      <c r="I88" s="97"/>
    </row>
    <row r="89" spans="1:9" x14ac:dyDescent="0.25">
      <c r="A89" s="131" t="s">
        <v>262</v>
      </c>
      <c r="F89" s="131"/>
      <c r="G89" s="31">
        <v>1130</v>
      </c>
      <c r="H89" s="32"/>
      <c r="I89" s="97"/>
    </row>
    <row r="90" spans="1:9" x14ac:dyDescent="0.25">
      <c r="A90" s="131" t="s">
        <v>329</v>
      </c>
      <c r="G90" s="31">
        <v>595.89</v>
      </c>
      <c r="H90" s="132"/>
      <c r="I90" s="97"/>
    </row>
    <row r="91" spans="1:9" x14ac:dyDescent="0.25">
      <c r="A91" s="131" t="s">
        <v>106</v>
      </c>
      <c r="G91" s="133">
        <v>367.3</v>
      </c>
      <c r="H91" s="32"/>
      <c r="I91" s="97"/>
    </row>
    <row r="92" spans="1:9" ht="12.75" customHeight="1" x14ac:dyDescent="0.25">
      <c r="A92" s="131" t="s">
        <v>260</v>
      </c>
      <c r="F92" s="131"/>
      <c r="G92" s="31">
        <v>4651.92</v>
      </c>
      <c r="H92" s="32"/>
      <c r="I92" s="97"/>
    </row>
    <row r="93" spans="1:9" ht="12" customHeight="1" x14ac:dyDescent="0.25">
      <c r="A93" s="131" t="s">
        <v>107</v>
      </c>
      <c r="F93" s="131"/>
      <c r="G93" s="31">
        <v>239.71</v>
      </c>
      <c r="H93" s="32"/>
      <c r="I93" s="97"/>
    </row>
    <row r="94" spans="1:9" x14ac:dyDescent="0.25">
      <c r="A94" s="131" t="s">
        <v>263</v>
      </c>
      <c r="D94" s="131"/>
      <c r="G94" s="31">
        <v>3662.2</v>
      </c>
      <c r="H94" s="32"/>
      <c r="I94" s="97"/>
    </row>
    <row r="95" spans="1:9" x14ac:dyDescent="0.25">
      <c r="A95" s="131" t="s">
        <v>261</v>
      </c>
      <c r="G95" s="133">
        <v>501.5</v>
      </c>
      <c r="H95" s="32"/>
      <c r="I95" s="97"/>
    </row>
    <row r="96" spans="1:9" x14ac:dyDescent="0.25">
      <c r="A96" s="131" t="s">
        <v>264</v>
      </c>
      <c r="G96" s="31"/>
      <c r="H96" s="32"/>
      <c r="I96" s="97"/>
    </row>
    <row r="97" spans="1:9" s="4" customFormat="1" ht="12.75" customHeight="1" x14ac:dyDescent="0.25">
      <c r="A97" s="131" t="s">
        <v>265</v>
      </c>
      <c r="G97" s="31">
        <v>748.94</v>
      </c>
      <c r="H97" s="32"/>
      <c r="I97" s="97"/>
    </row>
    <row r="98" spans="1:9" x14ac:dyDescent="0.25">
      <c r="A98" s="131" t="s">
        <v>108</v>
      </c>
      <c r="G98" s="31">
        <v>905.71</v>
      </c>
      <c r="H98" s="32"/>
      <c r="I98" s="97"/>
    </row>
    <row r="99" spans="1:9" x14ac:dyDescent="0.25">
      <c r="A99" s="131" t="s">
        <v>330</v>
      </c>
      <c r="G99" s="31">
        <v>950</v>
      </c>
      <c r="H99" s="32"/>
      <c r="I99" s="97"/>
    </row>
    <row r="100" spans="1:9" s="184" customFormat="1" x14ac:dyDescent="0.25">
      <c r="A100" s="131" t="s">
        <v>331</v>
      </c>
      <c r="G100" s="31">
        <v>5414</v>
      </c>
      <c r="H100" s="32"/>
      <c r="I100" s="97"/>
    </row>
    <row r="101" spans="1:9" ht="15.75" x14ac:dyDescent="0.25">
      <c r="A101" s="134"/>
      <c r="G101" s="31"/>
      <c r="H101" s="32"/>
      <c r="I101" s="97">
        <v>3</v>
      </c>
    </row>
    <row r="102" spans="1:9" ht="15.75" x14ac:dyDescent="0.25">
      <c r="A102" s="135" t="s">
        <v>258</v>
      </c>
      <c r="B102" s="134"/>
      <c r="G102" s="31"/>
      <c r="H102" s="32">
        <v>2165.88</v>
      </c>
      <c r="I102" s="97"/>
    </row>
    <row r="103" spans="1:9" x14ac:dyDescent="0.25">
      <c r="A103" s="112" t="s">
        <v>266</v>
      </c>
      <c r="B103" s="22"/>
      <c r="C103" s="22"/>
      <c r="D103" s="22"/>
      <c r="E103" s="136"/>
      <c r="F103" s="124"/>
      <c r="G103" s="31"/>
      <c r="H103" s="32"/>
      <c r="I103" s="97"/>
    </row>
    <row r="104" spans="1:9" x14ac:dyDescent="0.25">
      <c r="A104" s="112" t="s">
        <v>267</v>
      </c>
      <c r="B104" s="22"/>
      <c r="C104" s="22"/>
      <c r="D104" s="22"/>
      <c r="E104" s="136"/>
      <c r="F104" s="124"/>
      <c r="G104" s="31"/>
      <c r="H104" s="32"/>
      <c r="I104" s="97"/>
    </row>
    <row r="105" spans="1:9" ht="10.5" customHeight="1" x14ac:dyDescent="0.25">
      <c r="A105" s="112"/>
      <c r="B105" s="22"/>
      <c r="C105" s="22"/>
      <c r="D105" s="22"/>
      <c r="E105" s="136"/>
      <c r="F105" s="124"/>
      <c r="G105" s="31"/>
      <c r="H105" s="32"/>
      <c r="I105" s="97"/>
    </row>
    <row r="106" spans="1:9" ht="15.75" x14ac:dyDescent="0.25">
      <c r="A106" s="135" t="s">
        <v>36</v>
      </c>
      <c r="F106" s="134"/>
      <c r="G106" s="31"/>
      <c r="H106" s="32">
        <v>1776.89</v>
      </c>
      <c r="I106" s="97"/>
    </row>
    <row r="107" spans="1:9" ht="11.25" customHeight="1" x14ac:dyDescent="0.25">
      <c r="A107" s="134"/>
      <c r="G107" s="31"/>
      <c r="H107" s="32"/>
      <c r="I107" s="97"/>
    </row>
    <row r="108" spans="1:9" ht="15.75" x14ac:dyDescent="0.25">
      <c r="A108" s="30" t="s">
        <v>37</v>
      </c>
      <c r="G108" s="111"/>
      <c r="H108" s="32">
        <f>SUM(G109:G115)</f>
        <v>7129.2199999999993</v>
      </c>
      <c r="I108" s="97"/>
    </row>
    <row r="109" spans="1:9" x14ac:dyDescent="0.25">
      <c r="A109" s="112" t="s">
        <v>110</v>
      </c>
      <c r="G109" s="31">
        <v>968.53</v>
      </c>
      <c r="H109" s="32"/>
      <c r="I109" s="97"/>
    </row>
    <row r="110" spans="1:9" x14ac:dyDescent="0.25">
      <c r="A110" s="112" t="s">
        <v>111</v>
      </c>
      <c r="B110" s="130"/>
      <c r="C110" s="130"/>
      <c r="D110" s="130"/>
      <c r="E110" s="130"/>
      <c r="F110" s="130"/>
      <c r="G110" s="32">
        <v>18.78</v>
      </c>
      <c r="H110" s="137"/>
      <c r="I110" s="138"/>
    </row>
    <row r="111" spans="1:9" x14ac:dyDescent="0.25">
      <c r="A111" s="112" t="s">
        <v>112</v>
      </c>
      <c r="B111" s="130"/>
      <c r="C111" s="130"/>
      <c r="D111" s="130"/>
      <c r="E111" s="130"/>
      <c r="F111" s="130"/>
      <c r="G111" s="32">
        <v>1272</v>
      </c>
      <c r="H111" s="137"/>
      <c r="I111" s="138"/>
    </row>
    <row r="112" spans="1:9" x14ac:dyDescent="0.25">
      <c r="A112" s="112" t="s">
        <v>113</v>
      </c>
      <c r="B112" s="130"/>
      <c r="C112" s="130"/>
      <c r="D112" s="130"/>
      <c r="G112" s="31">
        <v>348</v>
      </c>
      <c r="H112" s="32"/>
      <c r="I112" s="97"/>
    </row>
    <row r="113" spans="1:9" x14ac:dyDescent="0.25">
      <c r="A113" s="112" t="s">
        <v>114</v>
      </c>
      <c r="B113" s="130"/>
      <c r="C113" s="130"/>
      <c r="D113" s="130"/>
      <c r="G113" s="31">
        <v>663.56</v>
      </c>
      <c r="H113" s="32"/>
      <c r="I113" s="97"/>
    </row>
    <row r="114" spans="1:9" x14ac:dyDescent="0.25">
      <c r="A114" s="112" t="s">
        <v>115</v>
      </c>
      <c r="B114" s="130"/>
      <c r="C114" s="130"/>
      <c r="D114" s="130"/>
      <c r="G114" s="31">
        <v>3653.35</v>
      </c>
      <c r="H114" s="32"/>
      <c r="I114" s="97"/>
    </row>
    <row r="115" spans="1:9" x14ac:dyDescent="0.25">
      <c r="A115" s="112" t="s">
        <v>268</v>
      </c>
      <c r="B115" s="130"/>
      <c r="C115" s="130"/>
      <c r="D115" s="130"/>
      <c r="G115" s="31">
        <v>205</v>
      </c>
      <c r="H115" s="32"/>
      <c r="I115" s="97"/>
    </row>
    <row r="116" spans="1:9" s="4" customFormat="1" ht="11.25" customHeight="1" x14ac:dyDescent="0.25">
      <c r="A116" s="112"/>
      <c r="B116" s="130"/>
      <c r="C116" s="130"/>
      <c r="D116" s="130"/>
      <c r="G116" s="31"/>
      <c r="H116" s="32"/>
      <c r="I116" s="97"/>
    </row>
    <row r="117" spans="1:9" ht="15.75" x14ac:dyDescent="0.25">
      <c r="A117" s="30" t="s">
        <v>40</v>
      </c>
      <c r="G117" s="31"/>
      <c r="H117" s="32">
        <v>7268.1</v>
      </c>
      <c r="I117" s="97"/>
    </row>
    <row r="118" spans="1:9" ht="9.75" customHeight="1" x14ac:dyDescent="0.25">
      <c r="A118" s="30"/>
      <c r="G118" s="31"/>
      <c r="H118" s="32"/>
      <c r="I118" s="97"/>
    </row>
    <row r="119" spans="1:9" ht="15.75" x14ac:dyDescent="0.25">
      <c r="A119" s="30" t="s">
        <v>259</v>
      </c>
      <c r="G119" s="31"/>
      <c r="H119" s="32">
        <v>2117.14</v>
      </c>
    </row>
    <row r="120" spans="1:9" ht="15.75" x14ac:dyDescent="0.25">
      <c r="A120" s="30"/>
      <c r="G120" s="31"/>
      <c r="H120" s="32"/>
      <c r="I120" s="97"/>
    </row>
    <row r="121" spans="1:9" ht="11.25" customHeight="1" x14ac:dyDescent="0.25">
      <c r="A121" s="30"/>
      <c r="G121" s="31"/>
      <c r="H121" s="32"/>
      <c r="I121" s="97"/>
    </row>
    <row r="122" spans="1:9" ht="15.75" x14ac:dyDescent="0.25">
      <c r="A122" s="30"/>
      <c r="G122" s="31"/>
      <c r="H122" s="32"/>
      <c r="I122" s="97"/>
    </row>
    <row r="123" spans="1:9" ht="20.25" x14ac:dyDescent="0.3">
      <c r="A123" s="139" t="s">
        <v>54</v>
      </c>
      <c r="B123" s="140"/>
      <c r="C123" s="140"/>
      <c r="D123" s="140"/>
      <c r="E123" s="140"/>
      <c r="F123" s="140"/>
      <c r="G123" s="137"/>
      <c r="H123" s="141">
        <f>H125+H135</f>
        <v>319807</v>
      </c>
      <c r="I123" s="117">
        <f>H123/319857</f>
        <v>0.99984368014456459</v>
      </c>
    </row>
    <row r="124" spans="1:9" ht="6.75" customHeight="1" x14ac:dyDescent="0.25">
      <c r="A124" s="115"/>
      <c r="G124" s="31"/>
      <c r="H124" s="32"/>
      <c r="I124" s="97"/>
    </row>
    <row r="125" spans="1:9" ht="15.75" x14ac:dyDescent="0.25">
      <c r="A125" s="115" t="s">
        <v>118</v>
      </c>
      <c r="E125" s="115"/>
      <c r="F125" s="30"/>
      <c r="G125" s="31"/>
      <c r="H125" s="96">
        <f>B127+B128+B129+E127+E128+B130+E129+E130+B131+B133+E131+B132+E132</f>
        <v>54799.42</v>
      </c>
      <c r="I125" s="142">
        <f>H125/54800</f>
        <v>0.99998941605839409</v>
      </c>
    </row>
    <row r="126" spans="1:9" ht="15.75" x14ac:dyDescent="0.25">
      <c r="A126" s="30" t="s">
        <v>119</v>
      </c>
      <c r="G126" s="31"/>
      <c r="H126" s="32"/>
      <c r="I126" s="143"/>
    </row>
    <row r="127" spans="1:9" x14ac:dyDescent="0.25">
      <c r="A127" s="112" t="s">
        <v>120</v>
      </c>
      <c r="B127" s="124">
        <v>3000</v>
      </c>
      <c r="C127" s="112"/>
      <c r="D127" s="112" t="s">
        <v>121</v>
      </c>
      <c r="E127" s="124">
        <v>2450</v>
      </c>
      <c r="G127" s="31"/>
      <c r="H127" s="32"/>
      <c r="I127" s="143"/>
    </row>
    <row r="128" spans="1:9" x14ac:dyDescent="0.25">
      <c r="A128" s="112" t="s">
        <v>122</v>
      </c>
      <c r="B128" s="124">
        <v>857.92</v>
      </c>
      <c r="C128" s="112"/>
      <c r="D128" s="144" t="s">
        <v>123</v>
      </c>
      <c r="E128" s="124">
        <v>1500</v>
      </c>
      <c r="G128" s="31"/>
      <c r="H128" s="32"/>
      <c r="I128" s="143"/>
    </row>
    <row r="129" spans="1:9" x14ac:dyDescent="0.25">
      <c r="A129" s="112" t="s">
        <v>124</v>
      </c>
      <c r="B129" s="124">
        <v>13598.16</v>
      </c>
      <c r="C129" s="112"/>
      <c r="D129" s="112" t="s">
        <v>125</v>
      </c>
      <c r="E129" s="124">
        <v>3000</v>
      </c>
      <c r="G129" s="31"/>
      <c r="H129" s="32"/>
      <c r="I129" s="143"/>
    </row>
    <row r="130" spans="1:9" x14ac:dyDescent="0.25">
      <c r="A130" s="112" t="s">
        <v>126</v>
      </c>
      <c r="B130" s="124">
        <v>3200.34</v>
      </c>
      <c r="C130" s="112"/>
      <c r="D130" s="145" t="s">
        <v>141</v>
      </c>
      <c r="E130" s="124">
        <v>1350</v>
      </c>
      <c r="G130" s="31"/>
      <c r="H130" s="32"/>
      <c r="I130" s="143"/>
    </row>
    <row r="131" spans="1:9" x14ac:dyDescent="0.25">
      <c r="A131" s="112" t="s">
        <v>128</v>
      </c>
      <c r="B131" s="124">
        <v>1500</v>
      </c>
      <c r="C131" s="112"/>
      <c r="D131" s="146" t="s">
        <v>131</v>
      </c>
      <c r="E131" s="147">
        <v>4200</v>
      </c>
      <c r="G131" s="31"/>
      <c r="H131" s="32"/>
      <c r="I131" s="143"/>
    </row>
    <row r="132" spans="1:9" s="4" customFormat="1" x14ac:dyDescent="0.25">
      <c r="A132" s="112" t="s">
        <v>150</v>
      </c>
      <c r="B132" s="124">
        <v>1200</v>
      </c>
      <c r="C132" s="112"/>
      <c r="D132" s="145" t="s">
        <v>269</v>
      </c>
      <c r="E132" s="124">
        <v>1700</v>
      </c>
      <c r="G132" s="31"/>
      <c r="H132" s="32"/>
      <c r="I132" s="143"/>
    </row>
    <row r="133" spans="1:9" x14ac:dyDescent="0.25">
      <c r="A133" s="112" t="s">
        <v>130</v>
      </c>
      <c r="B133" s="124">
        <v>17243</v>
      </c>
      <c r="G133" s="31"/>
      <c r="H133" s="32"/>
      <c r="I133" s="143"/>
    </row>
    <row r="134" spans="1:9" ht="19.5" customHeight="1" x14ac:dyDescent="0.25">
      <c r="A134" s="112"/>
      <c r="B134" s="124"/>
      <c r="D134" s="146"/>
      <c r="E134" s="147"/>
      <c r="G134" s="31"/>
      <c r="H134" s="32"/>
      <c r="I134" s="143"/>
    </row>
    <row r="135" spans="1:9" ht="15.75" x14ac:dyDescent="0.25">
      <c r="A135" s="115" t="s">
        <v>132</v>
      </c>
      <c r="F135" s="115"/>
      <c r="G135" s="111"/>
      <c r="H135" s="96">
        <f>SUM(H136:H232)</f>
        <v>265007.58</v>
      </c>
      <c r="I135" s="142">
        <f>H135/265057</f>
        <v>0.99981354953840118</v>
      </c>
    </row>
    <row r="136" spans="1:9" ht="7.5" customHeight="1" x14ac:dyDescent="0.25">
      <c r="A136" s="30"/>
      <c r="G136" s="31"/>
      <c r="H136" s="32"/>
      <c r="I136" s="97"/>
    </row>
    <row r="137" spans="1:9" ht="15.75" x14ac:dyDescent="0.25">
      <c r="A137" s="30" t="s">
        <v>133</v>
      </c>
      <c r="G137" s="31"/>
      <c r="H137" s="32">
        <f>SUM(G138:G164)</f>
        <v>111817.98</v>
      </c>
      <c r="I137" s="144"/>
    </row>
    <row r="138" spans="1:9" x14ac:dyDescent="0.25">
      <c r="A138" s="148" t="s">
        <v>134</v>
      </c>
      <c r="G138" s="31">
        <f>B139+B140+E139+E140+B141+B142+B143+B144+B145+E141+E142+E143+E144+E145+E146+B147+B146+E147</f>
        <v>40363.799999999996</v>
      </c>
      <c r="H138" s="32"/>
      <c r="I138" s="97"/>
    </row>
    <row r="139" spans="1:9" x14ac:dyDescent="0.25">
      <c r="A139" s="149" t="s">
        <v>125</v>
      </c>
      <c r="B139" s="31">
        <v>4698.3100000000004</v>
      </c>
      <c r="C139" s="150"/>
      <c r="D139" s="151" t="s">
        <v>124</v>
      </c>
      <c r="E139" s="31">
        <v>2898.21</v>
      </c>
      <c r="G139" s="31"/>
      <c r="H139" s="32"/>
      <c r="I139" s="97"/>
    </row>
    <row r="140" spans="1:9" x14ac:dyDescent="0.25">
      <c r="A140" s="149" t="s">
        <v>135</v>
      </c>
      <c r="B140" s="31">
        <v>2728.59</v>
      </c>
      <c r="C140" s="150"/>
      <c r="D140" s="151" t="s">
        <v>136</v>
      </c>
      <c r="E140" s="31">
        <v>1908.58</v>
      </c>
      <c r="G140" s="31"/>
      <c r="H140" s="32"/>
      <c r="I140" s="97"/>
    </row>
    <row r="141" spans="1:9" x14ac:dyDescent="0.25">
      <c r="A141" s="149" t="s">
        <v>121</v>
      </c>
      <c r="B141" s="31">
        <v>1997.88</v>
      </c>
      <c r="C141" s="150"/>
      <c r="D141" s="151" t="s">
        <v>126</v>
      </c>
      <c r="E141" s="31">
        <v>498.09</v>
      </c>
      <c r="G141" s="31"/>
      <c r="H141" s="32"/>
      <c r="I141" s="97"/>
    </row>
    <row r="142" spans="1:9" x14ac:dyDescent="0.25">
      <c r="A142" s="149" t="s">
        <v>137</v>
      </c>
      <c r="B142" s="31">
        <v>4150.1099999999997</v>
      </c>
      <c r="C142" s="150"/>
      <c r="D142" s="151" t="s">
        <v>120</v>
      </c>
      <c r="E142" s="31">
        <v>5037.53</v>
      </c>
      <c r="G142" s="31"/>
      <c r="H142" s="32"/>
      <c r="I142" s="97"/>
    </row>
    <row r="143" spans="1:9" x14ac:dyDescent="0.25">
      <c r="A143" s="149" t="s">
        <v>138</v>
      </c>
      <c r="B143" s="31">
        <v>3995.76</v>
      </c>
      <c r="C143" s="150"/>
      <c r="D143" s="151" t="s">
        <v>122</v>
      </c>
      <c r="E143" s="31">
        <v>1907.85</v>
      </c>
      <c r="G143" s="31"/>
      <c r="H143" s="32"/>
      <c r="I143" s="97"/>
    </row>
    <row r="144" spans="1:9" x14ac:dyDescent="0.25">
      <c r="A144" s="149" t="s">
        <v>139</v>
      </c>
      <c r="B144" s="31">
        <v>1997.88</v>
      </c>
      <c r="C144" s="150"/>
      <c r="D144" s="151" t="s">
        <v>140</v>
      </c>
      <c r="E144" s="31">
        <v>793.4</v>
      </c>
      <c r="G144" s="31"/>
      <c r="H144" s="32"/>
      <c r="I144" s="97"/>
    </row>
    <row r="145" spans="1:9" x14ac:dyDescent="0.25">
      <c r="A145" s="149" t="s">
        <v>141</v>
      </c>
      <c r="B145" s="31">
        <v>2696.71</v>
      </c>
      <c r="C145" s="150"/>
      <c r="D145" s="151" t="s">
        <v>150</v>
      </c>
      <c r="E145" s="31">
        <v>1000.03</v>
      </c>
      <c r="G145" s="31"/>
      <c r="H145" s="32"/>
      <c r="I145" s="97"/>
    </row>
    <row r="146" spans="1:9" x14ac:dyDescent="0.25">
      <c r="A146" s="149" t="s">
        <v>128</v>
      </c>
      <c r="B146" s="150">
        <v>697.79</v>
      </c>
      <c r="C146" s="150"/>
      <c r="D146" s="151" t="s">
        <v>127</v>
      </c>
      <c r="E146" s="31">
        <v>1856.52</v>
      </c>
      <c r="G146" s="31"/>
      <c r="H146" s="32"/>
      <c r="I146" s="97"/>
    </row>
    <row r="147" spans="1:9" x14ac:dyDescent="0.25">
      <c r="A147" s="151" t="s">
        <v>143</v>
      </c>
      <c r="B147" s="31">
        <v>1500.56</v>
      </c>
      <c r="C147" s="150"/>
      <c r="D147" s="151"/>
      <c r="E147" s="31"/>
      <c r="G147" s="31"/>
      <c r="H147" s="32"/>
      <c r="I147" s="97"/>
    </row>
    <row r="148" spans="1:9" ht="10.5" customHeight="1" x14ac:dyDescent="0.25">
      <c r="A148" s="149"/>
      <c r="B148" s="150"/>
      <c r="C148" s="150"/>
      <c r="D148" s="151"/>
      <c r="E148" s="150"/>
      <c r="G148" s="31"/>
      <c r="H148" s="32"/>
    </row>
    <row r="149" spans="1:9" x14ac:dyDescent="0.25">
      <c r="A149" s="148" t="s">
        <v>145</v>
      </c>
      <c r="D149" s="112"/>
      <c r="G149" s="31">
        <f>B150+B151+B152+B153+B154+B155+B156+B157+B158+B159+B162+E150+E151+E152+E153+E154+E155+E156+E157+E158+E159+B160+B161+E160+E161</f>
        <v>66467.72</v>
      </c>
      <c r="H149" s="32"/>
      <c r="I149" s="97"/>
    </row>
    <row r="150" spans="1:9" x14ac:dyDescent="0.25">
      <c r="A150" s="145" t="s">
        <v>142</v>
      </c>
      <c r="B150" s="124">
        <v>1756.96</v>
      </c>
      <c r="C150" s="112"/>
      <c r="D150" s="112" t="s">
        <v>141</v>
      </c>
      <c r="E150" s="124">
        <v>6365</v>
      </c>
      <c r="G150" s="31"/>
      <c r="H150" s="32"/>
      <c r="I150" s="97"/>
    </row>
    <row r="151" spans="1:9" x14ac:dyDescent="0.25">
      <c r="A151" s="112" t="s">
        <v>144</v>
      </c>
      <c r="B151" s="124">
        <v>3469.05</v>
      </c>
      <c r="C151" s="112"/>
      <c r="D151" s="112" t="s">
        <v>146</v>
      </c>
      <c r="E151" s="124">
        <v>1161.73</v>
      </c>
      <c r="G151" s="31"/>
      <c r="H151" s="32"/>
      <c r="I151" s="97"/>
    </row>
    <row r="152" spans="1:9" x14ac:dyDescent="0.25">
      <c r="A152" s="112" t="s">
        <v>143</v>
      </c>
      <c r="B152" s="124">
        <v>500</v>
      </c>
      <c r="C152" s="112"/>
      <c r="D152" s="145" t="s">
        <v>147</v>
      </c>
      <c r="E152" s="124">
        <v>6562.37</v>
      </c>
      <c r="G152" s="31"/>
      <c r="H152" s="32"/>
      <c r="I152" s="97"/>
    </row>
    <row r="153" spans="1:9" x14ac:dyDescent="0.25">
      <c r="A153" s="112" t="s">
        <v>126</v>
      </c>
      <c r="B153" s="124">
        <v>6389.71</v>
      </c>
      <c r="C153" s="112"/>
      <c r="D153" s="145" t="s">
        <v>148</v>
      </c>
      <c r="E153" s="124">
        <v>2568.5</v>
      </c>
      <c r="G153" s="31"/>
      <c r="H153" s="32"/>
      <c r="I153" s="97">
        <v>4</v>
      </c>
    </row>
    <row r="154" spans="1:9" x14ac:dyDescent="0.25">
      <c r="A154" s="112" t="s">
        <v>121</v>
      </c>
      <c r="B154" s="124">
        <v>901</v>
      </c>
      <c r="C154" s="112"/>
      <c r="D154" s="112" t="s">
        <v>135</v>
      </c>
      <c r="E154" s="124">
        <v>370</v>
      </c>
      <c r="G154" s="31"/>
      <c r="H154" s="32"/>
      <c r="I154" s="97"/>
    </row>
    <row r="155" spans="1:9" x14ac:dyDescent="0.25">
      <c r="A155" s="112" t="s">
        <v>136</v>
      </c>
      <c r="B155" s="124">
        <v>6911.67</v>
      </c>
      <c r="C155" s="112"/>
      <c r="D155" s="112" t="s">
        <v>129</v>
      </c>
      <c r="E155" s="124">
        <v>2653</v>
      </c>
      <c r="G155" s="31"/>
      <c r="H155" s="32"/>
      <c r="I155" s="97"/>
    </row>
    <row r="156" spans="1:9" x14ac:dyDescent="0.25">
      <c r="A156" s="112" t="s">
        <v>140</v>
      </c>
      <c r="B156" s="124">
        <v>718.5</v>
      </c>
      <c r="C156" s="112"/>
      <c r="D156" s="112" t="s">
        <v>149</v>
      </c>
      <c r="E156" s="124">
        <v>1428.5</v>
      </c>
      <c r="G156" s="31"/>
      <c r="H156" s="32"/>
      <c r="I156" s="97"/>
    </row>
    <row r="157" spans="1:9" x14ac:dyDescent="0.25">
      <c r="A157" s="112" t="s">
        <v>128</v>
      </c>
      <c r="B157" s="124">
        <v>3071.3</v>
      </c>
      <c r="C157" s="112"/>
      <c r="D157" s="112" t="s">
        <v>120</v>
      </c>
      <c r="E157" s="124">
        <v>5515</v>
      </c>
      <c r="G157" s="31"/>
      <c r="H157" s="32"/>
      <c r="I157" s="97"/>
    </row>
    <row r="158" spans="1:9" x14ac:dyDescent="0.25">
      <c r="A158" s="112" t="s">
        <v>127</v>
      </c>
      <c r="B158" s="124">
        <v>3539.41</v>
      </c>
      <c r="C158" s="112"/>
      <c r="D158" s="112" t="s">
        <v>150</v>
      </c>
      <c r="E158" s="124">
        <v>699</v>
      </c>
      <c r="G158" s="31"/>
      <c r="H158" s="32"/>
      <c r="I158" s="97"/>
    </row>
    <row r="159" spans="1:9" x14ac:dyDescent="0.25">
      <c r="A159" s="112" t="s">
        <v>124</v>
      </c>
      <c r="B159" s="124">
        <v>1185</v>
      </c>
      <c r="C159" s="112"/>
      <c r="D159" s="112" t="s">
        <v>125</v>
      </c>
      <c r="E159" s="124">
        <v>5481.89</v>
      </c>
      <c r="G159" s="31"/>
      <c r="H159" s="32"/>
      <c r="I159" s="97"/>
    </row>
    <row r="160" spans="1:9" x14ac:dyDescent="0.25">
      <c r="A160" s="112" t="s">
        <v>137</v>
      </c>
      <c r="B160" s="124">
        <v>100</v>
      </c>
      <c r="C160" s="112"/>
      <c r="D160" s="112" t="s">
        <v>151</v>
      </c>
      <c r="E160" s="124">
        <v>100</v>
      </c>
      <c r="G160" s="31"/>
      <c r="H160" s="32"/>
      <c r="I160" s="97"/>
    </row>
    <row r="161" spans="1:9" x14ac:dyDescent="0.25">
      <c r="A161" s="112" t="s">
        <v>122</v>
      </c>
      <c r="B161" s="124">
        <v>2354.5300000000002</v>
      </c>
      <c r="C161" s="112"/>
      <c r="D161" s="112" t="s">
        <v>152</v>
      </c>
      <c r="E161" s="124">
        <v>2665.6</v>
      </c>
      <c r="G161" s="31"/>
      <c r="H161" s="32"/>
      <c r="I161" s="97"/>
    </row>
    <row r="162" spans="1:9" ht="6.75" customHeight="1" x14ac:dyDescent="0.25">
      <c r="A162" s="112"/>
      <c r="B162" s="124"/>
      <c r="C162" s="112"/>
      <c r="D162" s="112"/>
      <c r="E162" s="152"/>
      <c r="G162" s="31"/>
      <c r="H162" s="32"/>
      <c r="I162" s="97"/>
    </row>
    <row r="163" spans="1:9" x14ac:dyDescent="0.25">
      <c r="A163" s="148" t="s">
        <v>153</v>
      </c>
      <c r="B163" s="153"/>
      <c r="C163" s="148"/>
      <c r="D163" s="148"/>
      <c r="E163" s="153"/>
      <c r="G163" s="31">
        <f>E164+E165</f>
        <v>4986.46</v>
      </c>
      <c r="H163" s="32"/>
      <c r="I163" s="97"/>
    </row>
    <row r="164" spans="1:9" x14ac:dyDescent="0.25">
      <c r="A164" s="112" t="s">
        <v>154</v>
      </c>
      <c r="B164" s="152"/>
      <c r="C164" s="112"/>
      <c r="D164" s="112"/>
      <c r="E164" s="124">
        <v>507.72</v>
      </c>
      <c r="G164" s="31"/>
      <c r="H164" s="32"/>
      <c r="I164" s="97"/>
    </row>
    <row r="165" spans="1:9" x14ac:dyDescent="0.25">
      <c r="A165" s="112" t="s">
        <v>155</v>
      </c>
      <c r="B165" s="152"/>
      <c r="C165" s="112"/>
      <c r="D165" s="112"/>
      <c r="E165" s="124">
        <v>4478.74</v>
      </c>
      <c r="G165" s="31"/>
      <c r="H165" s="32"/>
      <c r="I165" s="97"/>
    </row>
    <row r="166" spans="1:9" x14ac:dyDescent="0.25">
      <c r="A166" s="112"/>
      <c r="B166" s="152"/>
      <c r="C166" s="112"/>
      <c r="D166" s="112"/>
      <c r="E166" s="154"/>
      <c r="G166" s="31"/>
      <c r="H166" s="32"/>
      <c r="I166" s="97"/>
    </row>
    <row r="167" spans="1:9" ht="15.75" x14ac:dyDescent="0.25">
      <c r="A167" s="30" t="s">
        <v>156</v>
      </c>
      <c r="G167" s="31"/>
      <c r="H167" s="32">
        <f>SUM(G169:G189)</f>
        <v>32657.320000000003</v>
      </c>
      <c r="I167" s="144"/>
    </row>
    <row r="168" spans="1:9" ht="4.5" customHeight="1" x14ac:dyDescent="0.25">
      <c r="A168" s="30"/>
      <c r="G168" s="31"/>
      <c r="H168" s="32"/>
      <c r="I168" s="144"/>
    </row>
    <row r="169" spans="1:9" x14ac:dyDescent="0.25">
      <c r="A169" s="148" t="s">
        <v>157</v>
      </c>
      <c r="F169" s="112"/>
      <c r="G169" s="124">
        <f>SUM(B170:B176)+SUM(E170:E175)</f>
        <v>1542.96</v>
      </c>
      <c r="H169" s="32"/>
      <c r="I169" s="97"/>
    </row>
    <row r="170" spans="1:9" x14ac:dyDescent="0.25">
      <c r="A170" s="112" t="s">
        <v>144</v>
      </c>
      <c r="B170" s="124">
        <v>47</v>
      </c>
      <c r="D170" s="112" t="s">
        <v>128</v>
      </c>
      <c r="E170" s="31">
        <v>88</v>
      </c>
      <c r="G170" s="31"/>
      <c r="H170" s="32"/>
      <c r="I170" s="97"/>
    </row>
    <row r="171" spans="1:9" x14ac:dyDescent="0.25">
      <c r="A171" s="112" t="s">
        <v>121</v>
      </c>
      <c r="B171" s="124">
        <v>318.97000000000003</v>
      </c>
      <c r="D171" s="112" t="s">
        <v>120</v>
      </c>
      <c r="E171" s="31">
        <v>94</v>
      </c>
      <c r="G171" s="31"/>
      <c r="H171" s="32"/>
      <c r="I171" s="97"/>
    </row>
    <row r="172" spans="1:9" x14ac:dyDescent="0.25">
      <c r="A172" s="112" t="s">
        <v>127</v>
      </c>
      <c r="B172" s="124">
        <v>90.01</v>
      </c>
      <c r="D172" s="112" t="s">
        <v>140</v>
      </c>
      <c r="E172" s="31">
        <v>44</v>
      </c>
      <c r="G172" s="31"/>
      <c r="H172" s="32"/>
      <c r="I172" s="97"/>
    </row>
    <row r="173" spans="1:9" x14ac:dyDescent="0.25">
      <c r="A173" s="112" t="s">
        <v>149</v>
      </c>
      <c r="B173" s="124">
        <v>156.01</v>
      </c>
      <c r="D173" s="112" t="s">
        <v>129</v>
      </c>
      <c r="E173" s="31">
        <v>47</v>
      </c>
      <c r="G173" s="31"/>
      <c r="H173" s="32"/>
      <c r="I173" s="97"/>
    </row>
    <row r="174" spans="1:9" x14ac:dyDescent="0.25">
      <c r="A174" s="112" t="s">
        <v>137</v>
      </c>
      <c r="B174" s="124">
        <v>281.98</v>
      </c>
      <c r="D174" s="112" t="s">
        <v>141</v>
      </c>
      <c r="E174" s="31">
        <v>94</v>
      </c>
      <c r="G174" s="31"/>
      <c r="H174" s="32"/>
      <c r="I174" s="97"/>
    </row>
    <row r="175" spans="1:9" x14ac:dyDescent="0.25">
      <c r="A175" s="112" t="s">
        <v>136</v>
      </c>
      <c r="B175" s="124">
        <v>93.99</v>
      </c>
      <c r="D175" s="112" t="s">
        <v>135</v>
      </c>
      <c r="E175" s="31">
        <v>94</v>
      </c>
      <c r="G175" s="31"/>
      <c r="H175" s="32"/>
      <c r="I175" s="97"/>
    </row>
    <row r="176" spans="1:9" s="4" customFormat="1" x14ac:dyDescent="0.25">
      <c r="A176" s="112" t="s">
        <v>270</v>
      </c>
      <c r="B176" s="124">
        <v>94</v>
      </c>
      <c r="D176" s="112"/>
      <c r="E176" s="31"/>
      <c r="G176" s="31"/>
      <c r="H176" s="32"/>
      <c r="I176" s="97"/>
    </row>
    <row r="177" spans="1:9" x14ac:dyDescent="0.25">
      <c r="A177" s="148" t="s">
        <v>158</v>
      </c>
      <c r="B177" s="155"/>
      <c r="G177" s="156">
        <f>B178+B179+B180+B181+B182+B183+B184+B185+B186+E178+E179+E180+E181+E182+E183+E184+E185+E186+B187</f>
        <v>29583.890000000003</v>
      </c>
      <c r="H177" s="32"/>
      <c r="I177" s="97"/>
    </row>
    <row r="178" spans="1:9" x14ac:dyDescent="0.25">
      <c r="A178" s="112" t="s">
        <v>126</v>
      </c>
      <c r="B178" s="124">
        <v>2480.75</v>
      </c>
      <c r="D178" s="112" t="s">
        <v>127</v>
      </c>
      <c r="E178" s="31">
        <v>894.62</v>
      </c>
      <c r="G178" s="31"/>
      <c r="H178" s="32"/>
      <c r="I178" s="97"/>
    </row>
    <row r="179" spans="1:9" x14ac:dyDescent="0.25">
      <c r="A179" s="112" t="s">
        <v>152</v>
      </c>
      <c r="B179" s="124">
        <v>1081.75</v>
      </c>
      <c r="D179" s="112" t="s">
        <v>159</v>
      </c>
      <c r="E179" s="31">
        <v>1758.01</v>
      </c>
      <c r="G179" s="31"/>
      <c r="H179" s="32"/>
      <c r="I179" s="97"/>
    </row>
    <row r="180" spans="1:9" x14ac:dyDescent="0.25">
      <c r="A180" s="112" t="s">
        <v>149</v>
      </c>
      <c r="B180" s="124">
        <v>1562.66</v>
      </c>
      <c r="D180" s="112" t="s">
        <v>135</v>
      </c>
      <c r="E180" s="31">
        <v>802.92</v>
      </c>
      <c r="G180" s="31"/>
      <c r="H180" s="32"/>
      <c r="I180" s="97"/>
    </row>
    <row r="181" spans="1:9" x14ac:dyDescent="0.25">
      <c r="A181" s="145" t="s">
        <v>120</v>
      </c>
      <c r="B181" s="124">
        <v>1262.56</v>
      </c>
      <c r="D181" s="112" t="s">
        <v>136</v>
      </c>
      <c r="E181" s="31">
        <v>1360.74</v>
      </c>
      <c r="G181" s="31"/>
      <c r="H181" s="32"/>
      <c r="I181" s="97"/>
    </row>
    <row r="182" spans="1:9" x14ac:dyDescent="0.25">
      <c r="A182" s="145" t="s">
        <v>150</v>
      </c>
      <c r="B182" s="124">
        <v>1003.86</v>
      </c>
      <c r="D182" s="112" t="s">
        <v>160</v>
      </c>
      <c r="E182" s="31">
        <v>1977.04</v>
      </c>
      <c r="G182" s="31"/>
      <c r="H182" s="32"/>
      <c r="I182" s="97"/>
    </row>
    <row r="183" spans="1:9" x14ac:dyDescent="0.25">
      <c r="A183" s="145" t="s">
        <v>128</v>
      </c>
      <c r="B183" s="124">
        <v>400.9</v>
      </c>
      <c r="D183" s="112" t="s">
        <v>124</v>
      </c>
      <c r="E183" s="31">
        <v>1765.77</v>
      </c>
      <c r="G183" s="31"/>
      <c r="H183" s="32"/>
      <c r="I183" s="97"/>
    </row>
    <row r="184" spans="1:9" x14ac:dyDescent="0.25">
      <c r="A184" s="112" t="s">
        <v>142</v>
      </c>
      <c r="B184" s="124">
        <v>592.89</v>
      </c>
      <c r="D184" s="112" t="s">
        <v>161</v>
      </c>
      <c r="E184" s="31">
        <v>605.54</v>
      </c>
      <c r="G184" s="31"/>
      <c r="H184" s="32"/>
      <c r="I184" s="97"/>
    </row>
    <row r="185" spans="1:9" x14ac:dyDescent="0.25">
      <c r="A185" s="112" t="s">
        <v>140</v>
      </c>
      <c r="B185" s="124">
        <v>324.02999999999997</v>
      </c>
      <c r="D185" s="112" t="s">
        <v>121</v>
      </c>
      <c r="E185" s="31">
        <v>2203.12</v>
      </c>
      <c r="G185" s="31"/>
      <c r="H185" s="32"/>
      <c r="I185" s="97"/>
    </row>
    <row r="186" spans="1:9" x14ac:dyDescent="0.25">
      <c r="A186" s="112" t="s">
        <v>146</v>
      </c>
      <c r="B186" s="124">
        <v>2424.4899999999998</v>
      </c>
      <c r="D186" s="112" t="s">
        <v>144</v>
      </c>
      <c r="E186" s="31">
        <v>6615.31</v>
      </c>
      <c r="G186" s="31"/>
      <c r="H186" s="32"/>
      <c r="I186" s="97"/>
    </row>
    <row r="187" spans="1:9" x14ac:dyDescent="0.25">
      <c r="A187" s="112" t="s">
        <v>143</v>
      </c>
      <c r="B187" s="155">
        <v>466.93</v>
      </c>
      <c r="D187" s="112"/>
      <c r="E187" s="31"/>
      <c r="G187" s="31"/>
      <c r="H187" s="32"/>
      <c r="I187" s="97"/>
    </row>
    <row r="188" spans="1:9" ht="3" customHeight="1" x14ac:dyDescent="0.25">
      <c r="A188" s="112"/>
      <c r="B188" s="155"/>
      <c r="D188" s="112"/>
      <c r="G188" s="31"/>
      <c r="H188" s="32"/>
      <c r="I188" s="97"/>
    </row>
    <row r="189" spans="1:9" x14ac:dyDescent="0.25">
      <c r="A189" s="148" t="s">
        <v>162</v>
      </c>
      <c r="B189" s="155"/>
      <c r="G189" s="31">
        <f>B190+B191+B192+B193+B194+E190+E191+E192+E193+E194+B195+B196+E195+E196+B197+B198+E197+E198</f>
        <v>1530.47</v>
      </c>
      <c r="H189" s="32"/>
      <c r="I189" s="97"/>
    </row>
    <row r="190" spans="1:9" x14ac:dyDescent="0.25">
      <c r="A190" s="112" t="s">
        <v>125</v>
      </c>
      <c r="B190" s="155">
        <v>374.27</v>
      </c>
      <c r="D190" s="157" t="s">
        <v>135</v>
      </c>
      <c r="E190">
        <v>28.62</v>
      </c>
      <c r="G190" s="31"/>
      <c r="H190" s="32"/>
      <c r="I190" s="97"/>
    </row>
    <row r="191" spans="1:9" x14ac:dyDescent="0.25">
      <c r="A191" s="112" t="s">
        <v>137</v>
      </c>
      <c r="B191" s="155">
        <v>94.45</v>
      </c>
      <c r="D191" s="157" t="s">
        <v>126</v>
      </c>
      <c r="E191">
        <v>160.28</v>
      </c>
      <c r="G191" s="31"/>
      <c r="H191" s="32"/>
      <c r="I191" s="97"/>
    </row>
    <row r="192" spans="1:9" x14ac:dyDescent="0.25">
      <c r="A192" s="112" t="s">
        <v>124</v>
      </c>
      <c r="B192" s="155">
        <v>80.14</v>
      </c>
      <c r="D192" s="157" t="s">
        <v>128</v>
      </c>
      <c r="E192">
        <v>25.75</v>
      </c>
      <c r="G192" s="31"/>
      <c r="H192" s="32"/>
      <c r="I192" s="97"/>
    </row>
    <row r="193" spans="1:9" x14ac:dyDescent="0.25">
      <c r="A193" s="112" t="s">
        <v>146</v>
      </c>
      <c r="B193" s="155">
        <v>48.66</v>
      </c>
      <c r="D193" s="157" t="s">
        <v>121</v>
      </c>
      <c r="E193">
        <v>134.51</v>
      </c>
      <c r="G193" s="31"/>
      <c r="H193" s="32"/>
      <c r="I193" s="97"/>
    </row>
    <row r="194" spans="1:9" x14ac:dyDescent="0.25">
      <c r="A194" s="112" t="s">
        <v>120</v>
      </c>
      <c r="B194" s="155">
        <v>203.2</v>
      </c>
      <c r="D194" s="157" t="s">
        <v>141</v>
      </c>
      <c r="E194">
        <v>51.52</v>
      </c>
      <c r="G194" s="31"/>
      <c r="H194" s="32"/>
      <c r="I194" s="97"/>
    </row>
    <row r="195" spans="1:9" x14ac:dyDescent="0.25">
      <c r="A195" s="112" t="s">
        <v>142</v>
      </c>
      <c r="B195" s="155">
        <v>11.44</v>
      </c>
      <c r="D195" s="157" t="s">
        <v>136</v>
      </c>
      <c r="E195">
        <v>71.55</v>
      </c>
      <c r="G195" s="31"/>
      <c r="H195" s="32"/>
      <c r="I195" s="97"/>
    </row>
    <row r="196" spans="1:9" x14ac:dyDescent="0.25">
      <c r="A196" s="112" t="s">
        <v>138</v>
      </c>
      <c r="B196" s="155">
        <v>22.89</v>
      </c>
      <c r="D196" s="157" t="s">
        <v>144</v>
      </c>
      <c r="E196">
        <v>97.31</v>
      </c>
      <c r="G196" s="31"/>
      <c r="H196" s="32"/>
      <c r="I196" s="97"/>
    </row>
    <row r="197" spans="1:9" x14ac:dyDescent="0.25">
      <c r="A197" s="112" t="s">
        <v>139</v>
      </c>
      <c r="B197" s="155">
        <v>71.5</v>
      </c>
      <c r="C197" s="145"/>
      <c r="D197" s="112" t="s">
        <v>127</v>
      </c>
      <c r="E197">
        <v>22.9</v>
      </c>
      <c r="G197" s="31"/>
      <c r="H197" s="32"/>
      <c r="I197" s="97"/>
    </row>
    <row r="198" spans="1:9" x14ac:dyDescent="0.25">
      <c r="A198" s="112" t="s">
        <v>150</v>
      </c>
      <c r="B198" s="155">
        <v>28.62</v>
      </c>
      <c r="C198" s="145"/>
      <c r="D198" s="157" t="s">
        <v>152</v>
      </c>
      <c r="E198">
        <v>2.86</v>
      </c>
      <c r="G198" s="31"/>
      <c r="H198" s="32"/>
      <c r="I198" s="97"/>
    </row>
    <row r="199" spans="1:9" s="4" customFormat="1" x14ac:dyDescent="0.25">
      <c r="A199" s="112"/>
      <c r="B199" s="155"/>
      <c r="C199" s="145"/>
      <c r="D199" s="157"/>
      <c r="G199" s="31"/>
      <c r="H199" s="32"/>
      <c r="I199" s="97"/>
    </row>
    <row r="200" spans="1:9" ht="15.75" x14ac:dyDescent="0.25">
      <c r="A200" s="30" t="s">
        <v>163</v>
      </c>
      <c r="G200" s="31"/>
      <c r="H200" s="32">
        <f>B202+B203+E202+E203+B204+B205+E204+E205</f>
        <v>7535.66</v>
      </c>
      <c r="I200" s="97"/>
    </row>
    <row r="201" spans="1:9" x14ac:dyDescent="0.25">
      <c r="A201" s="148" t="s">
        <v>164</v>
      </c>
      <c r="G201" s="31"/>
      <c r="H201" s="32"/>
      <c r="I201" s="97"/>
    </row>
    <row r="202" spans="1:9" x14ac:dyDescent="0.25">
      <c r="A202" s="112" t="s">
        <v>121</v>
      </c>
      <c r="B202" s="31">
        <v>1799.49</v>
      </c>
      <c r="D202" s="112" t="s">
        <v>150</v>
      </c>
      <c r="E202" s="113">
        <v>996.3</v>
      </c>
      <c r="G202" s="31"/>
      <c r="H202" s="32"/>
      <c r="I202" s="97"/>
    </row>
    <row r="203" spans="1:9" x14ac:dyDescent="0.25">
      <c r="A203" s="112" t="s">
        <v>271</v>
      </c>
      <c r="B203" s="31">
        <v>1500</v>
      </c>
      <c r="D203" s="112" t="s">
        <v>135</v>
      </c>
      <c r="E203" s="113">
        <v>700</v>
      </c>
      <c r="G203" s="31"/>
      <c r="H203" s="32"/>
      <c r="I203" s="97"/>
    </row>
    <row r="204" spans="1:9" x14ac:dyDescent="0.25">
      <c r="A204" s="112" t="s">
        <v>149</v>
      </c>
      <c r="B204" s="31">
        <v>1290</v>
      </c>
      <c r="D204" s="112" t="s">
        <v>122</v>
      </c>
      <c r="E204" s="113">
        <v>699.87</v>
      </c>
      <c r="G204" s="31"/>
      <c r="H204" s="32"/>
      <c r="I204" s="97"/>
    </row>
    <row r="205" spans="1:9" x14ac:dyDescent="0.25">
      <c r="A205" s="112" t="s">
        <v>152</v>
      </c>
      <c r="B205" s="31">
        <v>550</v>
      </c>
      <c r="D205" s="112"/>
      <c r="E205" s="113"/>
      <c r="G205" s="31"/>
      <c r="H205" s="32"/>
      <c r="I205" s="97">
        <v>5</v>
      </c>
    </row>
    <row r="206" spans="1:9" x14ac:dyDescent="0.25">
      <c r="A206" s="112"/>
      <c r="B206" s="150"/>
      <c r="D206" s="112"/>
      <c r="E206" s="158"/>
      <c r="G206" s="31"/>
      <c r="H206" s="32"/>
      <c r="I206" s="97"/>
    </row>
    <row r="207" spans="1:9" ht="15.75" x14ac:dyDescent="0.25">
      <c r="A207" s="30" t="s">
        <v>165</v>
      </c>
      <c r="G207" s="31"/>
      <c r="H207" s="32">
        <f>SUM(G208:G219)</f>
        <v>105904.73</v>
      </c>
      <c r="I207" s="97"/>
    </row>
    <row r="208" spans="1:9" x14ac:dyDescent="0.25">
      <c r="A208" s="112" t="s">
        <v>166</v>
      </c>
      <c r="B208" s="130"/>
      <c r="C208" s="130"/>
      <c r="F208" s="112"/>
      <c r="G208" s="31">
        <v>2687.55</v>
      </c>
      <c r="H208" s="32"/>
      <c r="I208" s="97"/>
    </row>
    <row r="209" spans="1:9" x14ac:dyDescent="0.25">
      <c r="A209" s="112" t="s">
        <v>167</v>
      </c>
      <c r="B209" s="130"/>
      <c r="C209" s="130"/>
      <c r="F209" s="112"/>
      <c r="G209" s="31">
        <v>1760</v>
      </c>
      <c r="H209" s="32"/>
      <c r="I209" s="97"/>
    </row>
    <row r="210" spans="1:9" s="4" customFormat="1" x14ac:dyDescent="0.25">
      <c r="A210" s="112" t="s">
        <v>274</v>
      </c>
      <c r="B210" s="130"/>
      <c r="C210" s="130"/>
      <c r="F210" s="112"/>
      <c r="G210" s="31">
        <v>6489.5</v>
      </c>
      <c r="H210" s="32"/>
      <c r="I210" s="97"/>
    </row>
    <row r="211" spans="1:9" x14ac:dyDescent="0.25">
      <c r="A211" s="112" t="s">
        <v>168</v>
      </c>
      <c r="B211" s="130"/>
      <c r="C211" s="130"/>
      <c r="F211" s="112"/>
      <c r="G211" s="31">
        <v>4570.8</v>
      </c>
      <c r="H211" s="32"/>
      <c r="I211" s="97"/>
    </row>
    <row r="212" spans="1:9" x14ac:dyDescent="0.25">
      <c r="A212" s="112" t="s">
        <v>169</v>
      </c>
      <c r="B212" s="130"/>
      <c r="C212" s="130"/>
      <c r="F212" s="112"/>
      <c r="G212" s="31">
        <v>49229.279999999999</v>
      </c>
      <c r="H212" s="32"/>
      <c r="I212" s="97"/>
    </row>
    <row r="213" spans="1:9" x14ac:dyDescent="0.25">
      <c r="A213" s="112" t="s">
        <v>170</v>
      </c>
      <c r="B213" s="130"/>
      <c r="C213" s="130"/>
      <c r="F213" s="112"/>
      <c r="G213" s="31">
        <v>2498.88</v>
      </c>
      <c r="H213" s="32"/>
      <c r="I213" s="97"/>
    </row>
    <row r="214" spans="1:9" x14ac:dyDescent="0.25">
      <c r="A214" s="112" t="s">
        <v>272</v>
      </c>
      <c r="B214" s="130"/>
      <c r="C214" s="130"/>
      <c r="F214" s="112"/>
      <c r="G214" s="31">
        <v>15774.09</v>
      </c>
      <c r="H214" s="32"/>
      <c r="I214" s="97"/>
    </row>
    <row r="215" spans="1:9" x14ac:dyDescent="0.25">
      <c r="A215" s="159" t="s">
        <v>273</v>
      </c>
      <c r="B215" s="63"/>
      <c r="C215" s="63"/>
      <c r="F215" s="112"/>
      <c r="G215" s="31">
        <v>570</v>
      </c>
      <c r="H215" s="32"/>
      <c r="I215" s="97"/>
    </row>
    <row r="216" spans="1:9" ht="9.75" customHeight="1" x14ac:dyDescent="0.25">
      <c r="A216" s="112"/>
      <c r="B216" s="130"/>
      <c r="C216" s="130"/>
      <c r="F216" s="112"/>
      <c r="G216" s="31"/>
      <c r="H216" s="32"/>
      <c r="I216" s="97"/>
    </row>
    <row r="217" spans="1:9" x14ac:dyDescent="0.25">
      <c r="A217" s="148" t="s">
        <v>171</v>
      </c>
      <c r="E217" s="112"/>
      <c r="G217" s="31">
        <f>B218+B219+B220+B221+B222+E218+E219+E220+E221+B223+B224+B225+B226+E222+E223+E224+E225+E226+B227+B228+E227+E228</f>
        <v>22324.63</v>
      </c>
      <c r="H217" s="32"/>
      <c r="I217" s="97"/>
    </row>
    <row r="218" spans="1:9" x14ac:dyDescent="0.25">
      <c r="A218" s="112" t="s">
        <v>124</v>
      </c>
      <c r="B218" s="31">
        <v>167.28</v>
      </c>
      <c r="D218" s="157" t="s">
        <v>126</v>
      </c>
      <c r="E218" s="124">
        <v>1472.84</v>
      </c>
      <c r="G218" s="31"/>
      <c r="H218" s="32"/>
      <c r="I218" s="97"/>
    </row>
    <row r="219" spans="1:9" x14ac:dyDescent="0.25">
      <c r="A219" s="112" t="s">
        <v>144</v>
      </c>
      <c r="B219" s="31">
        <v>68.88</v>
      </c>
      <c r="D219" s="157" t="s">
        <v>152</v>
      </c>
      <c r="E219" s="124">
        <v>893.05</v>
      </c>
      <c r="G219" s="31"/>
      <c r="H219" s="32"/>
      <c r="I219" s="97"/>
    </row>
    <row r="220" spans="1:9" x14ac:dyDescent="0.25">
      <c r="A220" s="112" t="s">
        <v>143</v>
      </c>
      <c r="B220" s="31">
        <v>6328.1</v>
      </c>
      <c r="D220" s="157" t="s">
        <v>128</v>
      </c>
      <c r="E220" s="124">
        <v>2420.5</v>
      </c>
      <c r="G220" s="31"/>
      <c r="H220" s="32"/>
      <c r="I220" s="97"/>
    </row>
    <row r="221" spans="1:9" x14ac:dyDescent="0.25">
      <c r="A221" s="145" t="s">
        <v>135</v>
      </c>
      <c r="B221" s="31">
        <v>201.26</v>
      </c>
      <c r="D221" s="157" t="s">
        <v>149</v>
      </c>
      <c r="E221" s="124">
        <v>373.28</v>
      </c>
      <c r="G221" s="31"/>
      <c r="H221" s="32"/>
      <c r="I221" s="97"/>
    </row>
    <row r="222" spans="1:9" x14ac:dyDescent="0.25">
      <c r="A222" s="145" t="s">
        <v>139</v>
      </c>
      <c r="B222" s="31">
        <v>86.1</v>
      </c>
      <c r="D222" s="157" t="s">
        <v>141</v>
      </c>
      <c r="E222" s="124">
        <v>195.57</v>
      </c>
      <c r="G222" s="31"/>
      <c r="H222" s="32"/>
      <c r="I222" s="97"/>
    </row>
    <row r="223" spans="1:9" x14ac:dyDescent="0.25">
      <c r="A223" s="145" t="s">
        <v>122</v>
      </c>
      <c r="B223" s="31">
        <v>175.23</v>
      </c>
      <c r="D223" s="157" t="s">
        <v>125</v>
      </c>
      <c r="E223" s="124">
        <v>118.08</v>
      </c>
      <c r="G223" s="31"/>
      <c r="H223" s="32"/>
      <c r="I223" s="97"/>
    </row>
    <row r="224" spans="1:9" x14ac:dyDescent="0.25">
      <c r="A224" s="145" t="s">
        <v>121</v>
      </c>
      <c r="B224" s="31">
        <v>2467.7600000000002</v>
      </c>
      <c r="D224" s="157" t="s">
        <v>120</v>
      </c>
      <c r="E224" s="124">
        <v>62.73</v>
      </c>
      <c r="G224" s="31"/>
      <c r="H224" s="32"/>
      <c r="I224" s="97"/>
    </row>
    <row r="225" spans="1:9" x14ac:dyDescent="0.25">
      <c r="A225" s="145" t="s">
        <v>146</v>
      </c>
      <c r="B225" s="160">
        <v>38.130000000000003</v>
      </c>
      <c r="D225" s="157" t="s">
        <v>150</v>
      </c>
      <c r="E225" s="124">
        <v>647.54999999999995</v>
      </c>
      <c r="G225" s="31"/>
      <c r="H225" s="32"/>
      <c r="I225" s="97"/>
    </row>
    <row r="226" spans="1:9" x14ac:dyDescent="0.25">
      <c r="A226" s="145" t="s">
        <v>140</v>
      </c>
      <c r="B226" s="31">
        <v>38.130000000000003</v>
      </c>
      <c r="D226" s="157" t="s">
        <v>127</v>
      </c>
      <c r="E226" s="124">
        <v>174</v>
      </c>
      <c r="G226" s="31"/>
      <c r="H226" s="32"/>
      <c r="I226" s="97"/>
    </row>
    <row r="227" spans="1:9" s="4" customFormat="1" x14ac:dyDescent="0.25">
      <c r="A227" s="145" t="s">
        <v>142</v>
      </c>
      <c r="B227" s="31">
        <v>81.75</v>
      </c>
      <c r="D227" s="157" t="s">
        <v>137</v>
      </c>
      <c r="E227" s="124">
        <v>192.65</v>
      </c>
      <c r="G227" s="31"/>
      <c r="H227" s="32"/>
      <c r="I227" s="97"/>
    </row>
    <row r="228" spans="1:9" s="4" customFormat="1" x14ac:dyDescent="0.25">
      <c r="A228" s="145" t="s">
        <v>136</v>
      </c>
      <c r="B228" s="31">
        <v>6043.04</v>
      </c>
      <c r="D228" s="157" t="s">
        <v>138</v>
      </c>
      <c r="E228" s="124">
        <v>78.72</v>
      </c>
      <c r="G228" s="31"/>
      <c r="H228" s="32"/>
      <c r="I228" s="97"/>
    </row>
    <row r="229" spans="1:9" x14ac:dyDescent="0.25">
      <c r="A229" s="112"/>
      <c r="E229" s="155"/>
      <c r="G229" s="31"/>
      <c r="H229" s="32"/>
      <c r="I229" s="97"/>
    </row>
    <row r="230" spans="1:9" ht="15.75" x14ac:dyDescent="0.25">
      <c r="A230" s="30" t="s">
        <v>172</v>
      </c>
      <c r="G230" s="111"/>
      <c r="H230" s="32">
        <f>SUM(G231:G235)</f>
        <v>7091.8899999999994</v>
      </c>
      <c r="I230" s="97"/>
    </row>
    <row r="231" spans="1:9" x14ac:dyDescent="0.25">
      <c r="A231" s="112" t="s">
        <v>173</v>
      </c>
      <c r="B231" s="130"/>
      <c r="C231" s="130"/>
      <c r="D231" s="130"/>
      <c r="G231" s="31">
        <v>161.41999999999999</v>
      </c>
      <c r="H231" s="32"/>
      <c r="I231" s="97"/>
    </row>
    <row r="232" spans="1:9" x14ac:dyDescent="0.25">
      <c r="A232" s="145" t="s">
        <v>174</v>
      </c>
      <c r="B232" s="136"/>
      <c r="C232" s="136"/>
      <c r="D232" s="136"/>
      <c r="G232" s="31">
        <v>1805.22</v>
      </c>
      <c r="H232" s="32"/>
      <c r="I232" s="97"/>
    </row>
    <row r="233" spans="1:9" x14ac:dyDescent="0.25">
      <c r="A233" s="145" t="s">
        <v>114</v>
      </c>
      <c r="B233" s="136"/>
      <c r="C233" s="136"/>
      <c r="D233" s="136"/>
      <c r="G233" s="31">
        <v>2399.98</v>
      </c>
      <c r="H233" s="32"/>
      <c r="I233" s="97"/>
    </row>
    <row r="234" spans="1:9" x14ac:dyDescent="0.25">
      <c r="A234" s="145" t="s">
        <v>275</v>
      </c>
      <c r="B234" s="136"/>
      <c r="C234" s="136"/>
      <c r="D234" s="136"/>
      <c r="G234" s="31">
        <v>2643.27</v>
      </c>
      <c r="H234" s="32"/>
      <c r="I234" s="97"/>
    </row>
    <row r="235" spans="1:9" x14ac:dyDescent="0.25">
      <c r="A235" s="145" t="s">
        <v>276</v>
      </c>
      <c r="B235" s="136"/>
      <c r="C235" s="136"/>
      <c r="D235" s="136"/>
      <c r="G235" s="31">
        <v>82</v>
      </c>
      <c r="H235" s="32"/>
      <c r="I235" s="97"/>
    </row>
    <row r="236" spans="1:9" s="4" customFormat="1" x14ac:dyDescent="0.25">
      <c r="A236" s="145"/>
      <c r="B236" s="136"/>
      <c r="C236" s="136"/>
      <c r="D236" s="136"/>
      <c r="G236" s="31"/>
      <c r="H236" s="32"/>
      <c r="I236" s="97"/>
    </row>
    <row r="237" spans="1:9" s="4" customFormat="1" x14ac:dyDescent="0.25">
      <c r="A237" s="145"/>
      <c r="B237" s="136"/>
      <c r="C237" s="136"/>
      <c r="D237" s="136"/>
      <c r="G237" s="31"/>
      <c r="H237" s="32"/>
      <c r="I237" s="97"/>
    </row>
    <row r="238" spans="1:9" x14ac:dyDescent="0.25">
      <c r="A238" s="145"/>
      <c r="B238" s="136"/>
      <c r="C238" s="136"/>
      <c r="D238" s="136"/>
      <c r="G238" s="31"/>
      <c r="H238" s="32"/>
      <c r="I238" s="97"/>
    </row>
    <row r="239" spans="1:9" ht="20.25" x14ac:dyDescent="0.3">
      <c r="A239" s="139" t="s">
        <v>175</v>
      </c>
      <c r="B239" s="140"/>
      <c r="C239" s="140"/>
      <c r="D239" s="140"/>
      <c r="E239" s="140"/>
      <c r="F239" s="140"/>
      <c r="G239" s="137"/>
      <c r="H239" s="116">
        <f>H241+H244</f>
        <v>96450.790000000008</v>
      </c>
      <c r="I239" s="117">
        <f>H239/96457</f>
        <v>0.99993561898047845</v>
      </c>
    </row>
    <row r="240" spans="1:9" ht="18.75" x14ac:dyDescent="0.3">
      <c r="A240" s="89"/>
      <c r="G240" s="31"/>
      <c r="H240" s="32"/>
      <c r="I240" s="97"/>
    </row>
    <row r="241" spans="1:9" ht="15.75" x14ac:dyDescent="0.25">
      <c r="A241" s="30" t="s">
        <v>176</v>
      </c>
      <c r="B241" s="103"/>
      <c r="F241" s="115"/>
      <c r="G241" s="111"/>
      <c r="H241" s="96">
        <v>52104.08</v>
      </c>
      <c r="I241" s="142">
        <f>H241/52108</f>
        <v>0.99992477162815696</v>
      </c>
    </row>
    <row r="242" spans="1:9" x14ac:dyDescent="0.25">
      <c r="A242" s="112" t="s">
        <v>216</v>
      </c>
      <c r="B242" s="112"/>
      <c r="G242" s="31"/>
      <c r="H242" s="32"/>
      <c r="I242" s="143"/>
    </row>
    <row r="243" spans="1:9" x14ac:dyDescent="0.25">
      <c r="A243" s="112"/>
      <c r="B243" s="112"/>
      <c r="G243" s="31"/>
      <c r="H243" s="32"/>
      <c r="I243" s="143"/>
    </row>
    <row r="244" spans="1:9" ht="15.75" x14ac:dyDescent="0.25">
      <c r="A244" s="115" t="s">
        <v>14</v>
      </c>
      <c r="G244" s="128"/>
      <c r="H244" s="96">
        <f>SUM(H245:H288)</f>
        <v>44346.71</v>
      </c>
      <c r="I244" s="142">
        <f>H244/44349</f>
        <v>0.99994836411193033</v>
      </c>
    </row>
    <row r="245" spans="1:9" ht="15.75" x14ac:dyDescent="0.25">
      <c r="A245" s="30" t="s">
        <v>177</v>
      </c>
      <c r="G245" s="31"/>
      <c r="H245" s="32">
        <v>168.25</v>
      </c>
      <c r="I245" s="97"/>
    </row>
    <row r="246" spans="1:9" ht="15.75" x14ac:dyDescent="0.25">
      <c r="A246" s="30"/>
      <c r="G246" s="31"/>
      <c r="H246" s="32"/>
      <c r="I246" s="97"/>
    </row>
    <row r="247" spans="1:9" ht="15.75" x14ac:dyDescent="0.25">
      <c r="A247" s="30" t="s">
        <v>16</v>
      </c>
      <c r="G247" s="31"/>
      <c r="H247" s="32">
        <f>SUM(G248:G253)</f>
        <v>18000.04</v>
      </c>
      <c r="I247" s="144"/>
    </row>
    <row r="248" spans="1:9" x14ac:dyDescent="0.25">
      <c r="A248" s="112" t="s">
        <v>277</v>
      </c>
      <c r="D248" s="112"/>
      <c r="G248" s="31">
        <v>4748.82</v>
      </c>
      <c r="H248" s="32"/>
      <c r="I248" s="97"/>
    </row>
    <row r="249" spans="1:9" x14ac:dyDescent="0.25">
      <c r="A249" s="112" t="s">
        <v>178</v>
      </c>
      <c r="F249" s="112"/>
      <c r="G249" s="31">
        <v>561.6</v>
      </c>
      <c r="H249" s="32"/>
      <c r="I249" s="97"/>
    </row>
    <row r="250" spans="1:9" x14ac:dyDescent="0.25">
      <c r="A250" s="112" t="s">
        <v>281</v>
      </c>
      <c r="F250" s="112"/>
      <c r="G250" s="31">
        <v>699.89</v>
      </c>
      <c r="H250" s="32"/>
      <c r="I250" s="97"/>
    </row>
    <row r="251" spans="1:9" x14ac:dyDescent="0.25">
      <c r="A251" s="112" t="s">
        <v>278</v>
      </c>
      <c r="F251" s="112"/>
      <c r="G251" s="31">
        <v>7329.87</v>
      </c>
      <c r="H251" s="32"/>
      <c r="I251" s="97"/>
    </row>
    <row r="252" spans="1:9" s="4" customFormat="1" x14ac:dyDescent="0.25">
      <c r="A252" s="112" t="s">
        <v>279</v>
      </c>
      <c r="F252" s="112"/>
      <c r="G252" s="31">
        <v>2159.88</v>
      </c>
      <c r="H252" s="32"/>
      <c r="I252" s="97"/>
    </row>
    <row r="253" spans="1:9" s="4" customFormat="1" x14ac:dyDescent="0.25">
      <c r="A253" s="112" t="s">
        <v>280</v>
      </c>
      <c r="F253" s="112"/>
      <c r="G253" s="31">
        <v>2499.98</v>
      </c>
      <c r="H253" s="32"/>
      <c r="I253" s="97"/>
    </row>
    <row r="254" spans="1:9" s="4" customFormat="1" ht="13.5" customHeight="1" x14ac:dyDescent="0.25">
      <c r="A254" s="112"/>
      <c r="F254" s="112"/>
      <c r="G254" s="31"/>
      <c r="H254" s="32"/>
      <c r="I254" s="97">
        <v>6</v>
      </c>
    </row>
    <row r="255" spans="1:9" ht="15.75" x14ac:dyDescent="0.25">
      <c r="A255" s="30" t="s">
        <v>96</v>
      </c>
      <c r="G255" s="111"/>
      <c r="H255" s="32">
        <f>SUM(G256:G258)</f>
        <v>13264.98</v>
      </c>
      <c r="I255" s="97"/>
    </row>
    <row r="256" spans="1:9" ht="13.5" customHeight="1" x14ac:dyDescent="0.25">
      <c r="A256" s="112" t="s">
        <v>97</v>
      </c>
      <c r="B256" s="130"/>
      <c r="G256" s="31">
        <v>2808.99</v>
      </c>
      <c r="H256" s="32"/>
      <c r="I256" s="97"/>
    </row>
    <row r="257" spans="1:9" ht="12.75" customHeight="1" x14ac:dyDescent="0.25">
      <c r="A257" s="112" t="s">
        <v>98</v>
      </c>
      <c r="B257" s="130"/>
      <c r="G257" s="31">
        <v>553.72</v>
      </c>
      <c r="H257" s="32"/>
      <c r="I257" s="97"/>
    </row>
    <row r="258" spans="1:9" ht="13.5" customHeight="1" x14ac:dyDescent="0.25">
      <c r="A258" s="112" t="s">
        <v>99</v>
      </c>
      <c r="B258" s="130"/>
      <c r="G258" s="31">
        <v>9902.27</v>
      </c>
      <c r="H258" s="32"/>
      <c r="I258" s="97"/>
    </row>
    <row r="259" spans="1:9" ht="7.5" customHeight="1" x14ac:dyDescent="0.25">
      <c r="A259" s="112"/>
      <c r="G259" s="31"/>
      <c r="H259" s="32"/>
      <c r="I259" s="97"/>
    </row>
    <row r="260" spans="1:9" ht="15.75" x14ac:dyDescent="0.25">
      <c r="A260" s="30" t="s">
        <v>179</v>
      </c>
      <c r="G260" s="111"/>
      <c r="H260" s="32">
        <f>SUM(G261:G263)</f>
        <v>2522.3000000000002</v>
      </c>
      <c r="I260" s="97"/>
    </row>
    <row r="261" spans="1:9" x14ac:dyDescent="0.25">
      <c r="A261" s="112" t="s">
        <v>282</v>
      </c>
      <c r="B261" s="22"/>
      <c r="C261" s="22"/>
      <c r="D261" s="22"/>
      <c r="G261" s="161">
        <v>1242.3</v>
      </c>
      <c r="H261" s="32"/>
      <c r="I261" s="97"/>
    </row>
    <row r="262" spans="1:9" ht="12" customHeight="1" x14ac:dyDescent="0.25">
      <c r="A262" s="112" t="s">
        <v>284</v>
      </c>
      <c r="B262" s="22"/>
      <c r="C262" s="22"/>
      <c r="D262" s="22"/>
      <c r="G262" s="161">
        <v>280</v>
      </c>
      <c r="H262" s="32"/>
      <c r="I262" s="97"/>
    </row>
    <row r="263" spans="1:9" ht="13.5" customHeight="1" x14ac:dyDescent="0.25">
      <c r="A263" s="112" t="s">
        <v>283</v>
      </c>
      <c r="B263" s="22"/>
      <c r="C263" s="22"/>
      <c r="D263" s="22"/>
      <c r="G263" s="161">
        <v>1000</v>
      </c>
      <c r="H263" s="32"/>
      <c r="I263" s="97"/>
    </row>
    <row r="264" spans="1:9" s="4" customFormat="1" ht="8.25" customHeight="1" x14ac:dyDescent="0.25">
      <c r="A264" s="112"/>
      <c r="B264" s="22"/>
      <c r="C264" s="22"/>
      <c r="D264" s="22"/>
      <c r="G264" s="161"/>
      <c r="H264" s="32"/>
      <c r="I264" s="97"/>
    </row>
    <row r="265" spans="1:9" s="4" customFormat="1" ht="15.75" x14ac:dyDescent="0.25">
      <c r="A265" s="30" t="s">
        <v>257</v>
      </c>
      <c r="B265" s="162"/>
      <c r="C265" s="162"/>
      <c r="D265" s="22"/>
      <c r="G265" s="161"/>
      <c r="H265" s="32">
        <v>87.5</v>
      </c>
      <c r="I265" s="97"/>
    </row>
    <row r="266" spans="1:9" ht="9" customHeight="1" x14ac:dyDescent="0.25">
      <c r="A266" s="112"/>
      <c r="B266" s="22"/>
      <c r="C266" s="22"/>
      <c r="D266" s="22"/>
      <c r="G266" s="161"/>
      <c r="H266" s="32"/>
      <c r="I266" s="97"/>
    </row>
    <row r="267" spans="1:9" ht="15.75" x14ac:dyDescent="0.25">
      <c r="A267" s="30" t="s">
        <v>27</v>
      </c>
      <c r="G267" s="31"/>
      <c r="H267" s="32">
        <f>SUM(G268:G278)</f>
        <v>8298.18</v>
      </c>
      <c r="I267" s="97"/>
    </row>
    <row r="268" spans="1:9" x14ac:dyDescent="0.25">
      <c r="A268" s="112" t="s">
        <v>180</v>
      </c>
      <c r="G268" s="31">
        <v>245.15</v>
      </c>
      <c r="H268" s="32"/>
      <c r="I268" s="97"/>
    </row>
    <row r="269" spans="1:9" x14ac:dyDescent="0.25">
      <c r="A269" s="112" t="s">
        <v>181</v>
      </c>
      <c r="C269" s="112"/>
      <c r="G269" s="31">
        <v>183.52</v>
      </c>
      <c r="H269" s="32"/>
      <c r="I269" s="97"/>
    </row>
    <row r="270" spans="1:9" x14ac:dyDescent="0.25">
      <c r="A270" s="112" t="s">
        <v>182</v>
      </c>
      <c r="F270" s="112"/>
      <c r="G270" s="31">
        <v>162.97</v>
      </c>
      <c r="H270" s="32"/>
      <c r="I270" s="97"/>
    </row>
    <row r="271" spans="1:9" x14ac:dyDescent="0.25">
      <c r="A271" s="112" t="s">
        <v>183</v>
      </c>
      <c r="F271" s="112"/>
      <c r="G271" s="31">
        <v>1444.13</v>
      </c>
      <c r="H271" s="32"/>
      <c r="I271" s="97"/>
    </row>
    <row r="272" spans="1:9" x14ac:dyDescent="0.25">
      <c r="A272" s="112" t="s">
        <v>287</v>
      </c>
      <c r="F272" s="112"/>
      <c r="G272" s="31">
        <v>2350</v>
      </c>
      <c r="H272" s="32"/>
      <c r="I272" s="97"/>
    </row>
    <row r="273" spans="1:9" s="4" customFormat="1" x14ac:dyDescent="0.25">
      <c r="A273" s="112" t="s">
        <v>288</v>
      </c>
      <c r="F273" s="112"/>
      <c r="G273" s="31">
        <v>1150</v>
      </c>
      <c r="H273" s="32"/>
      <c r="I273" s="97"/>
    </row>
    <row r="274" spans="1:9" s="4" customFormat="1" x14ac:dyDescent="0.25">
      <c r="A274" s="112" t="s">
        <v>289</v>
      </c>
      <c r="F274" s="112"/>
      <c r="G274" s="31">
        <v>1080</v>
      </c>
      <c r="H274" s="32"/>
      <c r="I274" s="97"/>
    </row>
    <row r="275" spans="1:9" s="4" customFormat="1" x14ac:dyDescent="0.25">
      <c r="A275" s="112" t="s">
        <v>290</v>
      </c>
      <c r="F275" s="112"/>
      <c r="G275" s="31">
        <v>352.27</v>
      </c>
      <c r="H275" s="32"/>
      <c r="I275" s="97"/>
    </row>
    <row r="276" spans="1:9" x14ac:dyDescent="0.25">
      <c r="A276" s="112" t="s">
        <v>286</v>
      </c>
      <c r="G276" s="31">
        <v>469</v>
      </c>
      <c r="H276" s="32"/>
      <c r="I276" s="97"/>
    </row>
    <row r="277" spans="1:9" x14ac:dyDescent="0.25">
      <c r="A277" s="112" t="s">
        <v>291</v>
      </c>
      <c r="G277" s="31">
        <v>561.14</v>
      </c>
      <c r="H277" s="32"/>
      <c r="I277" s="97"/>
    </row>
    <row r="278" spans="1:9" s="4" customFormat="1" x14ac:dyDescent="0.25">
      <c r="A278" s="112" t="s">
        <v>332</v>
      </c>
      <c r="G278" s="31">
        <v>300</v>
      </c>
      <c r="H278" s="32"/>
      <c r="I278" s="97"/>
    </row>
    <row r="279" spans="1:9" s="4" customFormat="1" ht="12.75" customHeight="1" x14ac:dyDescent="0.25">
      <c r="A279" s="112"/>
      <c r="G279" s="31"/>
      <c r="H279" s="32"/>
      <c r="I279" s="97"/>
    </row>
    <row r="280" spans="1:9" ht="15.75" x14ac:dyDescent="0.25">
      <c r="A280" s="135" t="s">
        <v>109</v>
      </c>
      <c r="B280" s="134"/>
      <c r="G280" s="31"/>
      <c r="H280" s="32">
        <v>46.81</v>
      </c>
      <c r="I280" s="97"/>
    </row>
    <row r="281" spans="1:9" ht="9" customHeight="1" x14ac:dyDescent="0.25">
      <c r="A281" s="134"/>
      <c r="G281" s="31"/>
      <c r="H281" s="32"/>
      <c r="I281" s="97"/>
    </row>
    <row r="282" spans="1:9" ht="15.75" x14ac:dyDescent="0.25">
      <c r="A282" s="30" t="s">
        <v>285</v>
      </c>
      <c r="G282" s="111"/>
      <c r="H282" s="32">
        <f>G283+G284</f>
        <v>292.83</v>
      </c>
      <c r="I282" s="97"/>
    </row>
    <row r="283" spans="1:9" x14ac:dyDescent="0.25">
      <c r="A283" s="112" t="s">
        <v>114</v>
      </c>
      <c r="B283" s="22"/>
      <c r="C283" s="22"/>
      <c r="D283" s="22"/>
      <c r="G283" s="31">
        <v>131.41</v>
      </c>
      <c r="H283" s="32"/>
      <c r="I283" s="97"/>
    </row>
    <row r="284" spans="1:9" ht="12.75" customHeight="1" x14ac:dyDescent="0.25">
      <c r="A284" s="112" t="s">
        <v>184</v>
      </c>
      <c r="B284" s="22"/>
      <c r="C284" s="22"/>
      <c r="G284" s="31">
        <v>161.41999999999999</v>
      </c>
      <c r="H284" s="32"/>
      <c r="I284" s="97"/>
    </row>
    <row r="285" spans="1:9" ht="11.25" customHeight="1" x14ac:dyDescent="0.25">
      <c r="A285" s="30"/>
      <c r="G285" s="31"/>
      <c r="H285" s="32"/>
      <c r="I285" s="97"/>
    </row>
    <row r="286" spans="1:9" ht="15.75" x14ac:dyDescent="0.25">
      <c r="A286" s="30" t="s">
        <v>116</v>
      </c>
      <c r="G286" s="31"/>
      <c r="H286" s="32">
        <v>1482.07</v>
      </c>
      <c r="I286" s="97"/>
    </row>
    <row r="287" spans="1:9" ht="9" customHeight="1" x14ac:dyDescent="0.25">
      <c r="A287" s="30"/>
      <c r="G287" s="31"/>
      <c r="H287" s="32"/>
      <c r="I287" s="97"/>
    </row>
    <row r="288" spans="1:9" ht="15.75" x14ac:dyDescent="0.25">
      <c r="A288" s="30" t="s">
        <v>117</v>
      </c>
      <c r="G288" s="31"/>
      <c r="H288" s="32">
        <v>183.75</v>
      </c>
      <c r="I288" s="97"/>
    </row>
    <row r="289" spans="1:9" ht="10.5" customHeight="1" x14ac:dyDescent="0.25">
      <c r="A289" s="30"/>
      <c r="G289" s="31"/>
      <c r="H289" s="32"/>
      <c r="I289" s="97"/>
    </row>
    <row r="290" spans="1:9" ht="15.75" x14ac:dyDescent="0.25">
      <c r="A290" s="30"/>
      <c r="G290" s="31"/>
      <c r="H290" s="32"/>
      <c r="I290" s="97"/>
    </row>
    <row r="291" spans="1:9" ht="15.75" x14ac:dyDescent="0.25">
      <c r="A291" s="30"/>
      <c r="G291" s="31"/>
      <c r="H291" s="32"/>
      <c r="I291" s="97"/>
    </row>
    <row r="292" spans="1:9" ht="20.25" x14ac:dyDescent="0.3">
      <c r="A292" s="139" t="s">
        <v>185</v>
      </c>
      <c r="B292" s="140"/>
      <c r="C292" s="140"/>
      <c r="D292" s="140"/>
      <c r="E292" s="140"/>
      <c r="F292" s="140"/>
      <c r="G292" s="137"/>
      <c r="H292" s="116">
        <f>H294+H297</f>
        <v>111323.42000000001</v>
      </c>
      <c r="I292" s="117">
        <f>H292/111427</f>
        <v>0.99907042278801383</v>
      </c>
    </row>
    <row r="293" spans="1:9" ht="12.75" customHeight="1" x14ac:dyDescent="0.25">
      <c r="A293" s="30"/>
      <c r="G293" s="31"/>
      <c r="H293" s="32"/>
      <c r="I293" s="97"/>
    </row>
    <row r="294" spans="1:9" ht="15.75" x14ac:dyDescent="0.25">
      <c r="A294" s="115" t="s">
        <v>186</v>
      </c>
      <c r="C294" s="115"/>
      <c r="D294" s="30"/>
      <c r="G294" s="31"/>
      <c r="H294" s="96">
        <v>36552.85</v>
      </c>
      <c r="I294" s="117">
        <f>H294/36648</f>
        <v>0.99740367823619291</v>
      </c>
    </row>
    <row r="295" spans="1:9" ht="11.25" customHeight="1" x14ac:dyDescent="0.25">
      <c r="A295" s="112" t="s">
        <v>292</v>
      </c>
      <c r="G295" s="31"/>
      <c r="H295" s="32"/>
      <c r="I295" s="143"/>
    </row>
    <row r="296" spans="1:9" ht="12.75" customHeight="1" x14ac:dyDescent="0.25">
      <c r="A296" s="112"/>
      <c r="G296" s="31"/>
      <c r="H296" s="32"/>
      <c r="I296" s="143"/>
    </row>
    <row r="297" spans="1:9" ht="15.75" x14ac:dyDescent="0.25">
      <c r="A297" s="115" t="s">
        <v>132</v>
      </c>
      <c r="F297" s="115"/>
      <c r="G297" s="111"/>
      <c r="H297" s="96">
        <f>SUM(H299:H344)</f>
        <v>74770.570000000007</v>
      </c>
      <c r="I297" s="117">
        <f>H297/74779</f>
        <v>0.9998872678158307</v>
      </c>
    </row>
    <row r="298" spans="1:9" ht="6" customHeight="1" x14ac:dyDescent="0.25">
      <c r="A298" s="30"/>
      <c r="G298" s="31"/>
      <c r="H298" s="32"/>
      <c r="I298" s="97"/>
    </row>
    <row r="299" spans="1:9" ht="15.75" x14ac:dyDescent="0.25">
      <c r="A299" s="30" t="s">
        <v>86</v>
      </c>
      <c r="G299" s="31"/>
      <c r="H299" s="32">
        <v>76.2</v>
      </c>
      <c r="I299" s="97"/>
    </row>
    <row r="300" spans="1:9" ht="8.25" customHeight="1" x14ac:dyDescent="0.25">
      <c r="A300" s="30"/>
      <c r="G300" s="31"/>
      <c r="H300" s="32"/>
      <c r="I300" s="97"/>
    </row>
    <row r="301" spans="1:9" ht="15.75" x14ac:dyDescent="0.25">
      <c r="A301" s="30" t="s">
        <v>16</v>
      </c>
      <c r="G301" s="31"/>
      <c r="H301" s="32">
        <f>SUM(G302:G309)</f>
        <v>3051.75</v>
      </c>
      <c r="I301" s="144"/>
    </row>
    <row r="302" spans="1:9" x14ac:dyDescent="0.25">
      <c r="A302" s="112" t="s">
        <v>294</v>
      </c>
      <c r="G302" s="31">
        <v>914.47</v>
      </c>
      <c r="H302" s="32"/>
      <c r="I302" s="97"/>
    </row>
    <row r="303" spans="1:9" ht="12.75" customHeight="1" x14ac:dyDescent="0.25">
      <c r="A303" s="112" t="s">
        <v>18</v>
      </c>
      <c r="G303" s="31">
        <v>155.63</v>
      </c>
      <c r="H303" s="32"/>
      <c r="I303" s="97"/>
    </row>
    <row r="304" spans="1:9" ht="13.5" customHeight="1" x14ac:dyDescent="0.25">
      <c r="A304" s="112" t="s">
        <v>293</v>
      </c>
      <c r="B304" s="112"/>
      <c r="G304" s="31">
        <v>75.2</v>
      </c>
      <c r="H304" s="32"/>
      <c r="I304" s="97"/>
    </row>
    <row r="305" spans="1:9" x14ac:dyDescent="0.25">
      <c r="A305" s="112" t="s">
        <v>187</v>
      </c>
      <c r="D305" s="112"/>
      <c r="G305" s="31">
        <v>489</v>
      </c>
      <c r="H305" s="32"/>
      <c r="I305" s="97"/>
    </row>
    <row r="306" spans="1:9" x14ac:dyDescent="0.25">
      <c r="A306" s="112" t="s">
        <v>295</v>
      </c>
      <c r="D306" s="112"/>
      <c r="G306" s="31">
        <v>93.37</v>
      </c>
      <c r="H306" s="32"/>
      <c r="I306" s="97"/>
    </row>
    <row r="307" spans="1:9" x14ac:dyDescent="0.25">
      <c r="A307" s="112" t="s">
        <v>188</v>
      </c>
      <c r="D307" s="112"/>
      <c r="G307" s="31">
        <v>44.5</v>
      </c>
      <c r="H307" s="32"/>
      <c r="I307" s="97"/>
    </row>
    <row r="308" spans="1:9" x14ac:dyDescent="0.25">
      <c r="A308" s="112" t="s">
        <v>296</v>
      </c>
      <c r="D308" s="112"/>
      <c r="G308" s="31">
        <v>929.88</v>
      </c>
      <c r="H308" s="32"/>
    </row>
    <row r="309" spans="1:9" s="4" customFormat="1" x14ac:dyDescent="0.25">
      <c r="A309" s="112" t="s">
        <v>297</v>
      </c>
      <c r="D309" s="112"/>
      <c r="G309" s="31">
        <v>349.7</v>
      </c>
      <c r="H309" s="32"/>
      <c r="I309" s="136">
        <v>7</v>
      </c>
    </row>
    <row r="310" spans="1:9" ht="15.75" x14ac:dyDescent="0.25">
      <c r="A310" s="30" t="s">
        <v>96</v>
      </c>
      <c r="G310" s="111"/>
      <c r="H310" s="32">
        <f>SUM(G311:G313)</f>
        <v>2463.25</v>
      </c>
      <c r="I310" s="97"/>
    </row>
    <row r="311" spans="1:9" ht="12.75" customHeight="1" x14ac:dyDescent="0.25">
      <c r="A311" s="112" t="s">
        <v>189</v>
      </c>
      <c r="B311" s="130"/>
      <c r="G311" s="31">
        <v>906.23</v>
      </c>
      <c r="H311" s="32"/>
      <c r="I311" s="97"/>
    </row>
    <row r="312" spans="1:9" ht="13.5" customHeight="1" x14ac:dyDescent="0.25">
      <c r="A312" s="112" t="s">
        <v>190</v>
      </c>
      <c r="B312" s="130"/>
      <c r="G312" s="31">
        <v>46.37</v>
      </c>
      <c r="H312" s="32"/>
      <c r="I312" s="97"/>
    </row>
    <row r="313" spans="1:9" ht="12.75" customHeight="1" x14ac:dyDescent="0.25">
      <c r="A313" s="112" t="s">
        <v>99</v>
      </c>
      <c r="B313" s="130"/>
      <c r="G313" s="31">
        <v>1510.65</v>
      </c>
      <c r="H313" s="32"/>
      <c r="I313" s="97"/>
    </row>
    <row r="314" spans="1:9" s="4" customFormat="1" ht="11.25" customHeight="1" x14ac:dyDescent="0.25">
      <c r="A314" s="112"/>
      <c r="B314" s="130"/>
      <c r="G314" s="31"/>
      <c r="H314" s="32"/>
      <c r="I314" s="97"/>
    </row>
    <row r="315" spans="1:9" s="4" customFormat="1" ht="15.75" x14ac:dyDescent="0.25">
      <c r="A315" s="30" t="s">
        <v>100</v>
      </c>
      <c r="E315" s="4" t="s">
        <v>191</v>
      </c>
      <c r="G315" s="31"/>
      <c r="H315" s="32">
        <f>SUM(G316:G318)</f>
        <v>670.4</v>
      </c>
      <c r="I315" s="97"/>
    </row>
    <row r="316" spans="1:9" x14ac:dyDescent="0.25">
      <c r="A316" s="112" t="s">
        <v>192</v>
      </c>
      <c r="B316" s="4"/>
      <c r="C316" s="4"/>
      <c r="D316" s="4"/>
      <c r="E316" s="4"/>
      <c r="F316" s="4"/>
      <c r="G316" s="31">
        <v>146.4</v>
      </c>
      <c r="H316" s="32"/>
      <c r="I316" s="97"/>
    </row>
    <row r="317" spans="1:9" s="4" customFormat="1" x14ac:dyDescent="0.25">
      <c r="A317" s="112" t="s">
        <v>298</v>
      </c>
      <c r="G317" s="31">
        <v>500</v>
      </c>
      <c r="H317" s="32"/>
      <c r="I317" s="97"/>
    </row>
    <row r="318" spans="1:9" s="4" customFormat="1" x14ac:dyDescent="0.25">
      <c r="A318" s="112" t="s">
        <v>255</v>
      </c>
      <c r="G318" s="31">
        <v>24</v>
      </c>
      <c r="H318" s="32"/>
      <c r="I318" s="97"/>
    </row>
    <row r="319" spans="1:9" s="4" customFormat="1" ht="12" customHeight="1" x14ac:dyDescent="0.25">
      <c r="A319" s="112"/>
      <c r="G319" s="31"/>
      <c r="H319" s="32"/>
      <c r="I319" s="97"/>
    </row>
    <row r="320" spans="1:9" ht="15.75" x14ac:dyDescent="0.25">
      <c r="A320" s="30" t="s">
        <v>257</v>
      </c>
      <c r="E320" t="s">
        <v>191</v>
      </c>
      <c r="G320" s="31"/>
      <c r="H320" s="32">
        <v>25</v>
      </c>
      <c r="I320" s="97"/>
    </row>
    <row r="321" spans="1:9" ht="12" customHeight="1" x14ac:dyDescent="0.25">
      <c r="A321" s="112"/>
      <c r="G321" s="31"/>
      <c r="H321" s="32"/>
      <c r="I321" s="97"/>
    </row>
    <row r="322" spans="1:9" ht="15.75" x14ac:dyDescent="0.25">
      <c r="A322" s="30" t="s">
        <v>27</v>
      </c>
      <c r="G322" s="31"/>
      <c r="H322" s="32">
        <f>SUM(G323:G331)</f>
        <v>67114.28</v>
      </c>
      <c r="I322" s="97"/>
    </row>
    <row r="323" spans="1:9" x14ac:dyDescent="0.25">
      <c r="A323" s="112" t="s">
        <v>193</v>
      </c>
      <c r="C323" s="112"/>
      <c r="G323" s="31">
        <v>73.37</v>
      </c>
      <c r="H323" s="32"/>
      <c r="I323" s="97"/>
    </row>
    <row r="324" spans="1:9" x14ac:dyDescent="0.25">
      <c r="A324" s="112" t="s">
        <v>105</v>
      </c>
      <c r="G324" s="31">
        <v>75.599999999999994</v>
      </c>
      <c r="H324" s="32"/>
      <c r="I324" s="97"/>
    </row>
    <row r="325" spans="1:9" x14ac:dyDescent="0.25">
      <c r="A325" s="112" t="s">
        <v>194</v>
      </c>
      <c r="G325" s="31">
        <v>97.22</v>
      </c>
      <c r="H325" s="32"/>
      <c r="I325" s="97"/>
    </row>
    <row r="326" spans="1:9" s="4" customFormat="1" x14ac:dyDescent="0.25">
      <c r="A326" s="112" t="s">
        <v>303</v>
      </c>
      <c r="G326" s="31">
        <v>1258.5999999999999</v>
      </c>
      <c r="H326" s="32"/>
      <c r="I326" s="97"/>
    </row>
    <row r="327" spans="1:9" s="4" customFormat="1" x14ac:dyDescent="0.25">
      <c r="A327" s="112" t="s">
        <v>333</v>
      </c>
      <c r="G327" s="31">
        <v>121.24</v>
      </c>
      <c r="H327" s="32"/>
      <c r="I327" s="97"/>
    </row>
    <row r="328" spans="1:9" x14ac:dyDescent="0.25">
      <c r="A328" s="112" t="s">
        <v>299</v>
      </c>
      <c r="E328" s="112"/>
      <c r="G328" s="31">
        <v>19908</v>
      </c>
      <c r="H328" s="32"/>
      <c r="I328" s="97"/>
    </row>
    <row r="329" spans="1:9" x14ac:dyDescent="0.25">
      <c r="A329" s="112" t="s">
        <v>300</v>
      </c>
      <c r="B329" s="4"/>
      <c r="C329" s="4"/>
      <c r="D329" s="4"/>
      <c r="E329" s="112"/>
      <c r="G329" s="31">
        <v>31342.5</v>
      </c>
    </row>
    <row r="330" spans="1:9" x14ac:dyDescent="0.25">
      <c r="A330" s="112" t="s">
        <v>301</v>
      </c>
      <c r="E330" s="112"/>
      <c r="G330" s="31">
        <v>4250</v>
      </c>
      <c r="H330" s="32"/>
      <c r="I330" s="97"/>
    </row>
    <row r="331" spans="1:9" x14ac:dyDescent="0.25">
      <c r="A331" s="112" t="s">
        <v>302</v>
      </c>
      <c r="E331" s="112"/>
      <c r="G331" s="31">
        <v>9987.75</v>
      </c>
      <c r="H331" s="32"/>
      <c r="I331" s="97"/>
    </row>
    <row r="332" spans="1:9" ht="10.5" customHeight="1" x14ac:dyDescent="0.25">
      <c r="A332" s="30"/>
      <c r="G332" s="31"/>
      <c r="H332" s="32"/>
      <c r="I332" s="97"/>
    </row>
    <row r="333" spans="1:9" ht="15.75" x14ac:dyDescent="0.25">
      <c r="A333" s="30" t="s">
        <v>35</v>
      </c>
      <c r="G333" s="31"/>
      <c r="H333" s="32">
        <v>362.33</v>
      </c>
      <c r="I333" s="97"/>
    </row>
    <row r="334" spans="1:9" ht="12" customHeight="1" x14ac:dyDescent="0.25">
      <c r="A334" s="112" t="s">
        <v>304</v>
      </c>
      <c r="B334" s="22"/>
      <c r="C334" s="22"/>
      <c r="D334" s="22"/>
      <c r="E334" s="136"/>
      <c r="F334" s="124"/>
      <c r="G334" s="31"/>
      <c r="H334" s="32"/>
      <c r="I334" s="97"/>
    </row>
    <row r="335" spans="1:9" ht="11.25" customHeight="1" x14ac:dyDescent="0.25">
      <c r="A335" s="112" t="s">
        <v>191</v>
      </c>
      <c r="B335" s="22"/>
      <c r="C335" s="22"/>
      <c r="D335" s="22"/>
      <c r="E335" s="136"/>
      <c r="F335" s="124"/>
      <c r="G335" s="31"/>
      <c r="H335" s="32"/>
      <c r="I335" s="97"/>
    </row>
    <row r="336" spans="1:9" ht="15.75" x14ac:dyDescent="0.25">
      <c r="A336" s="135" t="s">
        <v>36</v>
      </c>
      <c r="G336" s="31"/>
      <c r="H336" s="32">
        <v>125.13</v>
      </c>
      <c r="I336" s="97"/>
    </row>
    <row r="337" spans="1:9" ht="9.75" customHeight="1" x14ac:dyDescent="0.25">
      <c r="A337" s="30"/>
      <c r="G337" s="31"/>
      <c r="H337" s="32"/>
      <c r="I337" s="97"/>
    </row>
    <row r="338" spans="1:9" ht="15.75" x14ac:dyDescent="0.25">
      <c r="A338" s="30" t="s">
        <v>37</v>
      </c>
      <c r="G338" s="111"/>
      <c r="H338" s="32">
        <f>G339+G340</f>
        <v>236.89999999999998</v>
      </c>
      <c r="I338" s="97"/>
    </row>
    <row r="339" spans="1:9" ht="12" customHeight="1" x14ac:dyDescent="0.25">
      <c r="A339" s="112" t="s">
        <v>195</v>
      </c>
      <c r="G339" s="31">
        <v>161.41999999999999</v>
      </c>
      <c r="H339" s="32"/>
      <c r="I339" s="97"/>
    </row>
    <row r="340" spans="1:9" ht="12.75" customHeight="1" x14ac:dyDescent="0.25">
      <c r="A340" s="112" t="s">
        <v>114</v>
      </c>
      <c r="G340" s="31">
        <v>75.48</v>
      </c>
      <c r="H340" s="32"/>
      <c r="I340" s="97"/>
    </row>
    <row r="341" spans="1:9" ht="10.5" customHeight="1" x14ac:dyDescent="0.25">
      <c r="A341" s="112"/>
      <c r="G341" s="31"/>
      <c r="H341" s="32"/>
      <c r="I341" s="97"/>
    </row>
    <row r="342" spans="1:9" ht="15.75" x14ac:dyDescent="0.25">
      <c r="A342" s="30" t="s">
        <v>40</v>
      </c>
      <c r="G342" s="31"/>
      <c r="H342" s="32">
        <v>592.83000000000004</v>
      </c>
      <c r="I342" s="97"/>
    </row>
    <row r="343" spans="1:9" ht="10.5" customHeight="1" x14ac:dyDescent="0.25">
      <c r="A343" s="30"/>
      <c r="G343" s="31"/>
      <c r="H343" s="32"/>
      <c r="I343" s="97"/>
    </row>
    <row r="344" spans="1:9" s="4" customFormat="1" ht="15.75" x14ac:dyDescent="0.25">
      <c r="A344" s="30" t="s">
        <v>259</v>
      </c>
      <c r="G344" s="31"/>
      <c r="H344" s="32">
        <v>52.5</v>
      </c>
      <c r="I344" s="97"/>
    </row>
    <row r="345" spans="1:9" s="4" customFormat="1" ht="15.75" x14ac:dyDescent="0.25">
      <c r="A345" s="30"/>
      <c r="G345" s="31"/>
      <c r="H345" s="32"/>
      <c r="I345" s="97"/>
    </row>
    <row r="346" spans="1:9" ht="15.75" x14ac:dyDescent="0.25">
      <c r="A346" s="6"/>
      <c r="G346" s="31"/>
      <c r="H346" s="2"/>
      <c r="I346" s="93"/>
    </row>
    <row r="347" spans="1:9" ht="15.75" x14ac:dyDescent="0.25">
      <c r="A347" s="30" t="s">
        <v>196</v>
      </c>
      <c r="G347" s="31"/>
      <c r="H347" s="124"/>
      <c r="I347" s="163"/>
    </row>
    <row r="348" spans="1:9" ht="15.75" x14ac:dyDescent="0.25">
      <c r="A348" s="36" t="s">
        <v>308</v>
      </c>
      <c r="B348" s="164"/>
      <c r="C348" s="164"/>
      <c r="D348" s="164"/>
      <c r="E348" s="164"/>
      <c r="F348" s="164"/>
      <c r="G348" s="165"/>
      <c r="H348" s="166"/>
      <c r="I348" s="167"/>
    </row>
    <row r="349" spans="1:9" ht="15.75" x14ac:dyDescent="0.25">
      <c r="A349" s="36" t="s">
        <v>197</v>
      </c>
      <c r="B349" s="164"/>
      <c r="C349" s="164"/>
      <c r="D349" s="164"/>
      <c r="E349" s="164"/>
      <c r="F349" s="164"/>
      <c r="G349" s="165"/>
      <c r="H349" s="166"/>
      <c r="I349" s="167"/>
    </row>
    <row r="350" spans="1:9" ht="15.75" x14ac:dyDescent="0.25">
      <c r="A350" s="36" t="s">
        <v>309</v>
      </c>
      <c r="B350" s="164"/>
      <c r="C350" s="164"/>
      <c r="D350" s="164"/>
      <c r="E350" s="164"/>
      <c r="F350" s="164"/>
      <c r="G350" s="165"/>
      <c r="H350" s="166"/>
      <c r="I350" s="167"/>
    </row>
    <row r="351" spans="1:9" ht="15.75" x14ac:dyDescent="0.25">
      <c r="A351" s="36" t="s">
        <v>310</v>
      </c>
      <c r="B351" s="164"/>
      <c r="C351" s="164"/>
      <c r="D351" s="164"/>
      <c r="E351" s="164"/>
      <c r="F351" s="164"/>
      <c r="G351" s="165"/>
      <c r="H351" s="166"/>
      <c r="I351" s="167"/>
    </row>
    <row r="352" spans="1:9" x14ac:dyDescent="0.25">
      <c r="A352" s="168" t="s">
        <v>198</v>
      </c>
      <c r="B352" s="168"/>
      <c r="C352" s="168"/>
      <c r="D352" s="168"/>
      <c r="E352" s="168"/>
      <c r="F352" s="168"/>
      <c r="G352" s="165"/>
      <c r="H352" s="166"/>
      <c r="I352" s="167"/>
    </row>
    <row r="353" spans="1:9" ht="15.75" x14ac:dyDescent="0.25">
      <c r="A353" s="169" t="s">
        <v>199</v>
      </c>
      <c r="B353" s="164"/>
      <c r="C353" s="164"/>
      <c r="D353" s="164"/>
      <c r="E353" s="164"/>
      <c r="F353" s="164"/>
      <c r="G353" s="165"/>
      <c r="H353" s="170"/>
      <c r="I353" s="171"/>
    </row>
    <row r="354" spans="1:9" ht="15.75" x14ac:dyDescent="0.25">
      <c r="A354" s="169" t="s">
        <v>200</v>
      </c>
      <c r="B354" s="164"/>
      <c r="C354" s="164"/>
      <c r="D354" s="164"/>
      <c r="E354" s="164"/>
      <c r="F354" s="164"/>
      <c r="G354" s="165"/>
      <c r="H354" s="170"/>
      <c r="I354" s="171"/>
    </row>
    <row r="355" spans="1:9" ht="15.75" x14ac:dyDescent="0.25">
      <c r="A355" s="169" t="s">
        <v>312</v>
      </c>
      <c r="B355" s="164"/>
      <c r="C355" s="164"/>
      <c r="D355" s="164"/>
      <c r="E355" s="164"/>
      <c r="F355" s="164"/>
      <c r="G355" s="165"/>
      <c r="H355" s="170"/>
      <c r="I355" s="171"/>
    </row>
    <row r="356" spans="1:9" ht="15.75" x14ac:dyDescent="0.25">
      <c r="A356" s="172" t="s">
        <v>311</v>
      </c>
      <c r="B356" s="173"/>
      <c r="C356" s="173"/>
      <c r="D356" s="173"/>
      <c r="E356" s="173"/>
      <c r="F356" s="174"/>
      <c r="G356" s="175"/>
      <c r="H356" s="176"/>
      <c r="I356" s="142"/>
    </row>
    <row r="357" spans="1:9" ht="15.75" x14ac:dyDescent="0.25">
      <c r="A357" s="112"/>
      <c r="G357" s="31"/>
      <c r="H357" s="176"/>
      <c r="I357" s="97"/>
    </row>
    <row r="358" spans="1:9" ht="15.75" x14ac:dyDescent="0.25">
      <c r="A358" s="6"/>
      <c r="G358" s="31"/>
      <c r="H358" s="2"/>
      <c r="I358" s="93"/>
    </row>
    <row r="359" spans="1:9" ht="15.75" x14ac:dyDescent="0.25">
      <c r="A359" s="5" t="s">
        <v>217</v>
      </c>
      <c r="G359" s="7"/>
      <c r="H359" s="8">
        <f>H38-H41</f>
        <v>8258.9699999999721</v>
      </c>
      <c r="I359" s="93"/>
    </row>
    <row r="360" spans="1:9" ht="15.75" x14ac:dyDescent="0.25">
      <c r="A360" s="6"/>
      <c r="G360" s="31"/>
      <c r="H360" s="2"/>
      <c r="I360" s="93"/>
    </row>
    <row r="361" spans="1:9" ht="15.75" x14ac:dyDescent="0.25">
      <c r="A361" s="6"/>
      <c r="G361" s="31"/>
      <c r="H361" s="2"/>
      <c r="I361" s="93">
        <v>8</v>
      </c>
    </row>
    <row r="362" spans="1:9" ht="15.75" x14ac:dyDescent="0.25">
      <c r="A362" s="6"/>
      <c r="G362" s="31"/>
      <c r="H362" s="2"/>
    </row>
    <row r="363" spans="1:9" ht="15.75" x14ac:dyDescent="0.25">
      <c r="A363" s="37" t="s">
        <v>218</v>
      </c>
      <c r="B363" s="38"/>
      <c r="C363" s="38"/>
      <c r="D363" s="38"/>
      <c r="E363" s="38"/>
      <c r="F363" s="38"/>
      <c r="G363" s="39"/>
      <c r="H363" s="39">
        <f>H364+H373</f>
        <v>56425.56</v>
      </c>
      <c r="I363" s="93"/>
    </row>
    <row r="364" spans="1:9" ht="15.75" x14ac:dyDescent="0.25">
      <c r="A364" s="6" t="s">
        <v>313</v>
      </c>
      <c r="B364" s="20"/>
      <c r="C364" s="38"/>
      <c r="D364" s="38"/>
      <c r="E364" s="38"/>
      <c r="F364" s="38"/>
      <c r="H364" s="2">
        <f>G365+G370+G371</f>
        <v>2132.9899999999998</v>
      </c>
      <c r="I364" s="93"/>
    </row>
    <row r="365" spans="1:9" s="184" customFormat="1" ht="15.75" x14ac:dyDescent="0.25">
      <c r="A365" s="6" t="s">
        <v>203</v>
      </c>
      <c r="B365" s="20"/>
      <c r="C365" s="20"/>
      <c r="D365" s="20"/>
      <c r="E365" s="20"/>
      <c r="F365" s="20"/>
      <c r="G365" s="2">
        <f>SUM(F366:F369)</f>
        <v>2064.35</v>
      </c>
      <c r="H365" s="39"/>
      <c r="I365" s="93"/>
    </row>
    <row r="366" spans="1:9" s="192" customFormat="1" x14ac:dyDescent="0.25">
      <c r="A366" s="19" t="s">
        <v>334</v>
      </c>
      <c r="B366" s="20"/>
      <c r="C366" s="20"/>
      <c r="D366" s="20"/>
      <c r="E366" s="20"/>
      <c r="F366" s="178">
        <v>30</v>
      </c>
      <c r="G366" s="2"/>
      <c r="H366" s="39"/>
      <c r="I366" s="93"/>
    </row>
    <row r="367" spans="1:9" s="184" customFormat="1" x14ac:dyDescent="0.25">
      <c r="A367" s="19" t="s">
        <v>335</v>
      </c>
      <c r="B367" s="20"/>
      <c r="C367" s="20"/>
      <c r="D367" s="20"/>
      <c r="E367" s="20"/>
      <c r="F367" s="178">
        <v>1083.02</v>
      </c>
      <c r="G367" s="2"/>
      <c r="H367" s="39"/>
      <c r="I367" s="93"/>
    </row>
    <row r="368" spans="1:9" s="184" customFormat="1" x14ac:dyDescent="0.25">
      <c r="A368" s="19" t="s">
        <v>336</v>
      </c>
      <c r="B368" s="20"/>
      <c r="C368" s="20"/>
      <c r="D368" s="20"/>
      <c r="E368" s="20"/>
      <c r="F368" s="178">
        <v>865.92</v>
      </c>
      <c r="G368" s="2"/>
      <c r="H368" s="39"/>
      <c r="I368" s="93"/>
    </row>
    <row r="369" spans="1:9" s="184" customFormat="1" x14ac:dyDescent="0.25">
      <c r="A369" s="19" t="s">
        <v>337</v>
      </c>
      <c r="B369" s="179"/>
      <c r="C369" s="179"/>
      <c r="D369" s="179"/>
      <c r="E369" s="179"/>
      <c r="F369" s="20">
        <v>85.41</v>
      </c>
      <c r="G369" s="180"/>
      <c r="H369" s="39"/>
      <c r="I369" s="93"/>
    </row>
    <row r="370" spans="1:9" s="184" customFormat="1" ht="15.75" x14ac:dyDescent="0.25">
      <c r="A370" s="6" t="s">
        <v>306</v>
      </c>
      <c r="B370" s="190"/>
      <c r="C370" s="191"/>
      <c r="D370" s="191"/>
      <c r="E370" s="191"/>
      <c r="F370" s="16"/>
      <c r="G370" s="20">
        <v>11.22</v>
      </c>
      <c r="I370" s="93"/>
    </row>
    <row r="371" spans="1:9" s="184" customFormat="1" ht="15.75" x14ac:dyDescent="0.25">
      <c r="A371" s="6" t="s">
        <v>307</v>
      </c>
      <c r="B371" s="190"/>
      <c r="C371" s="191"/>
      <c r="D371" s="191"/>
      <c r="E371" s="191"/>
      <c r="F371" s="16"/>
      <c r="G371" s="20">
        <v>57.42</v>
      </c>
      <c r="I371" s="93"/>
    </row>
    <row r="372" spans="1:9" s="184" customFormat="1" ht="15.75" x14ac:dyDescent="0.25">
      <c r="A372" s="6"/>
      <c r="B372" s="20"/>
      <c r="C372" s="38"/>
      <c r="D372" s="38"/>
      <c r="E372" s="38"/>
      <c r="F372" s="38"/>
      <c r="H372" s="2"/>
      <c r="I372" s="93"/>
    </row>
    <row r="373" spans="1:9" ht="15.75" x14ac:dyDescent="0.25">
      <c r="A373" s="6" t="s">
        <v>202</v>
      </c>
      <c r="H373" s="2">
        <v>54292.57</v>
      </c>
      <c r="I373" s="93"/>
    </row>
    <row r="374" spans="1:9" ht="15.75" x14ac:dyDescent="0.25">
      <c r="A374" s="6" t="s">
        <v>219</v>
      </c>
      <c r="F374" s="6"/>
      <c r="G374" s="2"/>
      <c r="H374" s="2"/>
      <c r="I374" s="93"/>
    </row>
    <row r="375" spans="1:9" ht="15.75" x14ac:dyDescent="0.25">
      <c r="A375" s="6"/>
      <c r="F375" s="6"/>
      <c r="G375" s="2"/>
      <c r="H375" s="2"/>
      <c r="I375" s="93"/>
    </row>
    <row r="376" spans="1:9" ht="15.75" x14ac:dyDescent="0.25">
      <c r="A376" s="6"/>
      <c r="B376" s="20"/>
      <c r="C376" s="20"/>
      <c r="D376" s="20"/>
      <c r="E376" s="20"/>
      <c r="F376" s="20"/>
      <c r="G376" s="2"/>
      <c r="H376" s="2"/>
      <c r="I376" s="93"/>
    </row>
    <row r="377" spans="1:9" ht="15.75" x14ac:dyDescent="0.25">
      <c r="A377" s="6" t="s">
        <v>314</v>
      </c>
      <c r="B377" s="20"/>
      <c r="C377" s="20"/>
      <c r="D377" s="20"/>
      <c r="E377" s="20"/>
      <c r="F377" s="178"/>
      <c r="G377" s="2"/>
      <c r="H377" s="39"/>
      <c r="I377" s="93"/>
    </row>
    <row r="378" spans="1:9" x14ac:dyDescent="0.25">
      <c r="H378" s="2"/>
      <c r="I378" s="93"/>
    </row>
    <row r="379" spans="1:9" x14ac:dyDescent="0.25">
      <c r="H379" s="2"/>
      <c r="I379" s="93"/>
    </row>
    <row r="380" spans="1:9" x14ac:dyDescent="0.25">
      <c r="H380" s="2"/>
      <c r="I380" s="93"/>
    </row>
    <row r="381" spans="1:9" x14ac:dyDescent="0.25">
      <c r="H381" s="180"/>
      <c r="I381" s="181"/>
    </row>
    <row r="382" spans="1:9" s="4" customFormat="1" x14ac:dyDescent="0.25">
      <c r="H382" s="180"/>
      <c r="I382" s="181"/>
    </row>
    <row r="383" spans="1:9" s="4" customFormat="1" x14ac:dyDescent="0.25">
      <c r="H383" s="180"/>
      <c r="I383" s="181"/>
    </row>
    <row r="384" spans="1:9" s="4" customFormat="1" x14ac:dyDescent="0.25">
      <c r="A384" s="19"/>
      <c r="B384" s="179"/>
      <c r="C384" s="179"/>
      <c r="D384" s="179"/>
      <c r="E384" s="179"/>
      <c r="F384" s="20"/>
      <c r="G384" s="180"/>
      <c r="H384" s="180"/>
      <c r="I384" s="181"/>
    </row>
    <row r="385" spans="1:9" s="4" customFormat="1" x14ac:dyDescent="0.25">
      <c r="A385" s="19"/>
      <c r="B385" s="179"/>
      <c r="C385" s="179"/>
      <c r="D385" s="179"/>
      <c r="E385" s="179"/>
      <c r="F385" s="20"/>
      <c r="G385" s="180"/>
      <c r="H385" s="180"/>
      <c r="I385" s="181"/>
    </row>
    <row r="386" spans="1:9" x14ac:dyDescent="0.25">
      <c r="A386" s="20"/>
      <c r="B386" s="180"/>
      <c r="C386" s="180"/>
      <c r="D386" s="180"/>
      <c r="E386" s="180"/>
      <c r="F386" s="180"/>
      <c r="G386" s="180"/>
      <c r="H386" s="180"/>
      <c r="I386" s="181"/>
    </row>
    <row r="387" spans="1:9" ht="15.75" x14ac:dyDescent="0.25">
      <c r="A387" s="196"/>
      <c r="B387" s="196"/>
      <c r="C387" s="196"/>
      <c r="D387" s="196"/>
      <c r="E387" s="196"/>
      <c r="F387" s="196"/>
      <c r="G387" s="8"/>
      <c r="H387" s="8"/>
      <c r="I387" s="181"/>
    </row>
    <row r="388" spans="1:9" ht="15.75" x14ac:dyDescent="0.25">
      <c r="A388" s="182"/>
      <c r="B388" s="183"/>
      <c r="C388" s="183"/>
      <c r="D388" s="183"/>
      <c r="E388" s="183"/>
      <c r="F388" s="183"/>
      <c r="G388" s="8"/>
      <c r="H388" s="8"/>
      <c r="I388" s="181"/>
    </row>
    <row r="389" spans="1:9" x14ac:dyDescent="0.25">
      <c r="A389" t="s">
        <v>242</v>
      </c>
      <c r="I389" s="93"/>
    </row>
    <row r="390" spans="1:9" x14ac:dyDescent="0.25">
      <c r="I390" s="93"/>
    </row>
    <row r="391" spans="1:9" x14ac:dyDescent="0.25">
      <c r="A391" t="s">
        <v>344</v>
      </c>
      <c r="C391" s="194"/>
      <c r="I391" s="93"/>
    </row>
    <row r="411" spans="9:9" x14ac:dyDescent="0.25">
      <c r="I411">
        <v>9</v>
      </c>
    </row>
  </sheetData>
  <mergeCells count="6">
    <mergeCell ref="A387:F387"/>
    <mergeCell ref="A1:I1"/>
    <mergeCell ref="A2:I2"/>
    <mergeCell ref="A3:I3"/>
    <mergeCell ref="A7:D7"/>
    <mergeCell ref="A37:E3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Biblioteka</vt:lpstr>
      <vt:lpstr>GOK</vt:lpstr>
      <vt:lpstr>GOK-objaśn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Edyta Konieczna</cp:lastModifiedBy>
  <cp:lastPrinted>2018-03-26T07:41:12Z</cp:lastPrinted>
  <dcterms:created xsi:type="dcterms:W3CDTF">2018-02-22T14:00:36Z</dcterms:created>
  <dcterms:modified xsi:type="dcterms:W3CDTF">2018-03-26T07:44:02Z</dcterms:modified>
</cp:coreProperties>
</file>