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dyta Konieczna\Desktop\A STARY\ANALIZY\2017\analiza I półrocze 2017r\oryginał\"/>
    </mc:Choice>
  </mc:AlternateContent>
  <bookViews>
    <workbookView xWindow="0" yWindow="0" windowWidth="28800" windowHeight="11925"/>
  </bookViews>
  <sheets>
    <sheet name="Biblioteka" sheetId="1" r:id="rId1"/>
    <sheet name="GOK" sheetId="2" r:id="rId2"/>
    <sheet name="Opis-GOK" sheetId="3" r:id="rId3"/>
  </sheets>
  <calcPr calcId="152511"/>
</workbook>
</file>

<file path=xl/calcChain.xml><?xml version="1.0" encoding="utf-8"?>
<calcChain xmlns="http://schemas.openxmlformats.org/spreadsheetml/2006/main">
  <c r="C18" i="2" l="1"/>
  <c r="H298" i="3" l="1"/>
  <c r="H291" i="3"/>
  <c r="H241" i="3"/>
  <c r="I234" i="3"/>
  <c r="I198" i="3"/>
  <c r="G175" i="3" l="1"/>
  <c r="H169" i="3" s="1"/>
  <c r="G159" i="3"/>
  <c r="G130" i="3" l="1"/>
  <c r="G125" i="3"/>
  <c r="H47" i="3"/>
  <c r="I39" i="3"/>
  <c r="F30" i="3"/>
  <c r="F33" i="3" s="1"/>
  <c r="H20" i="1"/>
  <c r="H266" i="3"/>
  <c r="H259" i="3"/>
  <c r="H254" i="3"/>
  <c r="H249" i="3"/>
  <c r="H217" i="3"/>
  <c r="H210" i="3"/>
  <c r="H205" i="3"/>
  <c r="H189" i="3"/>
  <c r="G147" i="3"/>
  <c r="G144" i="3"/>
  <c r="H114" i="3"/>
  <c r="I114" i="3" s="1"/>
  <c r="H99" i="3"/>
  <c r="H92" i="3"/>
  <c r="H78" i="3"/>
  <c r="H70" i="3"/>
  <c r="H65" i="3"/>
  <c r="H19" i="3"/>
  <c r="I19" i="3" s="1"/>
  <c r="I17" i="3"/>
  <c r="H10" i="3"/>
  <c r="I10" i="3" s="1"/>
  <c r="C30" i="2"/>
  <c r="B30" i="2"/>
  <c r="D30" i="2" s="1"/>
  <c r="D29" i="2"/>
  <c r="D27" i="2"/>
  <c r="D25" i="2"/>
  <c r="D23" i="2"/>
  <c r="B18" i="2"/>
  <c r="D17" i="2"/>
  <c r="D16" i="2"/>
  <c r="D15" i="2"/>
  <c r="G58" i="1"/>
  <c r="G48" i="1"/>
  <c r="G43" i="1"/>
  <c r="G38" i="1"/>
  <c r="G29" i="1"/>
  <c r="G15" i="1"/>
  <c r="D15" i="1"/>
  <c r="H13" i="1"/>
  <c r="H12" i="1"/>
  <c r="H44" i="3" l="1"/>
  <c r="H202" i="3"/>
  <c r="I202" i="3" s="1"/>
  <c r="H142" i="3"/>
  <c r="H124" i="3"/>
  <c r="H30" i="3"/>
  <c r="I30" i="3" s="1"/>
  <c r="I44" i="3"/>
  <c r="H237" i="3"/>
  <c r="I237" i="3" s="1"/>
  <c r="D18" i="2"/>
  <c r="G25" i="1"/>
  <c r="H25" i="1" s="1"/>
  <c r="H15" i="1"/>
  <c r="C32" i="2"/>
  <c r="H122" i="3" l="1"/>
  <c r="I122" i="3" s="1"/>
  <c r="H196" i="3"/>
  <c r="I196" i="3" s="1"/>
  <c r="H232" i="3"/>
  <c r="I232" i="3" s="1"/>
  <c r="H38" i="3"/>
  <c r="I38" i="3" s="1"/>
  <c r="G18" i="1"/>
  <c r="H18" i="1" s="1"/>
  <c r="G74" i="1"/>
  <c r="H112" i="3" l="1"/>
  <c r="I112" i="3" s="1"/>
  <c r="H36" i="3" l="1"/>
  <c r="I36" i="3" l="1"/>
  <c r="H33" i="3"/>
  <c r="H278" i="3"/>
  <c r="I33" i="3" l="1"/>
</calcChain>
</file>

<file path=xl/sharedStrings.xml><?xml version="1.0" encoding="utf-8"?>
<sst xmlns="http://schemas.openxmlformats.org/spreadsheetml/2006/main" count="382" uniqueCount="282">
  <si>
    <t xml:space="preserve">Śr. pieniężne na rach. bankowym </t>
  </si>
  <si>
    <t>Przychody</t>
  </si>
  <si>
    <t>Plan</t>
  </si>
  <si>
    <t>Wykonanie</t>
  </si>
  <si>
    <t xml:space="preserve"> - dotacja z budżetu gminy</t>
  </si>
  <si>
    <t xml:space="preserve"> - dochody własne</t>
  </si>
  <si>
    <t>Razem:</t>
  </si>
  <si>
    <t>Wydatki</t>
  </si>
  <si>
    <t xml:space="preserve">Plan </t>
  </si>
  <si>
    <t>Wykon.</t>
  </si>
  <si>
    <t>I. Płace i pochodne od płac</t>
  </si>
  <si>
    <t xml:space="preserve">   (1,50 etatu przelicz.)</t>
  </si>
  <si>
    <t xml:space="preserve">    związanych z organizowaniem imprez kulturalnych w bibliotece</t>
  </si>
  <si>
    <t>II. Wydatki rzeczowe</t>
  </si>
  <si>
    <t>1..Ekwiwalenty bhp</t>
  </si>
  <si>
    <t>2. Zakupy</t>
  </si>
  <si>
    <t xml:space="preserve"> -  zakup prasy</t>
  </si>
  <si>
    <t xml:space="preserve"> - znaczki pocztowe</t>
  </si>
  <si>
    <t xml:space="preserve"> - art. przemysłowe, art. elektryczne, śr. czystości</t>
  </si>
  <si>
    <t xml:space="preserve"> - zakup nagród w konkursach organ. przez bibliotekę</t>
  </si>
  <si>
    <t xml:space="preserve"> - artykuły spożywcze</t>
  </si>
  <si>
    <t>3. Zakup książek do bibliotek</t>
  </si>
  <si>
    <t>4. Energia elektryczna</t>
  </si>
  <si>
    <t xml:space="preserve">  -  zużycie gazu</t>
  </si>
  <si>
    <t xml:space="preserve">  -  zużycie energii elektrycznej</t>
  </si>
  <si>
    <t xml:space="preserve">  -  zużycie wody</t>
  </si>
  <si>
    <t>5. Usługi remontowe</t>
  </si>
  <si>
    <t>- konserwacja alarmu</t>
  </si>
  <si>
    <t>6. Usługi pozostałe</t>
  </si>
  <si>
    <t xml:space="preserve"> - aktualizacja programu kadry-płace, usł. informatyczne</t>
  </si>
  <si>
    <t xml:space="preserve"> - spektakle, warsztaty edukacyjne</t>
  </si>
  <si>
    <t xml:space="preserve"> -  wywóz nieczystości</t>
  </si>
  <si>
    <t xml:space="preserve"> -  opłaty RTV</t>
  </si>
  <si>
    <t xml:space="preserve"> -  opłata abonbamentowa za dostęp do programu "SOWA"</t>
  </si>
  <si>
    <t xml:space="preserve"> - dostęp do sieci internetowej</t>
  </si>
  <si>
    <t xml:space="preserve"> - rozmowy telefoniczne stacjonarne</t>
  </si>
  <si>
    <t>8. Podróże służbowe krajowe</t>
  </si>
  <si>
    <t>9. Różne opłaty i składki</t>
  </si>
  <si>
    <r>
      <t xml:space="preserve">    (</t>
    </r>
    <r>
      <rPr>
        <sz val="10"/>
        <rFont val="Times New Roman"/>
        <family val="1"/>
        <charset val="238"/>
      </rPr>
      <t>ubezpiecz. o.c. działalności biblioteki)</t>
    </r>
  </si>
  <si>
    <t>10. Odpis na ZFŚS</t>
  </si>
  <si>
    <t>Dotację z budżetu gminy przekazano w 50,00 % i w całości przeznaczono na działalność</t>
  </si>
  <si>
    <t>Realizacja rozchodów odbywa się według najpilniejszych potrzeb. Wykonanie w płacach</t>
  </si>
  <si>
    <t>i pochodnych od płac  jest poniżej 50,00 %, głównie z uwagi na wykonanie wynagrodzeń</t>
  </si>
  <si>
    <t>roku budżetowego znacznych wydatków na organizację imprezy pn. "Gorąca poezja" .</t>
  </si>
  <si>
    <t>Nie wystąpiły należności i zobowiązania wymagalne.</t>
  </si>
  <si>
    <t>Sporządziła:</t>
  </si>
  <si>
    <t>%</t>
  </si>
  <si>
    <t>I. Dotacje od organizatora na działalność bieżącą</t>
  </si>
  <si>
    <t>RAZEM:</t>
  </si>
  <si>
    <t>Rozchody</t>
  </si>
  <si>
    <t xml:space="preserve">% </t>
  </si>
  <si>
    <t>GOK</t>
  </si>
  <si>
    <t>Świetlice wiejskie</t>
  </si>
  <si>
    <t>Świetl.”STODOŁA”</t>
  </si>
  <si>
    <t>Region.Izba Trad.</t>
  </si>
  <si>
    <t>O G Ó Ł E M:</t>
  </si>
  <si>
    <t>Objaśnienia do sprawozdania z wykonania planu finansowego</t>
  </si>
  <si>
    <t>domów i ośrodków kultury, świetlic i klubów</t>
  </si>
  <si>
    <t>I. Przychody</t>
  </si>
  <si>
    <t xml:space="preserve">1. Dotacja z budżetu gminy na wydatki bieżące  </t>
  </si>
  <si>
    <r>
      <t xml:space="preserve">     </t>
    </r>
    <r>
      <rPr>
        <sz val="11"/>
        <rFont val="Times New Roman"/>
        <family val="1"/>
        <charset val="238"/>
      </rPr>
      <t>-</t>
    </r>
  </si>
  <si>
    <t xml:space="preserve">     -</t>
  </si>
  <si>
    <t>Świetlica „STODOŁA”, "GCI"</t>
  </si>
  <si>
    <t>RIT</t>
  </si>
  <si>
    <t xml:space="preserve"> -  sprzedaż biletów, </t>
  </si>
  <si>
    <t xml:space="preserve"> -  wypożyczenie sprzętu, nagłośnienie imprez</t>
  </si>
  <si>
    <t xml:space="preserve"> -  kapitalizacja odsetek na rachunku bankowym</t>
  </si>
  <si>
    <t xml:space="preserve"> - wpłata za sprzedaż książki W. Kowalski</t>
  </si>
  <si>
    <t xml:space="preserve"> - wpłaata za sprzedaż publikacji "Zamek w Gołańczy" </t>
  </si>
  <si>
    <t xml:space="preserve"> - wpłata za sprzedaż albumów "Gmina Gołańcz dawniej"</t>
  </si>
  <si>
    <t xml:space="preserve"> - wpływy za sprzedaż pajd chleba podczas "Nocy św. Jana"</t>
  </si>
  <si>
    <t>Razem przychody:</t>
  </si>
  <si>
    <t>Razem rozchody</t>
  </si>
  <si>
    <t>z tego:</t>
  </si>
  <si>
    <t>I. Wydatki bieżące:</t>
  </si>
  <si>
    <t>Gołaniecki Ośrodek Kultury</t>
  </si>
  <si>
    <t xml:space="preserve">    w tym wynagrodzenia bezosobowe z tyt. umów o dzieło i zlecenie</t>
  </si>
  <si>
    <t xml:space="preserve">    związanych m.in. z organizowaniem imprez kulturalnych, prowadzeniem </t>
  </si>
  <si>
    <t>1. Ekwiwalenty bhp</t>
  </si>
  <si>
    <t xml:space="preserve"> - śr. czystości, art. przemysłowe, elektryczne, </t>
  </si>
  <si>
    <t xml:space="preserve"> - art. spożywcze do garderoby artystów, spotkania z młodzieżą i dziećmi</t>
  </si>
  <si>
    <t xml:space="preserve"> -  wiązanki kwiatów okolicznościowych</t>
  </si>
  <si>
    <t xml:space="preserve"> -  zakup środków pirotechnicznych</t>
  </si>
  <si>
    <t xml:space="preserve"> - zakup banerów reklamowych</t>
  </si>
  <si>
    <t xml:space="preserve">   </t>
  </si>
  <si>
    <t>3. Energia elektryczna</t>
  </si>
  <si>
    <t xml:space="preserve"> -  energia elektryczna</t>
  </si>
  <si>
    <t xml:space="preserve"> -  zużycie wody</t>
  </si>
  <si>
    <t xml:space="preserve"> -  zużycie gazu</t>
  </si>
  <si>
    <t>4. Usługi remontowe</t>
  </si>
  <si>
    <t xml:space="preserve"> - konserwacja alarmu</t>
  </si>
  <si>
    <t xml:space="preserve"> - naprawa samochodu</t>
  </si>
  <si>
    <t>5. Usługi pozostałe</t>
  </si>
  <si>
    <t>- organ.imprez kulturalnych</t>
  </si>
  <si>
    <t>- opłaty RTV</t>
  </si>
  <si>
    <t xml:space="preserve"> - wywóz nieczystości, ścieki</t>
  </si>
  <si>
    <t xml:space="preserve"> - prowizje i obsługa bankowa</t>
  </si>
  <si>
    <t xml:space="preserve"> - przegląd gaśnic, usł. kominiarskie</t>
  </si>
  <si>
    <t xml:space="preserve"> - rozmowy telefoniczne komórkowe</t>
  </si>
  <si>
    <t>8. Różne opłaty i składki</t>
  </si>
  <si>
    <t xml:space="preserve"> - ubezpieczenie o.c działalności statutowej</t>
  </si>
  <si>
    <t xml:space="preserve"> - opł. za korzyst. ze środowiska</t>
  </si>
  <si>
    <t xml:space="preserve"> - ubezpieczenie OC, AC samochodu, przyczepki</t>
  </si>
  <si>
    <t xml:space="preserve"> - składka członkowska Orkiestry Dętej</t>
  </si>
  <si>
    <t>I. Wynagrodzenia osobowe</t>
  </si>
  <si>
    <r>
      <t xml:space="preserve">    </t>
    </r>
    <r>
      <rPr>
        <sz val="10"/>
        <rFont val="Times New Roman"/>
        <family val="1"/>
        <charset val="238"/>
      </rPr>
      <t>z tyt. umów o dzieło i zlecenie, z tego:</t>
    </r>
  </si>
  <si>
    <t>Konary</t>
  </si>
  <si>
    <t>Czerlin</t>
  </si>
  <si>
    <t>Potulin</t>
  </si>
  <si>
    <t>Laskown. W.</t>
  </si>
  <si>
    <t>Smogulec</t>
  </si>
  <si>
    <t>Rybowo</t>
  </si>
  <si>
    <t>Chojna</t>
  </si>
  <si>
    <t>Morakowo</t>
  </si>
  <si>
    <t>Jeziorki</t>
  </si>
  <si>
    <t>II. Wydatki rzeczowe bieżące</t>
  </si>
  <si>
    <t>1. Zakupy</t>
  </si>
  <si>
    <t xml:space="preserve"> - zakup węgla, drewno opałowe</t>
  </si>
  <si>
    <t>Lęgniszewo</t>
  </si>
  <si>
    <t>Panigródz</t>
  </si>
  <si>
    <t>- zakup art. do remontu i wyposażenia świetlic:</t>
  </si>
  <si>
    <t>Bogdanowo</t>
  </si>
  <si>
    <t>Krzyżanki</t>
  </si>
  <si>
    <t>Buszewo</t>
  </si>
  <si>
    <t>Kujawki</t>
  </si>
  <si>
    <t>Czesławice</t>
  </si>
  <si>
    <t>Czeszewo</t>
  </si>
  <si>
    <t>Oleszno</t>
  </si>
  <si>
    <t>Grabowo</t>
  </si>
  <si>
    <t>Gręziny</t>
  </si>
  <si>
    <t>Tomczyce</t>
  </si>
  <si>
    <t xml:space="preserve">  pozostałe zakupy- organizacja imprezy "Moja wieś aktywna"</t>
  </si>
  <si>
    <t>2. Energia</t>
  </si>
  <si>
    <t>- zakup gazu propan-butan</t>
  </si>
  <si>
    <t>-  energia elektryczna</t>
  </si>
  <si>
    <t>Chwałodno</t>
  </si>
  <si>
    <t>Laskown.W.</t>
  </si>
  <si>
    <t>Laskow.M</t>
  </si>
  <si>
    <t>- zużycie wody</t>
  </si>
  <si>
    <t xml:space="preserve">  wydatki związane z organizacją konkursu "Moja wieś aktywna"</t>
  </si>
  <si>
    <t>-  pozostałe usługi dla świetlic wiejskich:</t>
  </si>
  <si>
    <t>Laskow.W</t>
  </si>
  <si>
    <t xml:space="preserve"> - ubezpieczenie o.c. działalności</t>
  </si>
  <si>
    <t xml:space="preserve"> - opłata za korzystanie ze środowiska</t>
  </si>
  <si>
    <t>GCI w Świetlicy „STODOŁA”</t>
  </si>
  <si>
    <r>
      <t>I</t>
    </r>
    <r>
      <rPr>
        <b/>
        <sz val="12"/>
        <rFont val="Times New Roman"/>
        <family val="1"/>
        <charset val="238"/>
      </rPr>
      <t xml:space="preserve">. Płace i pochodne od płac </t>
    </r>
  </si>
  <si>
    <t>1.Ekwiwalenty bhp</t>
  </si>
  <si>
    <t xml:space="preserve"> - środki czystości, art .przemysłowe, elektryczne</t>
  </si>
  <si>
    <t xml:space="preserve"> - art. biurowe, tusze do drukarki</t>
  </si>
  <si>
    <t>-  udział w kosztach aktualizacji programu „Kadry-Płace”</t>
  </si>
  <si>
    <t xml:space="preserve">  - ścieki bytowe, wywóz odpadów komunalnych</t>
  </si>
  <si>
    <r>
      <t xml:space="preserve">6. Różne opłaty i składki </t>
    </r>
    <r>
      <rPr>
        <sz val="10"/>
        <rFont val="Times New Roman"/>
        <family val="1"/>
        <charset val="238"/>
      </rPr>
      <t>(ubezpieczenie działalności o.c.)</t>
    </r>
  </si>
  <si>
    <t>7. Odpis na ZFŚS</t>
  </si>
  <si>
    <t>Regionalna Izba Tradycji</t>
  </si>
  <si>
    <r>
      <t>I. Płace i pochodne od płac</t>
    </r>
    <r>
      <rPr>
        <sz val="11"/>
        <rFont val="Times New Roman"/>
        <family val="1"/>
        <charset val="238"/>
      </rPr>
      <t xml:space="preserve"> (0,5 etatu przeliczeniowego)</t>
    </r>
  </si>
  <si>
    <t xml:space="preserve"> - art. spożywcze</t>
  </si>
  <si>
    <t xml:space="preserve"> - zakup śr. czystości, art. przemysłowych</t>
  </si>
  <si>
    <t xml:space="preserve">    energia elektryczna</t>
  </si>
  <si>
    <t xml:space="preserve">    zużycie wody</t>
  </si>
  <si>
    <t xml:space="preserve">    zużycie gazu</t>
  </si>
  <si>
    <t xml:space="preserve">     konserwacja alarmu, </t>
  </si>
  <si>
    <t>- udział w kosztach aktualiz. programu „Kadry-Płace”</t>
  </si>
  <si>
    <t>- wywóz nieczystości</t>
  </si>
  <si>
    <t xml:space="preserve">    (ubezpieczenie  o.c. działalności statutowej)</t>
  </si>
  <si>
    <t>wynajmu sprzętu, kapitalizacji odsetek na rachunku bankowym, wpływy ze sprzedaży albumów,</t>
  </si>
  <si>
    <t xml:space="preserve">książek, itp. Na wykonanie planu dochodów własnych powyżej 50 % głównie ma wływ organizacja </t>
  </si>
  <si>
    <t>według najpilniejszych potrzeb, zaplanowanych imprez i otrzymanych środków na ten cel.</t>
  </si>
  <si>
    <t>to zobowiązania niewymagalne, z tego:</t>
  </si>
  <si>
    <t>1. Zobowiązania z tyt.dostaw towarów i usług</t>
  </si>
  <si>
    <t>1. Należności z tyt.dostaw towarów i usług</t>
  </si>
  <si>
    <t>Zobowiązania i należności wymagalne nie wystąpiły</t>
  </si>
  <si>
    <r>
      <t xml:space="preserve">na 01.01.2017 r. </t>
    </r>
    <r>
      <rPr>
        <sz val="12"/>
        <rFont val="Times New Roman"/>
        <family val="1"/>
        <charset val="238"/>
      </rPr>
      <t xml:space="preserve">(ujęto w planie    </t>
    </r>
  </si>
  <si>
    <t xml:space="preserve">i przez. do rozdyspon. w 2017 r.)            </t>
  </si>
  <si>
    <t xml:space="preserve"> - udziałw kosztach przygotowania instrukcji do składnicy akt</t>
  </si>
  <si>
    <t xml:space="preserve"> - opracowanie dokumentacji dot. ryzyka zawodowego</t>
  </si>
  <si>
    <r>
      <t>Stan środków pieniężnych na 30.06.2017 r</t>
    </r>
    <r>
      <rPr>
        <sz val="12"/>
        <rFont val="Times New Roman"/>
        <family val="1"/>
        <charset val="238"/>
      </rPr>
      <t xml:space="preserve">. </t>
    </r>
  </si>
  <si>
    <t>6. Zakup usług zdsrowotnych</t>
  </si>
  <si>
    <t>7. Usługi pozostałe</t>
  </si>
  <si>
    <t>8. Opłaty z tytułu zakupu usług telekomunikacyjnych</t>
  </si>
  <si>
    <t>9. Podróże służbowe krajowe</t>
  </si>
  <si>
    <t>10. Różne opłaty i składki</t>
  </si>
  <si>
    <t>11. Odpis na ZFŚS</t>
  </si>
  <si>
    <t>statutową biblioteki. Kwotę planu dochodów własnych ustalono przede wszystkim</t>
  </si>
  <si>
    <t>na wpływy z imprezy biletowanej pn.: "Gorąca poezja", która zostanie zrealizowana</t>
  </si>
  <si>
    <t>w II półroczu roku budżetowego stąd brak wykonania planu dochodów.</t>
  </si>
  <si>
    <t>bezosobowych z tytułu  umów zlecenie i o dzieło w 39,26 % w stosunku do planu.</t>
  </si>
  <si>
    <t xml:space="preserve">Wydatki rzeczowe wykonanie to 18,80 % głównie z uwagi na zaplanowanie w II półroczu </t>
  </si>
  <si>
    <t>Nie wystapiły koszty nie będące wydatkami na koniec I półrocza 2017 r.</t>
  </si>
  <si>
    <r>
      <t xml:space="preserve">Śr. na rach.bakowym na dzień 01.01.2017r. </t>
    </r>
    <r>
      <rPr>
        <sz val="11"/>
        <rFont val="Times New Roman"/>
        <family val="1"/>
        <charset val="238"/>
      </rPr>
      <t>(ujęto w planie i przezn. do rozdyspon. w 2017 r.)</t>
    </r>
  </si>
  <si>
    <t xml:space="preserve">II. Darowizny </t>
  </si>
  <si>
    <t>III. Dochody własne, w tym m.in. kapitalizacja odsetek</t>
  </si>
  <si>
    <t>Stan środków pieniężnych na 30.06.2017 r.</t>
  </si>
  <si>
    <t xml:space="preserve"> za I półrocze 2017 r.</t>
  </si>
  <si>
    <r>
      <t xml:space="preserve">na 01.01.2017 r. </t>
    </r>
    <r>
      <rPr>
        <sz val="10"/>
        <rFont val="Times New Roman"/>
        <family val="1"/>
        <charset val="238"/>
      </rPr>
      <t xml:space="preserve">(ujęto w planie </t>
    </r>
  </si>
  <si>
    <t>i przez. do rozdyspon. w 2017 r.)</t>
  </si>
  <si>
    <t>3. Dochody własne</t>
  </si>
  <si>
    <t xml:space="preserve"> - wpłata za sprzedaż albumów promocyjnych  "Gołańcz Miasto i Gmina"</t>
  </si>
  <si>
    <r>
      <t xml:space="preserve">I. Płace i pochodne od płac </t>
    </r>
    <r>
      <rPr>
        <sz val="12"/>
        <rFont val="Times New Roman"/>
        <family val="1"/>
        <charset val="238"/>
      </rPr>
      <t>(5,13 et. przelicz.)</t>
    </r>
  </si>
  <si>
    <t xml:space="preserve">    Orkiestry Detej, Chóru "Kasztelanki" -26.540,00, tj. 88,47 % w stos. do planu.</t>
  </si>
  <si>
    <t xml:space="preserve"> -  zakup notebooka, programy antywirusowe</t>
  </si>
  <si>
    <t xml:space="preserve"> - olej napędowy oraz akcesoria i części do naprawy służbowego samochodu </t>
  </si>
  <si>
    <t xml:space="preserve"> - zakupy dla Orkiestry Dętej (nuty)</t>
  </si>
  <si>
    <t xml:space="preserve"> - zakup sprzętu do organ. imprez, m.in.. reflektory teatralne, wytwornica </t>
  </si>
  <si>
    <t xml:space="preserve">   dymu, modół podestu i nóg teleskopowych, mikrofony bezprzewod., itp.)</t>
  </si>
  <si>
    <t xml:space="preserve">   wykładziny, itp.</t>
  </si>
  <si>
    <t xml:space="preserve"> - art. biurowe, art. papiernicze, książki fachowe, znaczki pocztowe</t>
  </si>
  <si>
    <t xml:space="preserve"> - renowacja mebli w garderobie</t>
  </si>
  <si>
    <t>5. Zakup usług zdrowotnych</t>
  </si>
  <si>
    <t>7. Opłaty z tytułu usług telekomunikacyjnych</t>
  </si>
  <si>
    <t xml:space="preserve"> - usł. transportowe (324), koszty wysyłki (155,84)</t>
  </si>
  <si>
    <t xml:space="preserve"> -  przegląd samochodu, opłata rejestracyjna</t>
  </si>
  <si>
    <t xml:space="preserve"> - przegląd gaśnic, instalacji elektrycznej, budynku, usł. kominiarskie</t>
  </si>
  <si>
    <t xml:space="preserve"> - aktualizacja systemu kadry-płace, PUMA FK, usł. informat.</t>
  </si>
  <si>
    <t xml:space="preserve"> -wymiana instalacji elektrycznej w sali muzycznej</t>
  </si>
  <si>
    <t xml:space="preserve"> - opracowanie dokumentacji: ocena ryzyka zawodowego, instrukcji </t>
  </si>
  <si>
    <t xml:space="preserve">    archiwizacyjnej</t>
  </si>
  <si>
    <t xml:space="preserve"> -  odnowienie certyfikatu kwalifikowanego</t>
  </si>
  <si>
    <t>11.Szkolenia pracowników niebędących członkami korpusu służby cywilnej</t>
  </si>
  <si>
    <t xml:space="preserve">       cywilnej</t>
  </si>
  <si>
    <t xml:space="preserve">12. Szkolenia pracowników niebędących członkami korpusu służby </t>
  </si>
  <si>
    <t xml:space="preserve"> - przegląd gaśnic</t>
  </si>
  <si>
    <t>Chawłodno</t>
  </si>
  <si>
    <t xml:space="preserve"> - wywóz odpadów, ścieki</t>
  </si>
  <si>
    <t xml:space="preserve">    w tym umowy o dzieło 0,00, </t>
  </si>
  <si>
    <t xml:space="preserve">    (stan zatrudnienia na 30.06.2017 r.: 1/2 etatu-prac.gospod., 2/3 et.- instruktor ds. GCI)</t>
  </si>
  <si>
    <t xml:space="preserve"> - zakup materiału na kotarę sceniczną</t>
  </si>
  <si>
    <t>4. Zakup usług  zdrowotnych</t>
  </si>
  <si>
    <t xml:space="preserve">  - usł. kominiarskie,  przegl. gaśnic, okresowe sprawdz. instal. elektrycznej</t>
  </si>
  <si>
    <t>8.Szkolenia pracowników niebędących członkami korpusu służby cywilnej</t>
  </si>
  <si>
    <t xml:space="preserve"> - opracowanie dokumentacji dot. oceny ryzyka zawodowego</t>
  </si>
  <si>
    <t xml:space="preserve"> - opłata RTV, koszty wysyłki</t>
  </si>
  <si>
    <t xml:space="preserve">    w tym: umowa zlecenie 2.350, tj. 71,21 % </t>
  </si>
  <si>
    <t xml:space="preserve"> - zakup art. biurowych,  tuszy do drukarki, znaczki pocztowe</t>
  </si>
  <si>
    <t xml:space="preserve"> - artykuły pasmanteryjne</t>
  </si>
  <si>
    <t xml:space="preserve"> - albumy promocyjne Miasta i Gminy</t>
  </si>
  <si>
    <t xml:space="preserve"> - zakup znaczków turystycznych</t>
  </si>
  <si>
    <t>7. Opłaty z tytułu zakupu usług telekomunikacyjnych</t>
  </si>
  <si>
    <t xml:space="preserve"> -  okresowe sprawdzenie instalacji elektrycznej</t>
  </si>
  <si>
    <t>9.Szkolenia pracowników niebędących członkami korpusu służby cywilnej</t>
  </si>
  <si>
    <r>
      <t>Stan środków na 30.06.2017 r.</t>
    </r>
    <r>
      <rPr>
        <sz val="12"/>
        <rFont val="Times New Roman"/>
        <family val="1"/>
        <charset val="238"/>
      </rPr>
      <t xml:space="preserve"> </t>
    </r>
  </si>
  <si>
    <t xml:space="preserve"> </t>
  </si>
  <si>
    <t xml:space="preserve">    Dotacja od organizatora na działalność bieżącą przekazana została w wysokości 49,99 %.</t>
  </si>
  <si>
    <t xml:space="preserve">Dochody własne zostały zrealizowane w 92,56 %, są to m.in. wpłaty ze sprzedaży biletów, </t>
  </si>
  <si>
    <t>nieplanowanych imprez biletowanych, m.in..:  kabaret "Pod Wyrwigroszem", teatr "Przebój sezonu".</t>
  </si>
  <si>
    <t xml:space="preserve"> tj. 100 % w stosunku do planu.</t>
  </si>
  <si>
    <t xml:space="preserve">Koszty nie będące wydatkami na koniec I półrocza 2017 r. </t>
  </si>
  <si>
    <t xml:space="preserve">    a)  wpływy z usług-wypoż.sprzętu GOK</t>
  </si>
  <si>
    <t xml:space="preserve">         banerow reklamowych</t>
  </si>
  <si>
    <t>2. Pozostałe rozrachunki z pracownikami</t>
  </si>
  <si>
    <t xml:space="preserve">   (delegacja służbowa)</t>
  </si>
  <si>
    <t>Należności niewymagalne na koniec I półrocza 2017 r. :</t>
  </si>
  <si>
    <t xml:space="preserve">    b) nadpłata z tytułu podwójnie zapł. f-ry za zakup i dostawę </t>
  </si>
  <si>
    <t xml:space="preserve">   c) zrot z tytułu udziału w kosztach za zużytą energię elektryczną  </t>
  </si>
  <si>
    <t xml:space="preserve">       (Przedszkole Publiczne,  Spółdzielnia Mieszkaniowa "Pałuki")</t>
  </si>
  <si>
    <t xml:space="preserve"> - zakup wyposażenia biur i pomieszczeń służb. GOK, m.in. lampy, firany, </t>
  </si>
  <si>
    <t>3. Pozostałe usługi</t>
  </si>
  <si>
    <t>4. Różne opłaty i składki</t>
  </si>
  <si>
    <t>W I półroczu dokonano dobrowolnych wpłat na działalnosć statutową GOK  w kwocie 1.250,00 zł,</t>
  </si>
  <si>
    <t>Wykonanie rozchodów wynosi 46,63 % a ich realizacja odbywa się zgodnie z planem finansowym</t>
  </si>
  <si>
    <t>2. Darowizny nadziałalność statutową GOK</t>
  </si>
  <si>
    <t>Gołańcz, dnia 25 lipca 2017 r.</t>
  </si>
  <si>
    <t xml:space="preserve"> -  różne rozliczenia - wpłata za złom</t>
  </si>
  <si>
    <t xml:space="preserve"> -  zakupy art. przemysł. do klubu piosenki</t>
  </si>
  <si>
    <t xml:space="preserve"> -  zakup nagród dla uczestników konkursów</t>
  </si>
  <si>
    <t xml:space="preserve"> - zakup parasola licencyjnego do proj. filmów </t>
  </si>
  <si>
    <t xml:space="preserve"> - usługa remontowa pom. biurowych i służbowych GOK</t>
  </si>
  <si>
    <t>Moja wieś akt.</t>
  </si>
  <si>
    <t xml:space="preserve"> - przegl. techniczny, prowadzenie książki obiektu</t>
  </si>
  <si>
    <t xml:space="preserve">  - okresowe sprawdzenie instal. elektrycznej, pomiary elektryczne</t>
  </si>
  <si>
    <t xml:space="preserve">    w tym 1.060,00 zł to wynagrodzenia bezosobowe z tyt. umów o dzieło</t>
  </si>
  <si>
    <t xml:space="preserve"> -  przegląd gaśnic, instal. elektrycznej, usł. kominiarskie</t>
  </si>
  <si>
    <t>Załącznik Nr 3</t>
  </si>
  <si>
    <t>do Zarządzenia BMiG</t>
  </si>
  <si>
    <t>I N F O R M A C J A</t>
  </si>
  <si>
    <t xml:space="preserve">o przebiegu wykonania planu finansowego domów i ośrodków kultury, </t>
  </si>
  <si>
    <t>z dnia 28.08.2017r.</t>
  </si>
  <si>
    <t>świetlic i klubów za  I półrocze 2017r.</t>
  </si>
  <si>
    <t>Załącznik Nr 4</t>
  </si>
  <si>
    <t xml:space="preserve">INFORMACJA </t>
  </si>
  <si>
    <t>z dnia 28.08.2017 r.</t>
  </si>
  <si>
    <t>o przebiegu  wykonania planu finansowego  bibliotek za I półrocze 2017 r.</t>
  </si>
  <si>
    <t>Gołańcz Nr OA 0050.80.2017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</si>
</sst>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;[Red]#,##0.00"/>
    <numFmt numFmtId="165" formatCode="#,##0.00\ _z_ł"/>
  </numFmts>
  <fonts count="6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Arial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Arial"/>
      <family val="2"/>
      <charset val="238"/>
    </font>
    <font>
      <b/>
      <u/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u/>
      <sz val="14"/>
      <name val="Times New Roman"/>
      <family val="1"/>
      <charset val="238"/>
    </font>
    <font>
      <b/>
      <u/>
      <sz val="11"/>
      <name val="Arial"/>
      <family val="2"/>
      <charset val="238"/>
    </font>
    <font>
      <b/>
      <sz val="11"/>
      <name val="Arial"/>
      <family val="2"/>
      <charset val="238"/>
    </font>
    <font>
      <sz val="14"/>
      <name val="Times New Roman"/>
      <family val="1"/>
      <charset val="238"/>
    </font>
    <font>
      <sz val="12"/>
      <name val="Arial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u/>
      <sz val="12"/>
      <name val="Arial"/>
      <family val="2"/>
      <charset val="238"/>
    </font>
    <font>
      <u/>
      <sz val="12"/>
      <name val="Times New Roman"/>
      <family val="1"/>
      <charset val="238"/>
    </font>
    <font>
      <u/>
      <sz val="10"/>
      <name val="Arial"/>
      <charset val="238"/>
    </font>
    <font>
      <u/>
      <sz val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11"/>
      <name val="Arial"/>
      <charset val="238"/>
    </font>
    <font>
      <b/>
      <sz val="11"/>
      <name val="Arial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"/>
      <charset val="238"/>
    </font>
    <font>
      <sz val="8"/>
      <name val="Arial"/>
      <charset val="238"/>
    </font>
    <font>
      <b/>
      <sz val="11"/>
      <name val="Times New Roman"/>
      <family val="1"/>
      <charset val="238"/>
    </font>
    <font>
      <b/>
      <u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charset val="238"/>
    </font>
    <font>
      <b/>
      <u/>
      <sz val="12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i/>
      <sz val="16"/>
      <name val="Times New Roman"/>
      <family val="1"/>
      <charset val="238"/>
    </font>
    <font>
      <b/>
      <i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u/>
      <sz val="10"/>
      <name val="Arial"/>
      <charset val="238"/>
    </font>
    <font>
      <sz val="8"/>
      <name val="Times New Roman"/>
      <family val="1"/>
      <charset val="238"/>
    </font>
    <font>
      <u/>
      <sz val="8"/>
      <name val="Arial"/>
      <charset val="238"/>
    </font>
    <font>
      <b/>
      <u/>
      <sz val="16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7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name val="Calibri"/>
      <family val="2"/>
      <charset val="238"/>
    </font>
    <font>
      <b/>
      <u/>
      <sz val="12"/>
      <name val="Times New Roman"/>
      <family val="1"/>
      <charset val="238"/>
    </font>
    <font>
      <b/>
      <sz val="8"/>
      <name val="Arial"/>
      <charset val="238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4">
    <xf numFmtId="0" fontId="0" fillId="0" borderId="0" xfId="0"/>
    <xf numFmtId="4" fontId="3" fillId="0" borderId="0" xfId="0" applyNumberFormat="1" applyFont="1"/>
    <xf numFmtId="0" fontId="4" fillId="0" borderId="0" xfId="0" applyFont="1"/>
    <xf numFmtId="0" fontId="6" fillId="0" borderId="0" xfId="0" applyFont="1"/>
    <xf numFmtId="0" fontId="7" fillId="0" borderId="0" xfId="0" applyFont="1"/>
    <xf numFmtId="4" fontId="8" fillId="0" borderId="0" xfId="0" applyNumberFormat="1" applyFont="1"/>
    <xf numFmtId="0" fontId="9" fillId="0" borderId="0" xfId="0" applyFont="1"/>
    <xf numFmtId="0" fontId="10" fillId="0" borderId="0" xfId="0" applyFont="1"/>
    <xf numFmtId="4" fontId="11" fillId="0" borderId="0" xfId="0" applyNumberFormat="1" applyFont="1"/>
    <xf numFmtId="10" fontId="4" fillId="0" borderId="0" xfId="2" applyNumberFormat="1" applyFont="1"/>
    <xf numFmtId="0" fontId="12" fillId="0" borderId="0" xfId="0" applyFont="1"/>
    <xf numFmtId="4" fontId="13" fillId="0" borderId="0" xfId="0" applyNumberFormat="1" applyFont="1"/>
    <xf numFmtId="4" fontId="14" fillId="0" borderId="0" xfId="0" applyNumberFormat="1" applyFont="1"/>
    <xf numFmtId="0" fontId="15" fillId="0" borderId="0" xfId="0" applyFont="1"/>
    <xf numFmtId="4" fontId="16" fillId="0" borderId="0" xfId="0" applyNumberFormat="1" applyFont="1"/>
    <xf numFmtId="10" fontId="17" fillId="0" borderId="0" xfId="2" applyNumberFormat="1" applyFont="1"/>
    <xf numFmtId="0" fontId="18" fillId="0" borderId="0" xfId="0" applyFont="1"/>
    <xf numFmtId="0" fontId="19" fillId="0" borderId="0" xfId="0" applyFont="1"/>
    <xf numFmtId="4" fontId="19" fillId="0" borderId="0" xfId="0" applyNumberFormat="1" applyFont="1"/>
    <xf numFmtId="0" fontId="17" fillId="0" borderId="0" xfId="0" applyFont="1"/>
    <xf numFmtId="0" fontId="20" fillId="0" borderId="0" xfId="0" applyFont="1"/>
    <xf numFmtId="0" fontId="21" fillId="0" borderId="0" xfId="0" applyFont="1"/>
    <xf numFmtId="0" fontId="7" fillId="0" borderId="0" xfId="0" applyFont="1" applyAlignment="1"/>
    <xf numFmtId="4" fontId="16" fillId="0" borderId="0" xfId="0" applyNumberFormat="1" applyFont="1" applyAlignment="1">
      <alignment horizontal="left" indent="1"/>
    </xf>
    <xf numFmtId="0" fontId="7" fillId="0" borderId="0" xfId="0" applyFont="1" applyAlignment="1">
      <alignment horizontal="left" indent="1"/>
    </xf>
    <xf numFmtId="4" fontId="3" fillId="0" borderId="0" xfId="0" applyNumberFormat="1" applyFont="1" applyAlignment="1">
      <alignment horizontal="right"/>
    </xf>
    <xf numFmtId="4" fontId="0" fillId="0" borderId="0" xfId="0" applyNumberFormat="1"/>
    <xf numFmtId="4" fontId="20" fillId="0" borderId="0" xfId="0" applyNumberFormat="1" applyFont="1"/>
    <xf numFmtId="4" fontId="6" fillId="0" borderId="0" xfId="0" applyNumberFormat="1" applyFont="1" applyAlignment="1"/>
    <xf numFmtId="4" fontId="22" fillId="0" borderId="0" xfId="0" applyNumberFormat="1" applyFont="1" applyAlignment="1"/>
    <xf numFmtId="4" fontId="8" fillId="0" borderId="0" xfId="0" applyNumberFormat="1" applyFont="1" applyAlignment="1">
      <alignment horizontal="right"/>
    </xf>
    <xf numFmtId="10" fontId="21" fillId="0" borderId="0" xfId="2" applyNumberFormat="1" applyFont="1"/>
    <xf numFmtId="4" fontId="23" fillId="0" borderId="0" xfId="0" applyNumberFormat="1" applyFont="1" applyAlignment="1"/>
    <xf numFmtId="0" fontId="10" fillId="0" borderId="0" xfId="0" applyFont="1" applyAlignment="1">
      <alignment horizontal="center"/>
    </xf>
    <xf numFmtId="8" fontId="7" fillId="0" borderId="0" xfId="0" applyNumberFormat="1" applyFont="1"/>
    <xf numFmtId="4" fontId="22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justify"/>
    </xf>
    <xf numFmtId="0" fontId="24" fillId="0" borderId="0" xfId="0" applyFont="1"/>
    <xf numFmtId="0" fontId="25" fillId="0" borderId="0" xfId="0" applyFont="1"/>
    <xf numFmtId="4" fontId="26" fillId="0" borderId="0" xfId="0" applyNumberFormat="1" applyFont="1"/>
    <xf numFmtId="0" fontId="27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/>
    <xf numFmtId="0" fontId="28" fillId="0" borderId="0" xfId="0" applyFont="1"/>
    <xf numFmtId="0" fontId="22" fillId="0" borderId="2" xfId="0" applyFont="1" applyBorder="1" applyAlignment="1">
      <alignment horizontal="center" vertical="top" wrapText="1"/>
    </xf>
    <xf numFmtId="0" fontId="22" fillId="0" borderId="3" xfId="0" applyFont="1" applyBorder="1" applyAlignment="1">
      <alignment horizontal="center" vertical="top" wrapText="1"/>
    </xf>
    <xf numFmtId="0" fontId="29" fillId="0" borderId="4" xfId="0" applyFont="1" applyBorder="1" applyAlignment="1">
      <alignment horizontal="center" vertical="top" wrapText="1"/>
    </xf>
    <xf numFmtId="4" fontId="22" fillId="0" borderId="6" xfId="0" applyNumberFormat="1" applyFont="1" applyBorder="1" applyAlignment="1">
      <alignment horizontal="center" vertical="top" wrapText="1"/>
    </xf>
    <xf numFmtId="4" fontId="22" fillId="0" borderId="7" xfId="0" applyNumberFormat="1" applyFont="1" applyBorder="1" applyAlignment="1">
      <alignment horizontal="center" vertical="top" wrapText="1"/>
    </xf>
    <xf numFmtId="0" fontId="29" fillId="0" borderId="8" xfId="0" applyFont="1" applyBorder="1" applyAlignment="1">
      <alignment horizontal="center" vertical="top" wrapText="1"/>
    </xf>
    <xf numFmtId="0" fontId="30" fillId="2" borderId="9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left" vertical="top" wrapText="1"/>
    </xf>
    <xf numFmtId="0" fontId="29" fillId="2" borderId="11" xfId="0" applyFont="1" applyFill="1" applyBorder="1" applyAlignment="1">
      <alignment horizontal="center" vertical="top" wrapText="1"/>
    </xf>
    <xf numFmtId="0" fontId="18" fillId="0" borderId="12" xfId="0" applyFont="1" applyBorder="1" applyAlignment="1">
      <alignment vertical="top" wrapText="1"/>
    </xf>
    <xf numFmtId="4" fontId="3" fillId="0" borderId="12" xfId="0" applyNumberFormat="1" applyFont="1" applyBorder="1" applyAlignment="1">
      <alignment horizontal="right" vertical="top" wrapText="1"/>
    </xf>
    <xf numFmtId="10" fontId="3" fillId="0" borderId="12" xfId="2" applyNumberFormat="1" applyFont="1" applyBorder="1" applyAlignment="1">
      <alignment horizontal="center" vertical="top" wrapText="1"/>
    </xf>
    <xf numFmtId="0" fontId="30" fillId="2" borderId="12" xfId="0" applyFont="1" applyFill="1" applyBorder="1" applyAlignment="1">
      <alignment vertical="center" wrapText="1"/>
    </xf>
    <xf numFmtId="4" fontId="14" fillId="2" borderId="12" xfId="0" applyNumberFormat="1" applyFont="1" applyFill="1" applyBorder="1" applyAlignment="1">
      <alignment horizontal="right" vertical="center" wrapText="1"/>
    </xf>
    <xf numFmtId="10" fontId="29" fillId="3" borderId="12" xfId="2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vertical="top" wrapText="1"/>
    </xf>
    <xf numFmtId="4" fontId="14" fillId="0" borderId="0" xfId="0" applyNumberFormat="1" applyFont="1" applyFill="1" applyBorder="1" applyAlignment="1">
      <alignment horizontal="right" vertical="top" wrapText="1"/>
    </xf>
    <xf numFmtId="10" fontId="29" fillId="0" borderId="0" xfId="2" applyNumberFormat="1" applyFont="1" applyFill="1" applyBorder="1" applyAlignment="1">
      <alignment horizontal="center" vertical="top" wrapText="1"/>
    </xf>
    <xf numFmtId="0" fontId="15" fillId="0" borderId="0" xfId="0" applyFont="1" applyBorder="1"/>
    <xf numFmtId="0" fontId="3" fillId="0" borderId="0" xfId="0" applyFont="1" applyBorder="1"/>
    <xf numFmtId="0" fontId="28" fillId="0" borderId="0" xfId="0" applyFont="1" applyBorder="1"/>
    <xf numFmtId="0" fontId="30" fillId="2" borderId="13" xfId="0" applyFont="1" applyFill="1" applyBorder="1" applyAlignment="1">
      <alignment vertical="top" wrapText="1"/>
    </xf>
    <xf numFmtId="0" fontId="14" fillId="2" borderId="14" xfId="0" applyFont="1" applyFill="1" applyBorder="1" applyAlignment="1">
      <alignment horizontal="center" vertical="top" wrapText="1"/>
    </xf>
    <xf numFmtId="0" fontId="14" fillId="2" borderId="15" xfId="0" applyFont="1" applyFill="1" applyBorder="1" applyAlignment="1">
      <alignment horizontal="center" vertical="top" wrapText="1"/>
    </xf>
    <xf numFmtId="0" fontId="29" fillId="2" borderId="16" xfId="0" applyFont="1" applyFill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4" fontId="16" fillId="0" borderId="0" xfId="0" applyNumberFormat="1" applyFont="1" applyBorder="1" applyAlignment="1">
      <alignment horizontal="right" vertical="top" wrapText="1"/>
    </xf>
    <xf numFmtId="4" fontId="16" fillId="0" borderId="10" xfId="0" applyNumberFormat="1" applyFont="1" applyBorder="1" applyAlignment="1">
      <alignment horizontal="right" vertical="top" wrapText="1"/>
    </xf>
    <xf numFmtId="0" fontId="28" fillId="0" borderId="9" xfId="0" applyFont="1" applyBorder="1" applyAlignment="1">
      <alignment horizontal="center" vertical="top" wrapText="1"/>
    </xf>
    <xf numFmtId="0" fontId="31" fillId="0" borderId="5" xfId="0" applyFont="1" applyBorder="1" applyAlignment="1">
      <alignment vertical="top" wrapText="1"/>
    </xf>
    <xf numFmtId="4" fontId="3" fillId="0" borderId="6" xfId="0" applyNumberFormat="1" applyFont="1" applyBorder="1" applyAlignment="1">
      <alignment horizontal="right" vertical="top" wrapText="1"/>
    </xf>
    <xf numFmtId="4" fontId="3" fillId="0" borderId="7" xfId="0" applyNumberFormat="1" applyFont="1" applyBorder="1" applyAlignment="1">
      <alignment horizontal="right" vertical="top" wrapText="1"/>
    </xf>
    <xf numFmtId="10" fontId="3" fillId="0" borderId="17" xfId="2" applyNumberFormat="1" applyFont="1" applyBorder="1" applyAlignment="1">
      <alignment horizontal="center" vertical="top" wrapText="1"/>
    </xf>
    <xf numFmtId="0" fontId="31" fillId="0" borderId="9" xfId="0" applyFont="1" applyBorder="1" applyAlignment="1">
      <alignment vertical="top" wrapText="1"/>
    </xf>
    <xf numFmtId="4" fontId="3" fillId="0" borderId="0" xfId="0" applyNumberFormat="1" applyFont="1" applyBorder="1" applyAlignment="1">
      <alignment horizontal="right" vertical="top" wrapText="1"/>
    </xf>
    <xf numFmtId="4" fontId="3" fillId="0" borderId="10" xfId="0" applyNumberFormat="1" applyFont="1" applyBorder="1" applyAlignment="1">
      <alignment horizontal="right" vertical="top" wrapText="1"/>
    </xf>
    <xf numFmtId="10" fontId="3" fillId="0" borderId="1" xfId="2" applyNumberFormat="1" applyFont="1" applyBorder="1" applyAlignment="1">
      <alignment horizontal="center" vertical="top" wrapText="1"/>
    </xf>
    <xf numFmtId="0" fontId="31" fillId="0" borderId="17" xfId="0" applyFont="1" applyBorder="1" applyAlignment="1">
      <alignment vertical="top" wrapText="1"/>
    </xf>
    <xf numFmtId="4" fontId="3" fillId="0" borderId="18" xfId="0" applyNumberFormat="1" applyFont="1" applyBorder="1" applyAlignment="1">
      <alignment horizontal="right" vertical="top" wrapText="1"/>
    </xf>
    <xf numFmtId="4" fontId="3" fillId="0" borderId="19" xfId="0" applyNumberFormat="1" applyFont="1" applyBorder="1" applyAlignment="1">
      <alignment horizontal="right" vertical="top" wrapText="1"/>
    </xf>
    <xf numFmtId="0" fontId="5" fillId="2" borderId="17" xfId="0" applyFont="1" applyFill="1" applyBorder="1" applyAlignment="1">
      <alignment vertical="center" wrapText="1"/>
    </xf>
    <xf numFmtId="4" fontId="14" fillId="2" borderId="6" xfId="0" applyNumberFormat="1" applyFont="1" applyFill="1" applyBorder="1" applyAlignment="1">
      <alignment horizontal="right" vertical="center" wrapText="1"/>
    </xf>
    <xf numFmtId="4" fontId="14" fillId="2" borderId="7" xfId="0" applyNumberFormat="1" applyFont="1" applyFill="1" applyBorder="1" applyAlignment="1">
      <alignment horizontal="right" vertical="center" wrapText="1"/>
    </xf>
    <xf numFmtId="10" fontId="29" fillId="3" borderId="17" xfId="2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top" wrapText="1"/>
    </xf>
    <xf numFmtId="0" fontId="30" fillId="0" borderId="0" xfId="0" applyFont="1"/>
    <xf numFmtId="0" fontId="32" fillId="0" borderId="0" xfId="0" applyFont="1"/>
    <xf numFmtId="0" fontId="31" fillId="0" borderId="0" xfId="0" applyFont="1"/>
    <xf numFmtId="164" fontId="33" fillId="0" borderId="0" xfId="1" applyNumberFormat="1" applyFont="1" applyAlignment="1">
      <alignment horizontal="right"/>
    </xf>
    <xf numFmtId="4" fontId="34" fillId="0" borderId="0" xfId="0" applyNumberFormat="1" applyFont="1"/>
    <xf numFmtId="0" fontId="35" fillId="0" borderId="0" xfId="0" applyFont="1"/>
    <xf numFmtId="0" fontId="8" fillId="0" borderId="0" xfId="0" applyFont="1"/>
    <xf numFmtId="10" fontId="35" fillId="0" borderId="0" xfId="2" applyNumberFormat="1" applyFont="1"/>
    <xf numFmtId="0" fontId="36" fillId="0" borderId="0" xfId="0" applyFont="1"/>
    <xf numFmtId="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165" fontId="0" fillId="0" borderId="0" xfId="0" applyNumberFormat="1"/>
    <xf numFmtId="4" fontId="7" fillId="0" borderId="0" xfId="0" applyNumberFormat="1" applyFont="1"/>
    <xf numFmtId="4" fontId="4" fillId="0" borderId="0" xfId="0" applyNumberFormat="1" applyFont="1"/>
    <xf numFmtId="0" fontId="2" fillId="0" borderId="0" xfId="0" applyFont="1"/>
    <xf numFmtId="4" fontId="37" fillId="0" borderId="0" xfId="0" applyNumberFormat="1" applyFont="1"/>
    <xf numFmtId="10" fontId="38" fillId="0" borderId="0" xfId="2" applyNumberFormat="1" applyFont="1"/>
    <xf numFmtId="0" fontId="39" fillId="0" borderId="0" xfId="0" applyFont="1"/>
    <xf numFmtId="4" fontId="40" fillId="0" borderId="0" xfId="0" applyNumberFormat="1" applyFont="1"/>
    <xf numFmtId="4" fontId="41" fillId="0" borderId="0" xfId="0" applyNumberFormat="1" applyFont="1"/>
    <xf numFmtId="0" fontId="42" fillId="0" borderId="0" xfId="0" applyFont="1"/>
    <xf numFmtId="0" fontId="43" fillId="0" borderId="0" xfId="0" applyFont="1"/>
    <xf numFmtId="0" fontId="44" fillId="0" borderId="0" xfId="0" applyFont="1"/>
    <xf numFmtId="4" fontId="44" fillId="0" borderId="0" xfId="0" applyNumberFormat="1" applyFont="1"/>
    <xf numFmtId="4" fontId="45" fillId="0" borderId="0" xfId="0" applyNumberFormat="1" applyFont="1"/>
    <xf numFmtId="10" fontId="46" fillId="0" borderId="0" xfId="2" applyNumberFormat="1" applyFont="1"/>
    <xf numFmtId="4" fontId="47" fillId="0" borderId="0" xfId="0" applyNumberFormat="1" applyFont="1"/>
    <xf numFmtId="0" fontId="0" fillId="0" borderId="0" xfId="0" applyFont="1"/>
    <xf numFmtId="4" fontId="0" fillId="0" borderId="0" xfId="0" applyNumberFormat="1" applyFont="1"/>
    <xf numFmtId="4" fontId="35" fillId="0" borderId="0" xfId="0" applyNumberFormat="1" applyFont="1"/>
    <xf numFmtId="4" fontId="6" fillId="0" borderId="0" xfId="0" applyNumberFormat="1" applyFont="1"/>
    <xf numFmtId="4" fontId="48" fillId="0" borderId="0" xfId="0" applyNumberFormat="1" applyFont="1"/>
    <xf numFmtId="0" fontId="18" fillId="0" borderId="0" xfId="0" applyFont="1" applyAlignment="1">
      <alignment horizontal="left" indent="1"/>
    </xf>
    <xf numFmtId="4" fontId="20" fillId="0" borderId="0" xfId="0" applyNumberFormat="1" applyFont="1" applyAlignment="1">
      <alignment horizontal="left" indent="1"/>
    </xf>
    <xf numFmtId="4" fontId="3" fillId="0" borderId="0" xfId="0" applyNumberFormat="1" applyFont="1" applyAlignment="1"/>
    <xf numFmtId="4" fontId="25" fillId="0" borderId="0" xfId="0" applyNumberFormat="1" applyFont="1"/>
    <xf numFmtId="0" fontId="49" fillId="0" borderId="0" xfId="0" applyFont="1"/>
    <xf numFmtId="0" fontId="50" fillId="0" borderId="0" xfId="0" applyFont="1"/>
    <xf numFmtId="4" fontId="47" fillId="0" borderId="0" xfId="0" applyNumberFormat="1" applyFont="1" applyAlignment="1">
      <alignment horizontal="right"/>
    </xf>
    <xf numFmtId="10" fontId="38" fillId="0" borderId="0" xfId="0" applyNumberFormat="1" applyFont="1"/>
    <xf numFmtId="0" fontId="38" fillId="0" borderId="0" xfId="0" applyFont="1"/>
    <xf numFmtId="0" fontId="48" fillId="0" borderId="0" xfId="0" applyFont="1"/>
    <xf numFmtId="0" fontId="51" fillId="0" borderId="0" xfId="0" applyFont="1"/>
    <xf numFmtId="0" fontId="52" fillId="0" borderId="0" xfId="0" applyFont="1"/>
    <xf numFmtId="0" fontId="53" fillId="0" borderId="0" xfId="0" applyFont="1"/>
    <xf numFmtId="0" fontId="18" fillId="0" borderId="0" xfId="0" applyFont="1" applyAlignment="1"/>
    <xf numFmtId="2" fontId="0" fillId="0" borderId="0" xfId="0" applyNumberFormat="1"/>
    <xf numFmtId="2" fontId="17" fillId="0" borderId="0" xfId="0" applyNumberFormat="1" applyFont="1"/>
    <xf numFmtId="2" fontId="3" fillId="0" borderId="0" xfId="0" applyNumberFormat="1" applyFont="1"/>
    <xf numFmtId="2" fontId="26" fillId="0" borderId="0" xfId="0" applyNumberFormat="1" applyFont="1"/>
    <xf numFmtId="0" fontId="3" fillId="0" borderId="0" xfId="0" applyNumberFormat="1" applyFont="1"/>
    <xf numFmtId="2" fontId="54" fillId="0" borderId="0" xfId="0" applyNumberFormat="1" applyFont="1"/>
    <xf numFmtId="4" fontId="3" fillId="4" borderId="0" xfId="0" applyNumberFormat="1" applyFont="1" applyFill="1"/>
    <xf numFmtId="0" fontId="55" fillId="0" borderId="0" xfId="0" applyFont="1"/>
    <xf numFmtId="4" fontId="56" fillId="0" borderId="0" xfId="0" applyNumberFormat="1" applyFont="1"/>
    <xf numFmtId="0" fontId="57" fillId="0" borderId="0" xfId="0" applyFont="1"/>
    <xf numFmtId="0" fontId="37" fillId="0" borderId="0" xfId="0" applyFont="1"/>
    <xf numFmtId="0" fontId="20" fillId="0" borderId="0" xfId="0" applyFont="1" applyAlignment="1">
      <alignment horizontal="right"/>
    </xf>
    <xf numFmtId="0" fontId="47" fillId="0" borderId="0" xfId="0" applyFont="1"/>
    <xf numFmtId="0" fontId="34" fillId="0" borderId="0" xfId="0" applyFont="1"/>
    <xf numFmtId="4" fontId="3" fillId="0" borderId="0" xfId="0" applyNumberFormat="1" applyFont="1" applyBorder="1"/>
    <xf numFmtId="0" fontId="6" fillId="0" borderId="0" xfId="0" applyFont="1" applyAlignment="1"/>
    <xf numFmtId="0" fontId="58" fillId="0" borderId="0" xfId="0" applyFont="1"/>
    <xf numFmtId="0" fontId="59" fillId="0" borderId="0" xfId="0" applyFont="1"/>
    <xf numFmtId="0" fontId="59" fillId="0" borderId="0" xfId="0" applyFont="1" applyAlignment="1"/>
    <xf numFmtId="4" fontId="7" fillId="0" borderId="0" xfId="0" applyNumberFormat="1" applyFont="1" applyAlignment="1"/>
    <xf numFmtId="0" fontId="31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31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0" fillId="0" borderId="0" xfId="0" applyAlignment="1"/>
    <xf numFmtId="0" fontId="5" fillId="0" borderId="0" xfId="0" applyFont="1" applyAlignment="1">
      <alignment horizontal="center"/>
    </xf>
    <xf numFmtId="0" fontId="18" fillId="0" borderId="0" xfId="0" applyFont="1" applyAlignment="1"/>
    <xf numFmtId="0" fontId="19" fillId="0" borderId="0" xfId="0" applyFont="1" applyAlignment="1"/>
    <xf numFmtId="0" fontId="10" fillId="0" borderId="0" xfId="0" applyFont="1" applyBorder="1" applyAlignment="1">
      <alignment horizontal="left" vertic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tabSelected="1" workbookViewId="0">
      <selection activeCell="D3" sqref="D3"/>
    </sheetView>
  </sheetViews>
  <sheetFormatPr defaultRowHeight="15" x14ac:dyDescent="0.25"/>
  <cols>
    <col min="1" max="1" width="11.42578125" bestFit="1" customWidth="1"/>
    <col min="4" max="4" width="12" customWidth="1"/>
    <col min="6" max="6" width="9.85546875" customWidth="1"/>
    <col min="7" max="7" width="11.85546875" customWidth="1"/>
    <col min="8" max="8" width="13.7109375" customWidth="1"/>
  </cols>
  <sheetData>
    <row r="1" spans="1:8" x14ac:dyDescent="0.25">
      <c r="D1" t="s">
        <v>277</v>
      </c>
    </row>
    <row r="2" spans="1:8" x14ac:dyDescent="0.25">
      <c r="D2" t="s">
        <v>272</v>
      </c>
    </row>
    <row r="3" spans="1:8" x14ac:dyDescent="0.25">
      <c r="D3" t="s">
        <v>281</v>
      </c>
    </row>
    <row r="4" spans="1:8" x14ac:dyDescent="0.25">
      <c r="D4" t="s">
        <v>279</v>
      </c>
    </row>
    <row r="5" spans="1:8" x14ac:dyDescent="0.25">
      <c r="A5" s="107"/>
      <c r="B5" s="107"/>
      <c r="C5" s="107" t="s">
        <v>278</v>
      </c>
      <c r="D5" s="107"/>
      <c r="E5" s="107"/>
      <c r="F5" s="107"/>
      <c r="G5" s="107"/>
    </row>
    <row r="6" spans="1:8" x14ac:dyDescent="0.25">
      <c r="A6" s="107" t="s">
        <v>280</v>
      </c>
      <c r="B6" s="107"/>
      <c r="C6" s="107"/>
      <c r="D6" s="107"/>
      <c r="E6" s="107"/>
      <c r="F6" s="107"/>
      <c r="G6" s="107"/>
    </row>
    <row r="7" spans="1:8" ht="15.75" x14ac:dyDescent="0.25">
      <c r="A7" s="3" t="s">
        <v>0</v>
      </c>
      <c r="F7" s="1"/>
      <c r="G7" s="1"/>
      <c r="H7" s="2"/>
    </row>
    <row r="8" spans="1:8" ht="15.75" x14ac:dyDescent="0.25">
      <c r="A8" s="3" t="s">
        <v>171</v>
      </c>
      <c r="F8" s="1"/>
      <c r="G8" s="1"/>
      <c r="H8" s="2"/>
    </row>
    <row r="9" spans="1:8" ht="15.75" x14ac:dyDescent="0.25">
      <c r="A9" s="4" t="s">
        <v>172</v>
      </c>
      <c r="D9" s="3">
        <v>4323.41</v>
      </c>
      <c r="F9" s="1"/>
      <c r="G9" s="5">
        <v>4323.41</v>
      </c>
      <c r="H9" s="2"/>
    </row>
    <row r="10" spans="1:8" ht="15.75" x14ac:dyDescent="0.25">
      <c r="A10" s="3"/>
      <c r="F10" s="1"/>
      <c r="G10" s="1"/>
      <c r="H10" s="2"/>
    </row>
    <row r="11" spans="1:8" ht="18.75" x14ac:dyDescent="0.3">
      <c r="A11" s="6" t="s">
        <v>1</v>
      </c>
      <c r="D11" t="s">
        <v>2</v>
      </c>
      <c r="F11" s="1"/>
      <c r="G11" s="1" t="s">
        <v>3</v>
      </c>
      <c r="H11" s="2"/>
    </row>
    <row r="12" spans="1:8" ht="15.75" x14ac:dyDescent="0.25">
      <c r="A12" s="7" t="s">
        <v>4</v>
      </c>
      <c r="B12" s="7"/>
      <c r="C12" s="4"/>
      <c r="D12" s="8">
        <v>120000</v>
      </c>
      <c r="E12" s="1"/>
      <c r="F12" s="1"/>
      <c r="G12" s="1">
        <v>60000</v>
      </c>
      <c r="H12" s="9">
        <f>G12/D12</f>
        <v>0.5</v>
      </c>
    </row>
    <row r="13" spans="1:8" x14ac:dyDescent="0.25">
      <c r="A13" s="7" t="s">
        <v>5</v>
      </c>
      <c r="D13" s="1">
        <v>4000</v>
      </c>
      <c r="E13" s="1"/>
      <c r="F13" s="1"/>
      <c r="G13" s="1">
        <v>0</v>
      </c>
      <c r="H13" s="9">
        <f>G13/D13</f>
        <v>0</v>
      </c>
    </row>
    <row r="14" spans="1:8" x14ac:dyDescent="0.25">
      <c r="A14" s="7"/>
      <c r="D14" s="1"/>
      <c r="E14" s="1"/>
      <c r="F14" s="1"/>
      <c r="G14" s="1"/>
      <c r="H14" s="9"/>
    </row>
    <row r="15" spans="1:8" ht="18.75" x14ac:dyDescent="0.3">
      <c r="A15" s="10" t="s">
        <v>6</v>
      </c>
      <c r="D15" s="11">
        <f>D9+D12+D13</f>
        <v>128323.41</v>
      </c>
      <c r="E15" s="12"/>
      <c r="F15" s="12"/>
      <c r="G15" s="11">
        <f>G9+G12+G13</f>
        <v>64323.41</v>
      </c>
      <c r="H15" s="9">
        <f>G15/D15</f>
        <v>0.50126013640067701</v>
      </c>
    </row>
    <row r="16" spans="1:8" ht="18.75" x14ac:dyDescent="0.3">
      <c r="A16" s="13"/>
      <c r="F16" s="1"/>
      <c r="G16" s="1"/>
      <c r="H16" s="2"/>
    </row>
    <row r="17" spans="1:8" ht="18.75" x14ac:dyDescent="0.3">
      <c r="A17" s="13"/>
      <c r="F17" s="1"/>
      <c r="G17" s="1"/>
      <c r="H17" s="2"/>
    </row>
    <row r="18" spans="1:8" ht="18.75" x14ac:dyDescent="0.3">
      <c r="A18" s="6" t="s">
        <v>7</v>
      </c>
      <c r="C18" t="s">
        <v>8</v>
      </c>
      <c r="D18" s="11">
        <v>128323.41</v>
      </c>
      <c r="E18" s="3"/>
      <c r="F18" s="14" t="s">
        <v>9</v>
      </c>
      <c r="G18" s="11">
        <f>G20+G25+G70</f>
        <v>46885.899999999994</v>
      </c>
      <c r="H18" s="9">
        <f>G18/D18</f>
        <v>0.36537292766767959</v>
      </c>
    </row>
    <row r="19" spans="1:8" ht="15.75" x14ac:dyDescent="0.25">
      <c r="A19" s="4"/>
      <c r="F19" s="1"/>
      <c r="G19" s="1"/>
      <c r="H19" s="2"/>
    </row>
    <row r="20" spans="1:8" ht="15.75" x14ac:dyDescent="0.25">
      <c r="A20" s="3" t="s">
        <v>10</v>
      </c>
      <c r="F20" s="1"/>
      <c r="G20" s="12">
        <v>36893.879999999997</v>
      </c>
      <c r="H20" s="15">
        <f>G20/75163</f>
        <v>0.49085161582161435</v>
      </c>
    </row>
    <row r="21" spans="1:8" x14ac:dyDescent="0.25">
      <c r="A21" s="16" t="s">
        <v>11</v>
      </c>
      <c r="B21" s="17"/>
      <c r="F21" s="1"/>
      <c r="G21" s="1"/>
      <c r="H21" s="2"/>
    </row>
    <row r="22" spans="1:8" x14ac:dyDescent="0.25">
      <c r="A22" s="16" t="s">
        <v>269</v>
      </c>
      <c r="B22" s="17"/>
      <c r="C22" s="17"/>
      <c r="D22" s="17"/>
      <c r="E22" s="17"/>
      <c r="F22" s="18"/>
      <c r="G22" s="1"/>
      <c r="H22" s="2"/>
    </row>
    <row r="23" spans="1:8" x14ac:dyDescent="0.25">
      <c r="A23" s="16" t="s">
        <v>12</v>
      </c>
      <c r="B23" s="17"/>
      <c r="C23" s="17"/>
      <c r="D23" s="17"/>
      <c r="E23" s="17"/>
      <c r="F23" s="18"/>
      <c r="G23" s="1"/>
      <c r="H23" s="2"/>
    </row>
    <row r="24" spans="1:8" ht="15.75" x14ac:dyDescent="0.25">
      <c r="A24" s="4"/>
      <c r="F24" s="1"/>
      <c r="G24" s="1"/>
      <c r="H24" s="2"/>
    </row>
    <row r="25" spans="1:8" ht="15.75" x14ac:dyDescent="0.25">
      <c r="A25" s="3" t="s">
        <v>13</v>
      </c>
      <c r="F25" s="1"/>
      <c r="G25" s="12">
        <f>SUM(G27:G69)</f>
        <v>9992.0199999999986</v>
      </c>
      <c r="H25" s="15">
        <f>G25/53160.41</f>
        <v>0.18795979940711513</v>
      </c>
    </row>
    <row r="26" spans="1:8" ht="15.75" x14ac:dyDescent="0.25">
      <c r="A26" s="4"/>
      <c r="F26" s="1"/>
      <c r="G26" s="1"/>
      <c r="H26" s="2"/>
    </row>
    <row r="27" spans="1:8" ht="15.75" x14ac:dyDescent="0.25">
      <c r="A27" s="4" t="s">
        <v>14</v>
      </c>
      <c r="F27" s="1"/>
      <c r="G27" s="1">
        <v>153.94999999999999</v>
      </c>
      <c r="H27" s="19"/>
    </row>
    <row r="28" spans="1:8" ht="15.75" x14ac:dyDescent="0.25">
      <c r="A28" s="4"/>
      <c r="F28" s="1"/>
      <c r="G28" s="1"/>
      <c r="H28" s="2"/>
    </row>
    <row r="29" spans="1:8" ht="15.75" x14ac:dyDescent="0.25">
      <c r="A29" s="4" t="s">
        <v>15</v>
      </c>
      <c r="F29" s="1"/>
      <c r="G29" s="1">
        <f>SUM(F30:F34)</f>
        <v>1284.3799999999999</v>
      </c>
      <c r="H29" s="2"/>
    </row>
    <row r="30" spans="1:8" x14ac:dyDescent="0.25">
      <c r="A30" s="16" t="s">
        <v>16</v>
      </c>
      <c r="B30" s="16"/>
      <c r="F30" s="1">
        <v>702.04</v>
      </c>
      <c r="G30" s="1"/>
      <c r="H30" s="2"/>
    </row>
    <row r="31" spans="1:8" x14ac:dyDescent="0.25">
      <c r="A31" s="161" t="s">
        <v>17</v>
      </c>
      <c r="B31" s="162"/>
      <c r="C31" s="162"/>
      <c r="D31" s="162"/>
      <c r="E31" s="162"/>
      <c r="F31" s="1">
        <v>200</v>
      </c>
      <c r="G31" s="1"/>
      <c r="H31" s="19"/>
    </row>
    <row r="32" spans="1:8" x14ac:dyDescent="0.25">
      <c r="A32" s="16" t="s">
        <v>18</v>
      </c>
      <c r="B32" s="20"/>
      <c r="C32" s="20"/>
      <c r="D32" s="20"/>
      <c r="E32" s="20"/>
      <c r="F32" s="1">
        <v>40</v>
      </c>
      <c r="G32" s="1"/>
      <c r="H32" s="2"/>
    </row>
    <row r="33" spans="1:8" x14ac:dyDescent="0.25">
      <c r="A33" s="16" t="s">
        <v>19</v>
      </c>
      <c r="B33" s="20"/>
      <c r="C33" s="20"/>
      <c r="D33" s="20"/>
      <c r="E33" s="20"/>
      <c r="F33" s="1">
        <v>301.72000000000003</v>
      </c>
      <c r="G33" s="1"/>
      <c r="H33" s="2"/>
    </row>
    <row r="34" spans="1:8" x14ac:dyDescent="0.25">
      <c r="A34" s="16" t="s">
        <v>20</v>
      </c>
      <c r="B34" s="20"/>
      <c r="C34" s="20"/>
      <c r="D34" s="20"/>
      <c r="E34" s="20"/>
      <c r="F34" s="1">
        <v>40.619999999999997</v>
      </c>
      <c r="G34" s="1"/>
      <c r="H34" s="2"/>
    </row>
    <row r="35" spans="1:8" x14ac:dyDescent="0.25">
      <c r="A35" s="16"/>
      <c r="B35" s="20"/>
      <c r="C35" s="20"/>
      <c r="D35" s="20"/>
      <c r="E35" s="20"/>
      <c r="F35" s="1"/>
      <c r="G35" s="1"/>
      <c r="H35" s="2"/>
    </row>
    <row r="36" spans="1:8" ht="15.75" x14ac:dyDescent="0.25">
      <c r="A36" s="4" t="s">
        <v>21</v>
      </c>
      <c r="F36" s="14"/>
      <c r="G36" s="1">
        <v>1814.52</v>
      </c>
      <c r="H36" s="2"/>
    </row>
    <row r="37" spans="1:8" x14ac:dyDescent="0.25">
      <c r="A37" s="16"/>
      <c r="F37" s="1"/>
      <c r="G37" s="1"/>
      <c r="H37" s="2"/>
    </row>
    <row r="38" spans="1:8" ht="15.75" x14ac:dyDescent="0.25">
      <c r="A38" s="4" t="s">
        <v>22</v>
      </c>
      <c r="F38" s="1"/>
      <c r="G38" s="1">
        <f>SUM(F39:F41)</f>
        <v>1705.96</v>
      </c>
      <c r="H38" s="2"/>
    </row>
    <row r="39" spans="1:8" x14ac:dyDescent="0.25">
      <c r="A39" s="16" t="s">
        <v>23</v>
      </c>
      <c r="B39" s="20"/>
      <c r="C39" s="20"/>
      <c r="D39" s="20"/>
      <c r="E39" s="20"/>
      <c r="F39" s="1">
        <v>1135.8</v>
      </c>
      <c r="G39" s="1"/>
      <c r="H39" s="2"/>
    </row>
    <row r="40" spans="1:8" x14ac:dyDescent="0.25">
      <c r="A40" s="16" t="s">
        <v>24</v>
      </c>
      <c r="B40" s="20"/>
      <c r="C40" s="20"/>
      <c r="D40" s="20"/>
      <c r="E40" s="20"/>
      <c r="F40" s="1">
        <v>559.28</v>
      </c>
      <c r="G40" s="1"/>
      <c r="H40" s="2"/>
    </row>
    <row r="41" spans="1:8" x14ac:dyDescent="0.25">
      <c r="A41" s="16" t="s">
        <v>25</v>
      </c>
      <c r="B41" s="20"/>
      <c r="C41" s="20"/>
      <c r="D41" s="20"/>
      <c r="E41" s="20"/>
      <c r="F41" s="1">
        <v>10.88</v>
      </c>
      <c r="G41" s="1"/>
      <c r="H41" s="2"/>
    </row>
    <row r="42" spans="1:8" x14ac:dyDescent="0.25">
      <c r="A42" s="16"/>
      <c r="B42" s="20"/>
      <c r="C42" s="20"/>
      <c r="D42" s="20"/>
      <c r="E42" s="20"/>
      <c r="F42" s="1"/>
      <c r="G42" s="1"/>
      <c r="H42" s="2"/>
    </row>
    <row r="43" spans="1:8" ht="15.75" x14ac:dyDescent="0.25">
      <c r="A43" s="4" t="s">
        <v>26</v>
      </c>
      <c r="F43" s="1"/>
      <c r="G43" s="1">
        <f>SUM(F44:F44)</f>
        <v>73.2</v>
      </c>
      <c r="H43" s="19"/>
    </row>
    <row r="44" spans="1:8" x14ac:dyDescent="0.25">
      <c r="A44" s="16" t="s">
        <v>27</v>
      </c>
      <c r="F44" s="1">
        <v>73.2</v>
      </c>
      <c r="G44" s="1"/>
      <c r="H44" s="2"/>
    </row>
    <row r="45" spans="1:8" x14ac:dyDescent="0.25">
      <c r="A45" s="16"/>
      <c r="F45" s="1"/>
      <c r="G45" s="1"/>
      <c r="H45" s="2"/>
    </row>
    <row r="46" spans="1:8" ht="15.75" x14ac:dyDescent="0.25">
      <c r="A46" s="4" t="s">
        <v>176</v>
      </c>
      <c r="B46" s="156"/>
      <c r="C46" s="156"/>
      <c r="D46" s="156"/>
      <c r="E46" s="156"/>
      <c r="F46" s="14"/>
      <c r="G46" s="1">
        <v>162.5</v>
      </c>
      <c r="H46" s="2"/>
    </row>
    <row r="47" spans="1:8" x14ac:dyDescent="0.25">
      <c r="A47" s="16"/>
      <c r="F47" s="1"/>
      <c r="G47" s="1"/>
      <c r="H47" s="2"/>
    </row>
    <row r="48" spans="1:8" ht="15.75" x14ac:dyDescent="0.25">
      <c r="A48" s="4" t="s">
        <v>177</v>
      </c>
      <c r="F48" s="1"/>
      <c r="G48" s="1">
        <f>SUM(F49:F56)</f>
        <v>3153.6</v>
      </c>
      <c r="H48" s="19"/>
    </row>
    <row r="49" spans="1:8" x14ac:dyDescent="0.25">
      <c r="A49" s="16" t="s">
        <v>29</v>
      </c>
      <c r="C49" s="16"/>
      <c r="F49" s="1">
        <v>110.02</v>
      </c>
      <c r="G49" s="1"/>
      <c r="H49" s="2"/>
    </row>
    <row r="50" spans="1:8" x14ac:dyDescent="0.25">
      <c r="A50" s="16" t="s">
        <v>30</v>
      </c>
      <c r="C50" s="16"/>
      <c r="F50" s="1">
        <v>1100</v>
      </c>
      <c r="G50" s="1"/>
      <c r="H50" s="2"/>
    </row>
    <row r="51" spans="1:8" x14ac:dyDescent="0.25">
      <c r="A51" s="16" t="s">
        <v>173</v>
      </c>
      <c r="C51" s="16"/>
      <c r="F51" s="1">
        <v>950</v>
      </c>
      <c r="G51" s="1"/>
      <c r="H51" s="2"/>
    </row>
    <row r="52" spans="1:8" x14ac:dyDescent="0.25">
      <c r="A52" s="16" t="s">
        <v>174</v>
      </c>
      <c r="C52" s="16"/>
      <c r="F52" s="1">
        <v>150</v>
      </c>
      <c r="G52" s="1"/>
      <c r="H52" s="2"/>
    </row>
    <row r="53" spans="1:8" x14ac:dyDescent="0.25">
      <c r="A53" s="16" t="s">
        <v>270</v>
      </c>
      <c r="E53" s="16"/>
      <c r="F53" s="1">
        <v>84.02</v>
      </c>
      <c r="G53" s="1"/>
      <c r="H53" s="2"/>
    </row>
    <row r="54" spans="1:8" x14ac:dyDescent="0.25">
      <c r="A54" s="16" t="s">
        <v>31</v>
      </c>
      <c r="F54" s="1">
        <v>23.96</v>
      </c>
      <c r="G54" s="1"/>
      <c r="H54" s="2"/>
    </row>
    <row r="55" spans="1:8" x14ac:dyDescent="0.25">
      <c r="A55" s="16" t="s">
        <v>32</v>
      </c>
      <c r="F55" s="1">
        <v>75.599999999999994</v>
      </c>
      <c r="G55" s="1"/>
      <c r="H55" s="19"/>
    </row>
    <row r="56" spans="1:8" x14ac:dyDescent="0.25">
      <c r="A56" s="16" t="s">
        <v>33</v>
      </c>
      <c r="B56" s="20"/>
      <c r="C56" s="20"/>
      <c r="F56" s="1">
        <v>660</v>
      </c>
      <c r="G56" s="1"/>
      <c r="H56" s="2"/>
    </row>
    <row r="57" spans="1:8" x14ac:dyDescent="0.25">
      <c r="A57" s="16"/>
      <c r="B57" s="20"/>
      <c r="C57" s="20"/>
      <c r="F57" s="1"/>
      <c r="G57" s="1"/>
      <c r="H57" s="2"/>
    </row>
    <row r="58" spans="1:8" ht="15.75" x14ac:dyDescent="0.25">
      <c r="A58" s="4" t="s">
        <v>178</v>
      </c>
      <c r="F58" s="1"/>
      <c r="G58" s="1">
        <f>F59+F60</f>
        <v>183.70999999999998</v>
      </c>
      <c r="H58" s="2"/>
    </row>
    <row r="59" spans="1:8" x14ac:dyDescent="0.25">
      <c r="A59" s="19" t="s">
        <v>34</v>
      </c>
      <c r="B59" s="21"/>
      <c r="C59" s="21"/>
      <c r="D59" s="21"/>
      <c r="E59" s="21"/>
      <c r="F59" s="1">
        <v>172.42</v>
      </c>
      <c r="G59" s="1"/>
      <c r="H59" s="2"/>
    </row>
    <row r="60" spans="1:8" x14ac:dyDescent="0.25">
      <c r="A60" s="19" t="s">
        <v>35</v>
      </c>
      <c r="B60" s="21"/>
      <c r="C60" s="21"/>
      <c r="D60" s="21"/>
      <c r="E60" s="21"/>
      <c r="F60" s="1">
        <v>11.29</v>
      </c>
      <c r="G60" s="1"/>
      <c r="H60" s="2"/>
    </row>
    <row r="61" spans="1:8" ht="15.75" x14ac:dyDescent="0.25">
      <c r="A61" s="4"/>
      <c r="F61" s="1"/>
      <c r="G61" s="1"/>
      <c r="H61" s="2"/>
    </row>
    <row r="62" spans="1:8" ht="15.75" x14ac:dyDescent="0.25">
      <c r="A62" s="22" t="s">
        <v>179</v>
      </c>
      <c r="F62" s="23"/>
      <c r="G62" s="1">
        <v>137.08000000000001</v>
      </c>
      <c r="H62" s="2"/>
    </row>
    <row r="63" spans="1:8" ht="15.75" x14ac:dyDescent="0.25">
      <c r="A63" s="24"/>
      <c r="F63" s="1"/>
      <c r="G63" s="1"/>
      <c r="H63" s="2"/>
    </row>
    <row r="64" spans="1:8" ht="15.75" x14ac:dyDescent="0.25">
      <c r="A64" s="22" t="s">
        <v>180</v>
      </c>
      <c r="F64" s="1"/>
      <c r="G64" s="25">
        <v>161.41999999999999</v>
      </c>
      <c r="H64" s="2"/>
    </row>
    <row r="65" spans="1:8" ht="15.75" x14ac:dyDescent="0.25">
      <c r="A65" s="24" t="s">
        <v>38</v>
      </c>
      <c r="F65" s="1"/>
      <c r="G65" s="1"/>
      <c r="H65" s="2"/>
    </row>
    <row r="66" spans="1:8" ht="15.75" x14ac:dyDescent="0.25">
      <c r="A66" s="24"/>
      <c r="F66" s="1"/>
      <c r="G66" s="1"/>
      <c r="H66" s="2"/>
    </row>
    <row r="67" spans="1:8" ht="15.75" x14ac:dyDescent="0.25">
      <c r="A67" s="4" t="s">
        <v>181</v>
      </c>
      <c r="G67" s="26">
        <v>820.45</v>
      </c>
      <c r="H67" s="27"/>
    </row>
    <row r="68" spans="1:8" ht="15.75" x14ac:dyDescent="0.25">
      <c r="A68" s="24"/>
      <c r="F68" s="1"/>
      <c r="G68" s="1"/>
      <c r="H68" s="2"/>
    </row>
    <row r="69" spans="1:8" ht="15.75" x14ac:dyDescent="0.25">
      <c r="A69" s="4" t="s">
        <v>219</v>
      </c>
      <c r="G69" s="26">
        <v>341.25</v>
      </c>
      <c r="H69" s="27"/>
    </row>
    <row r="70" spans="1:8" ht="15.75" x14ac:dyDescent="0.25">
      <c r="A70" s="158" t="s">
        <v>218</v>
      </c>
      <c r="B70" s="29"/>
      <c r="C70" s="29"/>
      <c r="D70" s="29"/>
      <c r="E70" s="29"/>
      <c r="F70" s="29"/>
      <c r="G70" s="30"/>
      <c r="H70" s="31"/>
    </row>
    <row r="71" spans="1:8" ht="15.75" x14ac:dyDescent="0.25">
      <c r="A71" s="28"/>
      <c r="B71" s="29"/>
      <c r="C71" s="29"/>
      <c r="D71" s="29"/>
      <c r="E71" s="29"/>
      <c r="F71" s="29"/>
      <c r="G71" s="29"/>
      <c r="H71" s="32"/>
    </row>
    <row r="72" spans="1:8" ht="15.75" x14ac:dyDescent="0.25">
      <c r="A72" s="24"/>
      <c r="F72" s="1"/>
      <c r="G72" s="1"/>
      <c r="H72" s="2"/>
    </row>
    <row r="73" spans="1:8" x14ac:dyDescent="0.25">
      <c r="A73" s="33"/>
      <c r="F73" s="1"/>
      <c r="G73" s="1"/>
      <c r="H73" s="2"/>
    </row>
    <row r="74" spans="1:8" ht="15.75" x14ac:dyDescent="0.25">
      <c r="A74" s="3" t="s">
        <v>175</v>
      </c>
      <c r="E74" s="34"/>
      <c r="F74" s="1"/>
      <c r="G74" s="35">
        <f>G15-G18</f>
        <v>17437.510000000009</v>
      </c>
      <c r="H74" s="2"/>
    </row>
    <row r="75" spans="1:8" ht="15.75" x14ac:dyDescent="0.25">
      <c r="A75" s="36"/>
      <c r="F75" s="1"/>
      <c r="G75" s="1"/>
    </row>
    <row r="76" spans="1:8" ht="15.75" x14ac:dyDescent="0.25">
      <c r="A76" s="4" t="s">
        <v>40</v>
      </c>
      <c r="F76" s="1"/>
      <c r="G76" s="1"/>
      <c r="H76" s="2"/>
    </row>
    <row r="77" spans="1:8" ht="15.75" x14ac:dyDescent="0.25">
      <c r="A77" s="37" t="s">
        <v>182</v>
      </c>
      <c r="F77" s="1"/>
      <c r="G77" s="1"/>
      <c r="H77" s="2"/>
    </row>
    <row r="78" spans="1:8" ht="15.75" x14ac:dyDescent="0.25">
      <c r="A78" s="37" t="s">
        <v>183</v>
      </c>
      <c r="F78" s="1"/>
      <c r="G78" s="1"/>
      <c r="H78" s="2"/>
    </row>
    <row r="79" spans="1:8" ht="15.75" x14ac:dyDescent="0.25">
      <c r="A79" s="37" t="s">
        <v>184</v>
      </c>
      <c r="F79" s="1"/>
      <c r="G79" s="1"/>
      <c r="H79" s="2"/>
    </row>
    <row r="80" spans="1:8" ht="7.5" customHeight="1" x14ac:dyDescent="0.25">
      <c r="A80" s="37"/>
      <c r="F80" s="1"/>
      <c r="G80" s="1"/>
      <c r="H80" s="2"/>
    </row>
    <row r="81" spans="1:8" ht="15.75" x14ac:dyDescent="0.25">
      <c r="A81" s="37" t="s">
        <v>41</v>
      </c>
      <c r="F81" s="1"/>
      <c r="G81" s="1"/>
      <c r="H81" s="2"/>
    </row>
    <row r="82" spans="1:8" ht="15.75" x14ac:dyDescent="0.25">
      <c r="A82" s="37" t="s">
        <v>42</v>
      </c>
      <c r="F82" s="1"/>
      <c r="G82" s="1"/>
      <c r="H82" s="2"/>
    </row>
    <row r="83" spans="1:8" ht="15.75" x14ac:dyDescent="0.25">
      <c r="A83" s="37" t="s">
        <v>185</v>
      </c>
      <c r="F83" s="1"/>
      <c r="G83" s="1"/>
      <c r="H83" s="2"/>
    </row>
    <row r="84" spans="1:8" ht="15.75" x14ac:dyDescent="0.25">
      <c r="A84" s="37" t="s">
        <v>186</v>
      </c>
      <c r="F84" s="1"/>
      <c r="G84" s="1"/>
      <c r="H84" s="2"/>
    </row>
    <row r="85" spans="1:8" ht="15.75" x14ac:dyDescent="0.25">
      <c r="A85" s="37" t="s">
        <v>43</v>
      </c>
      <c r="F85" s="1"/>
      <c r="G85" s="1"/>
      <c r="H85" s="2"/>
    </row>
    <row r="86" spans="1:8" ht="15.75" x14ac:dyDescent="0.25">
      <c r="A86" s="38"/>
      <c r="F86" s="1"/>
      <c r="G86" s="1"/>
      <c r="H86" s="2"/>
    </row>
    <row r="87" spans="1:8" ht="15.75" x14ac:dyDescent="0.25">
      <c r="A87" s="39" t="s">
        <v>187</v>
      </c>
      <c r="B87" s="40"/>
      <c r="C87" s="40"/>
      <c r="D87" s="40"/>
      <c r="E87" s="40"/>
      <c r="F87" s="41"/>
      <c r="G87" s="41"/>
      <c r="H87" s="2"/>
    </row>
    <row r="88" spans="1:8" ht="15.75" x14ac:dyDescent="0.25">
      <c r="A88" s="4"/>
      <c r="F88" s="1"/>
      <c r="G88" s="1"/>
      <c r="H88" s="26"/>
    </row>
    <row r="89" spans="1:8" ht="15.75" x14ac:dyDescent="0.25">
      <c r="A89" s="39" t="s">
        <v>44</v>
      </c>
      <c r="B89" s="42"/>
      <c r="C89" s="42"/>
      <c r="D89" s="42"/>
      <c r="E89" s="42"/>
      <c r="F89" s="1"/>
      <c r="G89" s="1"/>
      <c r="H89" s="2"/>
    </row>
    <row r="90" spans="1:8" ht="15.75" x14ac:dyDescent="0.25">
      <c r="A90" s="39"/>
      <c r="B90" s="42"/>
      <c r="C90" s="42"/>
      <c r="D90" s="42"/>
      <c r="E90" s="42"/>
      <c r="F90" s="1"/>
      <c r="G90" s="1"/>
      <c r="H90" s="2"/>
    </row>
    <row r="91" spans="1:8" ht="15.75" x14ac:dyDescent="0.25">
      <c r="A91" s="39"/>
      <c r="B91" s="42"/>
      <c r="C91" s="42"/>
      <c r="D91" s="42"/>
      <c r="E91" s="42"/>
      <c r="F91" s="1"/>
      <c r="G91" s="1"/>
      <c r="H91" s="2"/>
    </row>
    <row r="92" spans="1:8" ht="15.75" x14ac:dyDescent="0.25">
      <c r="A92" s="4"/>
      <c r="F92" s="1"/>
      <c r="G92" s="1"/>
      <c r="H92" s="2"/>
    </row>
    <row r="93" spans="1:8" ht="15.75" x14ac:dyDescent="0.25">
      <c r="A93" s="4" t="s">
        <v>260</v>
      </c>
      <c r="F93" s="1"/>
      <c r="G93" s="1"/>
      <c r="H93" s="2"/>
    </row>
    <row r="94" spans="1:8" ht="15.75" x14ac:dyDescent="0.25">
      <c r="A94" s="4" t="s">
        <v>45</v>
      </c>
      <c r="F94" s="1"/>
      <c r="G94" s="1"/>
      <c r="H94" s="2"/>
    </row>
    <row r="95" spans="1:8" x14ac:dyDescent="0.25">
      <c r="H95">
        <v>2</v>
      </c>
    </row>
  </sheetData>
  <mergeCells count="1">
    <mergeCell ref="A31:E3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workbookViewId="0">
      <selection activeCell="B3" sqref="B3"/>
    </sheetView>
  </sheetViews>
  <sheetFormatPr defaultRowHeight="15" x14ac:dyDescent="0.25"/>
  <cols>
    <col min="1" max="1" width="50.42578125" customWidth="1"/>
    <col min="2" max="2" width="13.140625" customWidth="1"/>
    <col min="3" max="3" width="13.28515625" customWidth="1"/>
    <col min="4" max="4" width="9.7109375" customWidth="1"/>
  </cols>
  <sheetData>
    <row r="1" spans="1:4" x14ac:dyDescent="0.25">
      <c r="B1" s="95" t="s">
        <v>271</v>
      </c>
      <c r="C1" s="45"/>
    </row>
    <row r="2" spans="1:4" x14ac:dyDescent="0.25">
      <c r="B2" s="165" t="s">
        <v>272</v>
      </c>
      <c r="C2" s="165"/>
    </row>
    <row r="3" spans="1:4" x14ac:dyDescent="0.25">
      <c r="B3" s="95" t="s">
        <v>281</v>
      </c>
      <c r="C3" s="45"/>
    </row>
    <row r="4" spans="1:4" x14ac:dyDescent="0.25">
      <c r="B4" s="159" t="s">
        <v>275</v>
      </c>
      <c r="C4" s="45"/>
    </row>
    <row r="5" spans="1:4" x14ac:dyDescent="0.25">
      <c r="B5" s="160"/>
      <c r="C5" s="45"/>
    </row>
    <row r="6" spans="1:4" x14ac:dyDescent="0.25">
      <c r="B6" s="160"/>
      <c r="C6" s="45"/>
    </row>
    <row r="7" spans="1:4" x14ac:dyDescent="0.25">
      <c r="B7" s="160"/>
      <c r="C7" s="45"/>
    </row>
    <row r="8" spans="1:4" ht="16.5" customHeight="1" x14ac:dyDescent="0.25">
      <c r="A8" s="166" t="s">
        <v>273</v>
      </c>
      <c r="B8" s="166"/>
      <c r="C8" s="166"/>
      <c r="D8" s="166"/>
    </row>
    <row r="9" spans="1:4" ht="15.75" x14ac:dyDescent="0.25">
      <c r="A9" s="166" t="s">
        <v>274</v>
      </c>
      <c r="B9" s="166"/>
      <c r="C9" s="166"/>
      <c r="D9" s="166"/>
    </row>
    <row r="10" spans="1:4" ht="15.75" x14ac:dyDescent="0.25">
      <c r="A10" s="167" t="s">
        <v>276</v>
      </c>
      <c r="B10" s="167"/>
      <c r="C10" s="167"/>
      <c r="D10" s="167"/>
    </row>
    <row r="11" spans="1:4" ht="15.75" thickBot="1" x14ac:dyDescent="0.3">
      <c r="B11" s="45"/>
      <c r="C11" s="45"/>
      <c r="D11" s="46"/>
    </row>
    <row r="12" spans="1:4" ht="15.75" x14ac:dyDescent="0.25">
      <c r="A12" s="163" t="s">
        <v>188</v>
      </c>
      <c r="B12" s="47"/>
      <c r="C12" s="48"/>
      <c r="D12" s="49"/>
    </row>
    <row r="13" spans="1:4" ht="16.5" thickBot="1" x14ac:dyDescent="0.3">
      <c r="A13" s="164"/>
      <c r="B13" s="50">
        <v>21821.94</v>
      </c>
      <c r="C13" s="51">
        <v>21821.94</v>
      </c>
      <c r="D13" s="52"/>
    </row>
    <row r="14" spans="1:4" ht="18.75" x14ac:dyDescent="0.25">
      <c r="A14" s="53" t="s">
        <v>1</v>
      </c>
      <c r="B14" s="54" t="s">
        <v>2</v>
      </c>
      <c r="C14" s="55" t="s">
        <v>3</v>
      </c>
      <c r="D14" s="56" t="s">
        <v>46</v>
      </c>
    </row>
    <row r="15" spans="1:4" x14ac:dyDescent="0.25">
      <c r="A15" s="57" t="s">
        <v>47</v>
      </c>
      <c r="B15" s="58">
        <v>963394</v>
      </c>
      <c r="C15" s="58">
        <v>481600</v>
      </c>
      <c r="D15" s="59">
        <f t="shared" ref="D15:D18" si="0">C15/B15</f>
        <v>0.4998993142992379</v>
      </c>
    </row>
    <row r="16" spans="1:4" x14ac:dyDescent="0.25">
      <c r="A16" s="57" t="s">
        <v>189</v>
      </c>
      <c r="B16" s="58">
        <v>1250</v>
      </c>
      <c r="C16" s="58">
        <v>1250</v>
      </c>
      <c r="D16" s="59">
        <f t="shared" si="0"/>
        <v>1</v>
      </c>
    </row>
    <row r="17" spans="1:7" x14ac:dyDescent="0.25">
      <c r="A17" s="57" t="s">
        <v>190</v>
      </c>
      <c r="B17" s="58">
        <v>17000</v>
      </c>
      <c r="C17" s="58">
        <v>15735.78</v>
      </c>
      <c r="D17" s="59">
        <f t="shared" si="0"/>
        <v>0.92563411764705883</v>
      </c>
    </row>
    <row r="18" spans="1:7" ht="18.75" x14ac:dyDescent="0.25">
      <c r="A18" s="60" t="s">
        <v>48</v>
      </c>
      <c r="B18" s="61">
        <f>SUM(B15:B17)+B13</f>
        <v>1003465.94</v>
      </c>
      <c r="C18" s="61">
        <f>SUM(C15:C17)+C13</f>
        <v>520407.72000000003</v>
      </c>
      <c r="D18" s="62">
        <f t="shared" si="0"/>
        <v>0.51861024799705713</v>
      </c>
    </row>
    <row r="19" spans="1:7" ht="18.75" x14ac:dyDescent="0.25">
      <c r="A19" s="63"/>
      <c r="B19" s="64"/>
      <c r="C19" s="64"/>
      <c r="D19" s="65"/>
      <c r="G19" t="s">
        <v>240</v>
      </c>
    </row>
    <row r="20" spans="1:7" ht="19.5" thickBot="1" x14ac:dyDescent="0.35">
      <c r="A20" s="66"/>
      <c r="B20" s="67"/>
      <c r="C20" s="67"/>
      <c r="D20" s="68"/>
    </row>
    <row r="21" spans="1:7" ht="19.5" thickBot="1" x14ac:dyDescent="0.3">
      <c r="A21" s="69" t="s">
        <v>49</v>
      </c>
      <c r="B21" s="70" t="s">
        <v>2</v>
      </c>
      <c r="C21" s="71" t="s">
        <v>3</v>
      </c>
      <c r="D21" s="72" t="s">
        <v>50</v>
      </c>
    </row>
    <row r="22" spans="1:7" ht="15.75" x14ac:dyDescent="0.25">
      <c r="A22" s="73"/>
      <c r="B22" s="74"/>
      <c r="C22" s="75"/>
      <c r="D22" s="76"/>
    </row>
    <row r="23" spans="1:7" ht="15.75" thickBot="1" x14ac:dyDescent="0.3">
      <c r="A23" s="77" t="s">
        <v>51</v>
      </c>
      <c r="B23" s="78">
        <v>534108.93999999994</v>
      </c>
      <c r="C23" s="79">
        <v>308387.53000000003</v>
      </c>
      <c r="D23" s="80">
        <f t="shared" ref="D23:D30" si="1">C23/B23</f>
        <v>0.57738694656562017</v>
      </c>
    </row>
    <row r="24" spans="1:7" x14ac:dyDescent="0.25">
      <c r="A24" s="81"/>
      <c r="B24" s="82"/>
      <c r="C24" s="83"/>
      <c r="D24" s="84"/>
    </row>
    <row r="25" spans="1:7" ht="15.75" thickBot="1" x14ac:dyDescent="0.3">
      <c r="A25" s="77" t="s">
        <v>52</v>
      </c>
      <c r="B25" s="78">
        <v>308494</v>
      </c>
      <c r="C25" s="79">
        <v>96754.59</v>
      </c>
      <c r="D25" s="80">
        <f t="shared" si="1"/>
        <v>0.31363524087988742</v>
      </c>
    </row>
    <row r="26" spans="1:7" x14ac:dyDescent="0.25">
      <c r="A26" s="81"/>
      <c r="B26" s="82"/>
      <c r="C26" s="83"/>
      <c r="D26" s="84"/>
    </row>
    <row r="27" spans="1:7" ht="15.75" thickBot="1" x14ac:dyDescent="0.3">
      <c r="A27" s="77" t="s">
        <v>53</v>
      </c>
      <c r="B27" s="78">
        <v>86493</v>
      </c>
      <c r="C27" s="79">
        <v>41219.269999999997</v>
      </c>
      <c r="D27" s="80">
        <f t="shared" si="1"/>
        <v>0.47656191830552758</v>
      </c>
    </row>
    <row r="28" spans="1:7" x14ac:dyDescent="0.25">
      <c r="A28" s="81"/>
      <c r="B28" s="82"/>
      <c r="C28" s="83"/>
      <c r="D28" s="84"/>
    </row>
    <row r="29" spans="1:7" ht="15.75" thickBot="1" x14ac:dyDescent="0.3">
      <c r="A29" s="85" t="s">
        <v>54</v>
      </c>
      <c r="B29" s="86">
        <v>74370</v>
      </c>
      <c r="C29" s="87">
        <v>21585.95</v>
      </c>
      <c r="D29" s="80">
        <f t="shared" si="1"/>
        <v>0.29025077316122094</v>
      </c>
    </row>
    <row r="30" spans="1:7" ht="21" thickBot="1" x14ac:dyDescent="0.3">
      <c r="A30" s="88" t="s">
        <v>55</v>
      </c>
      <c r="B30" s="89">
        <f>SUM(B22:B29)</f>
        <v>1003465.94</v>
      </c>
      <c r="C30" s="90">
        <f>SUM(C22:C29)</f>
        <v>467947.34</v>
      </c>
      <c r="D30" s="91">
        <f t="shared" si="1"/>
        <v>0.46633106451027134</v>
      </c>
    </row>
    <row r="31" spans="1:7" ht="20.25" x14ac:dyDescent="0.25">
      <c r="A31" s="92"/>
      <c r="B31" s="64"/>
      <c r="C31" s="64"/>
      <c r="D31" s="65"/>
    </row>
    <row r="32" spans="1:7" ht="18.75" x14ac:dyDescent="0.3">
      <c r="A32" s="93" t="s">
        <v>191</v>
      </c>
      <c r="B32" s="94"/>
      <c r="C32" s="35">
        <f>C18-C30</f>
        <v>52460.380000000005</v>
      </c>
      <c r="D32" s="46"/>
    </row>
  </sheetData>
  <mergeCells count="5">
    <mergeCell ref="A12:A13"/>
    <mergeCell ref="B2:C2"/>
    <mergeCell ref="A8:D8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6"/>
  <sheetViews>
    <sheetView topLeftCell="A301" workbookViewId="0">
      <selection activeCell="G168" sqref="G168"/>
    </sheetView>
  </sheetViews>
  <sheetFormatPr defaultRowHeight="15" x14ac:dyDescent="0.25"/>
  <cols>
    <col min="1" max="1" width="7.85546875" customWidth="1"/>
    <col min="3" max="3" width="7.5703125" customWidth="1"/>
    <col min="4" max="4" width="9.28515625" customWidth="1"/>
    <col min="5" max="5" width="10.28515625" customWidth="1"/>
    <col min="6" max="6" width="11.7109375" bestFit="1" customWidth="1"/>
    <col min="7" max="7" width="10.85546875" customWidth="1"/>
    <col min="8" max="8" width="11.85546875" customWidth="1"/>
    <col min="9" max="9" width="7.85546875" customWidth="1"/>
  </cols>
  <sheetData>
    <row r="1" spans="1:9" ht="20.25" x14ac:dyDescent="0.3">
      <c r="A1" s="170" t="s">
        <v>56</v>
      </c>
      <c r="B1" s="169"/>
      <c r="C1" s="169"/>
      <c r="D1" s="169"/>
      <c r="E1" s="169"/>
      <c r="F1" s="169"/>
      <c r="G1" s="169"/>
      <c r="H1" s="169"/>
      <c r="I1" s="169"/>
    </row>
    <row r="2" spans="1:9" ht="20.25" x14ac:dyDescent="0.3">
      <c r="A2" s="170" t="s">
        <v>57</v>
      </c>
      <c r="B2" s="169"/>
      <c r="C2" s="169"/>
      <c r="D2" s="169"/>
      <c r="E2" s="169"/>
      <c r="F2" s="169"/>
      <c r="G2" s="169"/>
      <c r="H2" s="169"/>
      <c r="I2" s="169"/>
    </row>
    <row r="3" spans="1:9" ht="20.25" x14ac:dyDescent="0.3">
      <c r="A3" s="170" t="s">
        <v>192</v>
      </c>
      <c r="B3" s="169"/>
      <c r="C3" s="169"/>
      <c r="D3" s="169"/>
      <c r="E3" s="169"/>
      <c r="F3" s="169"/>
      <c r="G3" s="169"/>
      <c r="H3" s="169"/>
      <c r="I3" s="169"/>
    </row>
    <row r="4" spans="1:9" ht="20.25" x14ac:dyDescent="0.3">
      <c r="A4" s="43"/>
      <c r="B4" s="44"/>
      <c r="C4" s="44"/>
      <c r="D4" s="44"/>
      <c r="E4" s="44"/>
      <c r="F4" s="44"/>
      <c r="G4" s="44"/>
      <c r="H4" s="44"/>
      <c r="I4" s="44"/>
    </row>
    <row r="5" spans="1:9" x14ac:dyDescent="0.25">
      <c r="A5" s="95" t="s">
        <v>0</v>
      </c>
      <c r="B5" s="17"/>
      <c r="C5" s="17"/>
      <c r="D5" s="17"/>
      <c r="F5" s="96">
        <v>21821.94</v>
      </c>
      <c r="G5" s="26"/>
      <c r="H5" s="97">
        <v>21821.94</v>
      </c>
      <c r="I5" s="98"/>
    </row>
    <row r="6" spans="1:9" x14ac:dyDescent="0.25">
      <c r="A6" s="95" t="s">
        <v>193</v>
      </c>
      <c r="B6" s="17"/>
      <c r="C6" s="17"/>
      <c r="D6" s="17"/>
      <c r="G6" s="26"/>
      <c r="H6" s="27"/>
      <c r="I6" s="98"/>
    </row>
    <row r="7" spans="1:9" ht="15.75" x14ac:dyDescent="0.25">
      <c r="A7" s="171" t="s">
        <v>194</v>
      </c>
      <c r="B7" s="172"/>
      <c r="C7" s="172"/>
      <c r="D7" s="172"/>
      <c r="E7" s="4"/>
      <c r="G7" s="26"/>
      <c r="H7" s="27"/>
      <c r="I7" s="98"/>
    </row>
    <row r="8" spans="1:9" ht="18.75" x14ac:dyDescent="0.3">
      <c r="A8" s="13"/>
      <c r="G8" s="26"/>
      <c r="H8" s="27"/>
      <c r="I8" s="98"/>
    </row>
    <row r="9" spans="1:9" ht="18.75" x14ac:dyDescent="0.3">
      <c r="A9" s="6" t="s">
        <v>58</v>
      </c>
      <c r="F9" s="99" t="s">
        <v>2</v>
      </c>
      <c r="G9" s="26"/>
      <c r="H9" s="97" t="s">
        <v>9</v>
      </c>
      <c r="I9" s="98"/>
    </row>
    <row r="10" spans="1:9" ht="15.75" x14ac:dyDescent="0.25">
      <c r="A10" s="4" t="s">
        <v>59</v>
      </c>
      <c r="B10" s="4"/>
      <c r="C10" s="4"/>
      <c r="F10" s="26">
        <v>963394</v>
      </c>
      <c r="G10" s="26"/>
      <c r="H10" s="27">
        <f>G11+G12+G13+G14</f>
        <v>481600</v>
      </c>
      <c r="I10" s="100">
        <f>H10/F10</f>
        <v>0.4998993142992379</v>
      </c>
    </row>
    <row r="11" spans="1:9" x14ac:dyDescent="0.25">
      <c r="A11" s="101" t="s">
        <v>60</v>
      </c>
      <c r="B11" s="7" t="s">
        <v>51</v>
      </c>
      <c r="F11" s="103"/>
      <c r="G11" s="102">
        <v>296500</v>
      </c>
      <c r="H11" s="27"/>
      <c r="I11" s="100"/>
    </row>
    <row r="12" spans="1:9" x14ac:dyDescent="0.25">
      <c r="A12" s="7" t="s">
        <v>61</v>
      </c>
      <c r="B12" s="7" t="s">
        <v>52</v>
      </c>
      <c r="F12" s="103"/>
      <c r="G12" s="102">
        <v>116700</v>
      </c>
      <c r="H12" s="27"/>
      <c r="I12" s="100"/>
    </row>
    <row r="13" spans="1:9" x14ac:dyDescent="0.25">
      <c r="A13" s="7" t="s">
        <v>61</v>
      </c>
      <c r="B13" s="7" t="s">
        <v>62</v>
      </c>
      <c r="F13" s="103"/>
      <c r="G13" s="102">
        <v>42000</v>
      </c>
      <c r="H13" s="27"/>
      <c r="I13" s="100"/>
    </row>
    <row r="14" spans="1:9" x14ac:dyDescent="0.25">
      <c r="A14" s="7" t="s">
        <v>61</v>
      </c>
      <c r="B14" s="7" t="s">
        <v>63</v>
      </c>
      <c r="F14" s="103"/>
      <c r="G14" s="102">
        <v>26400</v>
      </c>
      <c r="H14" s="27"/>
      <c r="I14" s="100"/>
    </row>
    <row r="15" spans="1:9" x14ac:dyDescent="0.25">
      <c r="A15" s="7"/>
      <c r="B15" s="7"/>
      <c r="E15" s="104"/>
      <c r="F15" s="103"/>
      <c r="G15" s="26"/>
      <c r="H15" s="27"/>
      <c r="I15" s="100"/>
    </row>
    <row r="16" spans="1:9" ht="15.75" x14ac:dyDescent="0.25">
      <c r="A16" s="4"/>
      <c r="F16" s="26"/>
      <c r="G16" s="26"/>
      <c r="H16" s="27"/>
      <c r="I16" s="100"/>
    </row>
    <row r="17" spans="1:9" ht="15.75" x14ac:dyDescent="0.25">
      <c r="A17" s="4" t="s">
        <v>259</v>
      </c>
      <c r="F17" s="26">
        <v>1250</v>
      </c>
      <c r="G17" s="26"/>
      <c r="H17" s="27">
        <v>1250</v>
      </c>
      <c r="I17" s="100">
        <f t="shared" ref="I17" si="0">H17/F17</f>
        <v>1</v>
      </c>
    </row>
    <row r="18" spans="1:9" ht="15.75" x14ac:dyDescent="0.25">
      <c r="A18" s="4"/>
      <c r="F18" s="26"/>
      <c r="G18" s="26"/>
      <c r="H18" s="27"/>
      <c r="I18" s="100"/>
    </row>
    <row r="19" spans="1:9" ht="15.75" x14ac:dyDescent="0.25">
      <c r="A19" s="4" t="s">
        <v>195</v>
      </c>
      <c r="D19" s="4"/>
      <c r="F19" s="26">
        <v>17000</v>
      </c>
      <c r="G19" s="105"/>
      <c r="H19" s="27">
        <f>SUM(G20:G28)</f>
        <v>15735.78</v>
      </c>
      <c r="I19" s="100">
        <f>H19/F19</f>
        <v>0.92563411764705883</v>
      </c>
    </row>
    <row r="20" spans="1:9" x14ac:dyDescent="0.25">
      <c r="A20" s="16" t="s">
        <v>64</v>
      </c>
      <c r="F20" s="26"/>
      <c r="G20" s="106">
        <v>12623.67</v>
      </c>
      <c r="H20" s="27"/>
      <c r="I20" s="100"/>
    </row>
    <row r="21" spans="1:9" x14ac:dyDescent="0.25">
      <c r="A21" s="16" t="s">
        <v>65</v>
      </c>
      <c r="E21" s="16"/>
      <c r="F21" s="26"/>
      <c r="G21" s="106">
        <v>1440</v>
      </c>
      <c r="H21" s="27"/>
      <c r="I21" s="100"/>
    </row>
    <row r="22" spans="1:9" x14ac:dyDescent="0.25">
      <c r="A22" s="16" t="s">
        <v>66</v>
      </c>
      <c r="E22" s="16"/>
      <c r="F22" s="26"/>
      <c r="G22" s="106">
        <v>528.91</v>
      </c>
      <c r="H22" s="27"/>
      <c r="I22" s="100"/>
    </row>
    <row r="23" spans="1:9" x14ac:dyDescent="0.25">
      <c r="A23" s="16" t="s">
        <v>67</v>
      </c>
      <c r="E23" s="16"/>
      <c r="F23" s="26"/>
      <c r="G23" s="106">
        <v>45</v>
      </c>
      <c r="H23" s="27"/>
      <c r="I23" s="100"/>
    </row>
    <row r="24" spans="1:9" x14ac:dyDescent="0.25">
      <c r="A24" s="16" t="s">
        <v>68</v>
      </c>
      <c r="E24" s="16"/>
      <c r="F24" s="26"/>
      <c r="G24" s="106">
        <v>40</v>
      </c>
      <c r="H24" s="27"/>
      <c r="I24" s="100"/>
    </row>
    <row r="25" spans="1:9" x14ac:dyDescent="0.25">
      <c r="A25" s="16" t="s">
        <v>69</v>
      </c>
      <c r="E25" s="16"/>
      <c r="F25" s="26"/>
      <c r="G25" s="106">
        <v>70</v>
      </c>
      <c r="H25" s="27"/>
      <c r="I25" s="100"/>
    </row>
    <row r="26" spans="1:9" x14ac:dyDescent="0.25">
      <c r="A26" s="16" t="s">
        <v>196</v>
      </c>
      <c r="E26" s="16"/>
      <c r="F26" s="26"/>
      <c r="G26" s="106">
        <v>280</v>
      </c>
      <c r="H26" s="27"/>
      <c r="I26" s="100"/>
    </row>
    <row r="27" spans="1:9" x14ac:dyDescent="0.25">
      <c r="A27" s="16" t="s">
        <v>70</v>
      </c>
      <c r="E27" s="16"/>
      <c r="F27" s="26"/>
      <c r="G27" s="106">
        <v>491</v>
      </c>
      <c r="H27" s="27"/>
      <c r="I27" s="100"/>
    </row>
    <row r="28" spans="1:9" x14ac:dyDescent="0.25">
      <c r="A28" s="16" t="s">
        <v>261</v>
      </c>
      <c r="E28" s="16"/>
      <c r="F28" s="26"/>
      <c r="G28" s="106">
        <v>217.2</v>
      </c>
      <c r="H28" s="27"/>
      <c r="I28" s="100"/>
    </row>
    <row r="29" spans="1:9" x14ac:dyDescent="0.25">
      <c r="A29" s="173"/>
      <c r="B29" s="173"/>
      <c r="C29" s="173"/>
      <c r="D29" s="173"/>
      <c r="E29" s="173"/>
      <c r="F29" s="26"/>
      <c r="G29" s="106"/>
      <c r="H29" s="27"/>
      <c r="I29" s="100"/>
    </row>
    <row r="30" spans="1:9" ht="18.75" x14ac:dyDescent="0.3">
      <c r="A30" s="6" t="s">
        <v>71</v>
      </c>
      <c r="B30" s="107"/>
      <c r="C30" s="107"/>
      <c r="D30" s="3"/>
      <c r="F30" s="108">
        <f>F5+F10+F17+F19</f>
        <v>1003465.94</v>
      </c>
      <c r="G30" s="108"/>
      <c r="H30" s="108">
        <f>H5+H10+M19+H19+H17+L18+H29</f>
        <v>520407.72000000003</v>
      </c>
      <c r="I30" s="109">
        <f>H30/F30</f>
        <v>0.51861024799705713</v>
      </c>
    </row>
    <row r="31" spans="1:9" ht="18.75" x14ac:dyDescent="0.3">
      <c r="A31" s="6"/>
      <c r="B31" s="107"/>
      <c r="C31" s="107"/>
      <c r="D31" s="3"/>
      <c r="F31" s="108"/>
      <c r="G31" s="108"/>
      <c r="H31" s="108"/>
      <c r="I31" s="109"/>
    </row>
    <row r="32" spans="1:9" ht="15.75" x14ac:dyDescent="0.25">
      <c r="A32" s="4"/>
      <c r="G32" s="26"/>
      <c r="H32" s="27"/>
    </row>
    <row r="33" spans="1:9" ht="18.75" x14ac:dyDescent="0.3">
      <c r="A33" s="6" t="s">
        <v>72</v>
      </c>
      <c r="B33" s="110"/>
      <c r="C33" s="110"/>
      <c r="D33" s="110"/>
      <c r="E33" s="110"/>
      <c r="F33" s="108">
        <f>F30</f>
        <v>1003465.94</v>
      </c>
      <c r="G33" s="111"/>
      <c r="H33" s="112">
        <f>H36</f>
        <v>467947.33999999997</v>
      </c>
      <c r="I33" s="109">
        <f>H33/F33</f>
        <v>0.46633106451027129</v>
      </c>
    </row>
    <row r="34" spans="1:9" ht="15.75" x14ac:dyDescent="0.25">
      <c r="A34" s="4"/>
      <c r="G34" s="26"/>
      <c r="I34" s="98"/>
    </row>
    <row r="35" spans="1:9" ht="15.75" x14ac:dyDescent="0.25">
      <c r="A35" s="4" t="s">
        <v>73</v>
      </c>
      <c r="G35" s="26"/>
      <c r="H35" s="27"/>
      <c r="I35" s="98"/>
    </row>
    <row r="36" spans="1:9" ht="21" x14ac:dyDescent="0.35">
      <c r="A36" s="113" t="s">
        <v>74</v>
      </c>
      <c r="B36" s="114"/>
      <c r="C36" s="115"/>
      <c r="D36" s="115"/>
      <c r="E36" s="115"/>
      <c r="F36" s="115"/>
      <c r="G36" s="116"/>
      <c r="H36" s="117">
        <f>H38+H112+H196+H232</f>
        <v>467947.33999999997</v>
      </c>
      <c r="I36" s="118">
        <f>H36/1003465.94</f>
        <v>0.46633106451027129</v>
      </c>
    </row>
    <row r="37" spans="1:9" ht="15.75" x14ac:dyDescent="0.25">
      <c r="A37" s="4"/>
      <c r="G37" s="26"/>
      <c r="H37" s="27"/>
      <c r="I37" s="98"/>
    </row>
    <row r="38" spans="1:9" ht="18.75" x14ac:dyDescent="0.3">
      <c r="A38" s="6" t="s">
        <v>75</v>
      </c>
      <c r="D38" s="3"/>
      <c r="E38" s="93"/>
      <c r="F38" s="108"/>
      <c r="G38" s="1"/>
      <c r="H38" s="119">
        <f>H39+H44</f>
        <v>308387.52999999997</v>
      </c>
      <c r="I38" s="109">
        <f>H38/534108.94</f>
        <v>0.57738694656562017</v>
      </c>
    </row>
    <row r="39" spans="1:9" ht="15.75" x14ac:dyDescent="0.25">
      <c r="A39" s="3" t="s">
        <v>197</v>
      </c>
      <c r="C39" s="3"/>
      <c r="D39" s="4"/>
      <c r="F39" s="26"/>
      <c r="G39" s="26"/>
      <c r="H39" s="97">
        <v>184935.75</v>
      </c>
      <c r="I39" s="109">
        <f>H39/344887</f>
        <v>0.53622128407275427</v>
      </c>
    </row>
    <row r="40" spans="1:9" x14ac:dyDescent="0.25">
      <c r="A40" s="7" t="s">
        <v>76</v>
      </c>
      <c r="B40" s="120"/>
      <c r="C40" s="120"/>
      <c r="D40" s="120"/>
      <c r="E40" s="120"/>
      <c r="F40" s="121"/>
      <c r="G40" s="26"/>
      <c r="H40" s="27"/>
      <c r="I40" s="122"/>
    </row>
    <row r="41" spans="1:9" x14ac:dyDescent="0.25">
      <c r="A41" s="7" t="s">
        <v>77</v>
      </c>
      <c r="B41" s="120"/>
      <c r="C41" s="120"/>
      <c r="D41" s="120"/>
      <c r="E41" s="120"/>
      <c r="F41" s="121"/>
      <c r="G41" s="26"/>
      <c r="H41" s="27"/>
      <c r="I41" s="122"/>
    </row>
    <row r="42" spans="1:9" x14ac:dyDescent="0.25">
      <c r="A42" s="7" t="s">
        <v>198</v>
      </c>
      <c r="B42" s="120"/>
      <c r="C42" s="120"/>
      <c r="D42" s="120"/>
      <c r="E42" s="120"/>
      <c r="F42" s="121"/>
      <c r="G42" s="26"/>
      <c r="H42" s="27"/>
    </row>
    <row r="43" spans="1:9" x14ac:dyDescent="0.25">
      <c r="A43" s="7"/>
      <c r="B43" s="120"/>
      <c r="C43" s="120"/>
      <c r="D43" s="120"/>
      <c r="E43" s="120"/>
      <c r="F43" s="121"/>
      <c r="G43" s="26"/>
      <c r="H43" s="27"/>
      <c r="I43" s="98"/>
    </row>
    <row r="44" spans="1:9" ht="15.75" x14ac:dyDescent="0.25">
      <c r="A44" s="3" t="s">
        <v>13</v>
      </c>
      <c r="F44" s="26"/>
      <c r="G44" s="123"/>
      <c r="H44" s="97">
        <f>SUM(H45:H107)</f>
        <v>123451.77999999998</v>
      </c>
      <c r="I44" s="109">
        <f>H44/189221.94</f>
        <v>0.65241789614882917</v>
      </c>
    </row>
    <row r="45" spans="1:9" ht="15.75" x14ac:dyDescent="0.25">
      <c r="A45" s="4" t="s">
        <v>78</v>
      </c>
      <c r="F45" s="26"/>
      <c r="G45" s="26"/>
      <c r="H45" s="27">
        <v>377.8</v>
      </c>
      <c r="I45" s="122"/>
    </row>
    <row r="46" spans="1:9" ht="15.75" x14ac:dyDescent="0.25">
      <c r="A46" s="4"/>
      <c r="F46" s="26"/>
      <c r="G46" s="26"/>
      <c r="H46" s="27"/>
      <c r="I46" s="98">
        <v>2</v>
      </c>
    </row>
    <row r="47" spans="1:9" ht="15.75" x14ac:dyDescent="0.25">
      <c r="A47" s="4" t="s">
        <v>15</v>
      </c>
      <c r="F47" s="26"/>
      <c r="G47" s="27"/>
      <c r="H47" s="27">
        <f>SUM(G48:G63)</f>
        <v>35390.93</v>
      </c>
      <c r="I47" s="124"/>
    </row>
    <row r="48" spans="1:9" x14ac:dyDescent="0.25">
      <c r="A48" s="16" t="s">
        <v>205</v>
      </c>
      <c r="F48" s="26"/>
      <c r="G48" s="27">
        <v>1337.13</v>
      </c>
      <c r="H48" s="27"/>
      <c r="I48" s="122"/>
    </row>
    <row r="49" spans="1:9" x14ac:dyDescent="0.25">
      <c r="A49" s="16" t="s">
        <v>79</v>
      </c>
      <c r="D49" s="16"/>
      <c r="F49" s="26"/>
      <c r="G49" s="27">
        <v>6399.75</v>
      </c>
      <c r="H49" s="27"/>
      <c r="I49" s="122"/>
    </row>
    <row r="50" spans="1:9" x14ac:dyDescent="0.25">
      <c r="A50" s="16" t="s">
        <v>199</v>
      </c>
      <c r="E50" s="16"/>
      <c r="F50" s="26"/>
      <c r="G50" s="27">
        <v>2449.98</v>
      </c>
      <c r="H50" s="27"/>
      <c r="I50" s="122"/>
    </row>
    <row r="51" spans="1:9" x14ac:dyDescent="0.25">
      <c r="A51" s="16" t="s">
        <v>80</v>
      </c>
      <c r="F51" s="26"/>
      <c r="G51" s="27">
        <v>1946.25</v>
      </c>
      <c r="H51" s="27"/>
      <c r="I51" s="122"/>
    </row>
    <row r="52" spans="1:9" x14ac:dyDescent="0.25">
      <c r="A52" s="16" t="s">
        <v>81</v>
      </c>
      <c r="E52" s="16"/>
      <c r="F52" s="26"/>
      <c r="G52" s="27">
        <v>423</v>
      </c>
      <c r="H52" s="27"/>
      <c r="I52" s="122"/>
    </row>
    <row r="53" spans="1:9" x14ac:dyDescent="0.25">
      <c r="A53" s="16" t="s">
        <v>200</v>
      </c>
      <c r="C53" s="16"/>
      <c r="F53" s="26"/>
      <c r="G53" s="27">
        <v>1002.49</v>
      </c>
      <c r="H53" s="27"/>
      <c r="I53" s="122"/>
    </row>
    <row r="54" spans="1:9" x14ac:dyDescent="0.25">
      <c r="A54" s="16" t="s">
        <v>262</v>
      </c>
      <c r="E54" s="16"/>
      <c r="F54" s="26"/>
      <c r="G54" s="27">
        <v>109.7</v>
      </c>
      <c r="H54" s="27"/>
      <c r="I54" s="122"/>
    </row>
    <row r="55" spans="1:9" x14ac:dyDescent="0.25">
      <c r="A55" s="16" t="s">
        <v>202</v>
      </c>
      <c r="E55" s="16"/>
      <c r="F55" s="26"/>
      <c r="G55" s="27"/>
      <c r="H55" s="27"/>
      <c r="I55" s="122"/>
    </row>
    <row r="56" spans="1:9" x14ac:dyDescent="0.25">
      <c r="A56" s="16" t="s">
        <v>203</v>
      </c>
      <c r="E56" s="16"/>
      <c r="F56" s="26"/>
      <c r="G56" s="27">
        <v>5693.34</v>
      </c>
      <c r="H56" s="27"/>
      <c r="I56" s="122"/>
    </row>
    <row r="57" spans="1:9" x14ac:dyDescent="0.25">
      <c r="A57" s="16" t="s">
        <v>82</v>
      </c>
      <c r="F57" s="26"/>
      <c r="G57" s="27">
        <v>4551.72</v>
      </c>
      <c r="H57" s="27"/>
      <c r="I57" s="122"/>
    </row>
    <row r="58" spans="1:9" x14ac:dyDescent="0.25">
      <c r="A58" s="16" t="s">
        <v>263</v>
      </c>
      <c r="F58" s="26"/>
      <c r="G58" s="27">
        <v>5745.91</v>
      </c>
      <c r="H58" s="27"/>
      <c r="I58" s="122"/>
    </row>
    <row r="59" spans="1:9" x14ac:dyDescent="0.25">
      <c r="A59" s="16" t="s">
        <v>254</v>
      </c>
      <c r="F59" s="26"/>
      <c r="G59" s="27"/>
      <c r="H59" s="27"/>
      <c r="I59" s="122"/>
    </row>
    <row r="60" spans="1:9" x14ac:dyDescent="0.25">
      <c r="A60" s="16" t="s">
        <v>204</v>
      </c>
      <c r="F60" s="26"/>
      <c r="G60" s="27">
        <v>3515.2</v>
      </c>
      <c r="H60" s="27"/>
      <c r="I60" s="122"/>
    </row>
    <row r="61" spans="1:9" x14ac:dyDescent="0.25">
      <c r="A61" s="16" t="s">
        <v>83</v>
      </c>
      <c r="F61" s="26"/>
      <c r="G61" s="27">
        <v>436.65</v>
      </c>
      <c r="H61" s="27"/>
      <c r="I61" s="122"/>
    </row>
    <row r="62" spans="1:9" x14ac:dyDescent="0.25">
      <c r="A62" s="16" t="s">
        <v>264</v>
      </c>
      <c r="F62" s="26"/>
      <c r="G62" s="27">
        <v>1679.81</v>
      </c>
      <c r="H62" s="27"/>
      <c r="I62" s="122"/>
    </row>
    <row r="63" spans="1:9" x14ac:dyDescent="0.25">
      <c r="A63" s="16" t="s">
        <v>201</v>
      </c>
      <c r="F63" s="26"/>
      <c r="G63" s="27">
        <v>100</v>
      </c>
      <c r="H63" s="27"/>
      <c r="I63" s="122"/>
    </row>
    <row r="64" spans="1:9" x14ac:dyDescent="0.25">
      <c r="A64" s="16" t="s">
        <v>84</v>
      </c>
      <c r="F64" s="26"/>
      <c r="G64" s="26"/>
      <c r="H64" s="27"/>
      <c r="I64" s="122"/>
    </row>
    <row r="65" spans="1:9" ht="15.75" x14ac:dyDescent="0.25">
      <c r="A65" s="4" t="s">
        <v>85</v>
      </c>
      <c r="F65" s="26"/>
      <c r="G65" s="105"/>
      <c r="H65" s="27">
        <f>SUM(G66:G68)</f>
        <v>5120.74</v>
      </c>
      <c r="I65" s="122"/>
    </row>
    <row r="66" spans="1:9" x14ac:dyDescent="0.25">
      <c r="A66" s="16" t="s">
        <v>86</v>
      </c>
      <c r="B66" s="20"/>
      <c r="G66" s="26">
        <v>1677.88</v>
      </c>
      <c r="H66" s="27"/>
      <c r="I66" s="98"/>
    </row>
    <row r="67" spans="1:9" x14ac:dyDescent="0.25">
      <c r="A67" s="16" t="s">
        <v>87</v>
      </c>
      <c r="B67" s="20"/>
      <c r="G67" s="26">
        <v>35.479999999999997</v>
      </c>
      <c r="H67" s="27"/>
      <c r="I67" s="98"/>
    </row>
    <row r="68" spans="1:9" x14ac:dyDescent="0.25">
      <c r="A68" s="16" t="s">
        <v>88</v>
      </c>
      <c r="B68" s="20"/>
      <c r="G68" s="26">
        <v>3407.38</v>
      </c>
      <c r="H68" s="27"/>
      <c r="I68" s="98"/>
    </row>
    <row r="69" spans="1:9" ht="15.75" x14ac:dyDescent="0.25">
      <c r="A69" s="4"/>
      <c r="G69" s="26"/>
      <c r="H69" s="27"/>
      <c r="I69" s="98"/>
    </row>
    <row r="70" spans="1:9" ht="15.75" x14ac:dyDescent="0.25">
      <c r="A70" s="4" t="s">
        <v>89</v>
      </c>
      <c r="G70" s="26"/>
      <c r="H70" s="27">
        <f>SUM(G71:G74)</f>
        <v>3738.6</v>
      </c>
      <c r="I70" s="98"/>
    </row>
    <row r="71" spans="1:9" x14ac:dyDescent="0.25">
      <c r="A71" s="125" t="s">
        <v>90</v>
      </c>
      <c r="B71" s="125"/>
      <c r="G71" s="26">
        <v>219.6</v>
      </c>
      <c r="H71" s="27"/>
      <c r="I71" s="98"/>
    </row>
    <row r="72" spans="1:9" x14ac:dyDescent="0.25">
      <c r="A72" s="125" t="s">
        <v>265</v>
      </c>
      <c r="B72" s="125"/>
      <c r="G72" s="26">
        <v>1600</v>
      </c>
      <c r="H72" s="27"/>
      <c r="I72" s="98"/>
    </row>
    <row r="73" spans="1:9" x14ac:dyDescent="0.25">
      <c r="A73" s="125" t="s">
        <v>91</v>
      </c>
      <c r="B73" s="125"/>
      <c r="G73" s="26">
        <v>1319</v>
      </c>
      <c r="H73" s="27"/>
      <c r="I73" s="98"/>
    </row>
    <row r="74" spans="1:9" x14ac:dyDescent="0.25">
      <c r="A74" s="125" t="s">
        <v>206</v>
      </c>
      <c r="B74" s="125"/>
      <c r="G74" s="26">
        <v>600</v>
      </c>
      <c r="H74" s="27"/>
      <c r="I74" s="98"/>
    </row>
    <row r="75" spans="1:9" x14ac:dyDescent="0.25">
      <c r="A75" s="125"/>
      <c r="B75" s="125"/>
      <c r="G75" s="26"/>
      <c r="H75" s="27"/>
      <c r="I75" s="98"/>
    </row>
    <row r="76" spans="1:9" ht="15.75" x14ac:dyDescent="0.25">
      <c r="A76" s="22" t="s">
        <v>207</v>
      </c>
      <c r="B76" s="22"/>
      <c r="C76" s="157"/>
      <c r="D76" s="157"/>
      <c r="E76" s="157"/>
      <c r="F76" s="157"/>
      <c r="G76" s="26"/>
      <c r="H76" s="27">
        <v>385</v>
      </c>
      <c r="I76" s="98"/>
    </row>
    <row r="77" spans="1:9" x14ac:dyDescent="0.25">
      <c r="A77" s="125"/>
      <c r="B77" s="125"/>
      <c r="G77" s="26"/>
      <c r="H77" s="27"/>
      <c r="I77" s="98"/>
    </row>
    <row r="78" spans="1:9" ht="15.75" x14ac:dyDescent="0.25">
      <c r="A78" s="4" t="s">
        <v>28</v>
      </c>
      <c r="G78" s="26"/>
      <c r="H78" s="27">
        <f>SUM(G79:G90)</f>
        <v>72223.360000000001</v>
      </c>
      <c r="I78" s="98"/>
    </row>
    <row r="79" spans="1:9" x14ac:dyDescent="0.25">
      <c r="A79" s="125" t="s">
        <v>93</v>
      </c>
      <c r="F79" s="125"/>
      <c r="G79" s="26">
        <v>66037.31</v>
      </c>
      <c r="H79" s="27"/>
      <c r="I79" s="98"/>
    </row>
    <row r="80" spans="1:9" x14ac:dyDescent="0.25">
      <c r="A80" s="125" t="s">
        <v>94</v>
      </c>
      <c r="G80" s="26">
        <v>320.75</v>
      </c>
      <c r="H80" s="126"/>
      <c r="I80" s="98"/>
    </row>
    <row r="81" spans="1:9" x14ac:dyDescent="0.25">
      <c r="A81" s="125" t="s">
        <v>95</v>
      </c>
      <c r="G81" s="127">
        <v>94.46</v>
      </c>
      <c r="H81" s="27"/>
      <c r="I81" s="98"/>
    </row>
    <row r="82" spans="1:9" x14ac:dyDescent="0.25">
      <c r="A82" s="125" t="s">
        <v>209</v>
      </c>
      <c r="F82" s="125"/>
      <c r="G82" s="26">
        <v>479.84</v>
      </c>
      <c r="H82" s="27"/>
      <c r="I82" s="98"/>
    </row>
    <row r="83" spans="1:9" x14ac:dyDescent="0.25">
      <c r="A83" s="125" t="s">
        <v>96</v>
      </c>
      <c r="F83" s="125"/>
      <c r="G83" s="26">
        <v>110.81</v>
      </c>
      <c r="H83" s="27"/>
      <c r="I83" s="98"/>
    </row>
    <row r="84" spans="1:9" x14ac:dyDescent="0.25">
      <c r="A84" s="125" t="s">
        <v>212</v>
      </c>
      <c r="D84" s="125"/>
      <c r="G84" s="26">
        <v>2031.1</v>
      </c>
      <c r="H84" s="27"/>
      <c r="I84" s="98"/>
    </row>
    <row r="85" spans="1:9" x14ac:dyDescent="0.25">
      <c r="A85" s="125" t="s">
        <v>210</v>
      </c>
      <c r="G85" s="127">
        <v>501.5</v>
      </c>
      <c r="H85" s="27"/>
      <c r="I85" s="98"/>
    </row>
    <row r="86" spans="1:9" x14ac:dyDescent="0.25">
      <c r="A86" s="125" t="s">
        <v>213</v>
      </c>
      <c r="G86" s="26">
        <v>400</v>
      </c>
      <c r="H86" s="27"/>
    </row>
    <row r="87" spans="1:9" x14ac:dyDescent="0.25">
      <c r="A87" s="125" t="s">
        <v>211</v>
      </c>
      <c r="G87" s="26">
        <v>794.65</v>
      </c>
      <c r="H87" s="27"/>
      <c r="I87" s="98"/>
    </row>
    <row r="88" spans="1:9" x14ac:dyDescent="0.25">
      <c r="A88" s="125" t="s">
        <v>214</v>
      </c>
      <c r="G88" s="26"/>
      <c r="H88" s="27"/>
      <c r="I88" s="98"/>
    </row>
    <row r="89" spans="1:9" x14ac:dyDescent="0.25">
      <c r="A89" s="125" t="s">
        <v>215</v>
      </c>
      <c r="G89" s="26">
        <v>1250</v>
      </c>
      <c r="H89" s="27"/>
      <c r="I89" s="98"/>
    </row>
    <row r="90" spans="1:9" x14ac:dyDescent="0.25">
      <c r="A90" s="125" t="s">
        <v>216</v>
      </c>
      <c r="G90" s="26">
        <v>202.94</v>
      </c>
      <c r="H90" s="27"/>
      <c r="I90" s="98"/>
    </row>
    <row r="91" spans="1:9" ht="15.75" x14ac:dyDescent="0.25">
      <c r="A91" s="24"/>
      <c r="G91" s="26"/>
      <c r="H91" s="27"/>
      <c r="I91" s="98"/>
    </row>
    <row r="92" spans="1:9" ht="15.75" x14ac:dyDescent="0.25">
      <c r="A92" s="22" t="s">
        <v>208</v>
      </c>
      <c r="B92" s="24"/>
      <c r="G92" s="26"/>
      <c r="H92" s="27">
        <f>SUM(G93:G95)</f>
        <v>1244.8900000000001</v>
      </c>
      <c r="I92" s="98"/>
    </row>
    <row r="93" spans="1:9" x14ac:dyDescent="0.25">
      <c r="A93" s="16" t="s">
        <v>34</v>
      </c>
      <c r="B93" s="17"/>
      <c r="C93" s="17"/>
      <c r="D93" s="17"/>
      <c r="E93" s="21"/>
      <c r="F93" s="1"/>
      <c r="G93" s="26">
        <v>758.33</v>
      </c>
      <c r="H93" s="27"/>
      <c r="I93" s="98"/>
    </row>
    <row r="94" spans="1:9" x14ac:dyDescent="0.25">
      <c r="A94" s="16" t="s">
        <v>35</v>
      </c>
      <c r="B94" s="17"/>
      <c r="C94" s="17"/>
      <c r="D94" s="17"/>
      <c r="E94" s="21"/>
      <c r="F94" s="1"/>
      <c r="G94" s="26">
        <v>33.86</v>
      </c>
      <c r="H94" s="27"/>
      <c r="I94" s="98"/>
    </row>
    <row r="95" spans="1:9" x14ac:dyDescent="0.25">
      <c r="A95" s="16" t="s">
        <v>98</v>
      </c>
      <c r="B95" s="17"/>
      <c r="C95" s="17"/>
      <c r="D95" s="17"/>
      <c r="E95" s="21"/>
      <c r="F95" s="1"/>
      <c r="G95" s="26">
        <v>452.7</v>
      </c>
      <c r="H95" s="27"/>
    </row>
    <row r="96" spans="1:9" x14ac:dyDescent="0.25">
      <c r="A96" s="16"/>
      <c r="B96" s="17"/>
      <c r="C96" s="17"/>
      <c r="D96" s="17"/>
      <c r="E96" s="21"/>
      <c r="F96" s="1"/>
      <c r="G96" s="26"/>
      <c r="H96" s="27"/>
      <c r="I96" s="98">
        <v>3</v>
      </c>
    </row>
    <row r="97" spans="1:9" ht="15.75" x14ac:dyDescent="0.25">
      <c r="A97" s="22" t="s">
        <v>36</v>
      </c>
      <c r="F97" s="24"/>
      <c r="G97" s="26"/>
      <c r="H97" s="27">
        <v>877.59</v>
      </c>
      <c r="I97" s="98"/>
    </row>
    <row r="98" spans="1:9" ht="15.75" x14ac:dyDescent="0.25">
      <c r="A98" s="24"/>
      <c r="G98" s="26"/>
      <c r="H98" s="27"/>
      <c r="I98" s="98"/>
    </row>
    <row r="99" spans="1:9" ht="15.75" x14ac:dyDescent="0.25">
      <c r="A99" s="4" t="s">
        <v>37</v>
      </c>
      <c r="G99" s="105"/>
      <c r="H99" s="27">
        <f>SUM(G100:G103)</f>
        <v>1600.31</v>
      </c>
      <c r="I99" s="98"/>
    </row>
    <row r="100" spans="1:9" x14ac:dyDescent="0.25">
      <c r="A100" s="16" t="s">
        <v>100</v>
      </c>
      <c r="G100" s="26">
        <v>968.53</v>
      </c>
      <c r="H100" s="27"/>
      <c r="I100" s="98"/>
    </row>
    <row r="101" spans="1:9" x14ac:dyDescent="0.25">
      <c r="A101" s="16" t="s">
        <v>101</v>
      </c>
      <c r="B101" s="20"/>
      <c r="C101" s="20"/>
      <c r="D101" s="20"/>
      <c r="E101" s="20"/>
      <c r="F101" s="20"/>
      <c r="G101" s="27">
        <v>18.78</v>
      </c>
      <c r="H101" s="128"/>
      <c r="I101" s="129"/>
    </row>
    <row r="102" spans="1:9" x14ac:dyDescent="0.25">
      <c r="A102" s="16" t="s">
        <v>102</v>
      </c>
      <c r="B102" s="20"/>
      <c r="C102" s="20"/>
      <c r="D102" s="20"/>
      <c r="E102" s="20"/>
      <c r="F102" s="20"/>
      <c r="G102" s="27">
        <v>265</v>
      </c>
      <c r="H102" s="128"/>
      <c r="I102" s="129"/>
    </row>
    <row r="103" spans="1:9" x14ac:dyDescent="0.25">
      <c r="A103" s="16" t="s">
        <v>103</v>
      </c>
      <c r="B103" s="20"/>
      <c r="C103" s="20"/>
      <c r="D103" s="20"/>
      <c r="G103" s="26">
        <v>348</v>
      </c>
      <c r="H103" s="27"/>
      <c r="I103" s="98"/>
    </row>
    <row r="104" spans="1:9" x14ac:dyDescent="0.25">
      <c r="A104" s="16"/>
      <c r="B104" s="20"/>
      <c r="C104" s="20"/>
      <c r="D104" s="20"/>
      <c r="G104" s="26"/>
      <c r="H104" s="27"/>
      <c r="I104" s="98"/>
    </row>
    <row r="105" spans="1:9" ht="15.75" x14ac:dyDescent="0.25">
      <c r="A105" s="4" t="s">
        <v>39</v>
      </c>
      <c r="G105" s="26"/>
      <c r="H105" s="27">
        <v>689.18</v>
      </c>
      <c r="I105" s="98"/>
    </row>
    <row r="106" spans="1:9" ht="15.75" x14ac:dyDescent="0.25">
      <c r="A106" s="4"/>
      <c r="G106" s="26"/>
      <c r="H106" s="27"/>
      <c r="I106" s="98"/>
    </row>
    <row r="107" spans="1:9" ht="15.75" x14ac:dyDescent="0.25">
      <c r="A107" s="4" t="s">
        <v>217</v>
      </c>
      <c r="G107" s="26"/>
      <c r="H107" s="27">
        <v>1803.38</v>
      </c>
      <c r="I107" s="98"/>
    </row>
    <row r="108" spans="1:9" x14ac:dyDescent="0.25">
      <c r="A108" s="16"/>
      <c r="B108" s="17"/>
      <c r="C108" s="17"/>
      <c r="D108" s="17"/>
      <c r="E108" s="17"/>
      <c r="F108" s="17"/>
      <c r="G108" s="26"/>
      <c r="H108" s="27"/>
      <c r="I108" s="98"/>
    </row>
    <row r="109" spans="1:9" x14ac:dyDescent="0.25">
      <c r="A109" s="16"/>
      <c r="B109" s="17"/>
      <c r="C109" s="17"/>
      <c r="D109" s="17"/>
      <c r="E109" s="17"/>
      <c r="F109" s="17"/>
      <c r="G109" s="26"/>
      <c r="H109" s="27"/>
      <c r="I109" s="98"/>
    </row>
    <row r="110" spans="1:9" ht="15.75" x14ac:dyDescent="0.25">
      <c r="A110" s="4"/>
      <c r="G110" s="26"/>
      <c r="H110" s="27"/>
      <c r="I110" s="98"/>
    </row>
    <row r="111" spans="1:9" ht="15.75" x14ac:dyDescent="0.25">
      <c r="A111" s="4"/>
      <c r="G111" s="26"/>
      <c r="H111" s="27"/>
      <c r="I111" s="98"/>
    </row>
    <row r="112" spans="1:9" ht="20.25" x14ac:dyDescent="0.3">
      <c r="A112" s="130" t="s">
        <v>52</v>
      </c>
      <c r="B112" s="40"/>
      <c r="C112" s="40"/>
      <c r="D112" s="40"/>
      <c r="E112" s="40"/>
      <c r="F112" s="40"/>
      <c r="G112" s="128"/>
      <c r="H112" s="131">
        <f>H114+H122</f>
        <v>96754.589999999982</v>
      </c>
      <c r="I112" s="109">
        <f>H112/308494</f>
        <v>0.31363524087988737</v>
      </c>
    </row>
    <row r="113" spans="1:9" ht="15.75" x14ac:dyDescent="0.25">
      <c r="A113" s="3"/>
      <c r="G113" s="26"/>
      <c r="H113" s="27"/>
      <c r="I113" s="98"/>
    </row>
    <row r="114" spans="1:9" ht="15.75" x14ac:dyDescent="0.25">
      <c r="A114" s="3" t="s">
        <v>104</v>
      </c>
      <c r="E114" s="3"/>
      <c r="F114" s="4"/>
      <c r="G114" s="26"/>
      <c r="H114" s="97">
        <f>B116+B117+B118+E116+E117+B119+E118+E119+B120+E120</f>
        <v>19482.37</v>
      </c>
      <c r="I114" s="132">
        <f>H114/26250</f>
        <v>0.74218552380952374</v>
      </c>
    </row>
    <row r="115" spans="1:9" ht="15.75" x14ac:dyDescent="0.25">
      <c r="A115" s="4" t="s">
        <v>105</v>
      </c>
      <c r="G115" s="26"/>
      <c r="H115" s="27"/>
      <c r="I115" s="133"/>
    </row>
    <row r="116" spans="1:9" x14ac:dyDescent="0.25">
      <c r="A116" s="16" t="s">
        <v>128</v>
      </c>
      <c r="B116" s="1">
        <v>700</v>
      </c>
      <c r="C116" s="16"/>
      <c r="D116" s="16" t="s">
        <v>107</v>
      </c>
      <c r="E116" s="1">
        <v>1450</v>
      </c>
      <c r="G116" s="26"/>
      <c r="H116" s="27"/>
      <c r="I116" s="133"/>
    </row>
    <row r="117" spans="1:9" x14ac:dyDescent="0.25">
      <c r="A117" s="16" t="s">
        <v>108</v>
      </c>
      <c r="B117" s="1">
        <v>700</v>
      </c>
      <c r="C117" s="16"/>
      <c r="D117" s="134" t="s">
        <v>109</v>
      </c>
      <c r="E117" s="1">
        <v>1000</v>
      </c>
      <c r="G117" s="26"/>
      <c r="H117" s="27"/>
      <c r="I117" s="133"/>
    </row>
    <row r="118" spans="1:9" x14ac:dyDescent="0.25">
      <c r="A118" s="16" t="s">
        <v>110</v>
      </c>
      <c r="B118" s="1">
        <v>6499.08</v>
      </c>
      <c r="C118" s="16"/>
      <c r="D118" s="16" t="s">
        <v>111</v>
      </c>
      <c r="E118" s="1">
        <v>2000</v>
      </c>
      <c r="G118" s="26"/>
      <c r="H118" s="27"/>
      <c r="I118" s="133"/>
    </row>
    <row r="119" spans="1:9" x14ac:dyDescent="0.25">
      <c r="A119" s="16" t="s">
        <v>112</v>
      </c>
      <c r="B119" s="1">
        <v>933.29</v>
      </c>
      <c r="C119" s="16"/>
      <c r="D119" s="135" t="s">
        <v>119</v>
      </c>
      <c r="E119" s="1">
        <v>1000</v>
      </c>
      <c r="G119" s="26"/>
      <c r="H119" s="27"/>
      <c r="I119" s="133"/>
    </row>
    <row r="120" spans="1:9" x14ac:dyDescent="0.25">
      <c r="A120" s="16" t="s">
        <v>114</v>
      </c>
      <c r="B120" s="1">
        <v>1000</v>
      </c>
      <c r="C120" s="16"/>
      <c r="D120" s="136" t="s">
        <v>266</v>
      </c>
      <c r="E120" s="1">
        <v>4200</v>
      </c>
      <c r="G120" s="26"/>
      <c r="H120" s="27"/>
      <c r="I120" s="133"/>
    </row>
    <row r="121" spans="1:9" x14ac:dyDescent="0.25">
      <c r="A121" s="16"/>
      <c r="G121" s="26"/>
      <c r="H121" s="27"/>
      <c r="I121" s="133"/>
    </row>
    <row r="122" spans="1:9" ht="15.75" x14ac:dyDescent="0.25">
      <c r="A122" s="3" t="s">
        <v>115</v>
      </c>
      <c r="F122" s="3"/>
      <c r="G122" s="105"/>
      <c r="H122" s="97">
        <f>SUM(H123:H191)</f>
        <v>77272.219999999987</v>
      </c>
      <c r="I122" s="132">
        <f>H122/282244</f>
        <v>0.27377807854197073</v>
      </c>
    </row>
    <row r="123" spans="1:9" ht="9.75" customHeight="1" x14ac:dyDescent="0.25">
      <c r="A123" s="4"/>
      <c r="G123" s="26"/>
      <c r="H123" s="27"/>
      <c r="I123" s="98"/>
    </row>
    <row r="124" spans="1:9" ht="15.75" x14ac:dyDescent="0.25">
      <c r="A124" s="4" t="s">
        <v>116</v>
      </c>
      <c r="G124" s="26"/>
      <c r="H124" s="27">
        <f>SUM(G125:G141)</f>
        <v>25982.15</v>
      </c>
      <c r="I124" s="134"/>
    </row>
    <row r="125" spans="1:9" x14ac:dyDescent="0.25">
      <c r="A125" s="137" t="s">
        <v>117</v>
      </c>
      <c r="G125" s="26">
        <f>B126+B127+E127+B128+E126</f>
        <v>5254.5</v>
      </c>
      <c r="H125" s="27"/>
      <c r="I125" s="98"/>
    </row>
    <row r="126" spans="1:9" x14ac:dyDescent="0.25">
      <c r="A126" s="138" t="s">
        <v>111</v>
      </c>
      <c r="B126" s="26">
        <v>2731.21</v>
      </c>
      <c r="C126" s="139"/>
      <c r="D126" s="140" t="s">
        <v>126</v>
      </c>
      <c r="E126" s="139">
        <v>798.17</v>
      </c>
      <c r="G126" s="26"/>
      <c r="H126" s="27"/>
      <c r="I126" s="98"/>
    </row>
    <row r="127" spans="1:9" x14ac:dyDescent="0.25">
      <c r="A127" s="138" t="s">
        <v>118</v>
      </c>
      <c r="B127" s="26">
        <v>1311.11</v>
      </c>
      <c r="C127" s="139"/>
      <c r="D127" s="140" t="s">
        <v>119</v>
      </c>
      <c r="E127" s="26">
        <v>120</v>
      </c>
      <c r="G127" s="26"/>
      <c r="H127" s="27"/>
      <c r="I127" s="98"/>
    </row>
    <row r="128" spans="1:9" x14ac:dyDescent="0.25">
      <c r="A128" s="138" t="s">
        <v>106</v>
      </c>
      <c r="B128" s="139">
        <v>294.01</v>
      </c>
      <c r="C128" s="139"/>
      <c r="G128" s="26"/>
      <c r="H128" s="27"/>
      <c r="I128" s="98"/>
    </row>
    <row r="129" spans="1:9" x14ac:dyDescent="0.25">
      <c r="A129" s="138"/>
      <c r="B129" s="139"/>
      <c r="C129" s="139"/>
      <c r="G129" s="26"/>
      <c r="H129" s="27"/>
      <c r="I129" s="98"/>
    </row>
    <row r="130" spans="1:9" x14ac:dyDescent="0.25">
      <c r="A130" s="137" t="s">
        <v>120</v>
      </c>
      <c r="D130" s="16"/>
      <c r="G130" s="26">
        <f>B131+B132+B133+B134+B135+B136+B137+B138+E131+E132+E133+E134+E135+E136+E137</f>
        <v>20219.93</v>
      </c>
      <c r="H130" s="27"/>
      <c r="I130" s="98"/>
    </row>
    <row r="131" spans="1:9" x14ac:dyDescent="0.25">
      <c r="A131" s="19" t="s">
        <v>121</v>
      </c>
      <c r="B131" s="1">
        <v>311.88</v>
      </c>
      <c r="C131" s="16"/>
      <c r="D131" s="16" t="s">
        <v>122</v>
      </c>
      <c r="E131" s="1">
        <v>3400</v>
      </c>
      <c r="G131" s="26"/>
      <c r="H131" s="27"/>
      <c r="I131" s="98"/>
    </row>
    <row r="132" spans="1:9" x14ac:dyDescent="0.25">
      <c r="A132" s="16" t="s">
        <v>123</v>
      </c>
      <c r="B132" s="1">
        <v>3137.05</v>
      </c>
      <c r="C132" s="16"/>
      <c r="D132" s="16" t="s">
        <v>124</v>
      </c>
      <c r="E132" s="1">
        <v>800.23</v>
      </c>
      <c r="G132" s="26"/>
      <c r="H132" s="27"/>
      <c r="I132" s="98"/>
    </row>
    <row r="133" spans="1:9" x14ac:dyDescent="0.25">
      <c r="A133" s="16" t="s">
        <v>112</v>
      </c>
      <c r="B133" s="1">
        <v>817.81</v>
      </c>
      <c r="C133" s="16"/>
      <c r="D133" s="16" t="s">
        <v>118</v>
      </c>
      <c r="E133" s="1">
        <v>120</v>
      </c>
      <c r="G133" s="26"/>
      <c r="H133" s="27"/>
      <c r="I133" s="98"/>
    </row>
    <row r="134" spans="1:9" x14ac:dyDescent="0.25">
      <c r="A134" s="16" t="s">
        <v>128</v>
      </c>
      <c r="B134" s="1">
        <v>500</v>
      </c>
      <c r="C134" s="16"/>
      <c r="D134" s="16" t="s">
        <v>119</v>
      </c>
      <c r="E134" s="1">
        <v>1115</v>
      </c>
      <c r="G134" s="26"/>
      <c r="H134" s="27"/>
      <c r="I134" s="98"/>
    </row>
    <row r="135" spans="1:9" x14ac:dyDescent="0.25">
      <c r="A135" s="16" t="s">
        <v>129</v>
      </c>
      <c r="B135" s="1">
        <v>150</v>
      </c>
      <c r="C135" s="16"/>
      <c r="D135" s="16" t="s">
        <v>108</v>
      </c>
      <c r="E135" s="1">
        <v>500</v>
      </c>
      <c r="G135" s="26"/>
      <c r="H135" s="27"/>
      <c r="I135" s="98"/>
    </row>
    <row r="136" spans="1:9" x14ac:dyDescent="0.25">
      <c r="A136" s="16" t="s">
        <v>114</v>
      </c>
      <c r="B136" s="1">
        <v>2316.44</v>
      </c>
      <c r="C136" s="16"/>
      <c r="D136" s="16" t="s">
        <v>111</v>
      </c>
      <c r="E136" s="1">
        <v>3451.89</v>
      </c>
      <c r="G136" s="26"/>
      <c r="H136" s="27"/>
    </row>
    <row r="137" spans="1:9" x14ac:dyDescent="0.25">
      <c r="A137" s="16" t="s">
        <v>106</v>
      </c>
      <c r="B137" s="1">
        <v>2900</v>
      </c>
      <c r="C137" s="16"/>
      <c r="D137" s="16" t="s">
        <v>130</v>
      </c>
      <c r="E137" s="1">
        <v>499.63</v>
      </c>
      <c r="G137" s="26"/>
      <c r="H137" s="27"/>
      <c r="I137" s="98"/>
    </row>
    <row r="138" spans="1:9" x14ac:dyDescent="0.25">
      <c r="A138" s="16" t="s">
        <v>110</v>
      </c>
      <c r="B138" s="1">
        <v>200</v>
      </c>
      <c r="C138" s="16"/>
      <c r="G138" s="26"/>
      <c r="H138" s="27"/>
      <c r="I138" s="98"/>
    </row>
    <row r="139" spans="1:9" x14ac:dyDescent="0.25">
      <c r="C139" s="16"/>
      <c r="G139" s="26"/>
      <c r="H139" s="27"/>
      <c r="I139" s="98"/>
    </row>
    <row r="140" spans="1:9" x14ac:dyDescent="0.25">
      <c r="A140" s="137" t="s">
        <v>131</v>
      </c>
      <c r="B140" s="142"/>
      <c r="C140" s="137"/>
      <c r="D140" s="137"/>
      <c r="E140" s="142"/>
      <c r="G140" s="26">
        <v>507.72</v>
      </c>
      <c r="H140" s="27"/>
    </row>
    <row r="141" spans="1:9" x14ac:dyDescent="0.25">
      <c r="A141" s="16"/>
      <c r="B141" s="141"/>
      <c r="C141" s="16"/>
      <c r="D141" s="16"/>
      <c r="E141" s="143"/>
      <c r="G141" s="26"/>
      <c r="H141" s="27"/>
      <c r="I141" s="98"/>
    </row>
    <row r="142" spans="1:9" ht="15.75" x14ac:dyDescent="0.25">
      <c r="A142" s="4" t="s">
        <v>132</v>
      </c>
      <c r="G142" s="26"/>
      <c r="H142" s="27">
        <f>SUM(G144:G159)</f>
        <v>18473.38</v>
      </c>
      <c r="I142" s="134"/>
    </row>
    <row r="143" spans="1:9" ht="6.75" customHeight="1" x14ac:dyDescent="0.25">
      <c r="A143" s="4"/>
      <c r="G143" s="26"/>
      <c r="H143" s="27"/>
      <c r="I143" s="134"/>
    </row>
    <row r="144" spans="1:9" x14ac:dyDescent="0.25">
      <c r="A144" s="137" t="s">
        <v>133</v>
      </c>
      <c r="F144" s="16"/>
      <c r="G144" s="1">
        <f>SUM(B145:B146)+SUM(E145:E146)</f>
        <v>227</v>
      </c>
      <c r="H144" s="27"/>
      <c r="I144" s="98"/>
    </row>
    <row r="145" spans="1:9" x14ac:dyDescent="0.25">
      <c r="A145" s="16" t="s">
        <v>106</v>
      </c>
      <c r="B145" s="143">
        <v>90.01</v>
      </c>
      <c r="D145" s="16" t="s">
        <v>107</v>
      </c>
      <c r="E145" s="144">
        <v>89.99</v>
      </c>
      <c r="G145" s="26"/>
      <c r="H145" s="27"/>
      <c r="I145" s="98"/>
    </row>
    <row r="146" spans="1:9" x14ac:dyDescent="0.25">
      <c r="A146" s="16" t="s">
        <v>113</v>
      </c>
      <c r="B146" s="141">
        <v>47</v>
      </c>
      <c r="D146" s="16"/>
      <c r="E146" s="144"/>
      <c r="G146" s="26"/>
      <c r="H146" s="27"/>
      <c r="I146" s="98">
        <v>4</v>
      </c>
    </row>
    <row r="147" spans="1:9" x14ac:dyDescent="0.25">
      <c r="A147" s="137" t="s">
        <v>134</v>
      </c>
      <c r="B147" s="45"/>
      <c r="G147" s="145">
        <f>B148+B149+B150+B151+B152+B153+B154+B155+B156+E148+E149+E150+E151+E152+E153+E154+E155+E156+B157+E157</f>
        <v>17480.14</v>
      </c>
      <c r="H147" s="27"/>
      <c r="I147" s="98"/>
    </row>
    <row r="148" spans="1:9" x14ac:dyDescent="0.25">
      <c r="A148" s="16" t="s">
        <v>112</v>
      </c>
      <c r="B148" s="1">
        <v>1119.8900000000001</v>
      </c>
      <c r="D148" s="16" t="s">
        <v>106</v>
      </c>
      <c r="E148" s="26">
        <v>589.54999999999995</v>
      </c>
      <c r="G148" s="26"/>
      <c r="H148" s="27"/>
      <c r="I148" s="98"/>
    </row>
    <row r="149" spans="1:9" x14ac:dyDescent="0.25">
      <c r="A149" s="16" t="s">
        <v>130</v>
      </c>
      <c r="B149" s="1">
        <v>932.71</v>
      </c>
      <c r="D149" s="16" t="s">
        <v>135</v>
      </c>
      <c r="E149" s="26">
        <v>975.07</v>
      </c>
      <c r="G149" s="26"/>
      <c r="H149" s="27"/>
      <c r="I149" s="98"/>
    </row>
    <row r="150" spans="1:9" x14ac:dyDescent="0.25">
      <c r="A150" s="16" t="s">
        <v>127</v>
      </c>
      <c r="B150" s="1">
        <v>1027.68</v>
      </c>
      <c r="D150" s="16" t="s">
        <v>118</v>
      </c>
      <c r="E150" s="26">
        <v>430.28</v>
      </c>
      <c r="G150" s="26"/>
      <c r="H150" s="27"/>
      <c r="I150" s="98"/>
    </row>
    <row r="151" spans="1:9" x14ac:dyDescent="0.25">
      <c r="A151" s="19" t="s">
        <v>119</v>
      </c>
      <c r="B151" s="1">
        <v>497.87</v>
      </c>
      <c r="D151" s="16" t="s">
        <v>126</v>
      </c>
      <c r="E151" s="26">
        <v>730.55</v>
      </c>
      <c r="G151" s="26"/>
      <c r="H151" s="27"/>
      <c r="I151" s="98"/>
    </row>
    <row r="152" spans="1:9" x14ac:dyDescent="0.25">
      <c r="A152" s="19" t="s">
        <v>128</v>
      </c>
      <c r="B152" s="1">
        <v>470.7</v>
      </c>
      <c r="D152" s="16" t="s">
        <v>136</v>
      </c>
      <c r="E152" s="26">
        <v>361.33</v>
      </c>
      <c r="G152" s="26"/>
      <c r="H152" s="27"/>
      <c r="I152" s="98"/>
    </row>
    <row r="153" spans="1:9" x14ac:dyDescent="0.25">
      <c r="A153" s="19" t="s">
        <v>114</v>
      </c>
      <c r="B153" s="1">
        <v>160.19999999999999</v>
      </c>
      <c r="D153" s="16" t="s">
        <v>110</v>
      </c>
      <c r="E153" s="26">
        <v>846.13</v>
      </c>
      <c r="G153" s="26"/>
      <c r="H153" s="27"/>
      <c r="I153" s="98"/>
    </row>
    <row r="154" spans="1:9" x14ac:dyDescent="0.25">
      <c r="A154" s="16" t="s">
        <v>121</v>
      </c>
      <c r="B154" s="1">
        <v>328.07</v>
      </c>
      <c r="D154" s="16" t="s">
        <v>137</v>
      </c>
      <c r="E154" s="26">
        <v>245.22</v>
      </c>
      <c r="G154" s="26"/>
      <c r="H154" s="27"/>
      <c r="I154" s="98"/>
    </row>
    <row r="155" spans="1:9" x14ac:dyDescent="0.25">
      <c r="A155" s="16" t="s">
        <v>129</v>
      </c>
      <c r="B155" s="1">
        <v>140.86000000000001</v>
      </c>
      <c r="D155" s="16" t="s">
        <v>107</v>
      </c>
      <c r="E155" s="26">
        <v>1051.98</v>
      </c>
      <c r="G155" s="26"/>
      <c r="H155" s="27"/>
      <c r="I155" s="98"/>
    </row>
    <row r="156" spans="1:9" x14ac:dyDescent="0.25">
      <c r="A156" s="16" t="s">
        <v>124</v>
      </c>
      <c r="B156" s="1">
        <v>1910.96</v>
      </c>
      <c r="D156" s="16" t="s">
        <v>123</v>
      </c>
      <c r="E156" s="26">
        <v>5369.52</v>
      </c>
      <c r="G156" s="26"/>
      <c r="H156" s="27"/>
      <c r="I156" s="98"/>
    </row>
    <row r="157" spans="1:9" x14ac:dyDescent="0.25">
      <c r="A157" s="16" t="s">
        <v>125</v>
      </c>
      <c r="B157" s="45">
        <v>291.57</v>
      </c>
      <c r="D157" s="16"/>
      <c r="E157" s="26"/>
      <c r="G157" s="26"/>
      <c r="H157" s="27"/>
      <c r="I157" s="98"/>
    </row>
    <row r="158" spans="1:9" x14ac:dyDescent="0.25">
      <c r="A158" s="16"/>
      <c r="B158" s="45"/>
      <c r="D158" s="16"/>
      <c r="G158" s="26"/>
      <c r="H158" s="27"/>
      <c r="I158" s="98"/>
    </row>
    <row r="159" spans="1:9" x14ac:dyDescent="0.25">
      <c r="A159" s="137" t="s">
        <v>138</v>
      </c>
      <c r="B159" s="45"/>
      <c r="G159" s="26">
        <f>B160+B161+B162+B163+B164+B165+B166+B167+E160+E161+E162+E163+E164+E165+E166+E167</f>
        <v>766.24000000000012</v>
      </c>
      <c r="H159" s="27"/>
      <c r="I159" s="98"/>
    </row>
    <row r="160" spans="1:9" x14ac:dyDescent="0.25">
      <c r="A160" s="16" t="s">
        <v>112</v>
      </c>
      <c r="B160" s="1">
        <v>108.76</v>
      </c>
      <c r="D160" s="16" t="s">
        <v>106</v>
      </c>
      <c r="E160" s="26">
        <v>11.45</v>
      </c>
      <c r="G160" s="26"/>
      <c r="H160" s="27"/>
      <c r="I160" s="98"/>
    </row>
    <row r="161" spans="1:9" x14ac:dyDescent="0.25">
      <c r="A161" s="16" t="s">
        <v>124</v>
      </c>
      <c r="B161" s="1">
        <v>8.59</v>
      </c>
      <c r="D161" s="16" t="s">
        <v>135</v>
      </c>
      <c r="E161" s="26">
        <v>51.52</v>
      </c>
      <c r="G161" s="26"/>
      <c r="H161" s="27"/>
      <c r="I161" s="98"/>
    </row>
    <row r="162" spans="1:9" x14ac:dyDescent="0.25">
      <c r="A162" s="16" t="s">
        <v>122</v>
      </c>
      <c r="B162" s="1">
        <v>11.45</v>
      </c>
      <c r="D162" s="16" t="s">
        <v>118</v>
      </c>
      <c r="E162" s="26">
        <v>14.31</v>
      </c>
      <c r="G162" s="26"/>
      <c r="H162" s="27"/>
      <c r="I162" s="98"/>
    </row>
    <row r="163" spans="1:9" x14ac:dyDescent="0.25">
      <c r="A163" s="19" t="s">
        <v>119</v>
      </c>
      <c r="B163" s="1">
        <v>143.1</v>
      </c>
      <c r="D163" s="16" t="s">
        <v>126</v>
      </c>
      <c r="E163" s="26">
        <v>28.62</v>
      </c>
      <c r="G163" s="26"/>
      <c r="H163" s="27"/>
      <c r="I163" s="98"/>
    </row>
    <row r="164" spans="1:9" x14ac:dyDescent="0.25">
      <c r="A164" s="19" t="s">
        <v>128</v>
      </c>
      <c r="B164" s="1">
        <v>14.31</v>
      </c>
      <c r="D164" s="16" t="s">
        <v>136</v>
      </c>
      <c r="E164" s="26">
        <v>31.46</v>
      </c>
      <c r="G164" s="26"/>
      <c r="H164" s="27"/>
      <c r="I164" s="98"/>
    </row>
    <row r="165" spans="1:9" x14ac:dyDescent="0.25">
      <c r="A165" s="19" t="s">
        <v>114</v>
      </c>
      <c r="B165" s="1">
        <v>20.03</v>
      </c>
      <c r="D165" s="16" t="s">
        <v>110</v>
      </c>
      <c r="E165" s="26">
        <v>40.07</v>
      </c>
      <c r="G165" s="26"/>
      <c r="H165" s="27"/>
      <c r="I165" s="98"/>
    </row>
    <row r="166" spans="1:9" x14ac:dyDescent="0.25">
      <c r="A166" s="16" t="s">
        <v>121</v>
      </c>
      <c r="B166" s="1">
        <v>5.72</v>
      </c>
      <c r="D166" s="16" t="s">
        <v>137</v>
      </c>
      <c r="E166" s="26">
        <v>5.72</v>
      </c>
      <c r="G166" s="26"/>
      <c r="H166" s="27"/>
      <c r="I166" s="98"/>
    </row>
    <row r="167" spans="1:9" x14ac:dyDescent="0.25">
      <c r="A167" s="16" t="s">
        <v>111</v>
      </c>
      <c r="B167" s="1">
        <v>182.41</v>
      </c>
      <c r="D167" s="16" t="s">
        <v>107</v>
      </c>
      <c r="E167" s="26">
        <v>88.72</v>
      </c>
      <c r="G167" s="26"/>
      <c r="H167" s="27"/>
      <c r="I167" s="98"/>
    </row>
    <row r="168" spans="1:9" x14ac:dyDescent="0.25">
      <c r="A168" s="16"/>
      <c r="B168" s="45"/>
      <c r="D168" s="146"/>
      <c r="G168" s="26"/>
      <c r="H168" s="27"/>
      <c r="I168" s="98"/>
    </row>
    <row r="169" spans="1:9" ht="15.75" x14ac:dyDescent="0.25">
      <c r="A169" s="4" t="s">
        <v>255</v>
      </c>
      <c r="G169" s="26"/>
      <c r="H169" s="27">
        <f>SUM(G170:G177)</f>
        <v>30850.049999999996</v>
      </c>
      <c r="I169" s="98"/>
    </row>
    <row r="170" spans="1:9" x14ac:dyDescent="0.25">
      <c r="A170" s="16" t="s">
        <v>267</v>
      </c>
      <c r="F170" s="16"/>
      <c r="G170" s="26">
        <v>2687.55</v>
      </c>
      <c r="H170" s="27"/>
      <c r="I170" s="98"/>
    </row>
    <row r="171" spans="1:9" x14ac:dyDescent="0.25">
      <c r="A171" s="16" t="s">
        <v>222</v>
      </c>
      <c r="B171" s="20"/>
      <c r="C171" s="20"/>
      <c r="F171" s="16"/>
      <c r="G171" s="26">
        <v>7028.11</v>
      </c>
      <c r="H171" s="27"/>
      <c r="I171" s="98"/>
    </row>
    <row r="172" spans="1:9" x14ac:dyDescent="0.25">
      <c r="A172" s="16" t="s">
        <v>268</v>
      </c>
      <c r="B172" s="20"/>
      <c r="C172" s="20"/>
      <c r="F172" s="16"/>
      <c r="G172" s="26">
        <v>4014</v>
      </c>
      <c r="H172" s="27"/>
      <c r="I172" s="98"/>
    </row>
    <row r="173" spans="1:9" x14ac:dyDescent="0.25">
      <c r="A173" s="16" t="s">
        <v>220</v>
      </c>
      <c r="B173" s="20"/>
      <c r="C173" s="20"/>
      <c r="F173" s="16"/>
      <c r="G173" s="26">
        <v>1150.05</v>
      </c>
      <c r="H173" s="27"/>
      <c r="I173" s="98"/>
    </row>
    <row r="174" spans="1:9" x14ac:dyDescent="0.25">
      <c r="A174" s="16" t="s">
        <v>139</v>
      </c>
      <c r="B174" s="20"/>
      <c r="C174" s="20"/>
      <c r="F174" s="16"/>
      <c r="G174" s="26">
        <v>4570.8</v>
      </c>
      <c r="H174" s="27"/>
      <c r="I174" s="98"/>
    </row>
    <row r="175" spans="1:9" ht="28.5" customHeight="1" x14ac:dyDescent="0.25">
      <c r="A175" s="137" t="s">
        <v>140</v>
      </c>
      <c r="E175" s="16"/>
      <c r="G175" s="26">
        <f>B176+B177+B178+B179+B180+B181+B182+B183+B184+B185+B186+E176+E177+E178+E179+E180+E181+E182+E183+E184+E185+E186</f>
        <v>11399.539999999997</v>
      </c>
      <c r="H175" s="27"/>
      <c r="I175" s="98"/>
    </row>
    <row r="176" spans="1:9" x14ac:dyDescent="0.25">
      <c r="A176" s="16" t="s">
        <v>121</v>
      </c>
      <c r="B176" s="26">
        <v>81.75</v>
      </c>
      <c r="D176" t="s">
        <v>122</v>
      </c>
      <c r="E176" s="1">
        <v>195.57</v>
      </c>
      <c r="G176" s="26"/>
      <c r="H176" s="27"/>
      <c r="I176" s="98"/>
    </row>
    <row r="177" spans="1:9" x14ac:dyDescent="0.25">
      <c r="A177" s="16" t="s">
        <v>123</v>
      </c>
      <c r="B177" s="26">
        <v>68.88</v>
      </c>
      <c r="D177" t="s">
        <v>124</v>
      </c>
      <c r="E177" s="1">
        <v>38.130000000000003</v>
      </c>
      <c r="G177" s="26"/>
      <c r="H177" s="27"/>
      <c r="I177" s="98"/>
    </row>
    <row r="178" spans="1:9" x14ac:dyDescent="0.25">
      <c r="A178" s="16" t="s">
        <v>221</v>
      </c>
      <c r="B178" s="26">
        <v>67.650000000000006</v>
      </c>
      <c r="D178" s="146" t="s">
        <v>141</v>
      </c>
      <c r="E178" s="1">
        <v>86.1</v>
      </c>
      <c r="G178" s="26"/>
      <c r="H178" s="27"/>
      <c r="I178" s="98"/>
    </row>
    <row r="179" spans="1:9" x14ac:dyDescent="0.25">
      <c r="A179" s="16" t="s">
        <v>112</v>
      </c>
      <c r="B179" s="26">
        <v>1167.8399999999999</v>
      </c>
      <c r="D179" s="146" t="s">
        <v>137</v>
      </c>
      <c r="E179" s="1">
        <v>78.72</v>
      </c>
      <c r="G179" s="26"/>
      <c r="H179" s="27"/>
      <c r="I179" s="98"/>
    </row>
    <row r="180" spans="1:9" x14ac:dyDescent="0.25">
      <c r="A180" s="16" t="s">
        <v>107</v>
      </c>
      <c r="B180" s="26">
        <v>1216.26</v>
      </c>
      <c r="D180" s="146" t="s">
        <v>118</v>
      </c>
      <c r="E180" s="1">
        <v>51.66</v>
      </c>
      <c r="G180" s="26"/>
      <c r="H180" s="27"/>
      <c r="I180" s="98"/>
    </row>
    <row r="181" spans="1:9" x14ac:dyDescent="0.25">
      <c r="A181" s="16" t="s">
        <v>125</v>
      </c>
      <c r="B181" s="26">
        <v>82.41</v>
      </c>
      <c r="D181" s="146" t="s">
        <v>127</v>
      </c>
      <c r="E181" s="1">
        <v>283.27999999999997</v>
      </c>
      <c r="G181" s="26"/>
      <c r="H181" s="27"/>
      <c r="I181" s="98"/>
    </row>
    <row r="182" spans="1:9" x14ac:dyDescent="0.25">
      <c r="A182" s="16" t="s">
        <v>126</v>
      </c>
      <c r="B182" s="26">
        <v>6043.04</v>
      </c>
      <c r="D182" s="146" t="s">
        <v>119</v>
      </c>
      <c r="E182" s="1">
        <v>102.73</v>
      </c>
      <c r="G182" s="26"/>
      <c r="H182" s="27"/>
      <c r="I182" s="98"/>
    </row>
    <row r="183" spans="1:9" x14ac:dyDescent="0.25">
      <c r="A183" s="19" t="s">
        <v>128</v>
      </c>
      <c r="B183" s="26">
        <v>143.25</v>
      </c>
      <c r="D183" s="146" t="s">
        <v>108</v>
      </c>
      <c r="E183" s="1">
        <v>175.23</v>
      </c>
      <c r="G183" s="26"/>
      <c r="H183" s="27"/>
      <c r="I183" s="98"/>
    </row>
    <row r="184" spans="1:9" x14ac:dyDescent="0.25">
      <c r="A184" s="19" t="s">
        <v>129</v>
      </c>
      <c r="B184" s="26">
        <v>38.130000000000003</v>
      </c>
      <c r="D184" s="146" t="s">
        <v>111</v>
      </c>
      <c r="E184" s="1">
        <v>118.08</v>
      </c>
      <c r="G184" s="26"/>
      <c r="H184" s="27"/>
      <c r="I184" s="98"/>
    </row>
    <row r="185" spans="1:9" x14ac:dyDescent="0.25">
      <c r="A185" t="s">
        <v>114</v>
      </c>
      <c r="B185" s="1">
        <v>61.5</v>
      </c>
      <c r="D185" s="146" t="s">
        <v>110</v>
      </c>
      <c r="E185" s="1">
        <v>232.28</v>
      </c>
      <c r="G185" s="26"/>
      <c r="H185" s="27"/>
      <c r="I185" s="98"/>
    </row>
    <row r="186" spans="1:9" x14ac:dyDescent="0.25">
      <c r="A186" s="146" t="s">
        <v>106</v>
      </c>
      <c r="B186" s="1">
        <v>174</v>
      </c>
      <c r="D186" s="146" t="s">
        <v>130</v>
      </c>
      <c r="E186" s="1">
        <v>893.05</v>
      </c>
      <c r="G186" s="26"/>
      <c r="H186" s="27"/>
      <c r="I186" s="98"/>
    </row>
    <row r="187" spans="1:9" x14ac:dyDescent="0.25">
      <c r="A187" s="19"/>
      <c r="B187" s="26"/>
      <c r="D187" s="146"/>
      <c r="E187" s="1"/>
      <c r="G187" s="26"/>
      <c r="H187" s="27"/>
      <c r="I187" s="98"/>
    </row>
    <row r="188" spans="1:9" x14ac:dyDescent="0.25">
      <c r="A188" s="16"/>
      <c r="E188" s="45"/>
      <c r="G188" s="26"/>
      <c r="H188" s="27"/>
      <c r="I188" s="98"/>
    </row>
    <row r="189" spans="1:9" ht="15.75" x14ac:dyDescent="0.25">
      <c r="A189" s="4" t="s">
        <v>256</v>
      </c>
      <c r="G189" s="105"/>
      <c r="H189" s="27">
        <f>SUM(G190:G191)</f>
        <v>1966.64</v>
      </c>
      <c r="I189" s="98"/>
    </row>
    <row r="190" spans="1:9" x14ac:dyDescent="0.25">
      <c r="A190" s="16" t="s">
        <v>142</v>
      </c>
      <c r="B190" s="20"/>
      <c r="C190" s="20"/>
      <c r="D190" s="20"/>
      <c r="G190" s="26">
        <v>161.41999999999999</v>
      </c>
      <c r="H190" s="27"/>
      <c r="I190" s="98"/>
    </row>
    <row r="191" spans="1:9" x14ac:dyDescent="0.25">
      <c r="A191" s="19" t="s">
        <v>143</v>
      </c>
      <c r="B191" s="21"/>
      <c r="C191" s="21"/>
      <c r="D191" s="21"/>
      <c r="G191" s="26">
        <v>1805.22</v>
      </c>
      <c r="H191" s="27"/>
    </row>
    <row r="192" spans="1:9" x14ac:dyDescent="0.25">
      <c r="A192" s="19"/>
      <c r="B192" s="21"/>
      <c r="C192" s="21"/>
      <c r="D192" s="21"/>
      <c r="G192" s="26"/>
      <c r="H192" s="27"/>
    </row>
    <row r="193" spans="1:9" x14ac:dyDescent="0.25">
      <c r="A193" s="19"/>
      <c r="B193" s="21"/>
      <c r="C193" s="21"/>
      <c r="D193" s="21"/>
      <c r="G193" s="26"/>
      <c r="H193" s="27"/>
      <c r="I193" s="98"/>
    </row>
    <row r="194" spans="1:9" x14ac:dyDescent="0.25">
      <c r="A194" s="19"/>
      <c r="B194" s="21"/>
      <c r="C194" s="21"/>
      <c r="D194" s="21"/>
      <c r="G194" s="26"/>
      <c r="H194" s="27"/>
      <c r="I194" s="98"/>
    </row>
    <row r="195" spans="1:9" x14ac:dyDescent="0.25">
      <c r="A195" s="19"/>
      <c r="B195" s="21"/>
      <c r="C195" s="21"/>
      <c r="D195" s="21"/>
      <c r="G195" s="26"/>
      <c r="H195" s="27"/>
      <c r="I195" s="98">
        <v>5</v>
      </c>
    </row>
    <row r="196" spans="1:9" ht="20.25" x14ac:dyDescent="0.3">
      <c r="A196" s="130" t="s">
        <v>144</v>
      </c>
      <c r="B196" s="40"/>
      <c r="C196" s="40"/>
      <c r="D196" s="40"/>
      <c r="E196" s="40"/>
      <c r="F196" s="40"/>
      <c r="G196" s="128"/>
      <c r="H196" s="108">
        <f>H198+H202</f>
        <v>41219.270000000004</v>
      </c>
      <c r="I196" s="109">
        <f>H196/86493</f>
        <v>0.47656191830552769</v>
      </c>
    </row>
    <row r="197" spans="1:9" ht="16.5" customHeight="1" x14ac:dyDescent="0.3">
      <c r="A197" s="93"/>
      <c r="G197" s="26"/>
      <c r="H197" s="27"/>
      <c r="I197" s="98"/>
    </row>
    <row r="198" spans="1:9" ht="15.75" x14ac:dyDescent="0.25">
      <c r="A198" s="4" t="s">
        <v>145</v>
      </c>
      <c r="B198" s="7"/>
      <c r="F198" s="3"/>
      <c r="G198" s="105"/>
      <c r="H198" s="97">
        <v>24656.799999999999</v>
      </c>
      <c r="I198" s="132">
        <f>H198/54525</f>
        <v>0.45221091242549288</v>
      </c>
    </row>
    <row r="199" spans="1:9" ht="15.75" x14ac:dyDescent="0.25">
      <c r="A199" s="7" t="s">
        <v>223</v>
      </c>
      <c r="B199" s="7"/>
      <c r="C199" s="120"/>
      <c r="D199" s="120"/>
      <c r="E199" s="120"/>
      <c r="F199" s="3"/>
      <c r="G199" s="105"/>
      <c r="H199" s="97"/>
      <c r="I199" s="132"/>
    </row>
    <row r="200" spans="1:9" x14ac:dyDescent="0.25">
      <c r="A200" s="16" t="s">
        <v>224</v>
      </c>
      <c r="B200" s="16"/>
      <c r="G200" s="26"/>
      <c r="H200" s="27"/>
      <c r="I200" s="133"/>
    </row>
    <row r="201" spans="1:9" x14ac:dyDescent="0.25">
      <c r="A201" s="16"/>
      <c r="B201" s="16"/>
      <c r="G201" s="26"/>
      <c r="H201" s="27"/>
      <c r="I201" s="133"/>
    </row>
    <row r="202" spans="1:9" ht="15.75" x14ac:dyDescent="0.25">
      <c r="A202" s="3" t="s">
        <v>13</v>
      </c>
      <c r="G202" s="123"/>
      <c r="H202" s="97">
        <f>SUM(H203:H228)</f>
        <v>16562.47</v>
      </c>
      <c r="I202" s="132">
        <f>H202/31968</f>
        <v>0.51809528278278283</v>
      </c>
    </row>
    <row r="203" spans="1:9" ht="21" customHeight="1" x14ac:dyDescent="0.25">
      <c r="A203" s="4" t="s">
        <v>146</v>
      </c>
      <c r="G203" s="26"/>
      <c r="H203" s="27">
        <v>168.25</v>
      </c>
      <c r="I203" s="98"/>
    </row>
    <row r="204" spans="1:9" ht="8.25" customHeight="1" x14ac:dyDescent="0.25">
      <c r="A204" s="4"/>
      <c r="G204" s="26"/>
      <c r="H204" s="27"/>
      <c r="I204" s="98"/>
    </row>
    <row r="205" spans="1:9" ht="15.75" x14ac:dyDescent="0.25">
      <c r="A205" s="4" t="s">
        <v>15</v>
      </c>
      <c r="G205" s="26"/>
      <c r="H205" s="27">
        <f>SUM(G206:G208)</f>
        <v>3232.34</v>
      </c>
      <c r="I205" s="134"/>
    </row>
    <row r="206" spans="1:9" x14ac:dyDescent="0.25">
      <c r="A206" s="16" t="s">
        <v>147</v>
      </c>
      <c r="D206" s="16"/>
      <c r="G206" s="26">
        <v>515.76</v>
      </c>
      <c r="H206" s="27"/>
      <c r="I206" s="98"/>
    </row>
    <row r="207" spans="1:9" x14ac:dyDescent="0.25">
      <c r="A207" s="16" t="s">
        <v>148</v>
      </c>
      <c r="F207" s="16"/>
      <c r="G207" s="26">
        <v>216.6</v>
      </c>
      <c r="H207" s="27"/>
      <c r="I207" s="98"/>
    </row>
    <row r="208" spans="1:9" x14ac:dyDescent="0.25">
      <c r="A208" s="16" t="s">
        <v>225</v>
      </c>
      <c r="F208" s="16"/>
      <c r="G208" s="26">
        <v>2499.98</v>
      </c>
      <c r="H208" s="27"/>
      <c r="I208" s="98"/>
    </row>
    <row r="209" spans="1:9" ht="12" customHeight="1" x14ac:dyDescent="0.25">
      <c r="A209" s="16"/>
      <c r="F209" s="16"/>
      <c r="G209" s="26"/>
      <c r="H209" s="27"/>
      <c r="I209" s="98"/>
    </row>
    <row r="210" spans="1:9" ht="15.75" x14ac:dyDescent="0.25">
      <c r="A210" s="4" t="s">
        <v>85</v>
      </c>
      <c r="G210" s="105"/>
      <c r="H210" s="27">
        <f>SUM(G211:G213)</f>
        <v>10805.15</v>
      </c>
      <c r="I210" s="98"/>
    </row>
    <row r="211" spans="1:9" x14ac:dyDescent="0.25">
      <c r="A211" s="16" t="s">
        <v>86</v>
      </c>
      <c r="B211" s="20"/>
      <c r="G211" s="26">
        <v>2769.32</v>
      </c>
      <c r="H211" s="27"/>
      <c r="I211" s="98"/>
    </row>
    <row r="212" spans="1:9" x14ac:dyDescent="0.25">
      <c r="A212" s="16" t="s">
        <v>87</v>
      </c>
      <c r="B212" s="20"/>
      <c r="G212" s="26">
        <v>45.79</v>
      </c>
      <c r="H212" s="27"/>
      <c r="I212" s="98"/>
    </row>
    <row r="213" spans="1:9" x14ac:dyDescent="0.25">
      <c r="A213" s="16" t="s">
        <v>88</v>
      </c>
      <c r="B213" s="20"/>
      <c r="G213" s="26">
        <v>7990.04</v>
      </c>
      <c r="H213" s="27"/>
      <c r="I213" s="98"/>
    </row>
    <row r="214" spans="1:9" ht="9.75" customHeight="1" x14ac:dyDescent="0.25">
      <c r="A214" s="16"/>
      <c r="G214" s="26"/>
      <c r="H214" s="27"/>
      <c r="I214" s="98"/>
    </row>
    <row r="215" spans="1:9" ht="15.75" x14ac:dyDescent="0.25">
      <c r="A215" s="4" t="s">
        <v>226</v>
      </c>
      <c r="G215" s="105"/>
      <c r="H215" s="27">
        <v>87.5</v>
      </c>
      <c r="I215" s="98"/>
    </row>
    <row r="216" spans="1:9" ht="12.75" customHeight="1" x14ac:dyDescent="0.25">
      <c r="A216" s="16"/>
      <c r="B216" s="17"/>
      <c r="C216" s="17"/>
      <c r="D216" s="17"/>
      <c r="G216" s="147"/>
      <c r="H216" s="27"/>
      <c r="I216" s="98"/>
    </row>
    <row r="217" spans="1:9" ht="15.75" x14ac:dyDescent="0.25">
      <c r="A217" s="4" t="s">
        <v>92</v>
      </c>
      <c r="G217" s="26"/>
      <c r="H217" s="27">
        <f>SUM(G218:G222)</f>
        <v>1377.0900000000001</v>
      </c>
      <c r="I217" s="98"/>
    </row>
    <row r="218" spans="1:9" x14ac:dyDescent="0.25">
      <c r="A218" s="16" t="s">
        <v>230</v>
      </c>
      <c r="G218" s="26">
        <v>282.05</v>
      </c>
      <c r="H218" s="27"/>
      <c r="I218" s="98"/>
    </row>
    <row r="219" spans="1:9" x14ac:dyDescent="0.25">
      <c r="A219" s="16" t="s">
        <v>149</v>
      </c>
      <c r="C219" s="16"/>
      <c r="G219" s="26">
        <v>91.76</v>
      </c>
      <c r="H219" s="27"/>
      <c r="I219" s="98"/>
    </row>
    <row r="220" spans="1:9" x14ac:dyDescent="0.25">
      <c r="A220" s="16" t="s">
        <v>150</v>
      </c>
      <c r="F220" s="16"/>
      <c r="G220" s="26">
        <v>261.11</v>
      </c>
      <c r="H220" s="27"/>
      <c r="I220" s="98"/>
    </row>
    <row r="221" spans="1:9" x14ac:dyDescent="0.25">
      <c r="A221" s="16" t="s">
        <v>229</v>
      </c>
      <c r="F221" s="16"/>
      <c r="G221" s="26">
        <v>300</v>
      </c>
      <c r="H221" s="27"/>
      <c r="I221" s="98"/>
    </row>
    <row r="222" spans="1:9" x14ac:dyDescent="0.25">
      <c r="A222" s="16" t="s">
        <v>227</v>
      </c>
      <c r="G222" s="26">
        <v>442.17</v>
      </c>
      <c r="H222" s="27"/>
      <c r="I222" s="98"/>
    </row>
    <row r="223" spans="1:9" ht="12" customHeight="1" x14ac:dyDescent="0.25">
      <c r="A223" s="16"/>
      <c r="G223" s="26"/>
      <c r="H223" s="27"/>
      <c r="I223" s="98"/>
    </row>
    <row r="224" spans="1:9" ht="15.75" x14ac:dyDescent="0.25">
      <c r="A224" s="4" t="s">
        <v>151</v>
      </c>
      <c r="G224" s="105"/>
      <c r="H224" s="27">
        <v>161.41999999999999</v>
      </c>
      <c r="I224" s="98"/>
    </row>
    <row r="225" spans="1:9" ht="10.5" customHeight="1" x14ac:dyDescent="0.25">
      <c r="A225" s="4"/>
      <c r="G225" s="26"/>
      <c r="H225" s="27"/>
      <c r="I225" s="98"/>
    </row>
    <row r="226" spans="1:9" ht="15.75" x14ac:dyDescent="0.25">
      <c r="A226" s="4" t="s">
        <v>152</v>
      </c>
      <c r="G226" s="26"/>
      <c r="H226" s="27">
        <v>546.97</v>
      </c>
    </row>
    <row r="227" spans="1:9" ht="9.75" customHeight="1" x14ac:dyDescent="0.25">
      <c r="A227" s="4"/>
      <c r="G227" s="26"/>
      <c r="H227" s="27"/>
      <c r="I227" s="98"/>
    </row>
    <row r="228" spans="1:9" ht="15.75" x14ac:dyDescent="0.25">
      <c r="A228" s="4" t="s">
        <v>228</v>
      </c>
      <c r="G228" s="26"/>
      <c r="H228" s="27">
        <v>183.75</v>
      </c>
      <c r="I228" s="98"/>
    </row>
    <row r="229" spans="1:9" ht="15.75" x14ac:dyDescent="0.25">
      <c r="A229" s="4"/>
      <c r="G229" s="26"/>
      <c r="H229" s="27"/>
      <c r="I229" s="98"/>
    </row>
    <row r="230" spans="1:9" ht="9.75" customHeight="1" x14ac:dyDescent="0.25">
      <c r="A230" s="4"/>
      <c r="G230" s="26"/>
      <c r="H230" s="27"/>
      <c r="I230" s="98"/>
    </row>
    <row r="231" spans="1:9" ht="15.75" x14ac:dyDescent="0.25">
      <c r="A231" s="4"/>
      <c r="G231" s="26"/>
      <c r="H231" s="27"/>
      <c r="I231" s="98"/>
    </row>
    <row r="232" spans="1:9" ht="20.25" x14ac:dyDescent="0.3">
      <c r="A232" s="130" t="s">
        <v>153</v>
      </c>
      <c r="B232" s="40"/>
      <c r="C232" s="40"/>
      <c r="D232" s="40"/>
      <c r="E232" s="40"/>
      <c r="F232" s="40"/>
      <c r="G232" s="128"/>
      <c r="H232" s="108">
        <f>H234+H237</f>
        <v>21585.95</v>
      </c>
      <c r="I232" s="109">
        <f>H232/74370</f>
        <v>0.29025077316122094</v>
      </c>
    </row>
    <row r="233" spans="1:9" ht="11.25" customHeight="1" x14ac:dyDescent="0.25">
      <c r="A233" s="4"/>
      <c r="G233" s="26"/>
      <c r="H233" s="27"/>
      <c r="I233" s="98"/>
    </row>
    <row r="234" spans="1:9" ht="15.75" x14ac:dyDescent="0.25">
      <c r="A234" s="3" t="s">
        <v>154</v>
      </c>
      <c r="C234" s="3"/>
      <c r="D234" s="4"/>
      <c r="G234" s="26"/>
      <c r="H234" s="97">
        <v>16804.05</v>
      </c>
      <c r="I234" s="109">
        <f>H234/29748</f>
        <v>0.56487999193223071</v>
      </c>
    </row>
    <row r="235" spans="1:9" x14ac:dyDescent="0.25">
      <c r="A235" s="16" t="s">
        <v>231</v>
      </c>
      <c r="G235" s="26"/>
      <c r="H235" s="27"/>
      <c r="I235" s="133"/>
    </row>
    <row r="236" spans="1:9" x14ac:dyDescent="0.25">
      <c r="A236" s="16"/>
      <c r="G236" s="26"/>
      <c r="H236" s="27"/>
      <c r="I236" s="133"/>
    </row>
    <row r="237" spans="1:9" ht="15.75" x14ac:dyDescent="0.25">
      <c r="A237" s="3" t="s">
        <v>115</v>
      </c>
      <c r="F237" s="3"/>
      <c r="G237" s="105"/>
      <c r="H237" s="97">
        <f>SUM(H239:H273)</f>
        <v>4781.9000000000005</v>
      </c>
      <c r="I237" s="109">
        <f>H237/44622</f>
        <v>0.10716462731388106</v>
      </c>
    </row>
    <row r="238" spans="1:9" ht="8.25" customHeight="1" x14ac:dyDescent="0.25">
      <c r="A238" s="4"/>
      <c r="G238" s="26"/>
      <c r="H238" s="27"/>
      <c r="I238" s="98"/>
    </row>
    <row r="239" spans="1:9" ht="15.75" x14ac:dyDescent="0.25">
      <c r="A239" s="4" t="s">
        <v>78</v>
      </c>
      <c r="G239" s="26"/>
      <c r="H239" s="27">
        <v>76.2</v>
      </c>
      <c r="I239" s="98"/>
    </row>
    <row r="240" spans="1:9" ht="8.25" customHeight="1" x14ac:dyDescent="0.25">
      <c r="A240" s="4"/>
      <c r="G240" s="26"/>
      <c r="H240" s="27"/>
      <c r="I240" s="98"/>
    </row>
    <row r="241" spans="1:9" ht="15.75" x14ac:dyDescent="0.25">
      <c r="A241" s="4" t="s">
        <v>15</v>
      </c>
      <c r="G241" s="26"/>
      <c r="H241" s="27">
        <f>SUM(G242:G247)</f>
        <v>2283.6</v>
      </c>
      <c r="I241" s="134"/>
    </row>
    <row r="242" spans="1:9" x14ac:dyDescent="0.25">
      <c r="A242" s="16" t="s">
        <v>232</v>
      </c>
      <c r="G242" s="26">
        <v>750.31</v>
      </c>
      <c r="H242" s="27"/>
      <c r="I242" s="98"/>
    </row>
    <row r="243" spans="1:9" x14ac:dyDescent="0.25">
      <c r="A243" s="16" t="s">
        <v>155</v>
      </c>
      <c r="G243" s="26">
        <v>155.63</v>
      </c>
      <c r="H243" s="27"/>
      <c r="I243" s="98"/>
    </row>
    <row r="244" spans="1:9" x14ac:dyDescent="0.25">
      <c r="A244" s="16" t="s">
        <v>156</v>
      </c>
      <c r="B244" s="16"/>
      <c r="G244" s="26">
        <v>22.88</v>
      </c>
      <c r="H244" s="27"/>
      <c r="I244" s="98"/>
    </row>
    <row r="245" spans="1:9" x14ac:dyDescent="0.25">
      <c r="A245" s="16" t="s">
        <v>233</v>
      </c>
      <c r="D245" s="16"/>
      <c r="G245" s="26">
        <v>75.2</v>
      </c>
      <c r="H245" s="27"/>
    </row>
    <row r="246" spans="1:9" x14ac:dyDescent="0.25">
      <c r="A246" s="16" t="s">
        <v>235</v>
      </c>
      <c r="D246" s="16"/>
      <c r="G246" s="26">
        <v>929.88</v>
      </c>
      <c r="H246" s="27"/>
      <c r="I246" s="98"/>
    </row>
    <row r="247" spans="1:9" x14ac:dyDescent="0.25">
      <c r="A247" s="16" t="s">
        <v>234</v>
      </c>
      <c r="D247" s="16"/>
      <c r="G247" s="26">
        <v>349.7</v>
      </c>
      <c r="H247" s="27"/>
      <c r="I247" s="98">
        <v>6</v>
      </c>
    </row>
    <row r="248" spans="1:9" x14ac:dyDescent="0.25">
      <c r="A248" s="16"/>
      <c r="D248" s="16"/>
      <c r="G248" s="26"/>
      <c r="H248" s="27"/>
      <c r="I248" s="98"/>
    </row>
    <row r="249" spans="1:9" ht="15.75" x14ac:dyDescent="0.25">
      <c r="A249" s="4" t="s">
        <v>85</v>
      </c>
      <c r="G249" s="105"/>
      <c r="H249" s="27">
        <f>SUM(G250:G252)</f>
        <v>1705.96</v>
      </c>
      <c r="I249" s="98"/>
    </row>
    <row r="250" spans="1:9" x14ac:dyDescent="0.25">
      <c r="A250" s="16" t="s">
        <v>157</v>
      </c>
      <c r="B250" s="20"/>
      <c r="G250" s="26">
        <v>559.28</v>
      </c>
      <c r="H250" s="27"/>
      <c r="I250" s="98"/>
    </row>
    <row r="251" spans="1:9" x14ac:dyDescent="0.25">
      <c r="A251" s="16" t="s">
        <v>158</v>
      </c>
      <c r="B251" s="20"/>
      <c r="G251" s="26">
        <v>10.88</v>
      </c>
      <c r="H251" s="27"/>
      <c r="I251" s="98"/>
    </row>
    <row r="252" spans="1:9" x14ac:dyDescent="0.25">
      <c r="A252" s="16" t="s">
        <v>159</v>
      </c>
      <c r="B252" s="20"/>
      <c r="G252" s="26">
        <v>1135.8</v>
      </c>
      <c r="H252" s="27"/>
      <c r="I252" s="98"/>
    </row>
    <row r="253" spans="1:9" ht="15.75" x14ac:dyDescent="0.25">
      <c r="A253" s="4"/>
      <c r="G253" s="26"/>
      <c r="H253" s="27"/>
      <c r="I253" s="98"/>
    </row>
    <row r="254" spans="1:9" ht="15.75" x14ac:dyDescent="0.25">
      <c r="A254" s="4" t="s">
        <v>89</v>
      </c>
      <c r="G254" s="26"/>
      <c r="H254" s="27">
        <f>SUM(G255:G258)</f>
        <v>73.2</v>
      </c>
      <c r="I254" s="98"/>
    </row>
    <row r="255" spans="1:9" x14ac:dyDescent="0.25">
      <c r="A255" s="16" t="s">
        <v>160</v>
      </c>
      <c r="G255" s="26">
        <v>73.2</v>
      </c>
      <c r="H255" s="27"/>
      <c r="I255" s="98"/>
    </row>
    <row r="256" spans="1:9" x14ac:dyDescent="0.25">
      <c r="A256" s="16"/>
      <c r="G256" s="26"/>
      <c r="H256" s="27"/>
      <c r="I256" s="98"/>
    </row>
    <row r="257" spans="1:9" x14ac:dyDescent="0.25">
      <c r="A257" s="7" t="s">
        <v>207</v>
      </c>
      <c r="B257" s="120"/>
      <c r="C257" s="120"/>
      <c r="D257" s="120"/>
      <c r="G257" s="26"/>
      <c r="H257" s="27">
        <v>25</v>
      </c>
      <c r="I257" s="98"/>
    </row>
    <row r="258" spans="1:9" x14ac:dyDescent="0.25">
      <c r="A258" s="16"/>
      <c r="G258" s="26"/>
      <c r="H258" s="27"/>
      <c r="I258" s="98"/>
    </row>
    <row r="259" spans="1:9" ht="15.75" x14ac:dyDescent="0.25">
      <c r="A259" s="4" t="s">
        <v>28</v>
      </c>
      <c r="G259" s="26"/>
      <c r="H259" s="27">
        <f>SUM(G260:G264)</f>
        <v>220.3</v>
      </c>
      <c r="I259" s="98"/>
    </row>
    <row r="260" spans="1:9" x14ac:dyDescent="0.25">
      <c r="A260" s="16" t="s">
        <v>161</v>
      </c>
      <c r="C260" s="16"/>
      <c r="G260" s="26">
        <v>36.72</v>
      </c>
      <c r="H260" s="27"/>
      <c r="I260" s="98"/>
    </row>
    <row r="261" spans="1:9" x14ac:dyDescent="0.25">
      <c r="A261" s="16" t="s">
        <v>94</v>
      </c>
      <c r="G261" s="26">
        <v>75.599999999999994</v>
      </c>
      <c r="H261" s="27"/>
      <c r="I261" s="98"/>
    </row>
    <row r="262" spans="1:9" x14ac:dyDescent="0.25">
      <c r="A262" s="16" t="s">
        <v>162</v>
      </c>
      <c r="G262" s="26">
        <v>23.96</v>
      </c>
      <c r="H262" s="27"/>
      <c r="I262" s="98"/>
    </row>
    <row r="263" spans="1:9" x14ac:dyDescent="0.25">
      <c r="A263" s="16" t="s">
        <v>97</v>
      </c>
      <c r="E263" s="16"/>
      <c r="G263" s="26">
        <v>37.22</v>
      </c>
      <c r="H263" s="27"/>
      <c r="I263" s="98"/>
    </row>
    <row r="264" spans="1:9" x14ac:dyDescent="0.25">
      <c r="A264" s="16" t="s">
        <v>237</v>
      </c>
      <c r="E264" s="16"/>
      <c r="G264" s="26">
        <v>46.8</v>
      </c>
      <c r="H264" s="27"/>
      <c r="I264" s="98"/>
    </row>
    <row r="265" spans="1:9" ht="15.75" x14ac:dyDescent="0.25">
      <c r="A265" s="4"/>
      <c r="G265" s="26"/>
      <c r="H265" s="27"/>
      <c r="I265" s="98"/>
    </row>
    <row r="266" spans="1:9" ht="15.75" x14ac:dyDescent="0.25">
      <c r="A266" s="4" t="s">
        <v>236</v>
      </c>
      <c r="G266" s="26"/>
      <c r="H266" s="27">
        <f>G267+G268</f>
        <v>183.72</v>
      </c>
      <c r="I266" s="98"/>
    </row>
    <row r="267" spans="1:9" x14ac:dyDescent="0.25">
      <c r="A267" s="16" t="s">
        <v>34</v>
      </c>
      <c r="B267" s="17"/>
      <c r="C267" s="17"/>
      <c r="D267" s="21"/>
      <c r="E267" s="21"/>
      <c r="F267" s="1"/>
      <c r="G267" s="26">
        <v>172.43</v>
      </c>
      <c r="H267" s="27"/>
      <c r="I267" s="98"/>
    </row>
    <row r="268" spans="1:9" x14ac:dyDescent="0.25">
      <c r="A268" s="16" t="s">
        <v>35</v>
      </c>
      <c r="B268" s="17"/>
      <c r="C268" s="17"/>
      <c r="D268" s="21"/>
      <c r="E268" s="21"/>
      <c r="F268" s="1"/>
      <c r="G268" s="26">
        <v>11.29</v>
      </c>
      <c r="H268" s="27"/>
      <c r="I268" s="98"/>
    </row>
    <row r="269" spans="1:9" ht="15.75" x14ac:dyDescent="0.25">
      <c r="A269" s="4"/>
      <c r="G269" s="105"/>
      <c r="H269" s="27"/>
      <c r="I269" s="98"/>
    </row>
    <row r="270" spans="1:9" ht="15.75" x14ac:dyDescent="0.25">
      <c r="A270" s="4" t="s">
        <v>99</v>
      </c>
      <c r="G270" s="105"/>
      <c r="H270" s="27">
        <v>161.41999999999999</v>
      </c>
      <c r="I270" s="98"/>
    </row>
    <row r="271" spans="1:9" x14ac:dyDescent="0.25">
      <c r="A271" s="16" t="s">
        <v>163</v>
      </c>
      <c r="G271" s="26"/>
      <c r="H271" s="27"/>
      <c r="I271" s="98"/>
    </row>
    <row r="272" spans="1:9" x14ac:dyDescent="0.25">
      <c r="A272" s="16"/>
      <c r="G272" s="26"/>
      <c r="H272" s="27"/>
      <c r="I272" s="98"/>
    </row>
    <row r="273" spans="1:9" ht="15.75" x14ac:dyDescent="0.25">
      <c r="A273" s="4" t="s">
        <v>238</v>
      </c>
      <c r="G273" s="26"/>
      <c r="H273" s="27">
        <v>52.5</v>
      </c>
      <c r="I273" s="98"/>
    </row>
    <row r="274" spans="1:9" ht="15.75" x14ac:dyDescent="0.25">
      <c r="A274" s="4"/>
      <c r="G274" s="26"/>
      <c r="H274" s="27"/>
      <c r="I274" s="98"/>
    </row>
    <row r="275" spans="1:9" ht="15.75" x14ac:dyDescent="0.25">
      <c r="A275" s="4"/>
      <c r="G275" s="26"/>
      <c r="H275" s="27"/>
      <c r="I275" s="98"/>
    </row>
    <row r="276" spans="1:9" ht="15.75" x14ac:dyDescent="0.25">
      <c r="A276" s="4"/>
      <c r="G276" s="26"/>
      <c r="H276" s="5"/>
      <c r="I276" s="98"/>
    </row>
    <row r="277" spans="1:9" ht="15.75" x14ac:dyDescent="0.25">
      <c r="A277" s="4"/>
      <c r="G277" s="26"/>
      <c r="H277" s="5"/>
    </row>
    <row r="278" spans="1:9" ht="15.75" x14ac:dyDescent="0.25">
      <c r="A278" s="3" t="s">
        <v>239</v>
      </c>
      <c r="G278" s="123"/>
      <c r="H278" s="35">
        <f>H30-H33</f>
        <v>52460.380000000063</v>
      </c>
      <c r="I278" s="98"/>
    </row>
    <row r="279" spans="1:9" ht="15.75" x14ac:dyDescent="0.25">
      <c r="A279" s="3"/>
      <c r="G279" s="123"/>
      <c r="H279" s="97"/>
    </row>
    <row r="280" spans="1:9" ht="15.75" x14ac:dyDescent="0.25">
      <c r="A280" s="4" t="s">
        <v>241</v>
      </c>
      <c r="G280" s="26"/>
      <c r="H280" s="27"/>
      <c r="I280" s="98"/>
    </row>
    <row r="281" spans="1:9" ht="15.75" x14ac:dyDescent="0.25">
      <c r="A281" s="4" t="s">
        <v>242</v>
      </c>
      <c r="G281" s="26"/>
      <c r="H281" s="27"/>
      <c r="I281" s="98"/>
    </row>
    <row r="282" spans="1:9" ht="15.75" x14ac:dyDescent="0.25">
      <c r="A282" s="4" t="s">
        <v>164</v>
      </c>
      <c r="G282" s="26"/>
      <c r="H282" s="27"/>
      <c r="I282" s="98"/>
    </row>
    <row r="283" spans="1:9" ht="15.75" x14ac:dyDescent="0.25">
      <c r="A283" s="4" t="s">
        <v>165</v>
      </c>
      <c r="G283" s="26"/>
      <c r="H283" s="27"/>
      <c r="I283" s="98"/>
    </row>
    <row r="284" spans="1:9" ht="15.75" x14ac:dyDescent="0.25">
      <c r="A284" s="4" t="s">
        <v>243</v>
      </c>
      <c r="G284" s="26"/>
      <c r="H284" s="27"/>
      <c r="I284" s="98"/>
    </row>
    <row r="285" spans="1:9" ht="15.75" x14ac:dyDescent="0.25">
      <c r="A285" s="4" t="s">
        <v>257</v>
      </c>
      <c r="G285" s="26"/>
      <c r="H285" s="27"/>
      <c r="I285" s="98"/>
    </row>
    <row r="286" spans="1:9" ht="15.75" x14ac:dyDescent="0.25">
      <c r="A286" s="4" t="s">
        <v>244</v>
      </c>
      <c r="G286" s="26"/>
      <c r="H286" s="27"/>
      <c r="I286" s="98"/>
    </row>
    <row r="287" spans="1:9" ht="15.75" x14ac:dyDescent="0.25">
      <c r="A287" s="4" t="s">
        <v>258</v>
      </c>
      <c r="G287" s="26"/>
      <c r="H287" s="27"/>
      <c r="I287" s="98"/>
    </row>
    <row r="288" spans="1:9" ht="15.75" x14ac:dyDescent="0.25">
      <c r="A288" s="4" t="s">
        <v>166</v>
      </c>
      <c r="G288" s="26"/>
      <c r="H288" s="27"/>
      <c r="I288" s="98"/>
    </row>
    <row r="289" spans="1:9" ht="15.75" x14ac:dyDescent="0.25">
      <c r="A289" s="4"/>
      <c r="G289" s="26"/>
      <c r="H289" s="27"/>
      <c r="I289" s="98"/>
    </row>
    <row r="290" spans="1:9" ht="15.75" x14ac:dyDescent="0.25">
      <c r="A290" s="4"/>
      <c r="G290" s="26"/>
      <c r="H290" s="27"/>
      <c r="I290" s="98"/>
    </row>
    <row r="291" spans="1:9" ht="15.75" x14ac:dyDescent="0.25">
      <c r="A291" s="148" t="s">
        <v>245</v>
      </c>
      <c r="B291" s="149"/>
      <c r="C291" s="149"/>
      <c r="D291" s="149"/>
      <c r="E291" s="149"/>
      <c r="F291" s="149"/>
      <c r="G291" s="108"/>
      <c r="H291" s="108">
        <f>E293+E294</f>
        <v>5405.61</v>
      </c>
      <c r="I291" s="98"/>
    </row>
    <row r="292" spans="1:9" ht="15.75" x14ac:dyDescent="0.25">
      <c r="A292" s="148" t="s">
        <v>167</v>
      </c>
      <c r="B292" s="149"/>
      <c r="C292" s="149"/>
      <c r="D292" s="149"/>
      <c r="E292" s="149"/>
      <c r="F292" s="149"/>
      <c r="G292" s="108"/>
      <c r="H292" s="108"/>
      <c r="I292" s="98"/>
    </row>
    <row r="293" spans="1:9" x14ac:dyDescent="0.25">
      <c r="A293" s="16" t="s">
        <v>168</v>
      </c>
      <c r="B293" s="45"/>
      <c r="C293" s="45"/>
      <c r="D293" s="45"/>
      <c r="E293" s="1">
        <v>5263.53</v>
      </c>
      <c r="F293" s="20"/>
      <c r="G293" s="27"/>
      <c r="H293" s="27"/>
      <c r="I293" s="98"/>
    </row>
    <row r="294" spans="1:9" x14ac:dyDescent="0.25">
      <c r="A294" s="16" t="s">
        <v>248</v>
      </c>
      <c r="B294" s="20"/>
      <c r="C294" s="20"/>
      <c r="D294" s="20"/>
      <c r="E294" s="20">
        <v>142.08000000000001</v>
      </c>
      <c r="F294" s="150"/>
      <c r="G294" s="27"/>
      <c r="H294" s="27"/>
      <c r="I294" s="98"/>
    </row>
    <row r="295" spans="1:9" x14ac:dyDescent="0.25">
      <c r="A295" s="16" t="s">
        <v>249</v>
      </c>
      <c r="B295" s="20"/>
      <c r="C295" s="20"/>
      <c r="D295" s="20"/>
      <c r="E295" s="20"/>
      <c r="F295" s="150"/>
      <c r="G295" s="27"/>
      <c r="H295" s="27"/>
      <c r="I295" s="98"/>
    </row>
    <row r="296" spans="1:9" x14ac:dyDescent="0.25">
      <c r="A296" s="16"/>
      <c r="B296" s="20"/>
      <c r="C296" s="20"/>
      <c r="D296" s="20"/>
      <c r="E296" s="20"/>
      <c r="F296" s="150"/>
      <c r="G296" s="27"/>
      <c r="H296" s="27"/>
      <c r="I296" s="98">
        <v>7</v>
      </c>
    </row>
    <row r="297" spans="1:9" x14ac:dyDescent="0.25">
      <c r="A297" s="16"/>
      <c r="B297" s="20"/>
      <c r="C297" s="20"/>
      <c r="D297" s="20"/>
      <c r="E297" s="20"/>
      <c r="F297" s="150"/>
      <c r="G297" s="27"/>
      <c r="H297" s="27"/>
      <c r="I297" s="98"/>
    </row>
    <row r="298" spans="1:9" ht="15.75" x14ac:dyDescent="0.25">
      <c r="A298" s="148" t="s">
        <v>250</v>
      </c>
      <c r="B298" s="151"/>
      <c r="C298" s="151"/>
      <c r="D298" s="152"/>
      <c r="E298" s="152"/>
      <c r="F298" s="152"/>
      <c r="G298" s="97"/>
      <c r="H298" s="119">
        <f>SUM(G300:G303)</f>
        <v>4354.16</v>
      </c>
      <c r="I298" s="98"/>
    </row>
    <row r="299" spans="1:9" x14ac:dyDescent="0.25">
      <c r="A299" s="137" t="s">
        <v>169</v>
      </c>
      <c r="B299" s="40"/>
      <c r="C299" s="40"/>
      <c r="D299" s="40"/>
      <c r="E299" s="128"/>
      <c r="F299" s="20"/>
      <c r="G299" s="27"/>
      <c r="H299" s="27"/>
      <c r="I299" s="20"/>
    </row>
    <row r="300" spans="1:9" x14ac:dyDescent="0.25">
      <c r="A300" s="16" t="s">
        <v>246</v>
      </c>
      <c r="B300" s="20"/>
      <c r="C300" s="20"/>
      <c r="D300" s="20"/>
      <c r="E300" s="20"/>
      <c r="F300" s="20"/>
      <c r="G300" s="27">
        <v>960</v>
      </c>
      <c r="H300" s="27"/>
      <c r="I300" s="20"/>
    </row>
    <row r="301" spans="1:9" x14ac:dyDescent="0.25">
      <c r="A301" s="16" t="s">
        <v>251</v>
      </c>
      <c r="B301" s="16"/>
      <c r="C301" s="16"/>
      <c r="D301" s="16"/>
      <c r="E301" s="16"/>
      <c r="F301" s="16"/>
      <c r="G301" s="27">
        <v>178.35</v>
      </c>
      <c r="H301" s="27"/>
      <c r="I301" s="20"/>
    </row>
    <row r="302" spans="1:9" x14ac:dyDescent="0.25">
      <c r="A302" s="16" t="s">
        <v>247</v>
      </c>
      <c r="B302" s="16"/>
      <c r="C302" s="16"/>
      <c r="D302" s="16"/>
      <c r="E302" s="16"/>
      <c r="F302" s="16"/>
      <c r="G302" s="27"/>
      <c r="H302" s="27"/>
      <c r="I302" s="20"/>
    </row>
    <row r="303" spans="1:9" x14ac:dyDescent="0.25">
      <c r="A303" s="16" t="s">
        <v>252</v>
      </c>
      <c r="B303" s="20"/>
      <c r="C303" s="20"/>
      <c r="D303" s="20"/>
      <c r="E303" s="20"/>
      <c r="F303" s="153"/>
      <c r="G303" s="27">
        <v>3215.81</v>
      </c>
      <c r="H303" s="27"/>
      <c r="I303" s="20"/>
    </row>
    <row r="304" spans="1:9" x14ac:dyDescent="0.25">
      <c r="A304" s="16" t="s">
        <v>253</v>
      </c>
      <c r="B304" s="20"/>
      <c r="C304" s="20"/>
      <c r="D304" s="20"/>
      <c r="E304" s="20"/>
      <c r="F304" s="153"/>
      <c r="G304" s="27"/>
      <c r="H304" s="27"/>
      <c r="I304" s="20"/>
    </row>
    <row r="305" spans="1:9" x14ac:dyDescent="0.25">
      <c r="A305" s="16"/>
      <c r="B305" s="20"/>
      <c r="C305" s="20"/>
      <c r="D305" s="20"/>
      <c r="E305" s="20"/>
      <c r="F305" s="153"/>
      <c r="G305" s="27"/>
      <c r="H305" s="27"/>
      <c r="I305" s="20"/>
    </row>
    <row r="306" spans="1:9" x14ac:dyDescent="0.25">
      <c r="A306" s="16"/>
      <c r="B306" s="20"/>
      <c r="C306" s="20"/>
      <c r="D306" s="20"/>
      <c r="E306" s="20"/>
      <c r="F306" s="153"/>
      <c r="G306" s="27"/>
      <c r="H306" s="27"/>
      <c r="I306" s="20"/>
    </row>
    <row r="307" spans="1:9" ht="15.75" x14ac:dyDescent="0.25">
      <c r="A307" s="168" t="s">
        <v>170</v>
      </c>
      <c r="B307" s="169"/>
      <c r="C307" s="169"/>
      <c r="D307" s="169"/>
      <c r="E307" s="169"/>
      <c r="F307" s="169"/>
      <c r="G307" s="97"/>
      <c r="H307" s="119"/>
      <c r="I307" s="98"/>
    </row>
    <row r="308" spans="1:9" ht="15.75" x14ac:dyDescent="0.25">
      <c r="A308" s="154"/>
      <c r="B308" s="44"/>
      <c r="C308" s="44"/>
      <c r="D308" s="44"/>
      <c r="E308" s="44"/>
      <c r="F308" s="44"/>
      <c r="G308" s="97"/>
      <c r="H308" s="119"/>
      <c r="I308" s="98"/>
    </row>
    <row r="309" spans="1:9" ht="15.75" x14ac:dyDescent="0.25">
      <c r="A309" s="154"/>
      <c r="B309" s="44"/>
      <c r="C309" s="44"/>
      <c r="D309" s="44"/>
      <c r="E309" s="44"/>
      <c r="F309" s="44"/>
      <c r="G309" s="97"/>
      <c r="H309" s="119"/>
      <c r="I309" s="98"/>
    </row>
    <row r="310" spans="1:9" ht="15.75" x14ac:dyDescent="0.25">
      <c r="A310" s="154"/>
      <c r="B310" s="44"/>
      <c r="C310" s="44"/>
      <c r="D310" s="44"/>
      <c r="E310" s="44"/>
      <c r="F310" s="44"/>
      <c r="G310" s="97"/>
      <c r="H310" s="119"/>
      <c r="I310" s="98"/>
    </row>
    <row r="312" spans="1:9" x14ac:dyDescent="0.25">
      <c r="A312" t="s">
        <v>260</v>
      </c>
      <c r="D312" s="44"/>
      <c r="E312" s="44"/>
      <c r="F312" s="44"/>
      <c r="G312" s="97"/>
      <c r="H312" s="97"/>
      <c r="I312" s="155"/>
    </row>
    <row r="313" spans="1:9" x14ac:dyDescent="0.25">
      <c r="D313" s="44"/>
      <c r="E313" s="44"/>
      <c r="F313" s="44"/>
      <c r="G313" s="97"/>
      <c r="H313" s="97"/>
      <c r="I313" s="155"/>
    </row>
    <row r="314" spans="1:9" x14ac:dyDescent="0.25">
      <c r="A314" t="s">
        <v>45</v>
      </c>
      <c r="C314" s="44"/>
      <c r="D314" s="44"/>
      <c r="E314" s="44"/>
      <c r="F314" s="44"/>
      <c r="G314" s="97"/>
      <c r="H314" s="97"/>
    </row>
    <row r="346" spans="9:9" x14ac:dyDescent="0.25">
      <c r="I346">
        <v>8</v>
      </c>
    </row>
  </sheetData>
  <mergeCells count="6">
    <mergeCell ref="A307:F307"/>
    <mergeCell ref="A1:I1"/>
    <mergeCell ref="A2:I2"/>
    <mergeCell ref="A3:I3"/>
    <mergeCell ref="A7:D7"/>
    <mergeCell ref="A29:E29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Biblioteka</vt:lpstr>
      <vt:lpstr>GOK</vt:lpstr>
      <vt:lpstr>Opis-GOK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Edyta Konieczna</cp:lastModifiedBy>
  <cp:lastPrinted>2017-08-22T11:58:06Z</cp:lastPrinted>
  <dcterms:created xsi:type="dcterms:W3CDTF">2017-07-18T09:36:33Z</dcterms:created>
  <dcterms:modified xsi:type="dcterms:W3CDTF">2017-08-25T12:20:56Z</dcterms:modified>
</cp:coreProperties>
</file>