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yta Konieczna\Desktop\stary\analizy\2016\analiza I półrocze 2016r\"/>
    </mc:Choice>
  </mc:AlternateContent>
  <bookViews>
    <workbookView xWindow="360" yWindow="75" windowWidth="22995" windowHeight="9780" activeTab="1"/>
  </bookViews>
  <sheets>
    <sheet name="Biblioteka-2016" sheetId="1" r:id="rId1"/>
    <sheet name="GOK" sheetId="2" r:id="rId2"/>
    <sheet name="GOK-opis" sheetId="3" r:id="rId3"/>
  </sheets>
  <calcPr calcId="152511"/>
</workbook>
</file>

<file path=xl/calcChain.xml><?xml version="1.0" encoding="utf-8"?>
<calcChain xmlns="http://schemas.openxmlformats.org/spreadsheetml/2006/main">
  <c r="C31" i="2" l="1"/>
  <c r="I234" i="3" l="1"/>
  <c r="I198" i="3"/>
  <c r="I45" i="3" l="1"/>
  <c r="B31" i="2" l="1"/>
  <c r="D28" i="2"/>
  <c r="I279" i="3" l="1"/>
  <c r="H312" i="3" l="1"/>
  <c r="I290" i="3"/>
  <c r="I285" i="3"/>
  <c r="H275" i="3"/>
  <c r="I275" i="3" s="1"/>
  <c r="H170" i="3"/>
  <c r="G155" i="3"/>
  <c r="G167" i="3"/>
  <c r="G132" i="3"/>
  <c r="H117" i="3"/>
  <c r="I117" i="3" s="1"/>
  <c r="F36" i="3" l="1"/>
  <c r="F39" i="3" s="1"/>
  <c r="H21" i="1"/>
  <c r="G48" i="1"/>
  <c r="G30" i="1"/>
  <c r="H316" i="3"/>
  <c r="H263" i="3"/>
  <c r="H254" i="3"/>
  <c r="H251" i="3"/>
  <c r="H246" i="3"/>
  <c r="H241" i="3"/>
  <c r="H220" i="3"/>
  <c r="H215" i="3"/>
  <c r="H210" i="3"/>
  <c r="H205" i="3"/>
  <c r="H191" i="3"/>
  <c r="G184" i="3"/>
  <c r="H177" i="3" s="1"/>
  <c r="G150" i="3"/>
  <c r="G128" i="3"/>
  <c r="H100" i="3"/>
  <c r="H94" i="3"/>
  <c r="H80" i="3"/>
  <c r="H74" i="3"/>
  <c r="H69" i="3"/>
  <c r="H52" i="3"/>
  <c r="H26" i="3"/>
  <c r="I26" i="3" s="1"/>
  <c r="I24" i="3"/>
  <c r="I20" i="3"/>
  <c r="H10" i="3"/>
  <c r="I10" i="3" s="1"/>
  <c r="D30" i="2"/>
  <c r="D29" i="2"/>
  <c r="D27" i="2"/>
  <c r="D25" i="2"/>
  <c r="D23" i="2"/>
  <c r="D21" i="2"/>
  <c r="C16" i="2"/>
  <c r="B16" i="2"/>
  <c r="D15" i="2"/>
  <c r="D14" i="2"/>
  <c r="D13" i="2"/>
  <c r="D12" i="2"/>
  <c r="G60" i="1"/>
  <c r="G52" i="1"/>
  <c r="G43" i="1"/>
  <c r="G16" i="1"/>
  <c r="D16" i="1"/>
  <c r="H14" i="1"/>
  <c r="H13" i="1"/>
  <c r="H36" i="3" l="1"/>
  <c r="H127" i="3"/>
  <c r="H237" i="3"/>
  <c r="I237" i="3" s="1"/>
  <c r="H148" i="3"/>
  <c r="H202" i="3"/>
  <c r="I202" i="3" s="1"/>
  <c r="H49" i="3"/>
  <c r="C33" i="2"/>
  <c r="D31" i="2"/>
  <c r="G26" i="1"/>
  <c r="H26" i="1" s="1"/>
  <c r="H16" i="1"/>
  <c r="D16" i="2"/>
  <c r="H44" i="3" l="1"/>
  <c r="I44" i="3" s="1"/>
  <c r="I49" i="3"/>
  <c r="H125" i="3"/>
  <c r="I125" i="3" s="1"/>
  <c r="H232" i="3"/>
  <c r="I232" i="3" s="1"/>
  <c r="H196" i="3"/>
  <c r="I196" i="3" s="1"/>
  <c r="G19" i="1"/>
  <c r="H19" i="1" s="1"/>
  <c r="I36" i="3"/>
  <c r="H115" i="3" l="1"/>
  <c r="I115" i="3" s="1"/>
  <c r="G76" i="1"/>
  <c r="H42" i="3" l="1"/>
  <c r="I42" i="3" s="1"/>
  <c r="H39" i="3" l="1"/>
  <c r="H296" i="3" s="1"/>
  <c r="I39" i="3" l="1"/>
</calcChain>
</file>

<file path=xl/sharedStrings.xml><?xml version="1.0" encoding="utf-8"?>
<sst xmlns="http://schemas.openxmlformats.org/spreadsheetml/2006/main" count="403" uniqueCount="312">
  <si>
    <t xml:space="preserve">Śr. pieniężne na rach. bankowym </t>
  </si>
  <si>
    <t>Przychody</t>
  </si>
  <si>
    <t>Plan</t>
  </si>
  <si>
    <t>Wykonanie</t>
  </si>
  <si>
    <t xml:space="preserve"> - dotacja z budżetu gminy</t>
  </si>
  <si>
    <t xml:space="preserve"> - dochody własne</t>
  </si>
  <si>
    <t>Razem:</t>
  </si>
  <si>
    <t>Wydatki</t>
  </si>
  <si>
    <t xml:space="preserve">Plan </t>
  </si>
  <si>
    <t>Wykon.</t>
  </si>
  <si>
    <t>I. Płace i pochodne od płac</t>
  </si>
  <si>
    <t xml:space="preserve">   (1,50 etatu przelicz.)</t>
  </si>
  <si>
    <t xml:space="preserve">    związanych z organizowaniem imprez kulturalnych w bibliotece</t>
  </si>
  <si>
    <t>II. Wydatki rzeczowe</t>
  </si>
  <si>
    <t>1..Ekwiwalenty bhp</t>
  </si>
  <si>
    <t>2. Zakupy</t>
  </si>
  <si>
    <t xml:space="preserve"> -  zakup prasy</t>
  </si>
  <si>
    <t xml:space="preserve"> - znaczki pocztowe</t>
  </si>
  <si>
    <t xml:space="preserve"> - artykuły spożywcze</t>
  </si>
  <si>
    <t>3. Zakup książek do bibliotek</t>
  </si>
  <si>
    <t>4. Energia elektryczna</t>
  </si>
  <si>
    <t xml:space="preserve">  -  zużycie gazu</t>
  </si>
  <si>
    <t xml:space="preserve">  -  zużycie energii elektrycznej</t>
  </si>
  <si>
    <t xml:space="preserve">  -  zużycie wody</t>
  </si>
  <si>
    <t>5. Usługi remontowe</t>
  </si>
  <si>
    <t>- konserwacja alarmu</t>
  </si>
  <si>
    <t xml:space="preserve"> -  wywóz nieczystości</t>
  </si>
  <si>
    <t xml:space="preserve"> -  opłaty RTV</t>
  </si>
  <si>
    <t xml:space="preserve"> -  opłata abonbamentowa za dostęp do programu "SOWA"</t>
  </si>
  <si>
    <t xml:space="preserve"> - dostęp do sieci internetowej</t>
  </si>
  <si>
    <t xml:space="preserve"> - rozmowy telefoniczne stacjonarne</t>
  </si>
  <si>
    <r>
      <t xml:space="preserve">    (</t>
    </r>
    <r>
      <rPr>
        <sz val="10"/>
        <rFont val="Times New Roman"/>
        <family val="1"/>
        <charset val="238"/>
      </rPr>
      <t>ubezpiecz. o.c. działalności biblioteki)</t>
    </r>
  </si>
  <si>
    <t>Dotację z budżetu gminy przekazano w 50,00 % i w całości przeznaczono na działalność</t>
  </si>
  <si>
    <t>Realizacja rozchodów odbywa się według najpilniejszych potrzeb. Wykonanie w płacach</t>
  </si>
  <si>
    <t>Sporządziła:</t>
  </si>
  <si>
    <t>%</t>
  </si>
  <si>
    <t>I. Dotacje od organizatora na działalność bieżącą</t>
  </si>
  <si>
    <t>RAZEM:</t>
  </si>
  <si>
    <t>Rozchody</t>
  </si>
  <si>
    <t xml:space="preserve">% </t>
  </si>
  <si>
    <t>GOK</t>
  </si>
  <si>
    <t>Świetlice wiejskie</t>
  </si>
  <si>
    <t>Świetl.”STODOŁA”</t>
  </si>
  <si>
    <t>Region.Izba Trad.</t>
  </si>
  <si>
    <t>O G Ó Ł E M:</t>
  </si>
  <si>
    <t>domów i ośrodków kultury, świetlic i klubów</t>
  </si>
  <si>
    <t>I. Przychody</t>
  </si>
  <si>
    <t xml:space="preserve">1. Dotacja z budżetu gminy na wydatki bieżące  </t>
  </si>
  <si>
    <r>
      <t xml:space="preserve">     </t>
    </r>
    <r>
      <rPr>
        <sz val="11"/>
        <rFont val="Times New Roman"/>
        <family val="1"/>
        <charset val="238"/>
      </rPr>
      <t>-</t>
    </r>
  </si>
  <si>
    <t xml:space="preserve">     -</t>
  </si>
  <si>
    <t>Świetlica „STODOŁA”, "GCI"</t>
  </si>
  <si>
    <t>RIT</t>
  </si>
  <si>
    <t xml:space="preserve">2. Dotacje celowe z budżetu na finansowanie </t>
  </si>
  <si>
    <t xml:space="preserve">    lub dofinansowanie kosztów realizacji inwestycji   </t>
  </si>
  <si>
    <t xml:space="preserve">    i zakupów inwestycyjnych innych jednostek sektora </t>
  </si>
  <si>
    <t xml:space="preserve">    finansów publicznych zadanie:  </t>
  </si>
  <si>
    <t xml:space="preserve"> -  sprzedaż biletów, </t>
  </si>
  <si>
    <t xml:space="preserve"> -  wypożyczenie sprzętu, nagłośnienie imprez</t>
  </si>
  <si>
    <t xml:space="preserve"> -  kapitalizacja odsetek na rachunku bankowym</t>
  </si>
  <si>
    <t xml:space="preserve"> - wpłata za sprzedaż książki W. Kowalski</t>
  </si>
  <si>
    <t xml:space="preserve"> - wpłata za sprzedaż albumów "Gmina Gołańcz dawniej"</t>
  </si>
  <si>
    <t xml:space="preserve"> - wpływy za sprzedaż pajd chleba podczas "Nocy św. Jana"</t>
  </si>
  <si>
    <t xml:space="preserve"> -  Rozliczenia z poprzedniego roku budżetowego, wpływ za złom</t>
  </si>
  <si>
    <t>Razem przychody:</t>
  </si>
  <si>
    <t>Razem rozchody</t>
  </si>
  <si>
    <t>z tego:</t>
  </si>
  <si>
    <t>I. Wydatki bieżące:</t>
  </si>
  <si>
    <t>Gołaniecki Ośrodek Kultury</t>
  </si>
  <si>
    <t xml:space="preserve">    w tym wynagrodzenia bezosobowe z tyt. umów o dzieło i zlecenie</t>
  </si>
  <si>
    <t>1. Ekwiwalenty bhp</t>
  </si>
  <si>
    <t xml:space="preserve"> - śr. czystości, art. przemysłowe, elektryczne, </t>
  </si>
  <si>
    <t xml:space="preserve"> - art. spożywcze do garderoby artystów, spotkania z młodzieżą i dziećmi</t>
  </si>
  <si>
    <t xml:space="preserve"> -  wiązanki kwiatów okolicznościowych</t>
  </si>
  <si>
    <t xml:space="preserve"> - zakup parasola licencyjnego-legalna projekcja filmowa</t>
  </si>
  <si>
    <t xml:space="preserve"> -  zakup środków pirotechnicznych</t>
  </si>
  <si>
    <t xml:space="preserve"> -  zakup nagród dla uczestników konkursu</t>
  </si>
  <si>
    <t xml:space="preserve">   </t>
  </si>
  <si>
    <t>3. Energia elektryczna</t>
  </si>
  <si>
    <t xml:space="preserve">    energia elektryczna</t>
  </si>
  <si>
    <t xml:space="preserve">    zużycie wody</t>
  </si>
  <si>
    <t xml:space="preserve">    zużycie gazu</t>
  </si>
  <si>
    <t>4. Usługi remontowe</t>
  </si>
  <si>
    <t>6. Usługi pozostałe</t>
  </si>
  <si>
    <t>- organ.imprez kulturalnych</t>
  </si>
  <si>
    <t>- opłaty RTV</t>
  </si>
  <si>
    <t xml:space="preserve"> - wywóz nieczystości, ścieki</t>
  </si>
  <si>
    <t xml:space="preserve"> - prowizje i obsługa bankowa</t>
  </si>
  <si>
    <t>- udział w kosztach aktualizacji systemu kadry-płace</t>
  </si>
  <si>
    <t xml:space="preserve"> -  obsługa programu FK "PUMA"</t>
  </si>
  <si>
    <t xml:space="preserve"> - rozmowy telefoniczne komórkowe</t>
  </si>
  <si>
    <t>8. Podróże służbowe krajowe</t>
  </si>
  <si>
    <t>9. Różne opłaty i składki</t>
  </si>
  <si>
    <t>10. Odpis na ZFŚS</t>
  </si>
  <si>
    <t>11. Szkolenia pracownicze</t>
  </si>
  <si>
    <t>I. Wynagrodzenia osobowe</t>
  </si>
  <si>
    <t>Panigródz</t>
  </si>
  <si>
    <t>Czerlin</t>
  </si>
  <si>
    <t>Potulin</t>
  </si>
  <si>
    <t>Laskown. W.</t>
  </si>
  <si>
    <t>Smogulec</t>
  </si>
  <si>
    <t>Rybowo</t>
  </si>
  <si>
    <t>Chojna</t>
  </si>
  <si>
    <t>Moja wieś Akt.</t>
  </si>
  <si>
    <t>Jeziorki</t>
  </si>
  <si>
    <t>II. Wydatki rzeczowe bieżące</t>
  </si>
  <si>
    <t>1. Zakupy</t>
  </si>
  <si>
    <t>Lęgniszewo</t>
  </si>
  <si>
    <t>Czeszewo</t>
  </si>
  <si>
    <t>- zakup art. do remontu i wyposażenia świetlic:</t>
  </si>
  <si>
    <t>Bogdanowo</t>
  </si>
  <si>
    <t>Krzyżanki</t>
  </si>
  <si>
    <t>Buszewo</t>
  </si>
  <si>
    <t>Kujawki</t>
  </si>
  <si>
    <t>Czesławice</t>
  </si>
  <si>
    <t>Laskown. W</t>
  </si>
  <si>
    <t>Laskown. M</t>
  </si>
  <si>
    <t>Morakowo</t>
  </si>
  <si>
    <t>Gręziny</t>
  </si>
  <si>
    <t>Oleszno</t>
  </si>
  <si>
    <t>Konary</t>
  </si>
  <si>
    <t>Grabowo</t>
  </si>
  <si>
    <t xml:space="preserve">  pozostałe zakupy- organizacja imprezy "Moja wieś aktywna"</t>
  </si>
  <si>
    <t>2. Energia</t>
  </si>
  <si>
    <t>- zakup gazu propan-butan</t>
  </si>
  <si>
    <t>-  energia elektryczna</t>
  </si>
  <si>
    <t>Tomczyce</t>
  </si>
  <si>
    <t>Chwałodno</t>
  </si>
  <si>
    <t>Laskown.W.</t>
  </si>
  <si>
    <t>Laskow.M</t>
  </si>
  <si>
    <t>- zużycie wody</t>
  </si>
  <si>
    <t>Chawłodno</t>
  </si>
  <si>
    <t>Laskown.W</t>
  </si>
  <si>
    <t>3. Usługi remontowe</t>
  </si>
  <si>
    <t>- usł. remontowe świetlic wiejskich, w tym:</t>
  </si>
  <si>
    <t>4. Pozostałe usługi</t>
  </si>
  <si>
    <t xml:space="preserve">  opłaty RTV</t>
  </si>
  <si>
    <t xml:space="preserve">  wywóz nieczystości, ścieki</t>
  </si>
  <si>
    <t xml:space="preserve"> - usługi kominiarskie</t>
  </si>
  <si>
    <t xml:space="preserve">  wydatki związane z organizacją konkursu "Moja wieś aktywna"</t>
  </si>
  <si>
    <t>-  pozostałe usługi dla świetlic wiejskich:</t>
  </si>
  <si>
    <t>5. Różne opłaty i składki</t>
  </si>
  <si>
    <t xml:space="preserve"> - ubezpieczenie o.c. działalności</t>
  </si>
  <si>
    <t xml:space="preserve"> - opłata za korzystanie ze środowiska</t>
  </si>
  <si>
    <t>GCI w Świetlicy „STODOŁA”</t>
  </si>
  <si>
    <r>
      <t>I</t>
    </r>
    <r>
      <rPr>
        <b/>
        <sz val="12"/>
        <rFont val="Times New Roman"/>
        <family val="1"/>
        <charset val="238"/>
      </rPr>
      <t xml:space="preserve">. Płace i pochodne od płac </t>
    </r>
  </si>
  <si>
    <t>1.Ekwiwalenty bhp</t>
  </si>
  <si>
    <t xml:space="preserve"> -  energia elektryczna</t>
  </si>
  <si>
    <t xml:space="preserve"> -  zużycie wody</t>
  </si>
  <si>
    <t xml:space="preserve"> -  zużycie gazu</t>
  </si>
  <si>
    <t>4. Zakup usług  remontowych</t>
  </si>
  <si>
    <t>- opłata RTV</t>
  </si>
  <si>
    <t>-  udział w kosztach aktualizacji programu „Kadry-Płace”</t>
  </si>
  <si>
    <t xml:space="preserve">  - ścieki bytowe, wywóz odpadów komunalnych</t>
  </si>
  <si>
    <t>9. Odpis na ZFŚS</t>
  </si>
  <si>
    <t>Regionalna Izba Tradycji</t>
  </si>
  <si>
    <r>
      <t>I. Płace i pochodne od płac</t>
    </r>
    <r>
      <rPr>
        <sz val="11"/>
        <rFont val="Times New Roman"/>
        <family val="1"/>
        <charset val="238"/>
      </rPr>
      <t xml:space="preserve"> (0,5 etatu przeliczeniowego)</t>
    </r>
  </si>
  <si>
    <t xml:space="preserve"> - art. spożywcze</t>
  </si>
  <si>
    <t xml:space="preserve"> - zakup znaczków pocztowych</t>
  </si>
  <si>
    <t xml:space="preserve">     konserwacja alarmu, </t>
  </si>
  <si>
    <t>- udział w kosztach aktualiz. programu „Kadry-Płace”</t>
  </si>
  <si>
    <t>- wywóz nieczystości</t>
  </si>
  <si>
    <t>7. Opłaty z tytułu zakupu usług telekomunikacyjnych</t>
  </si>
  <si>
    <t xml:space="preserve">    (ubezpieczenie  o.c. działalności statutowej)</t>
  </si>
  <si>
    <t xml:space="preserve">II. Wydatki majątkowe  </t>
  </si>
  <si>
    <t>to zobowiązania niewymagalne, z tego:</t>
  </si>
  <si>
    <t>1. Zobowiązania z tyt.dostaw towarów i usług</t>
  </si>
  <si>
    <t>1. Należności z tyt.dostaw towarów i usług</t>
  </si>
  <si>
    <t>Zobowiązania i należności wymagalne nie wystąpiły</t>
  </si>
  <si>
    <r>
      <t xml:space="preserve">na 01.01.2016 r. </t>
    </r>
    <r>
      <rPr>
        <sz val="12"/>
        <rFont val="Times New Roman"/>
        <family val="1"/>
        <charset val="238"/>
      </rPr>
      <t xml:space="preserve">(ujęto w planie    </t>
    </r>
  </si>
  <si>
    <t xml:space="preserve">i przez. do rozdyspon. w 2016 r.)            </t>
  </si>
  <si>
    <t xml:space="preserve">    w tym 660,00 zł to wynagrodzenia bezosobowe z tyt. umów o dzieło</t>
  </si>
  <si>
    <t xml:space="preserve"> - art. biurowe, papiernicze</t>
  </si>
  <si>
    <t xml:space="preserve"> - zakup nagród w konkursach organ. przez bibliotekę</t>
  </si>
  <si>
    <t xml:space="preserve"> - zakup tuszy i tonera do drukarek, akcesoria komputerowe</t>
  </si>
  <si>
    <t xml:space="preserve"> - art. przemysłowe, art. elektryczne, śr. czystości</t>
  </si>
  <si>
    <t xml:space="preserve"> - udział 30% w zakupie parasola licencyjnego</t>
  </si>
  <si>
    <t xml:space="preserve"> zakup telefonu bezprzewodowego</t>
  </si>
  <si>
    <t xml:space="preserve"> - remont pomieszczeń biurowych w bibliotece</t>
  </si>
  <si>
    <t xml:space="preserve"> - aktualizacja programu kadry-płace, usł. informatyczne</t>
  </si>
  <si>
    <t xml:space="preserve"> - spektakle, warsztaty edukacyjne</t>
  </si>
  <si>
    <t xml:space="preserve"> -  przegląd gaśnic, usł. kominiarskie, koszty utylizacji</t>
  </si>
  <si>
    <r>
      <t>Stan środków pieniężnych na 30.06.2016 r</t>
    </r>
    <r>
      <rPr>
        <sz val="12"/>
        <rFont val="Times New Roman"/>
        <family val="1"/>
        <charset val="238"/>
      </rPr>
      <t xml:space="preserve">. </t>
    </r>
  </si>
  <si>
    <t>statutową biblioteki. Dochody własne to rozliczenie z lat ubiegłych. Kwotę planu ustalono</t>
  </si>
  <si>
    <t>przede wszystki na wpływy z imprezy biletowanej pn.: "Gorąca poezja", która zostanie</t>
  </si>
  <si>
    <t xml:space="preserve">zrealizowana w II półroczu roku budżetowego stąd tak niski procent wykonania planu </t>
  </si>
  <si>
    <t>dochodów, tj. 4,80 %.</t>
  </si>
  <si>
    <t>i pochodnych od płac  jest poniżej 50,00 %, głównie z uwagi na wykonanie wynagrodzeń</t>
  </si>
  <si>
    <t>bezosobowych z tytułu  umów zlecenie i o dzieło w 24,44 % w stosunku do planu.</t>
  </si>
  <si>
    <t xml:space="preserve">Wydatki rzeczowe wykonanie to 30,38 % głównie z uwagi na poniesienie w II półroczu </t>
  </si>
  <si>
    <t>roku budżetowego znacznych wydatków na organizację imprezy pn. "Gorąca poezja" .</t>
  </si>
  <si>
    <t>Nie wystapiły koszty nie będące wydatkami na koniec I półrocza 2016 r.</t>
  </si>
  <si>
    <t>Nie wystąpiły należności i zobowiązania wymagalne.</t>
  </si>
  <si>
    <t>II. Dotacja od organizatora na inwestycję "Zakup pieca gazowego 5 palnikowego z piecem konwekcyjnym do kuchni w świetlicy Krzyżanki"</t>
  </si>
  <si>
    <t xml:space="preserve">III. Darowizny </t>
  </si>
  <si>
    <t>IV. Dochody własne</t>
  </si>
  <si>
    <t>Inwestycja  "Zakup pieca gazowego 5 palnikowego z piecem konwekcyjnym do kuchni w świetlicy Krzyżanki"</t>
  </si>
  <si>
    <t>Stan środków pieniężnych na 30.06.2016 r.</t>
  </si>
  <si>
    <r>
      <t xml:space="preserve">Śr. na rach.bakowym na dzień 01.01.2016r. </t>
    </r>
    <r>
      <rPr>
        <sz val="11"/>
        <rFont val="Times New Roman"/>
        <family val="1"/>
        <charset val="238"/>
      </rPr>
      <t>(ujęto w planie i przezn. do rozdyspon. w 2016 r.)</t>
    </r>
  </si>
  <si>
    <t xml:space="preserve"> za I półrocze 2016 r.</t>
  </si>
  <si>
    <r>
      <t xml:space="preserve">na 01.01.2016 r. </t>
    </r>
    <r>
      <rPr>
        <sz val="10"/>
        <rFont val="Times New Roman"/>
        <family val="1"/>
        <charset val="238"/>
      </rPr>
      <t xml:space="preserve">(ujęto w planie </t>
    </r>
  </si>
  <si>
    <t>i przez. do rozdyspon. w 2016 r.)</t>
  </si>
  <si>
    <t xml:space="preserve">    - "Zakup pieca gazowego 5 palnikowego </t>
  </si>
  <si>
    <t xml:space="preserve">        z piecem konwekcyjnym do kuchni </t>
  </si>
  <si>
    <t xml:space="preserve">        w świetlicy Krzyżanki"</t>
  </si>
  <si>
    <t>3. Darowizny na bieżącą działalność statutową GOK</t>
  </si>
  <si>
    <t>4. Dochody własne</t>
  </si>
  <si>
    <t xml:space="preserve"> - wpłaata za sprzedaż publikacji "Zamek w Gołańczy" </t>
  </si>
  <si>
    <t xml:space="preserve"> - art. biurowe, art. plstyczne, książki fachowe</t>
  </si>
  <si>
    <t xml:space="preserve"> -  akcesoria komputerowe</t>
  </si>
  <si>
    <t xml:space="preserve"> - zakupy dla Orkiestry Dętej (kamizelki, koszule)</t>
  </si>
  <si>
    <t xml:space="preserve"> -  zakupy do klubu piosenki, klubu internetowego</t>
  </si>
  <si>
    <t xml:space="preserve"> - zakup sprzętu i wyposażenia (pawilon, przewody do zestawu </t>
  </si>
  <si>
    <t xml:space="preserve">   nagłaśniającego, nogi teleskopowe do podestu scenicznego)</t>
  </si>
  <si>
    <t xml:space="preserve"> - zakup banerów reklamowych</t>
  </si>
  <si>
    <t xml:space="preserve"> - konserwacja alarmu</t>
  </si>
  <si>
    <t xml:space="preserve"> - naprawa instrumentów muzycznych (Orkiestra Dęta)</t>
  </si>
  <si>
    <t xml:space="preserve"> - naprawa samochodu</t>
  </si>
  <si>
    <t>5. Usługi pozostałe</t>
  </si>
  <si>
    <t>6. Opłaty z tytułu usług telekomunikacyjnych</t>
  </si>
  <si>
    <t>7. Podróże służbowe krajowe</t>
  </si>
  <si>
    <t>8. Różne opłaty i składki</t>
  </si>
  <si>
    <t xml:space="preserve"> - usł. transportowe (403,44), koszty wysyłki (171,00)</t>
  </si>
  <si>
    <t xml:space="preserve"> -  zak. usług - Orkiestra Dęta (m.in. usł. transportowe, koszty wysyłki)</t>
  </si>
  <si>
    <t xml:space="preserve"> - przegląd gaśnic, usł. kominiarskie</t>
  </si>
  <si>
    <t xml:space="preserve"> - wykonanie usług budowlanych w pomieszczeniach GOK</t>
  </si>
  <si>
    <t xml:space="preserve"> -  przegląd samochodu, usł. myjni</t>
  </si>
  <si>
    <t xml:space="preserve"> - odczyt urządzenia fiskalnego</t>
  </si>
  <si>
    <t xml:space="preserve">    związanych m.in. z organizowaniem imprez kulturalnych, prowadzeniem </t>
  </si>
  <si>
    <t>10. Pozostałe odsetki</t>
  </si>
  <si>
    <t xml:space="preserve">Odsetki od nieterminowej zapłaty f-ry za zuzycie gazu. </t>
  </si>
  <si>
    <t xml:space="preserve">F-ra wpłynęła do instytucji kultury po terminie płatności, zgłoszono </t>
  </si>
  <si>
    <t xml:space="preserve">reklamację, która została uwzgledniona. Kwota zostanie odliczona </t>
  </si>
  <si>
    <t>od następnej f-ry.</t>
  </si>
  <si>
    <t xml:space="preserve"> - zakup węgla, drewno opałowe</t>
  </si>
  <si>
    <t xml:space="preserve">  wydatki związane z organizacją konkursu "Turniej wsi"</t>
  </si>
  <si>
    <t xml:space="preserve">  wykon. przegl. piecy gazowych-św. wiejskie</t>
  </si>
  <si>
    <t>Laskow.W</t>
  </si>
  <si>
    <t xml:space="preserve"> - środki czystości, art .przemysłowe, elektryczne</t>
  </si>
  <si>
    <t xml:space="preserve"> - art. biurowe, tusze do drukarki</t>
  </si>
  <si>
    <t xml:space="preserve"> - zakup pralki automatycznej</t>
  </si>
  <si>
    <t xml:space="preserve"> - usunięcie awarii zaworu hydraulicznego</t>
  </si>
  <si>
    <t xml:space="preserve"> - usunięcie awarii toalet</t>
  </si>
  <si>
    <t xml:space="preserve"> - naprawa oświetlenia</t>
  </si>
  <si>
    <t xml:space="preserve">  - usł. kominiarskie - kontrola stanu technicznego, przegl. gaśnic</t>
  </si>
  <si>
    <r>
      <t xml:space="preserve">6. Różne opłaty i składki </t>
    </r>
    <r>
      <rPr>
        <sz val="10"/>
        <rFont val="Times New Roman"/>
        <family val="1"/>
        <charset val="238"/>
      </rPr>
      <t>(ubezpieczenie działalności o.c.)</t>
    </r>
  </si>
  <si>
    <t>7. Odpis na ZFŚS</t>
  </si>
  <si>
    <t xml:space="preserve"> - zakup art. biurowych,  tuszy do drukarki</t>
  </si>
  <si>
    <t xml:space="preserve"> - zakup śr. czystości, art. przemysłowych</t>
  </si>
  <si>
    <t>6. Opłaty z tytułu zakupu usług telekomunikacyjnych</t>
  </si>
  <si>
    <t xml:space="preserve"> - wykonanie tablicy informacyjnej przy Zamku w Gołańczy</t>
  </si>
  <si>
    <t xml:space="preserve"> - usługa informatyczna</t>
  </si>
  <si>
    <t xml:space="preserve">                      do kuchni w świetlicy Krzyżanki  " - śr. własne instytucji kultury.</t>
  </si>
  <si>
    <t xml:space="preserve">Zadanie I pn.:"Zakup pieca gazowego 5 palnikowego z piecem konwekcyjnym </t>
  </si>
  <si>
    <t xml:space="preserve">                               - śr. własne instytucji kultury.</t>
  </si>
  <si>
    <r>
      <t>Stan środków na 30.06.2016 r.</t>
    </r>
    <r>
      <rPr>
        <sz val="12"/>
        <rFont val="Times New Roman"/>
        <family val="1"/>
        <charset val="238"/>
      </rPr>
      <t xml:space="preserve"> </t>
    </r>
  </si>
  <si>
    <t>Gołańcz, dnia 22 lipca 2016 r.</t>
  </si>
  <si>
    <t xml:space="preserve">    a) § 0830 - wpływy z usług-wypoż.sprzętu GOK</t>
  </si>
  <si>
    <t>Należności niewymagalne na koniec I półrocza 2016 r. :</t>
  </si>
  <si>
    <t xml:space="preserve">Koszty nie będące wydatkami na koniec I półrocza 2016 r. </t>
  </si>
  <si>
    <t xml:space="preserve">Zadanie II pn.:"Zakup pieca gazowego 5 palnikowego z piecem konwekcyjnym </t>
  </si>
  <si>
    <t>Zadanie III pn.:"Budowa świetlicy wiejskiej w Morakówku"</t>
  </si>
  <si>
    <t xml:space="preserve">                      do kuchni w świetlicy Krzyżanki  " - śr.z dotacji celowej</t>
  </si>
  <si>
    <t>W II półroczu roku budzetowego zostanie przedstawiona</t>
  </si>
  <si>
    <t>Realizacja nastąpiła ze środków własnych instytucji kultury.</t>
  </si>
  <si>
    <t xml:space="preserve">RMiG Gołańcz propozycja w sprawie zmniejszenia planu finansowego. </t>
  </si>
  <si>
    <t>Inwestycja pn.: "Budowa świetlicy wiejskiej w Morakówku" - środki własne instytucji kultury</t>
  </si>
  <si>
    <t>Inwestycja  pn.: "Zakup pieca gazowego 5 palnikowego z piecem konwekcyjnym do kuchni w świetlicy Krzyżanki" - środki własne instytucji kultury</t>
  </si>
  <si>
    <t xml:space="preserve">    Orkiestry Detej, Chóru "Kasztelanki" -21.330,00, tj. 77,85 % w stos. do planu.</t>
  </si>
  <si>
    <t xml:space="preserve">    w tym umowy o dzieło 1.520,00, tj. 100 % w stos. do planu</t>
  </si>
  <si>
    <t xml:space="preserve">    w tym: umowa zlecenie 2.180, tj. 64,50 % </t>
  </si>
  <si>
    <t>W ramach inwestycji zaplanowano następujące zadania inwestycyjne:</t>
  </si>
  <si>
    <t xml:space="preserve">    Dotacja od organizatora na działalność bieżącą przekazana została w wysokości 50,22 %.</t>
  </si>
  <si>
    <t xml:space="preserve">Inwestycje w I półroczu roku budzetowego zostały zrealizowane wyłącznie ze środków własnych </t>
  </si>
  <si>
    <t xml:space="preserve">w 100 %, w stosunku do planu. W II półroczu zostanie przedstawiona RMiG Gołańcz propozycja </t>
  </si>
  <si>
    <t xml:space="preserve">zmniejszenia planu na inwestycje z dotacji celowej z budżetu na finansowanie lub dofinansowanie </t>
  </si>
  <si>
    <t>kosztów realizacji inwestycji i zakupów inwestycyjnych innych jednostek s.f.p.</t>
  </si>
  <si>
    <t xml:space="preserve">Dochody własne zostały zrealizowane w 87,22 %, są to m.in. wpłaty ze sprzedaży biletów, </t>
  </si>
  <si>
    <t xml:space="preserve">    Wykonanie rozchodów wynosi 50,11 % a ich realizacja odbywa się zgodnie z planem finansowym</t>
  </si>
  <si>
    <t>według najpilniejszych potrzeb, zaplanowanych imprez i otrzymanych środków na ten cel.</t>
  </si>
  <si>
    <r>
      <t xml:space="preserve">I. Płace i pochodne od płac </t>
    </r>
    <r>
      <rPr>
        <sz val="12"/>
        <rFont val="Times New Roman"/>
        <family val="1"/>
        <charset val="238"/>
      </rPr>
      <t>(5,01 et. przelicz.)</t>
    </r>
  </si>
  <si>
    <t xml:space="preserve"> - olej napędowy do służbowego samochodu CITROEN  BERLINGO</t>
  </si>
  <si>
    <t xml:space="preserve"> - zakup art. budowlanych do remontu biura</t>
  </si>
  <si>
    <t xml:space="preserve"> - naprawa instal. elektrycznej, wymiana uszkodzonej rury c.o.</t>
  </si>
  <si>
    <t xml:space="preserve"> - ubezpieczenie o.c działalności statutowej</t>
  </si>
  <si>
    <t xml:space="preserve"> - opł. za korzyst. ze środowiska</t>
  </si>
  <si>
    <t xml:space="preserve"> - ubezpieczenie OC, AC samochodu, przyczepki</t>
  </si>
  <si>
    <t xml:space="preserve"> - składka członkowska Orkiestry Dętej</t>
  </si>
  <si>
    <r>
      <t xml:space="preserve">    </t>
    </r>
    <r>
      <rPr>
        <sz val="10"/>
        <rFont val="Times New Roman"/>
        <family val="1"/>
        <charset val="238"/>
      </rPr>
      <t>z tyt. umów o dzieło i zlecenie, z tego:</t>
    </r>
  </si>
  <si>
    <t xml:space="preserve">    (stan zatrudnienia na 30.06.2016 r.: 1/2 etatu-prac.gospod., 2/3 et.- instruktor ds. GCI)</t>
  </si>
  <si>
    <t xml:space="preserve"> - końcowa zapłata za dodruk publikacji "Zamek w Gołańczy"</t>
  </si>
  <si>
    <t xml:space="preserve">                W ramach tego zadania zakupiono piec gazowy, jako wyposażenie </t>
  </si>
  <si>
    <t>W ramach tego zadania wykonano projekt decyzji o lokalizacji</t>
  </si>
  <si>
    <t>inwestycji celu publiczego.</t>
  </si>
  <si>
    <t xml:space="preserve">                kuchni  w świetlicy wiejskiej Krzyżanki.</t>
  </si>
  <si>
    <t>wynajmu sprzętu, kapitalizacji odsetek na rachunku bankowym, wpływy ze sprzedaży albumów,</t>
  </si>
  <si>
    <t xml:space="preserve">książek, itp. Na wykonanie planu dochodów własnych powyżej 50 % głównie ma wływ organizacja </t>
  </si>
  <si>
    <t>nieplanowanych imprez biletowanych, m.in..:  "Wszystko przez judasza", koncert "John Porter".</t>
  </si>
  <si>
    <t xml:space="preserve">   b) § 4260 - zużycie energii - nadpłata wynikająca z f-ry korygującej</t>
  </si>
  <si>
    <t>(f-ra z dnia 28-06-2016 r. - data wpływu 06-07-2016 r.)</t>
  </si>
  <si>
    <t>za zużycie energii elektr. w św. Chawłodno</t>
  </si>
  <si>
    <t>Załącznik Nr 3</t>
  </si>
  <si>
    <t>do Zarządzenia BMiG</t>
  </si>
  <si>
    <t>I N F O R M A C J A</t>
  </si>
  <si>
    <t xml:space="preserve">o przebiegu wykonania planu finansowego domów i ośrodków kultury, </t>
  </si>
  <si>
    <t>Gołańcz Nr OA 0050……….2016</t>
  </si>
  <si>
    <t>z dnia …………….08.2016r.</t>
  </si>
  <si>
    <t>świetlic i klubów za  I półrocze 2016 r.</t>
  </si>
  <si>
    <t>Załącznik Nr 4</t>
  </si>
  <si>
    <t xml:space="preserve">INFORMACJA </t>
  </si>
  <si>
    <t>z dnia …….08.2016 r.</t>
  </si>
  <si>
    <t>o przebiegu  wykonania planu finansowego  bibliotek za I półrocze 2016 r.</t>
  </si>
  <si>
    <t>Objaśnienia do informacji o przebiegu z wykonania planu finansowego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</si>
</sst>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;[Red]#,##0.00"/>
    <numFmt numFmtId="165" formatCode="#,##0.00\ _z_ł"/>
  </numFmts>
  <fonts count="7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10"/>
      <name val="Arial"/>
      <family val="2"/>
      <charset val="238"/>
    </font>
    <font>
      <sz val="9"/>
      <name val="Arial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  <font>
      <b/>
      <u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u/>
      <sz val="14"/>
      <name val="Times New Roman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4"/>
      <name val="Times New Roman"/>
      <family val="1"/>
      <charset val="238"/>
    </font>
    <font>
      <sz val="12"/>
      <name val="Arial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u/>
      <sz val="12"/>
      <name val="Arial"/>
      <family val="2"/>
      <charset val="238"/>
    </font>
    <font>
      <b/>
      <sz val="9"/>
      <name val="Arial"/>
      <family val="2"/>
      <charset val="238"/>
    </font>
    <font>
      <i/>
      <u/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Times New Roman"/>
      <family val="1"/>
      <charset val="238"/>
    </font>
    <font>
      <u/>
      <sz val="12"/>
      <name val="Times New Roman"/>
      <family val="1"/>
      <charset val="238"/>
    </font>
    <font>
      <u/>
      <sz val="10"/>
      <name val="Arial"/>
      <charset val="238"/>
    </font>
    <font>
      <u/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b/>
      <u/>
      <sz val="10"/>
      <name val="Arial"/>
      <charset val="238"/>
    </font>
    <font>
      <u/>
      <sz val="10"/>
      <name val="Times New Roman"/>
      <family val="1"/>
      <charset val="238"/>
    </font>
    <font>
      <b/>
      <sz val="10"/>
      <name val="Arial"/>
      <charset val="238"/>
    </font>
    <font>
      <sz val="11"/>
      <name val="Arial"/>
      <charset val="238"/>
    </font>
    <font>
      <b/>
      <sz val="11"/>
      <name val="Arial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name val="Arial"/>
      <family val="2"/>
      <charset val="238"/>
    </font>
    <font>
      <sz val="8"/>
      <name val="Arial"/>
      <charset val="238"/>
    </font>
    <font>
      <b/>
      <sz val="11"/>
      <name val="Times New Roman"/>
      <family val="1"/>
      <charset val="238"/>
    </font>
    <font>
      <b/>
      <sz val="8"/>
      <name val="Arial"/>
      <family val="2"/>
      <charset val="238"/>
    </font>
    <font>
      <b/>
      <sz val="12"/>
      <name val="Arial"/>
      <charset val="238"/>
    </font>
    <font>
      <b/>
      <u/>
      <sz val="12"/>
      <name val="Arial"/>
      <family val="2"/>
      <charset val="238"/>
    </font>
    <font>
      <b/>
      <i/>
      <sz val="16"/>
      <name val="Times New Roman"/>
      <family val="1"/>
      <charset val="238"/>
    </font>
    <font>
      <b/>
      <i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Times New Roman"/>
      <family val="1"/>
      <charset val="238"/>
    </font>
    <font>
      <u/>
      <sz val="8"/>
      <name val="Arial"/>
      <charset val="238"/>
    </font>
    <font>
      <b/>
      <u/>
      <sz val="16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Calibri"/>
      <family val="2"/>
      <charset val="238"/>
    </font>
    <font>
      <b/>
      <i/>
      <u/>
      <sz val="14"/>
      <name val="Times New Roman"/>
      <family val="1"/>
      <charset val="238"/>
    </font>
    <font>
      <b/>
      <i/>
      <u/>
      <sz val="12"/>
      <name val="Arial"/>
      <family val="2"/>
      <charset val="238"/>
    </font>
    <font>
      <i/>
      <u/>
      <sz val="10"/>
      <name val="Arial"/>
      <family val="2"/>
      <charset val="238"/>
    </font>
    <font>
      <b/>
      <i/>
      <u/>
      <sz val="12"/>
      <name val="Times New Roman"/>
      <family val="1"/>
      <charset val="238"/>
    </font>
    <font>
      <b/>
      <sz val="8"/>
      <name val="Arial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 val="singleAccounting"/>
      <sz val="11"/>
      <name val="Times New Roman"/>
      <family val="1"/>
      <charset val="238"/>
    </font>
    <font>
      <b/>
      <sz val="15"/>
      <name val="Times New Roman"/>
      <family val="1"/>
      <charset val="238"/>
    </font>
    <font>
      <sz val="1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96">
    <xf numFmtId="0" fontId="0" fillId="0" borderId="0" xfId="0"/>
    <xf numFmtId="0" fontId="3" fillId="0" borderId="0" xfId="0" applyFont="1" applyAlignment="1">
      <alignment horizontal="left" indent="15"/>
    </xf>
    <xf numFmtId="4" fontId="4" fillId="0" borderId="0" xfId="0" applyNumberFormat="1" applyFont="1"/>
    <xf numFmtId="0" fontId="5" fillId="0" borderId="0" xfId="0" applyFont="1"/>
    <xf numFmtId="0" fontId="7" fillId="0" borderId="0" xfId="0" applyFont="1"/>
    <xf numFmtId="0" fontId="8" fillId="0" borderId="0" xfId="0" applyFont="1"/>
    <xf numFmtId="4" fontId="9" fillId="0" borderId="0" xfId="0" applyNumberFormat="1" applyFont="1"/>
    <xf numFmtId="0" fontId="10" fillId="0" borderId="0" xfId="0" applyFont="1"/>
    <xf numFmtId="0" fontId="11" fillId="0" borderId="0" xfId="0" applyFont="1"/>
    <xf numFmtId="4" fontId="12" fillId="0" borderId="0" xfId="0" applyNumberFormat="1" applyFont="1"/>
    <xf numFmtId="10" fontId="5" fillId="0" borderId="0" xfId="2" applyNumberFormat="1" applyFont="1"/>
    <xf numFmtId="0" fontId="13" fillId="0" borderId="0" xfId="0" applyFont="1"/>
    <xf numFmtId="4" fontId="14" fillId="0" borderId="0" xfId="0" applyNumberFormat="1" applyFont="1"/>
    <xf numFmtId="4" fontId="15" fillId="0" borderId="0" xfId="0" applyNumberFormat="1" applyFont="1"/>
    <xf numFmtId="0" fontId="16" fillId="0" borderId="0" xfId="0" applyFont="1"/>
    <xf numFmtId="4" fontId="17" fillId="0" borderId="0" xfId="0" applyNumberFormat="1" applyFont="1"/>
    <xf numFmtId="10" fontId="18" fillId="0" borderId="0" xfId="2" applyNumberFormat="1" applyFont="1"/>
    <xf numFmtId="0" fontId="19" fillId="0" borderId="0" xfId="0" applyFont="1"/>
    <xf numFmtId="0" fontId="20" fillId="0" borderId="0" xfId="0" applyFont="1"/>
    <xf numFmtId="4" fontId="20" fillId="0" borderId="0" xfId="0" applyNumberFormat="1" applyFont="1"/>
    <xf numFmtId="0" fontId="18" fillId="0" borderId="0" xfId="0" applyFont="1"/>
    <xf numFmtId="0" fontId="21" fillId="0" borderId="0" xfId="0" applyFont="1"/>
    <xf numFmtId="0" fontId="8" fillId="0" borderId="0" xfId="0" applyFont="1" applyAlignment="1">
      <alignment horizontal="center"/>
    </xf>
    <xf numFmtId="0" fontId="22" fillId="0" borderId="0" xfId="0" applyFont="1"/>
    <xf numFmtId="0" fontId="8" fillId="0" borderId="0" xfId="0" applyFont="1" applyAlignment="1"/>
    <xf numFmtId="4" fontId="17" fillId="0" borderId="0" xfId="0" applyNumberFormat="1" applyFont="1" applyAlignment="1">
      <alignment horizontal="left" indent="1"/>
    </xf>
    <xf numFmtId="0" fontId="8" fillId="0" borderId="0" xfId="0" applyFont="1" applyAlignment="1">
      <alignment horizontal="left" indent="1"/>
    </xf>
    <xf numFmtId="4" fontId="4" fillId="0" borderId="0" xfId="0" applyNumberFormat="1" applyFont="1" applyAlignment="1">
      <alignment horizontal="right"/>
    </xf>
    <xf numFmtId="4" fontId="0" fillId="0" borderId="0" xfId="0" applyNumberFormat="1"/>
    <xf numFmtId="4" fontId="21" fillId="0" borderId="0" xfId="0" applyNumberFormat="1" applyFont="1"/>
    <xf numFmtId="4" fontId="7" fillId="0" borderId="0" xfId="0" applyNumberFormat="1" applyFont="1" applyAlignment="1"/>
    <xf numFmtId="4" fontId="23" fillId="0" borderId="0" xfId="0" applyNumberFormat="1" applyFont="1" applyAlignment="1"/>
    <xf numFmtId="4" fontId="9" fillId="0" borderId="0" xfId="0" applyNumberFormat="1" applyFont="1" applyAlignment="1">
      <alignment horizontal="right"/>
    </xf>
    <xf numFmtId="10" fontId="22" fillId="0" borderId="0" xfId="2" applyNumberFormat="1" applyFont="1"/>
    <xf numFmtId="4" fontId="24" fillId="0" borderId="0" xfId="0" applyNumberFormat="1" applyFont="1" applyAlignment="1"/>
    <xf numFmtId="4" fontId="0" fillId="0" borderId="0" xfId="0" applyNumberFormat="1" applyFont="1"/>
    <xf numFmtId="0" fontId="11" fillId="0" borderId="0" xfId="0" applyFont="1" applyAlignment="1">
      <alignment horizontal="center"/>
    </xf>
    <xf numFmtId="8" fontId="8" fillId="0" borderId="0" xfId="0" applyNumberFormat="1" applyFont="1"/>
    <xf numFmtId="4" fontId="23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justify"/>
    </xf>
    <xf numFmtId="0" fontId="30" fillId="0" borderId="0" xfId="0" applyFont="1"/>
    <xf numFmtId="0" fontId="31" fillId="0" borderId="0" xfId="0" applyFont="1"/>
    <xf numFmtId="4" fontId="32" fillId="0" borderId="0" xfId="0" applyNumberFormat="1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4" fontId="27" fillId="0" borderId="0" xfId="0" applyNumberFormat="1" applyFont="1"/>
    <xf numFmtId="4" fontId="35" fillId="0" borderId="0" xfId="0" applyNumberFormat="1" applyFont="1"/>
    <xf numFmtId="0" fontId="36" fillId="0" borderId="0" xfId="0" applyFont="1"/>
    <xf numFmtId="4" fontId="31" fillId="0" borderId="0" xfId="0" applyNumberFormat="1" applyFont="1"/>
    <xf numFmtId="4" fontId="4" fillId="0" borderId="0" xfId="0" applyNumberFormat="1" applyFont="1" applyBorder="1"/>
    <xf numFmtId="0" fontId="37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/>
    <xf numFmtId="0" fontId="38" fillId="0" borderId="0" xfId="0" applyFont="1"/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9" fillId="0" borderId="8" xfId="0" applyFont="1" applyBorder="1" applyAlignment="1">
      <alignment horizontal="center" vertical="top" wrapText="1"/>
    </xf>
    <xf numFmtId="0" fontId="40" fillId="2" borderId="9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15" fillId="2" borderId="10" xfId="0" applyFont="1" applyFill="1" applyBorder="1" applyAlignment="1">
      <alignment horizontal="left" vertical="top" wrapText="1"/>
    </xf>
    <xf numFmtId="0" fontId="39" fillId="2" borderId="11" xfId="0" applyFont="1" applyFill="1" applyBorder="1" applyAlignment="1">
      <alignment horizontal="center" vertical="top" wrapText="1"/>
    </xf>
    <xf numFmtId="0" fontId="19" fillId="0" borderId="12" xfId="0" applyFont="1" applyBorder="1" applyAlignment="1">
      <alignment vertical="top" wrapText="1"/>
    </xf>
    <xf numFmtId="4" fontId="4" fillId="0" borderId="12" xfId="0" applyNumberFormat="1" applyFont="1" applyBorder="1" applyAlignment="1">
      <alignment horizontal="right" vertical="top" wrapText="1"/>
    </xf>
    <xf numFmtId="10" fontId="4" fillId="0" borderId="12" xfId="2" applyNumberFormat="1" applyFont="1" applyBorder="1" applyAlignment="1">
      <alignment horizontal="center" vertical="top" wrapText="1"/>
    </xf>
    <xf numFmtId="0" fontId="40" fillId="0" borderId="0" xfId="0" applyFont="1" applyFill="1" applyBorder="1" applyAlignment="1">
      <alignment vertical="top" wrapText="1"/>
    </xf>
    <xf numFmtId="4" fontId="15" fillId="0" borderId="0" xfId="0" applyNumberFormat="1" applyFont="1" applyFill="1" applyBorder="1" applyAlignment="1">
      <alignment horizontal="right" vertical="top" wrapText="1"/>
    </xf>
    <xf numFmtId="10" fontId="39" fillId="0" borderId="0" xfId="2" applyNumberFormat="1" applyFont="1" applyFill="1" applyBorder="1" applyAlignment="1">
      <alignment horizontal="center" vertical="top" wrapText="1"/>
    </xf>
    <xf numFmtId="0" fontId="16" fillId="0" borderId="0" xfId="0" applyFont="1" applyBorder="1"/>
    <xf numFmtId="0" fontId="4" fillId="0" borderId="0" xfId="0" applyFont="1" applyBorder="1"/>
    <xf numFmtId="0" fontId="38" fillId="0" borderId="0" xfId="0" applyFont="1" applyBorder="1"/>
    <xf numFmtId="0" fontId="40" fillId="2" borderId="13" xfId="0" applyFont="1" applyFill="1" applyBorder="1" applyAlignment="1">
      <alignment vertical="top" wrapText="1"/>
    </xf>
    <xf numFmtId="0" fontId="15" fillId="2" borderId="14" xfId="0" applyFont="1" applyFill="1" applyBorder="1" applyAlignment="1">
      <alignment horizontal="center" vertical="top" wrapText="1"/>
    </xf>
    <xf numFmtId="0" fontId="15" fillId="2" borderId="15" xfId="0" applyFont="1" applyFill="1" applyBorder="1" applyAlignment="1">
      <alignment horizontal="center" vertical="top" wrapText="1"/>
    </xf>
    <xf numFmtId="0" fontId="39" fillId="2" borderId="16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4" fontId="17" fillId="0" borderId="0" xfId="0" applyNumberFormat="1" applyFont="1" applyBorder="1" applyAlignment="1">
      <alignment horizontal="right" vertical="top" wrapText="1"/>
    </xf>
    <xf numFmtId="4" fontId="17" fillId="0" borderId="10" xfId="0" applyNumberFormat="1" applyFont="1" applyBorder="1" applyAlignment="1">
      <alignment horizontal="right" vertical="top" wrapText="1"/>
    </xf>
    <xf numFmtId="0" fontId="38" fillId="0" borderId="9" xfId="0" applyFont="1" applyBorder="1" applyAlignment="1">
      <alignment horizontal="center" vertical="top" wrapText="1"/>
    </xf>
    <xf numFmtId="0" fontId="41" fillId="0" borderId="5" xfId="0" applyFont="1" applyBorder="1" applyAlignment="1">
      <alignment vertical="top" wrapText="1"/>
    </xf>
    <xf numFmtId="4" fontId="4" fillId="0" borderId="6" xfId="0" applyNumberFormat="1" applyFont="1" applyBorder="1" applyAlignment="1">
      <alignment horizontal="right" vertical="top" wrapText="1"/>
    </xf>
    <xf numFmtId="4" fontId="4" fillId="0" borderId="7" xfId="0" applyNumberFormat="1" applyFont="1" applyBorder="1" applyAlignment="1">
      <alignment horizontal="right" vertical="top" wrapText="1"/>
    </xf>
    <xf numFmtId="10" fontId="4" fillId="0" borderId="17" xfId="2" applyNumberFormat="1" applyFont="1" applyBorder="1" applyAlignment="1">
      <alignment horizontal="center" vertical="top" wrapText="1"/>
    </xf>
    <xf numFmtId="0" fontId="41" fillId="0" borderId="9" xfId="0" applyFont="1" applyBorder="1" applyAlignment="1">
      <alignment vertical="top" wrapText="1"/>
    </xf>
    <xf numFmtId="4" fontId="4" fillId="0" borderId="0" xfId="0" applyNumberFormat="1" applyFont="1" applyBorder="1" applyAlignment="1">
      <alignment horizontal="right" vertical="top" wrapText="1"/>
    </xf>
    <xf numFmtId="4" fontId="4" fillId="0" borderId="10" xfId="0" applyNumberFormat="1" applyFont="1" applyBorder="1" applyAlignment="1">
      <alignment horizontal="right" vertical="top" wrapText="1"/>
    </xf>
    <xf numFmtId="10" fontId="4" fillId="0" borderId="1" xfId="2" applyNumberFormat="1" applyFont="1" applyBorder="1" applyAlignment="1">
      <alignment horizontal="center" vertical="top" wrapText="1"/>
    </xf>
    <xf numFmtId="0" fontId="41" fillId="0" borderId="17" xfId="0" applyFont="1" applyBorder="1" applyAlignment="1">
      <alignment vertical="top" wrapText="1"/>
    </xf>
    <xf numFmtId="4" fontId="4" fillId="0" borderId="18" xfId="0" applyNumberFormat="1" applyFont="1" applyBorder="1" applyAlignment="1">
      <alignment horizontal="right" vertical="top" wrapText="1"/>
    </xf>
    <xf numFmtId="4" fontId="4" fillId="0" borderId="19" xfId="0" applyNumberFormat="1" applyFont="1" applyBorder="1" applyAlignment="1">
      <alignment horizontal="right" vertical="top" wrapText="1"/>
    </xf>
    <xf numFmtId="4" fontId="4" fillId="0" borderId="17" xfId="0" applyNumberFormat="1" applyFont="1" applyBorder="1" applyAlignment="1">
      <alignment horizontal="right" vertical="top" wrapText="1"/>
    </xf>
    <xf numFmtId="0" fontId="41" fillId="0" borderId="2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40" fillId="0" borderId="0" xfId="0" applyFont="1"/>
    <xf numFmtId="0" fontId="42" fillId="0" borderId="0" xfId="0" applyFont="1"/>
    <xf numFmtId="0" fontId="41" fillId="0" borderId="0" xfId="0" applyFont="1"/>
    <xf numFmtId="164" fontId="25" fillId="0" borderId="0" xfId="1" applyNumberFormat="1" applyFont="1" applyAlignment="1">
      <alignment horizontal="right"/>
    </xf>
    <xf numFmtId="4" fontId="37" fillId="0" borderId="0" xfId="0" applyNumberFormat="1" applyFont="1"/>
    <xf numFmtId="0" fontId="43" fillId="0" borderId="0" xfId="0" applyFont="1"/>
    <xf numFmtId="0" fontId="9" fillId="0" borderId="0" xfId="0" applyFont="1"/>
    <xf numFmtId="10" fontId="43" fillId="0" borderId="0" xfId="2" applyNumberFormat="1" applyFont="1"/>
    <xf numFmtId="0" fontId="44" fillId="0" borderId="0" xfId="0" applyFont="1"/>
    <xf numFmtId="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4" fontId="8" fillId="0" borderId="0" xfId="0" applyNumberFormat="1" applyFont="1"/>
    <xf numFmtId="0" fontId="0" fillId="0" borderId="0" xfId="0" applyFont="1"/>
    <xf numFmtId="4" fontId="5" fillId="0" borderId="0" xfId="0" applyNumberFormat="1" applyFont="1"/>
    <xf numFmtId="10" fontId="45" fillId="0" borderId="0" xfId="2" applyNumberFormat="1" applyFont="1"/>
    <xf numFmtId="0" fontId="46" fillId="0" borderId="0" xfId="0" applyFont="1"/>
    <xf numFmtId="4" fontId="47" fillId="0" borderId="0" xfId="0" applyNumberFormat="1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4" fontId="50" fillId="0" borderId="0" xfId="0" applyNumberFormat="1" applyFont="1"/>
    <xf numFmtId="4" fontId="51" fillId="0" borderId="0" xfId="0" applyNumberFormat="1" applyFont="1"/>
    <xf numFmtId="10" fontId="52" fillId="0" borderId="0" xfId="2" applyNumberFormat="1" applyFont="1"/>
    <xf numFmtId="4" fontId="43" fillId="0" borderId="0" xfId="0" applyNumberFormat="1" applyFont="1"/>
    <xf numFmtId="4" fontId="7" fillId="0" borderId="0" xfId="0" applyNumberFormat="1" applyFont="1"/>
    <xf numFmtId="4" fontId="53" fillId="0" borderId="0" xfId="0" applyNumberFormat="1" applyFont="1"/>
    <xf numFmtId="0" fontId="19" fillId="0" borderId="0" xfId="0" applyFont="1" applyAlignment="1">
      <alignment horizontal="left" indent="1"/>
    </xf>
    <xf numFmtId="4" fontId="21" fillId="0" borderId="0" xfId="0" applyNumberFormat="1" applyFont="1" applyAlignment="1">
      <alignment horizontal="left" indent="1"/>
    </xf>
    <xf numFmtId="4" fontId="4" fillId="0" borderId="0" xfId="0" applyNumberFormat="1" applyFont="1" applyAlignment="1"/>
    <xf numFmtId="0" fontId="54" fillId="0" borderId="0" xfId="0" applyFont="1"/>
    <xf numFmtId="0" fontId="55" fillId="0" borderId="0" xfId="0" applyFont="1"/>
    <xf numFmtId="4" fontId="35" fillId="0" borderId="0" xfId="0" applyNumberFormat="1" applyFont="1" applyAlignment="1">
      <alignment horizontal="right"/>
    </xf>
    <xf numFmtId="10" fontId="45" fillId="0" borderId="0" xfId="0" applyNumberFormat="1" applyFont="1"/>
    <xf numFmtId="0" fontId="45" fillId="0" borderId="0" xfId="0" applyFont="1"/>
    <xf numFmtId="0" fontId="53" fillId="0" borderId="0" xfId="0" applyFont="1"/>
    <xf numFmtId="0" fontId="56" fillId="0" borderId="0" xfId="0" applyFont="1"/>
    <xf numFmtId="0" fontId="19" fillId="0" borderId="0" xfId="0" applyFont="1" applyAlignment="1"/>
    <xf numFmtId="2" fontId="0" fillId="0" borderId="0" xfId="0" applyNumberFormat="1"/>
    <xf numFmtId="2" fontId="18" fillId="0" borderId="0" xfId="0" applyNumberFormat="1" applyFont="1"/>
    <xf numFmtId="2" fontId="4" fillId="0" borderId="0" xfId="0" applyNumberFormat="1" applyFont="1"/>
    <xf numFmtId="2" fontId="32" fillId="0" borderId="0" xfId="0" applyNumberFormat="1" applyFont="1"/>
    <xf numFmtId="0" fontId="4" fillId="0" borderId="0" xfId="0" applyNumberFormat="1" applyFont="1"/>
    <xf numFmtId="4" fontId="4" fillId="4" borderId="0" xfId="0" applyNumberFormat="1" applyFont="1" applyFill="1"/>
    <xf numFmtId="0" fontId="29" fillId="0" borderId="0" xfId="0" applyFont="1"/>
    <xf numFmtId="2" fontId="28" fillId="0" borderId="0" xfId="0" applyNumberFormat="1" applyFont="1"/>
    <xf numFmtId="4" fontId="57" fillId="0" borderId="0" xfId="0" applyNumberFormat="1" applyFont="1"/>
    <xf numFmtId="0" fontId="58" fillId="0" borderId="0" xfId="0" applyFont="1"/>
    <xf numFmtId="4" fontId="59" fillId="0" borderId="0" xfId="0" applyNumberFormat="1" applyFont="1"/>
    <xf numFmtId="0" fontId="27" fillId="0" borderId="0" xfId="0" applyFont="1"/>
    <xf numFmtId="0" fontId="26" fillId="0" borderId="0" xfId="0" applyFont="1"/>
    <xf numFmtId="0" fontId="60" fillId="0" borderId="0" xfId="0" applyFont="1"/>
    <xf numFmtId="0" fontId="61" fillId="0" borderId="0" xfId="0" applyFont="1"/>
    <xf numFmtId="4" fontId="60" fillId="0" borderId="0" xfId="0" applyNumberFormat="1" applyFont="1"/>
    <xf numFmtId="10" fontId="45" fillId="0" borderId="0" xfId="2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/>
    <xf numFmtId="0" fontId="62" fillId="0" borderId="0" xfId="0" applyFont="1"/>
    <xf numFmtId="0" fontId="63" fillId="0" borderId="0" xfId="0" applyFont="1"/>
    <xf numFmtId="0" fontId="64" fillId="0" borderId="0" xfId="0" applyFont="1"/>
    <xf numFmtId="4" fontId="64" fillId="0" borderId="0" xfId="0" applyNumberFormat="1" applyFont="1"/>
    <xf numFmtId="4" fontId="41" fillId="0" borderId="0" xfId="0" applyNumberFormat="1" applyFont="1"/>
    <xf numFmtId="10" fontId="65" fillId="0" borderId="0" xfId="2" applyNumberFormat="1" applyFont="1" applyAlignment="1">
      <alignment horizontal="right"/>
    </xf>
    <xf numFmtId="4" fontId="23" fillId="0" borderId="6" xfId="0" applyNumberFormat="1" applyFont="1" applyBorder="1" applyAlignment="1">
      <alignment horizontal="center" vertical="top" wrapText="1"/>
    </xf>
    <xf numFmtId="4" fontId="23" fillId="0" borderId="7" xfId="0" applyNumberFormat="1" applyFont="1" applyBorder="1" applyAlignment="1">
      <alignment horizontal="center" vertical="top" wrapText="1"/>
    </xf>
    <xf numFmtId="0" fontId="2" fillId="0" borderId="0" xfId="0" applyFont="1"/>
    <xf numFmtId="4" fontId="66" fillId="0" borderId="0" xfId="0" applyNumberFormat="1" applyFont="1"/>
    <xf numFmtId="0" fontId="0" fillId="0" borderId="0" xfId="0" applyAlignment="1"/>
    <xf numFmtId="2" fontId="67" fillId="0" borderId="0" xfId="0" applyNumberFormat="1" applyFont="1"/>
    <xf numFmtId="0" fontId="11" fillId="0" borderId="0" xfId="0" applyFont="1" applyBorder="1" applyAlignment="1">
      <alignment vertical="center"/>
    </xf>
    <xf numFmtId="0" fontId="11" fillId="0" borderId="0" xfId="0" applyFont="1" applyBorder="1"/>
    <xf numFmtId="4" fontId="12" fillId="0" borderId="0" xfId="0" applyNumberFormat="1" applyFont="1" applyBorder="1"/>
    <xf numFmtId="4" fontId="68" fillId="0" borderId="0" xfId="0" applyNumberFormat="1" applyFont="1" applyBorder="1"/>
    <xf numFmtId="0" fontId="11" fillId="0" borderId="0" xfId="0" applyFont="1" applyFill="1" applyBorder="1"/>
    <xf numFmtId="0" fontId="12" fillId="0" borderId="0" xfId="0" applyFont="1" applyFill="1" applyBorder="1"/>
    <xf numFmtId="4" fontId="12" fillId="0" borderId="0" xfId="0" applyNumberFormat="1" applyFont="1" applyFill="1" applyBorder="1"/>
    <xf numFmtId="0" fontId="6" fillId="2" borderId="17" xfId="0" applyFont="1" applyFill="1" applyBorder="1" applyAlignment="1">
      <alignment vertical="center" wrapText="1"/>
    </xf>
    <xf numFmtId="4" fontId="15" fillId="2" borderId="6" xfId="0" applyNumberFormat="1" applyFont="1" applyFill="1" applyBorder="1" applyAlignment="1">
      <alignment horizontal="right" vertical="center" wrapText="1"/>
    </xf>
    <xf numFmtId="4" fontId="15" fillId="2" borderId="7" xfId="0" applyNumberFormat="1" applyFont="1" applyFill="1" applyBorder="1" applyAlignment="1">
      <alignment horizontal="right" vertical="center" wrapText="1"/>
    </xf>
    <xf numFmtId="10" fontId="39" fillId="3" borderId="17" xfId="2" applyNumberFormat="1" applyFont="1" applyFill="1" applyBorder="1" applyAlignment="1">
      <alignment horizontal="center" vertical="center" wrapText="1"/>
    </xf>
    <xf numFmtId="0" fontId="40" fillId="2" borderId="12" xfId="0" applyFont="1" applyFill="1" applyBorder="1" applyAlignment="1">
      <alignment vertical="center" wrapText="1"/>
    </xf>
    <xf numFmtId="4" fontId="15" fillId="2" borderId="12" xfId="0" applyNumberFormat="1" applyFont="1" applyFill="1" applyBorder="1" applyAlignment="1">
      <alignment horizontal="right" vertical="center" wrapText="1"/>
    </xf>
    <xf numFmtId="10" fontId="39" fillId="3" borderId="12" xfId="2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/>
    </xf>
    <xf numFmtId="0" fontId="40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41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/>
    <xf numFmtId="0" fontId="19" fillId="0" borderId="0" xfId="0" applyFont="1" applyAlignment="1"/>
    <xf numFmtId="0" fontId="20" fillId="0" borderId="0" xfId="0" applyFont="1" applyAlignment="1"/>
    <xf numFmtId="0" fontId="7" fillId="0" borderId="0" xfId="0" applyFont="1" applyAlignment="1">
      <alignment horizontal="center"/>
    </xf>
    <xf numFmtId="0" fontId="69" fillId="0" borderId="0" xfId="0" applyFont="1" applyAlignment="1">
      <alignment horizontal="center"/>
    </xf>
    <xf numFmtId="0" fontId="70" fillId="0" borderId="0" xfId="0" applyFont="1" applyAlignment="1"/>
  </cellXfs>
  <cellStyles count="4">
    <cellStyle name="Normalny" xfId="0" builtinId="0"/>
    <cellStyle name="Normalny 2" xfId="3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opLeftCell="A28" workbookViewId="0">
      <selection activeCell="E4" sqref="E4"/>
    </sheetView>
  </sheetViews>
  <sheetFormatPr defaultRowHeight="15" x14ac:dyDescent="0.25"/>
  <cols>
    <col min="1" max="1" width="11.42578125" bestFit="1" customWidth="1"/>
    <col min="4" max="4" width="12" customWidth="1"/>
    <col min="6" max="6" width="9.85546875" customWidth="1"/>
    <col min="7" max="7" width="11.85546875" customWidth="1"/>
    <col min="8" max="8" width="13.7109375" customWidth="1"/>
  </cols>
  <sheetData>
    <row r="1" spans="1:8" x14ac:dyDescent="0.25">
      <c r="D1" s="98" t="s">
        <v>307</v>
      </c>
      <c r="E1" s="55"/>
    </row>
    <row r="2" spans="1:8" x14ac:dyDescent="0.25">
      <c r="D2" s="185" t="s">
        <v>301</v>
      </c>
      <c r="E2" s="185"/>
    </row>
    <row r="3" spans="1:8" x14ac:dyDescent="0.25">
      <c r="D3" s="98" t="s">
        <v>304</v>
      </c>
      <c r="E3" s="55"/>
    </row>
    <row r="4" spans="1:8" x14ac:dyDescent="0.25">
      <c r="D4" s="179" t="s">
        <v>309</v>
      </c>
      <c r="E4" s="55"/>
    </row>
    <row r="5" spans="1:8" ht="22.5" x14ac:dyDescent="0.3">
      <c r="A5" s="1" t="s">
        <v>308</v>
      </c>
      <c r="F5" s="2"/>
      <c r="G5" s="2"/>
      <c r="H5" s="3"/>
    </row>
    <row r="6" spans="1:8" ht="18.75" x14ac:dyDescent="0.3">
      <c r="A6" s="180" t="s">
        <v>310</v>
      </c>
      <c r="B6" s="163"/>
      <c r="C6" s="163"/>
      <c r="D6" s="163"/>
      <c r="E6" s="163"/>
      <c r="F6" s="163"/>
      <c r="G6" s="163"/>
      <c r="H6" s="163"/>
    </row>
    <row r="7" spans="1:8" ht="20.25" x14ac:dyDescent="0.3">
      <c r="A7" s="181"/>
      <c r="B7" s="182"/>
      <c r="C7" s="182"/>
      <c r="D7" s="182"/>
      <c r="E7" s="182"/>
      <c r="F7" s="182"/>
      <c r="G7" s="182"/>
      <c r="H7" s="182"/>
    </row>
    <row r="8" spans="1:8" ht="15.75" x14ac:dyDescent="0.25">
      <c r="A8" s="4" t="s">
        <v>0</v>
      </c>
      <c r="F8" s="2"/>
      <c r="G8" s="2"/>
      <c r="H8" s="3"/>
    </row>
    <row r="9" spans="1:8" ht="15.75" x14ac:dyDescent="0.25">
      <c r="A9" s="4" t="s">
        <v>168</v>
      </c>
      <c r="F9" s="2"/>
      <c r="G9" s="2"/>
      <c r="H9" s="3"/>
    </row>
    <row r="10" spans="1:8" ht="15.75" x14ac:dyDescent="0.25">
      <c r="A10" s="5" t="s">
        <v>169</v>
      </c>
      <c r="D10" s="4">
        <v>2322.81</v>
      </c>
      <c r="F10" s="2"/>
      <c r="G10" s="6">
        <v>2322.81</v>
      </c>
      <c r="H10" s="3"/>
    </row>
    <row r="11" spans="1:8" ht="15.75" x14ac:dyDescent="0.25">
      <c r="A11" s="4"/>
      <c r="F11" s="2"/>
      <c r="G11" s="2"/>
      <c r="H11" s="3"/>
    </row>
    <row r="12" spans="1:8" ht="18.75" x14ac:dyDescent="0.3">
      <c r="A12" s="7" t="s">
        <v>1</v>
      </c>
      <c r="D12" t="s">
        <v>2</v>
      </c>
      <c r="F12" s="2"/>
      <c r="G12" s="2" t="s">
        <v>3</v>
      </c>
      <c r="H12" s="3"/>
    </row>
    <row r="13" spans="1:8" ht="15.75" x14ac:dyDescent="0.25">
      <c r="A13" s="8" t="s">
        <v>4</v>
      </c>
      <c r="B13" s="8"/>
      <c r="C13" s="5"/>
      <c r="D13" s="9">
        <v>102000</v>
      </c>
      <c r="E13" s="2"/>
      <c r="F13" s="2"/>
      <c r="G13" s="2">
        <v>51000</v>
      </c>
      <c r="H13" s="10">
        <f>G13/D13</f>
        <v>0.5</v>
      </c>
    </row>
    <row r="14" spans="1:8" x14ac:dyDescent="0.25">
      <c r="A14" s="8" t="s">
        <v>5</v>
      </c>
      <c r="D14" s="2">
        <v>4000</v>
      </c>
      <c r="E14" s="2"/>
      <c r="F14" s="2"/>
      <c r="G14" s="2">
        <v>191.8</v>
      </c>
      <c r="H14" s="10">
        <f>G14/D14</f>
        <v>4.795E-2</v>
      </c>
    </row>
    <row r="15" spans="1:8" x14ac:dyDescent="0.25">
      <c r="A15" s="8"/>
      <c r="D15" s="2"/>
      <c r="E15" s="2"/>
      <c r="F15" s="2"/>
      <c r="G15" s="2"/>
      <c r="H15" s="10"/>
    </row>
    <row r="16" spans="1:8" ht="18.75" x14ac:dyDescent="0.3">
      <c r="A16" s="11" t="s">
        <v>6</v>
      </c>
      <c r="D16" s="12">
        <f>D10+D13+D14</f>
        <v>108322.81</v>
      </c>
      <c r="E16" s="13"/>
      <c r="F16" s="13"/>
      <c r="G16" s="12">
        <f>G10+G13+G14</f>
        <v>53514.61</v>
      </c>
      <c r="H16" s="10">
        <f>G16/D16</f>
        <v>0.49402900460207783</v>
      </c>
    </row>
    <row r="17" spans="1:8" ht="18.75" x14ac:dyDescent="0.3">
      <c r="A17" s="14"/>
      <c r="F17" s="2"/>
      <c r="G17" s="2"/>
      <c r="H17" s="3"/>
    </row>
    <row r="18" spans="1:8" ht="18.75" x14ac:dyDescent="0.3">
      <c r="A18" s="14"/>
      <c r="F18" s="2"/>
      <c r="G18" s="2"/>
      <c r="H18" s="3"/>
    </row>
    <row r="19" spans="1:8" ht="18.75" x14ac:dyDescent="0.3">
      <c r="A19" s="7" t="s">
        <v>7</v>
      </c>
      <c r="C19" t="s">
        <v>8</v>
      </c>
      <c r="D19" s="12">
        <v>108322.81</v>
      </c>
      <c r="E19" s="4"/>
      <c r="F19" s="15" t="s">
        <v>9</v>
      </c>
      <c r="G19" s="12">
        <f>G21+G26+G72</f>
        <v>42920.3</v>
      </c>
      <c r="H19" s="10">
        <f>G19/D19</f>
        <v>0.39622587338714721</v>
      </c>
    </row>
    <row r="20" spans="1:8" ht="15.75" x14ac:dyDescent="0.25">
      <c r="A20" s="5"/>
      <c r="F20" s="2"/>
      <c r="G20" s="2"/>
      <c r="H20" s="3"/>
    </row>
    <row r="21" spans="1:8" ht="15.75" x14ac:dyDescent="0.25">
      <c r="A21" s="4" t="s">
        <v>10</v>
      </c>
      <c r="F21" s="2"/>
      <c r="G21" s="13">
        <v>29943.24</v>
      </c>
      <c r="H21" s="16">
        <f>G21/65604</f>
        <v>0.45642399853667459</v>
      </c>
    </row>
    <row r="22" spans="1:8" x14ac:dyDescent="0.25">
      <c r="A22" s="17" t="s">
        <v>11</v>
      </c>
      <c r="B22" s="18"/>
      <c r="F22" s="2"/>
      <c r="G22" s="2"/>
      <c r="H22" s="3"/>
    </row>
    <row r="23" spans="1:8" x14ac:dyDescent="0.25">
      <c r="A23" s="17" t="s">
        <v>170</v>
      </c>
      <c r="B23" s="18"/>
      <c r="C23" s="18"/>
      <c r="D23" s="18"/>
      <c r="E23" s="18"/>
      <c r="F23" s="19"/>
      <c r="G23" s="2"/>
      <c r="H23" s="3"/>
    </row>
    <row r="24" spans="1:8" x14ac:dyDescent="0.25">
      <c r="A24" s="17" t="s">
        <v>12</v>
      </c>
      <c r="B24" s="18"/>
      <c r="C24" s="18"/>
      <c r="D24" s="18"/>
      <c r="E24" s="18"/>
      <c r="F24" s="19"/>
      <c r="G24" s="2"/>
      <c r="H24" s="3"/>
    </row>
    <row r="25" spans="1:8" ht="15.75" x14ac:dyDescent="0.25">
      <c r="A25" s="5"/>
      <c r="F25" s="2"/>
      <c r="G25" s="2"/>
      <c r="H25" s="3"/>
    </row>
    <row r="26" spans="1:8" ht="15.75" x14ac:dyDescent="0.25">
      <c r="A26" s="4" t="s">
        <v>13</v>
      </c>
      <c r="F26" s="2"/>
      <c r="G26" s="13">
        <f>SUM(G28:G71)</f>
        <v>12977.06</v>
      </c>
      <c r="H26" s="16">
        <f>G26/42718.81</f>
        <v>0.30377859308346838</v>
      </c>
    </row>
    <row r="27" spans="1:8" ht="15.75" x14ac:dyDescent="0.25">
      <c r="A27" s="5"/>
      <c r="F27" s="2"/>
      <c r="G27" s="2"/>
      <c r="H27" s="3"/>
    </row>
    <row r="28" spans="1:8" ht="15.75" x14ac:dyDescent="0.25">
      <c r="A28" s="5" t="s">
        <v>14</v>
      </c>
      <c r="F28" s="2"/>
      <c r="G28" s="2">
        <v>87.73</v>
      </c>
      <c r="H28" s="20"/>
    </row>
    <row r="29" spans="1:8" ht="15.75" x14ac:dyDescent="0.25">
      <c r="A29" s="5"/>
      <c r="F29" s="2"/>
      <c r="G29" s="2"/>
      <c r="H29" s="3"/>
    </row>
    <row r="30" spans="1:8" ht="15.75" x14ac:dyDescent="0.25">
      <c r="A30" s="5" t="s">
        <v>15</v>
      </c>
      <c r="F30" s="2"/>
      <c r="G30" s="2">
        <f>SUM(F31:F39)</f>
        <v>3243.84</v>
      </c>
      <c r="H30" s="3"/>
    </row>
    <row r="31" spans="1:8" x14ac:dyDescent="0.25">
      <c r="A31" s="17" t="s">
        <v>16</v>
      </c>
      <c r="B31" s="17"/>
      <c r="F31" s="2">
        <v>727.76</v>
      </c>
      <c r="G31" s="2"/>
      <c r="H31" s="3"/>
    </row>
    <row r="32" spans="1:8" x14ac:dyDescent="0.25">
      <c r="A32" s="183" t="s">
        <v>17</v>
      </c>
      <c r="B32" s="184"/>
      <c r="C32" s="184"/>
      <c r="D32" s="184"/>
      <c r="E32" s="184"/>
      <c r="F32" s="2">
        <v>255.5</v>
      </c>
      <c r="G32" s="2"/>
      <c r="H32" s="20"/>
    </row>
    <row r="33" spans="1:8" x14ac:dyDescent="0.25">
      <c r="A33" s="17" t="s">
        <v>173</v>
      </c>
      <c r="B33" s="21"/>
      <c r="C33" s="21"/>
      <c r="D33" s="21"/>
      <c r="E33" s="21"/>
      <c r="F33" s="2">
        <v>311</v>
      </c>
      <c r="G33" s="2"/>
      <c r="H33" s="3"/>
    </row>
    <row r="34" spans="1:8" x14ac:dyDescent="0.25">
      <c r="A34" s="17" t="s">
        <v>171</v>
      </c>
      <c r="B34" s="21"/>
      <c r="C34" s="21"/>
      <c r="D34" s="21"/>
      <c r="E34" s="21"/>
      <c r="F34" s="2">
        <v>175.48</v>
      </c>
      <c r="G34" s="2"/>
      <c r="H34" s="3"/>
    </row>
    <row r="35" spans="1:8" x14ac:dyDescent="0.25">
      <c r="A35" s="17" t="s">
        <v>174</v>
      </c>
      <c r="B35" s="21"/>
      <c r="C35" s="21"/>
      <c r="D35" s="21"/>
      <c r="E35" s="21"/>
      <c r="F35" s="2">
        <v>1001.44</v>
      </c>
      <c r="G35" s="2"/>
      <c r="H35" s="3"/>
    </row>
    <row r="36" spans="1:8" x14ac:dyDescent="0.25">
      <c r="A36" s="17" t="s">
        <v>172</v>
      </c>
      <c r="B36" s="21"/>
      <c r="C36" s="21"/>
      <c r="D36" s="21"/>
      <c r="E36" s="21"/>
      <c r="F36" s="2">
        <v>105.65</v>
      </c>
      <c r="G36" s="2"/>
      <c r="H36" s="3"/>
    </row>
    <row r="37" spans="1:8" x14ac:dyDescent="0.25">
      <c r="A37" s="17" t="s">
        <v>18</v>
      </c>
      <c r="B37" s="21"/>
      <c r="C37" s="21"/>
      <c r="D37" s="21"/>
      <c r="E37" s="21"/>
      <c r="F37" s="2">
        <v>30.75</v>
      </c>
      <c r="G37" s="2"/>
      <c r="H37" s="3"/>
    </row>
    <row r="38" spans="1:8" x14ac:dyDescent="0.25">
      <c r="A38" s="17" t="s">
        <v>175</v>
      </c>
      <c r="B38" s="21"/>
      <c r="C38" s="21"/>
      <c r="D38" s="21"/>
      <c r="E38" s="21"/>
      <c r="F38" s="2">
        <v>489.26</v>
      </c>
      <c r="G38" s="2"/>
      <c r="H38" s="3"/>
    </row>
    <row r="39" spans="1:8" x14ac:dyDescent="0.25">
      <c r="A39" s="17" t="s">
        <v>176</v>
      </c>
      <c r="B39" s="21"/>
      <c r="C39" s="21"/>
      <c r="D39" s="21"/>
      <c r="E39" s="21"/>
      <c r="F39" s="2">
        <v>147</v>
      </c>
      <c r="G39" s="2"/>
      <c r="H39" s="3"/>
    </row>
    <row r="40" spans="1:8" x14ac:dyDescent="0.25">
      <c r="A40" s="17"/>
      <c r="B40" s="21"/>
      <c r="C40" s="21"/>
      <c r="D40" s="21"/>
      <c r="E40" s="21"/>
      <c r="F40" s="2"/>
      <c r="G40" s="2"/>
      <c r="H40" s="3"/>
    </row>
    <row r="41" spans="1:8" ht="15.75" x14ac:dyDescent="0.25">
      <c r="A41" s="5" t="s">
        <v>19</v>
      </c>
      <c r="F41" s="15"/>
      <c r="G41" s="2">
        <v>1950.89</v>
      </c>
      <c r="H41" s="3"/>
    </row>
    <row r="42" spans="1:8" x14ac:dyDescent="0.25">
      <c r="A42" s="17"/>
      <c r="F42" s="2"/>
      <c r="G42" s="2"/>
      <c r="H42" s="3"/>
    </row>
    <row r="43" spans="1:8" ht="15.75" x14ac:dyDescent="0.25">
      <c r="A43" s="5" t="s">
        <v>20</v>
      </c>
      <c r="F43" s="2"/>
      <c r="G43" s="2">
        <f>SUM(F44:F46)</f>
        <v>1620.94</v>
      </c>
      <c r="H43" s="3"/>
    </row>
    <row r="44" spans="1:8" x14ac:dyDescent="0.25">
      <c r="A44" s="17" t="s">
        <v>21</v>
      </c>
      <c r="B44" s="21"/>
      <c r="C44" s="21"/>
      <c r="D44" s="21"/>
      <c r="E44" s="21"/>
      <c r="F44" s="2">
        <v>1004.01</v>
      </c>
      <c r="G44" s="2"/>
      <c r="H44" s="3"/>
    </row>
    <row r="45" spans="1:8" x14ac:dyDescent="0.25">
      <c r="A45" s="17" t="s">
        <v>22</v>
      </c>
      <c r="B45" s="21"/>
      <c r="C45" s="21"/>
      <c r="D45" s="21"/>
      <c r="E45" s="21"/>
      <c r="F45" s="2">
        <v>613.5</v>
      </c>
      <c r="G45" s="2"/>
      <c r="H45" s="3"/>
    </row>
    <row r="46" spans="1:8" x14ac:dyDescent="0.25">
      <c r="A46" s="17" t="s">
        <v>23</v>
      </c>
      <c r="B46" s="21"/>
      <c r="C46" s="21"/>
      <c r="D46" s="21"/>
      <c r="E46" s="21"/>
      <c r="F46" s="2">
        <v>3.43</v>
      </c>
      <c r="G46" s="2"/>
      <c r="H46" s="3"/>
    </row>
    <row r="47" spans="1:8" x14ac:dyDescent="0.25">
      <c r="A47" s="17"/>
      <c r="B47" s="21"/>
      <c r="C47" s="21"/>
      <c r="D47" s="21"/>
      <c r="E47" s="21"/>
      <c r="F47" s="2"/>
      <c r="G47" s="2"/>
      <c r="H47" s="3"/>
    </row>
    <row r="48" spans="1:8" ht="15.75" x14ac:dyDescent="0.25">
      <c r="A48" s="5" t="s">
        <v>24</v>
      </c>
      <c r="F48" s="2"/>
      <c r="G48" s="2">
        <f>SUM(F49:F50)</f>
        <v>723.2</v>
      </c>
      <c r="H48" s="20"/>
    </row>
    <row r="49" spans="1:8" x14ac:dyDescent="0.25">
      <c r="A49" s="17" t="s">
        <v>25</v>
      </c>
      <c r="F49" s="2">
        <v>73.2</v>
      </c>
      <c r="G49" s="2"/>
      <c r="H49" s="3"/>
    </row>
    <row r="50" spans="1:8" x14ac:dyDescent="0.25">
      <c r="A50" s="17" t="s">
        <v>177</v>
      </c>
      <c r="F50" s="2">
        <v>650</v>
      </c>
      <c r="G50" s="2"/>
      <c r="H50" s="3"/>
    </row>
    <row r="51" spans="1:8" x14ac:dyDescent="0.25">
      <c r="A51" s="17"/>
      <c r="F51" s="2"/>
      <c r="G51" s="2"/>
      <c r="H51" s="3"/>
    </row>
    <row r="52" spans="1:8" ht="15.75" x14ac:dyDescent="0.25">
      <c r="A52" s="5" t="s">
        <v>82</v>
      </c>
      <c r="F52" s="2"/>
      <c r="G52" s="2">
        <f>SUM(F53:F58)</f>
        <v>3143.05</v>
      </c>
      <c r="H52" s="20"/>
    </row>
    <row r="53" spans="1:8" x14ac:dyDescent="0.25">
      <c r="A53" s="17" t="s">
        <v>178</v>
      </c>
      <c r="C53" s="17"/>
      <c r="F53" s="2">
        <v>560.38</v>
      </c>
      <c r="G53" s="2"/>
      <c r="H53" s="3"/>
    </row>
    <row r="54" spans="1:8" x14ac:dyDescent="0.25">
      <c r="A54" s="17" t="s">
        <v>179</v>
      </c>
      <c r="C54" s="17"/>
      <c r="F54" s="2">
        <v>1095</v>
      </c>
      <c r="G54" s="2"/>
      <c r="H54" s="3"/>
    </row>
    <row r="55" spans="1:8" x14ac:dyDescent="0.25">
      <c r="A55" s="17" t="s">
        <v>180</v>
      </c>
      <c r="E55" s="17"/>
      <c r="F55" s="2">
        <v>62.22</v>
      </c>
      <c r="G55" s="2"/>
      <c r="H55" s="3"/>
    </row>
    <row r="56" spans="1:8" x14ac:dyDescent="0.25">
      <c r="A56" s="17" t="s">
        <v>26</v>
      </c>
      <c r="F56" s="2">
        <v>24.8</v>
      </c>
      <c r="G56" s="2"/>
      <c r="H56" s="3"/>
    </row>
    <row r="57" spans="1:8" x14ac:dyDescent="0.25">
      <c r="A57" s="17" t="s">
        <v>27</v>
      </c>
      <c r="F57" s="2">
        <v>80.650000000000006</v>
      </c>
      <c r="G57" s="2"/>
      <c r="H57" s="20"/>
    </row>
    <row r="58" spans="1:8" x14ac:dyDescent="0.25">
      <c r="A58" s="17" t="s">
        <v>28</v>
      </c>
      <c r="B58" s="21"/>
      <c r="C58" s="21"/>
      <c r="F58" s="2">
        <v>1320</v>
      </c>
      <c r="G58" s="2"/>
      <c r="H58" s="3"/>
    </row>
    <row r="59" spans="1:8" x14ac:dyDescent="0.25">
      <c r="A59" s="17"/>
      <c r="B59" s="21"/>
      <c r="C59" s="21"/>
      <c r="F59" s="2"/>
      <c r="G59" s="2"/>
      <c r="H59" s="3"/>
    </row>
    <row r="60" spans="1:8" ht="15.75" x14ac:dyDescent="0.25">
      <c r="A60" s="5" t="s">
        <v>161</v>
      </c>
      <c r="F60" s="2"/>
      <c r="G60" s="2">
        <f>F61+F62</f>
        <v>261.37</v>
      </c>
      <c r="H60" s="3"/>
    </row>
    <row r="61" spans="1:8" x14ac:dyDescent="0.25">
      <c r="A61" s="20" t="s">
        <v>29</v>
      </c>
      <c r="B61" s="23"/>
      <c r="C61" s="23"/>
      <c r="D61" s="23"/>
      <c r="E61" s="23"/>
      <c r="F61" s="2">
        <v>117.23</v>
      </c>
      <c r="G61" s="2"/>
      <c r="H61" s="3"/>
    </row>
    <row r="62" spans="1:8" x14ac:dyDescent="0.25">
      <c r="A62" s="20" t="s">
        <v>30</v>
      </c>
      <c r="B62" s="23"/>
      <c r="C62" s="23"/>
      <c r="D62" s="23"/>
      <c r="E62" s="23"/>
      <c r="F62" s="2">
        <v>144.13999999999999</v>
      </c>
      <c r="G62" s="2"/>
      <c r="H62" s="3"/>
    </row>
    <row r="63" spans="1:8" ht="15.75" x14ac:dyDescent="0.25">
      <c r="A63" s="5"/>
      <c r="F63" s="2"/>
      <c r="G63" s="2"/>
      <c r="H63" s="3"/>
    </row>
    <row r="64" spans="1:8" ht="15.75" x14ac:dyDescent="0.25">
      <c r="A64" s="24" t="s">
        <v>90</v>
      </c>
      <c r="F64" s="25"/>
      <c r="G64" s="2">
        <v>72.22</v>
      </c>
      <c r="H64" s="3"/>
    </row>
    <row r="65" spans="1:8" ht="15.75" x14ac:dyDescent="0.25">
      <c r="A65" s="26"/>
      <c r="F65" s="2"/>
      <c r="G65" s="2"/>
      <c r="H65" s="3"/>
    </row>
    <row r="66" spans="1:8" ht="15.75" x14ac:dyDescent="0.25">
      <c r="A66" s="24" t="s">
        <v>91</v>
      </c>
      <c r="F66" s="2"/>
      <c r="G66" s="27">
        <v>196.13</v>
      </c>
      <c r="H66" s="3"/>
    </row>
    <row r="67" spans="1:8" ht="15.75" x14ac:dyDescent="0.25">
      <c r="A67" s="26" t="s">
        <v>31</v>
      </c>
      <c r="F67" s="2"/>
      <c r="G67" s="2"/>
      <c r="H67" s="3"/>
    </row>
    <row r="68" spans="1:8" ht="15.75" x14ac:dyDescent="0.25">
      <c r="A68" s="26"/>
      <c r="F68" s="2"/>
      <c r="G68" s="2"/>
      <c r="H68" s="3"/>
    </row>
    <row r="69" spans="1:8" ht="15.75" x14ac:dyDescent="0.25">
      <c r="A69" s="5" t="s">
        <v>92</v>
      </c>
      <c r="G69" s="28">
        <v>1640.91</v>
      </c>
      <c r="H69" s="29"/>
    </row>
    <row r="70" spans="1:8" ht="15.75" x14ac:dyDescent="0.25">
      <c r="A70" s="26"/>
      <c r="F70" s="2"/>
      <c r="G70" s="2"/>
      <c r="H70" s="3"/>
    </row>
    <row r="71" spans="1:8" ht="15.75" x14ac:dyDescent="0.25">
      <c r="A71" s="5" t="s">
        <v>93</v>
      </c>
      <c r="G71" s="28">
        <v>36.78</v>
      </c>
      <c r="H71" s="29"/>
    </row>
    <row r="72" spans="1:8" ht="15.75" x14ac:dyDescent="0.25">
      <c r="A72" s="30"/>
      <c r="B72" s="31"/>
      <c r="C72" s="31"/>
      <c r="D72" s="31"/>
      <c r="E72" s="31"/>
      <c r="F72" s="31"/>
      <c r="G72" s="32"/>
      <c r="H72" s="33"/>
    </row>
    <row r="73" spans="1:8" ht="15.75" x14ac:dyDescent="0.25">
      <c r="A73" s="30"/>
      <c r="B73" s="31"/>
      <c r="C73" s="31"/>
      <c r="D73" s="31"/>
      <c r="E73" s="31"/>
      <c r="F73" s="31"/>
      <c r="G73" s="31"/>
      <c r="H73" s="34"/>
    </row>
    <row r="74" spans="1:8" ht="15.75" x14ac:dyDescent="0.25">
      <c r="A74" s="26"/>
      <c r="F74" s="2"/>
      <c r="G74" s="2"/>
      <c r="H74" s="3"/>
    </row>
    <row r="75" spans="1:8" x14ac:dyDescent="0.25">
      <c r="A75" s="36"/>
      <c r="F75" s="2"/>
      <c r="G75" s="2"/>
      <c r="H75" s="3"/>
    </row>
    <row r="76" spans="1:8" ht="15.75" x14ac:dyDescent="0.25">
      <c r="A76" s="4" t="s">
        <v>181</v>
      </c>
      <c r="E76" s="37"/>
      <c r="F76" s="2"/>
      <c r="G76" s="38">
        <f>G16-G19</f>
        <v>10594.309999999998</v>
      </c>
      <c r="H76" s="3"/>
    </row>
    <row r="77" spans="1:8" ht="15.75" x14ac:dyDescent="0.25">
      <c r="A77" s="22"/>
      <c r="F77" s="2"/>
      <c r="G77" s="2"/>
    </row>
    <row r="78" spans="1:8" ht="15.75" x14ac:dyDescent="0.25">
      <c r="A78" s="5" t="s">
        <v>32</v>
      </c>
      <c r="F78" s="2"/>
      <c r="G78" s="2"/>
      <c r="H78" s="3"/>
    </row>
    <row r="79" spans="1:8" ht="15.75" x14ac:dyDescent="0.25">
      <c r="A79" s="39" t="s">
        <v>182</v>
      </c>
      <c r="F79" s="2"/>
      <c r="G79" s="2"/>
      <c r="H79" s="3"/>
    </row>
    <row r="80" spans="1:8" ht="15.75" x14ac:dyDescent="0.25">
      <c r="A80" s="39" t="s">
        <v>183</v>
      </c>
      <c r="F80" s="2"/>
      <c r="G80" s="2"/>
      <c r="H80" s="3"/>
    </row>
    <row r="81" spans="1:8" ht="15.75" x14ac:dyDescent="0.25">
      <c r="A81" s="39" t="s">
        <v>184</v>
      </c>
      <c r="F81" s="2"/>
      <c r="G81" s="2"/>
      <c r="H81" s="3"/>
    </row>
    <row r="82" spans="1:8" ht="15.75" x14ac:dyDescent="0.25">
      <c r="A82" s="39" t="s">
        <v>185</v>
      </c>
      <c r="F82" s="2"/>
      <c r="G82" s="2"/>
      <c r="H82" s="3"/>
    </row>
    <row r="83" spans="1:8" ht="15.75" x14ac:dyDescent="0.25">
      <c r="A83" s="39" t="s">
        <v>33</v>
      </c>
      <c r="F83" s="2"/>
      <c r="G83" s="2"/>
      <c r="H83" s="3"/>
    </row>
    <row r="84" spans="1:8" ht="15.75" x14ac:dyDescent="0.25">
      <c r="A84" s="39" t="s">
        <v>186</v>
      </c>
      <c r="F84" s="2"/>
      <c r="G84" s="2"/>
      <c r="H84" s="3"/>
    </row>
    <row r="85" spans="1:8" ht="15.75" x14ac:dyDescent="0.25">
      <c r="A85" s="39" t="s">
        <v>187</v>
      </c>
      <c r="F85" s="2"/>
      <c r="G85" s="2"/>
      <c r="H85" s="3"/>
    </row>
    <row r="86" spans="1:8" ht="15.75" x14ac:dyDescent="0.25">
      <c r="A86" s="39" t="s">
        <v>188</v>
      </c>
      <c r="F86" s="2"/>
      <c r="G86" s="2"/>
      <c r="H86" s="3"/>
    </row>
    <row r="87" spans="1:8" ht="15.75" x14ac:dyDescent="0.25">
      <c r="A87" s="39" t="s">
        <v>189</v>
      </c>
      <c r="F87" s="2"/>
      <c r="G87" s="2"/>
      <c r="H87" s="3"/>
    </row>
    <row r="88" spans="1:8" ht="15.75" x14ac:dyDescent="0.25">
      <c r="A88" s="40"/>
      <c r="F88" s="2"/>
      <c r="G88" s="2"/>
      <c r="H88" s="3"/>
    </row>
    <row r="89" spans="1:8" ht="15.75" x14ac:dyDescent="0.25">
      <c r="A89" s="41" t="s">
        <v>190</v>
      </c>
      <c r="B89" s="42"/>
      <c r="C89" s="42"/>
      <c r="D89" s="42"/>
      <c r="E89" s="42"/>
      <c r="F89" s="43"/>
      <c r="G89" s="43"/>
      <c r="H89" s="3"/>
    </row>
    <row r="90" spans="1:8" ht="15.75" x14ac:dyDescent="0.25">
      <c r="A90" s="5"/>
      <c r="F90" s="2"/>
      <c r="G90" s="2"/>
      <c r="H90" s="28"/>
    </row>
    <row r="91" spans="1:8" ht="15.75" x14ac:dyDescent="0.25">
      <c r="A91" s="41" t="s">
        <v>191</v>
      </c>
      <c r="B91" s="44"/>
      <c r="C91" s="44"/>
      <c r="D91" s="44"/>
      <c r="E91" s="44"/>
      <c r="F91" s="2"/>
      <c r="G91" s="2"/>
      <c r="H91" s="3"/>
    </row>
    <row r="92" spans="1:8" ht="15.75" x14ac:dyDescent="0.25">
      <c r="A92" s="41"/>
      <c r="B92" s="44"/>
      <c r="C92" s="44"/>
      <c r="D92" s="44"/>
      <c r="E92" s="44"/>
      <c r="F92" s="2"/>
      <c r="G92" s="2"/>
      <c r="H92" s="3"/>
    </row>
    <row r="93" spans="1:8" ht="15.75" x14ac:dyDescent="0.25">
      <c r="A93" s="5"/>
      <c r="F93" s="2"/>
      <c r="G93" s="2"/>
      <c r="H93" s="3"/>
    </row>
    <row r="94" spans="1:8" ht="15.75" x14ac:dyDescent="0.25">
      <c r="A94" s="5" t="s">
        <v>255</v>
      </c>
      <c r="F94" s="2"/>
      <c r="G94" s="2"/>
      <c r="H94" s="3"/>
    </row>
    <row r="95" spans="1:8" ht="15.75" x14ac:dyDescent="0.25">
      <c r="A95" s="5" t="s">
        <v>34</v>
      </c>
      <c r="F95" s="2"/>
      <c r="G95" s="2"/>
      <c r="H95" s="3"/>
    </row>
    <row r="98" spans="8:8" x14ac:dyDescent="0.25">
      <c r="H98" s="3"/>
    </row>
  </sheetData>
  <mergeCells count="3">
    <mergeCell ref="A7:H7"/>
    <mergeCell ref="A32:E32"/>
    <mergeCell ref="D2:E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13" workbookViewId="0">
      <selection activeCell="C30" sqref="C30"/>
    </sheetView>
  </sheetViews>
  <sheetFormatPr defaultRowHeight="15" x14ac:dyDescent="0.25"/>
  <cols>
    <col min="1" max="1" width="50.42578125" customWidth="1"/>
    <col min="2" max="2" width="13.140625" customWidth="1"/>
    <col min="3" max="3" width="13.28515625" customWidth="1"/>
    <col min="4" max="4" width="9.7109375" customWidth="1"/>
  </cols>
  <sheetData>
    <row r="1" spans="1:4" x14ac:dyDescent="0.25">
      <c r="B1" s="98" t="s">
        <v>300</v>
      </c>
      <c r="C1" s="55"/>
    </row>
    <row r="2" spans="1:4" x14ac:dyDescent="0.25">
      <c r="B2" s="185" t="s">
        <v>301</v>
      </c>
      <c r="C2" s="185"/>
    </row>
    <row r="3" spans="1:4" x14ac:dyDescent="0.25">
      <c r="B3" s="98" t="s">
        <v>304</v>
      </c>
      <c r="C3" s="55"/>
    </row>
    <row r="4" spans="1:4" x14ac:dyDescent="0.25">
      <c r="B4" s="179" t="s">
        <v>305</v>
      </c>
      <c r="C4" s="55"/>
    </row>
    <row r="5" spans="1:4" ht="15.75" x14ac:dyDescent="0.25">
      <c r="A5" s="186" t="s">
        <v>302</v>
      </c>
      <c r="B5" s="186"/>
      <c r="C5" s="186"/>
      <c r="D5" s="186"/>
    </row>
    <row r="6" spans="1:4" ht="15.75" customHeight="1" x14ac:dyDescent="0.25">
      <c r="A6" s="186" t="s">
        <v>303</v>
      </c>
      <c r="B6" s="186"/>
      <c r="C6" s="186"/>
      <c r="D6" s="186"/>
    </row>
    <row r="7" spans="1:4" ht="15.75" x14ac:dyDescent="0.25">
      <c r="A7" s="193" t="s">
        <v>306</v>
      </c>
      <c r="B7" s="193"/>
      <c r="C7" s="193"/>
      <c r="D7" s="193"/>
    </row>
    <row r="8" spans="1:4" ht="15.75" thickBot="1" x14ac:dyDescent="0.3">
      <c r="B8" s="55"/>
      <c r="C8" s="55"/>
      <c r="D8" s="56"/>
    </row>
    <row r="9" spans="1:4" ht="15.75" x14ac:dyDescent="0.25">
      <c r="A9" s="187" t="s">
        <v>197</v>
      </c>
      <c r="B9" s="57"/>
      <c r="C9" s="58"/>
      <c r="D9" s="59"/>
    </row>
    <row r="10" spans="1:4" ht="16.5" thickBot="1" x14ac:dyDescent="0.3">
      <c r="A10" s="188"/>
      <c r="B10" s="159">
        <v>14373.08</v>
      </c>
      <c r="C10" s="160">
        <v>14373.08</v>
      </c>
      <c r="D10" s="60"/>
    </row>
    <row r="11" spans="1:4" ht="21.75" customHeight="1" x14ac:dyDescent="0.25">
      <c r="A11" s="61" t="s">
        <v>1</v>
      </c>
      <c r="B11" s="62" t="s">
        <v>2</v>
      </c>
      <c r="C11" s="63" t="s">
        <v>3</v>
      </c>
      <c r="D11" s="64" t="s">
        <v>35</v>
      </c>
    </row>
    <row r="12" spans="1:4" x14ac:dyDescent="0.25">
      <c r="A12" s="65" t="s">
        <v>36</v>
      </c>
      <c r="B12" s="66">
        <v>820969.77</v>
      </c>
      <c r="C12" s="66">
        <v>412300</v>
      </c>
      <c r="D12" s="67">
        <f t="shared" ref="D12:D16" si="0">C12/B12</f>
        <v>0.5022109401178072</v>
      </c>
    </row>
    <row r="13" spans="1:4" ht="38.25" x14ac:dyDescent="0.25">
      <c r="A13" s="65" t="s">
        <v>192</v>
      </c>
      <c r="B13" s="66">
        <v>5100</v>
      </c>
      <c r="C13" s="66">
        <v>0</v>
      </c>
      <c r="D13" s="67">
        <f t="shared" si="0"/>
        <v>0</v>
      </c>
    </row>
    <row r="14" spans="1:4" ht="28.5" customHeight="1" x14ac:dyDescent="0.25">
      <c r="A14" s="65" t="s">
        <v>193</v>
      </c>
      <c r="B14" s="66">
        <v>26100</v>
      </c>
      <c r="C14" s="66">
        <v>26100</v>
      </c>
      <c r="D14" s="67">
        <f t="shared" si="0"/>
        <v>1</v>
      </c>
    </row>
    <row r="15" spans="1:4" ht="26.25" customHeight="1" x14ac:dyDescent="0.25">
      <c r="A15" s="65" t="s">
        <v>194</v>
      </c>
      <c r="B15" s="66">
        <v>15000</v>
      </c>
      <c r="C15" s="66">
        <v>13082.69</v>
      </c>
      <c r="D15" s="67">
        <f t="shared" si="0"/>
        <v>0.87217933333333342</v>
      </c>
    </row>
    <row r="16" spans="1:4" ht="27" customHeight="1" x14ac:dyDescent="0.25">
      <c r="A16" s="176" t="s">
        <v>37</v>
      </c>
      <c r="B16" s="177">
        <f>SUM(B12:B15)+B10</f>
        <v>881542.85</v>
      </c>
      <c r="C16" s="177">
        <f>SUM(C12:C15)+C10</f>
        <v>465855.77</v>
      </c>
      <c r="D16" s="178">
        <f t="shared" si="0"/>
        <v>0.52845504900867835</v>
      </c>
    </row>
    <row r="17" spans="1:4" ht="18.75" x14ac:dyDescent="0.25">
      <c r="A17" s="68"/>
      <c r="B17" s="69"/>
      <c r="C17" s="69"/>
      <c r="D17" s="70"/>
    </row>
    <row r="18" spans="1:4" ht="19.5" thickBot="1" x14ac:dyDescent="0.35">
      <c r="A18" s="71"/>
      <c r="B18" s="72"/>
      <c r="C18" s="72"/>
      <c r="D18" s="73"/>
    </row>
    <row r="19" spans="1:4" ht="23.25" customHeight="1" thickBot="1" x14ac:dyDescent="0.3">
      <c r="A19" s="74" t="s">
        <v>38</v>
      </c>
      <c r="B19" s="75" t="s">
        <v>2</v>
      </c>
      <c r="C19" s="76" t="s">
        <v>3</v>
      </c>
      <c r="D19" s="77" t="s">
        <v>39</v>
      </c>
    </row>
    <row r="20" spans="1:4" ht="15.75" x14ac:dyDescent="0.25">
      <c r="A20" s="78"/>
      <c r="B20" s="79"/>
      <c r="C20" s="80"/>
      <c r="D20" s="81"/>
    </row>
    <row r="21" spans="1:4" ht="15.75" thickBot="1" x14ac:dyDescent="0.3">
      <c r="A21" s="82" t="s">
        <v>40</v>
      </c>
      <c r="B21" s="83">
        <v>449369.08</v>
      </c>
      <c r="C21" s="84">
        <v>260644.67</v>
      </c>
      <c r="D21" s="85">
        <f t="shared" ref="D21:D31" si="1">C21/B21</f>
        <v>0.58002359663909231</v>
      </c>
    </row>
    <row r="22" spans="1:4" x14ac:dyDescent="0.25">
      <c r="A22" s="86"/>
      <c r="B22" s="87"/>
      <c r="C22" s="88"/>
      <c r="D22" s="89"/>
    </row>
    <row r="23" spans="1:4" ht="15.75" thickBot="1" x14ac:dyDescent="0.3">
      <c r="A23" s="82" t="s">
        <v>41</v>
      </c>
      <c r="B23" s="83">
        <v>305925.77</v>
      </c>
      <c r="C23" s="84">
        <v>115849.39</v>
      </c>
      <c r="D23" s="85">
        <f t="shared" si="1"/>
        <v>0.37868463974120253</v>
      </c>
    </row>
    <row r="24" spans="1:4" x14ac:dyDescent="0.25">
      <c r="A24" s="86"/>
      <c r="B24" s="87"/>
      <c r="C24" s="88"/>
      <c r="D24" s="89"/>
    </row>
    <row r="25" spans="1:4" ht="15.75" thickBot="1" x14ac:dyDescent="0.3">
      <c r="A25" s="82" t="s">
        <v>42</v>
      </c>
      <c r="B25" s="83">
        <v>76299</v>
      </c>
      <c r="C25" s="84">
        <v>36107.19</v>
      </c>
      <c r="D25" s="85">
        <f t="shared" si="1"/>
        <v>0.47323280776943344</v>
      </c>
    </row>
    <row r="26" spans="1:4" x14ac:dyDescent="0.25">
      <c r="A26" s="86"/>
      <c r="B26" s="87"/>
      <c r="C26" s="88"/>
      <c r="D26" s="89"/>
    </row>
    <row r="27" spans="1:4" ht="15.75" thickBot="1" x14ac:dyDescent="0.3">
      <c r="A27" s="90" t="s">
        <v>43</v>
      </c>
      <c r="B27" s="91">
        <v>39134</v>
      </c>
      <c r="C27" s="92">
        <v>23414.76</v>
      </c>
      <c r="D27" s="85">
        <f t="shared" si="1"/>
        <v>0.59832268615526141</v>
      </c>
    </row>
    <row r="28" spans="1:4" ht="26.25" thickBot="1" x14ac:dyDescent="0.3">
      <c r="A28" s="90" t="s">
        <v>195</v>
      </c>
      <c r="B28" s="93">
        <v>5100</v>
      </c>
      <c r="C28" s="93">
        <v>0</v>
      </c>
      <c r="D28" s="85">
        <f t="shared" ref="D28" si="2">C28/B28</f>
        <v>0</v>
      </c>
    </row>
    <row r="29" spans="1:4" ht="39" thickBot="1" x14ac:dyDescent="0.3">
      <c r="A29" s="90" t="s">
        <v>266</v>
      </c>
      <c r="B29" s="93">
        <v>5100</v>
      </c>
      <c r="C29" s="93">
        <v>5100</v>
      </c>
      <c r="D29" s="85">
        <f t="shared" si="1"/>
        <v>1</v>
      </c>
    </row>
    <row r="30" spans="1:4" ht="26.25" thickBot="1" x14ac:dyDescent="0.3">
      <c r="A30" s="94" t="s">
        <v>265</v>
      </c>
      <c r="B30" s="93">
        <v>615</v>
      </c>
      <c r="C30" s="93">
        <v>615</v>
      </c>
      <c r="D30" s="85">
        <f t="shared" si="1"/>
        <v>1</v>
      </c>
    </row>
    <row r="31" spans="1:4" ht="27.75" customHeight="1" thickBot="1" x14ac:dyDescent="0.3">
      <c r="A31" s="172" t="s">
        <v>44</v>
      </c>
      <c r="B31" s="173">
        <f>SUM(B20:B30)</f>
        <v>881542.85000000009</v>
      </c>
      <c r="C31" s="174">
        <f>SUM(C20:C30)</f>
        <v>441731.01</v>
      </c>
      <c r="D31" s="175">
        <f t="shared" si="1"/>
        <v>0.50108852904881473</v>
      </c>
    </row>
    <row r="32" spans="1:4" ht="20.25" x14ac:dyDescent="0.25">
      <c r="A32" s="95"/>
      <c r="B32" s="69"/>
      <c r="C32" s="69"/>
      <c r="D32" s="70"/>
    </row>
    <row r="33" spans="1:4" ht="18.75" x14ac:dyDescent="0.3">
      <c r="A33" s="96" t="s">
        <v>196</v>
      </c>
      <c r="B33" s="97"/>
      <c r="C33" s="38">
        <f>C16-C31</f>
        <v>24124.760000000009</v>
      </c>
      <c r="D33" s="56"/>
    </row>
    <row r="36" spans="1:4" x14ac:dyDescent="0.25">
      <c r="D36">
        <v>1</v>
      </c>
    </row>
  </sheetData>
  <mergeCells count="5">
    <mergeCell ref="A5:D5"/>
    <mergeCell ref="A6:D6"/>
    <mergeCell ref="A7:D7"/>
    <mergeCell ref="A9:A10"/>
    <mergeCell ref="B2:C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6"/>
  <sheetViews>
    <sheetView topLeftCell="A163" zoomScaleNormal="100" workbookViewId="0">
      <selection activeCell="D5" sqref="D5"/>
    </sheetView>
  </sheetViews>
  <sheetFormatPr defaultRowHeight="15" x14ac:dyDescent="0.25"/>
  <cols>
    <col min="3" max="3" width="7.5703125" customWidth="1"/>
    <col min="4" max="4" width="9.28515625" customWidth="1"/>
    <col min="5" max="5" width="10.28515625" customWidth="1"/>
    <col min="6" max="6" width="11.7109375" bestFit="1" customWidth="1"/>
    <col min="7" max="7" width="10.140625" bestFit="1" customWidth="1"/>
    <col min="8" max="8" width="11.85546875" customWidth="1"/>
    <col min="9" max="9" width="7.85546875" customWidth="1"/>
  </cols>
  <sheetData>
    <row r="1" spans="1:9" ht="19.5" x14ac:dyDescent="0.3">
      <c r="A1" s="194" t="s">
        <v>311</v>
      </c>
      <c r="B1" s="195"/>
      <c r="C1" s="195"/>
      <c r="D1" s="195"/>
      <c r="E1" s="195"/>
      <c r="F1" s="195"/>
      <c r="G1" s="195"/>
      <c r="H1" s="195"/>
      <c r="I1" s="195"/>
    </row>
    <row r="2" spans="1:9" ht="19.5" x14ac:dyDescent="0.3">
      <c r="A2" s="194" t="s">
        <v>45</v>
      </c>
      <c r="B2" s="195"/>
      <c r="C2" s="195"/>
      <c r="D2" s="195"/>
      <c r="E2" s="195"/>
      <c r="F2" s="195"/>
      <c r="G2" s="195"/>
      <c r="H2" s="195"/>
      <c r="I2" s="195"/>
    </row>
    <row r="3" spans="1:9" ht="19.5" x14ac:dyDescent="0.3">
      <c r="A3" s="194" t="s">
        <v>198</v>
      </c>
      <c r="B3" s="195"/>
      <c r="C3" s="195"/>
      <c r="D3" s="195"/>
      <c r="E3" s="195"/>
      <c r="F3" s="195"/>
      <c r="G3" s="195"/>
      <c r="H3" s="195"/>
      <c r="I3" s="195"/>
    </row>
    <row r="4" spans="1:9" ht="14.25" customHeight="1" x14ac:dyDescent="0.3">
      <c r="A4" s="53"/>
      <c r="B4" s="54"/>
      <c r="C4" s="54"/>
      <c r="D4" s="54"/>
      <c r="E4" s="54"/>
      <c r="F4" s="54"/>
      <c r="G4" s="54"/>
      <c r="H4" s="54"/>
      <c r="I4" s="54"/>
    </row>
    <row r="5" spans="1:9" x14ac:dyDescent="0.25">
      <c r="A5" s="98" t="s">
        <v>0</v>
      </c>
      <c r="B5" s="18"/>
      <c r="C5" s="18"/>
      <c r="D5" s="18"/>
      <c r="F5" s="99">
        <v>14373.08</v>
      </c>
      <c r="G5" s="28"/>
      <c r="H5" s="100">
        <v>14373.08</v>
      </c>
      <c r="I5" s="101"/>
    </row>
    <row r="6" spans="1:9" x14ac:dyDescent="0.25">
      <c r="A6" s="98" t="s">
        <v>199</v>
      </c>
      <c r="B6" s="18"/>
      <c r="C6" s="18"/>
      <c r="D6" s="18"/>
      <c r="G6" s="28"/>
      <c r="H6" s="29"/>
      <c r="I6" s="101"/>
    </row>
    <row r="7" spans="1:9" ht="15.75" x14ac:dyDescent="0.25">
      <c r="A7" s="191" t="s">
        <v>200</v>
      </c>
      <c r="B7" s="192"/>
      <c r="C7" s="192"/>
      <c r="D7" s="192"/>
      <c r="E7" s="5"/>
      <c r="G7" s="28"/>
      <c r="H7" s="29"/>
      <c r="I7" s="101"/>
    </row>
    <row r="8" spans="1:9" ht="12.75" customHeight="1" x14ac:dyDescent="0.3">
      <c r="A8" s="14"/>
      <c r="G8" s="28"/>
      <c r="H8" s="29"/>
      <c r="I8" s="101"/>
    </row>
    <row r="9" spans="1:9" ht="18.75" x14ac:dyDescent="0.3">
      <c r="A9" s="7" t="s">
        <v>46</v>
      </c>
      <c r="F9" s="102" t="s">
        <v>2</v>
      </c>
      <c r="G9" s="28"/>
      <c r="H9" s="100" t="s">
        <v>9</v>
      </c>
      <c r="I9" s="101"/>
    </row>
    <row r="10" spans="1:9" ht="15.75" x14ac:dyDescent="0.25">
      <c r="A10" s="5" t="s">
        <v>47</v>
      </c>
      <c r="B10" s="5"/>
      <c r="C10" s="5"/>
      <c r="F10" s="28">
        <v>820969.77</v>
      </c>
      <c r="G10" s="28"/>
      <c r="H10" s="29">
        <f>E11+E12+E13+E14</f>
        <v>412300</v>
      </c>
      <c r="I10" s="103">
        <f>H10/F10</f>
        <v>0.5022109401178072</v>
      </c>
    </row>
    <row r="11" spans="1:9" x14ac:dyDescent="0.25">
      <c r="A11" s="104" t="s">
        <v>48</v>
      </c>
      <c r="B11" s="8" t="s">
        <v>40</v>
      </c>
      <c r="E11" s="105">
        <v>212500</v>
      </c>
      <c r="F11" s="106"/>
      <c r="G11" s="28"/>
      <c r="H11" s="29"/>
      <c r="I11" s="103"/>
    </row>
    <row r="12" spans="1:9" x14ac:dyDescent="0.25">
      <c r="A12" s="8" t="s">
        <v>49</v>
      </c>
      <c r="B12" s="8" t="s">
        <v>41</v>
      </c>
      <c r="E12" s="105">
        <v>132500</v>
      </c>
      <c r="F12" s="106"/>
      <c r="G12" s="28"/>
      <c r="H12" s="29"/>
      <c r="I12" s="103"/>
    </row>
    <row r="13" spans="1:9" x14ac:dyDescent="0.25">
      <c r="A13" s="8" t="s">
        <v>49</v>
      </c>
      <c r="B13" s="8" t="s">
        <v>50</v>
      </c>
      <c r="E13" s="105">
        <v>40000</v>
      </c>
      <c r="F13" s="106"/>
      <c r="G13" s="28"/>
      <c r="H13" s="29"/>
      <c r="I13" s="103"/>
    </row>
    <row r="14" spans="1:9" x14ac:dyDescent="0.25">
      <c r="A14" s="8" t="s">
        <v>49</v>
      </c>
      <c r="B14" s="8" t="s">
        <v>51</v>
      </c>
      <c r="E14" s="105">
        <v>27300</v>
      </c>
      <c r="F14" s="106"/>
      <c r="G14" s="28"/>
      <c r="H14" s="29"/>
      <c r="I14" s="103"/>
    </row>
    <row r="15" spans="1:9" ht="13.5" customHeight="1" x14ac:dyDescent="0.25">
      <c r="A15" s="8"/>
      <c r="B15" s="8"/>
      <c r="E15" s="107"/>
      <c r="F15" s="106"/>
      <c r="G15" s="28"/>
      <c r="H15" s="29"/>
      <c r="I15" s="103"/>
    </row>
    <row r="16" spans="1:9" ht="15.75" x14ac:dyDescent="0.25">
      <c r="A16" s="5" t="s">
        <v>52</v>
      </c>
      <c r="F16" s="108"/>
      <c r="G16" s="28"/>
      <c r="H16" s="29"/>
      <c r="I16" s="103"/>
    </row>
    <row r="17" spans="1:9" ht="15.75" x14ac:dyDescent="0.25">
      <c r="A17" s="5" t="s">
        <v>53</v>
      </c>
      <c r="F17" s="28"/>
      <c r="G17" s="28"/>
      <c r="H17" s="29"/>
      <c r="I17" s="103"/>
    </row>
    <row r="18" spans="1:9" ht="15.75" x14ac:dyDescent="0.25">
      <c r="A18" s="5" t="s">
        <v>54</v>
      </c>
      <c r="F18" s="28"/>
      <c r="G18" s="28"/>
      <c r="H18" s="29"/>
      <c r="I18" s="103"/>
    </row>
    <row r="19" spans="1:9" ht="15.75" x14ac:dyDescent="0.25">
      <c r="A19" s="5" t="s">
        <v>55</v>
      </c>
      <c r="F19" s="28"/>
      <c r="G19" s="28"/>
      <c r="H19" s="29"/>
      <c r="I19" s="103"/>
    </row>
    <row r="20" spans="1:9" ht="18" customHeight="1" x14ac:dyDescent="0.25">
      <c r="A20" s="17" t="s">
        <v>201</v>
      </c>
      <c r="B20" s="18"/>
      <c r="C20" s="18"/>
      <c r="D20" s="18"/>
      <c r="E20" s="18"/>
      <c r="F20" s="28">
        <v>5100</v>
      </c>
      <c r="G20" s="28"/>
      <c r="H20" s="29">
        <v>0</v>
      </c>
      <c r="I20" s="103">
        <f>H20/F20</f>
        <v>0</v>
      </c>
    </row>
    <row r="21" spans="1:9" ht="12" customHeight="1" x14ac:dyDescent="0.25">
      <c r="A21" s="17" t="s">
        <v>202</v>
      </c>
      <c r="B21" s="18"/>
      <c r="C21" s="18"/>
      <c r="D21" s="18"/>
      <c r="E21" s="18"/>
      <c r="F21" s="28"/>
      <c r="G21" s="28"/>
      <c r="H21" s="29"/>
      <c r="I21" s="103"/>
    </row>
    <row r="22" spans="1:9" ht="12.75" customHeight="1" x14ac:dyDescent="0.25">
      <c r="A22" s="17" t="s">
        <v>203</v>
      </c>
      <c r="B22" s="18"/>
      <c r="C22" s="18"/>
      <c r="D22" s="18"/>
      <c r="E22" s="18"/>
      <c r="F22" s="28"/>
      <c r="G22" s="28"/>
      <c r="H22" s="29"/>
      <c r="I22" s="103"/>
    </row>
    <row r="23" spans="1:9" ht="15.75" x14ac:dyDescent="0.25">
      <c r="A23" s="5"/>
      <c r="F23" s="28"/>
      <c r="G23" s="28"/>
      <c r="H23" s="29"/>
      <c r="I23" s="103"/>
    </row>
    <row r="24" spans="1:9" ht="15.75" x14ac:dyDescent="0.25">
      <c r="A24" s="5" t="s">
        <v>204</v>
      </c>
      <c r="F24" s="28">
        <v>26100</v>
      </c>
      <c r="G24" s="28"/>
      <c r="H24" s="29">
        <v>26100</v>
      </c>
      <c r="I24" s="103">
        <f t="shared" ref="I24" si="0">H24/F24</f>
        <v>1</v>
      </c>
    </row>
    <row r="25" spans="1:9" ht="15.75" x14ac:dyDescent="0.25">
      <c r="A25" s="5"/>
      <c r="F25" s="28"/>
      <c r="G25" s="28"/>
      <c r="H25" s="29"/>
      <c r="I25" s="103"/>
    </row>
    <row r="26" spans="1:9" ht="15.75" x14ac:dyDescent="0.25">
      <c r="A26" s="5" t="s">
        <v>205</v>
      </c>
      <c r="D26" s="5"/>
      <c r="F26" s="28">
        <v>15000</v>
      </c>
      <c r="G26" s="108"/>
      <c r="H26" s="29">
        <f>SUM(G27:G34)</f>
        <v>13082.69</v>
      </c>
      <c r="I26" s="103">
        <f>H26/F26</f>
        <v>0.87217933333333342</v>
      </c>
    </row>
    <row r="27" spans="1:9" x14ac:dyDescent="0.25">
      <c r="A27" s="17" t="s">
        <v>56</v>
      </c>
      <c r="F27" s="28"/>
      <c r="G27" s="110">
        <v>8738.77</v>
      </c>
      <c r="H27" s="29"/>
      <c r="I27" s="103"/>
    </row>
    <row r="28" spans="1:9" x14ac:dyDescent="0.25">
      <c r="A28" s="17" t="s">
        <v>57</v>
      </c>
      <c r="E28" s="17"/>
      <c r="F28" s="28"/>
      <c r="G28" s="110">
        <v>1600</v>
      </c>
      <c r="H28" s="29"/>
      <c r="I28" s="103"/>
    </row>
    <row r="29" spans="1:9" x14ac:dyDescent="0.25">
      <c r="A29" s="17" t="s">
        <v>58</v>
      </c>
      <c r="E29" s="17"/>
      <c r="F29" s="28"/>
      <c r="G29" s="110">
        <v>463.29</v>
      </c>
      <c r="H29" s="29"/>
      <c r="I29" s="103"/>
    </row>
    <row r="30" spans="1:9" x14ac:dyDescent="0.25">
      <c r="A30" s="17" t="s">
        <v>59</v>
      </c>
      <c r="E30" s="17"/>
      <c r="F30" s="28"/>
      <c r="G30" s="110">
        <v>135</v>
      </c>
      <c r="H30" s="29"/>
      <c r="I30" s="103"/>
    </row>
    <row r="31" spans="1:9" x14ac:dyDescent="0.25">
      <c r="A31" s="17" t="s">
        <v>206</v>
      </c>
      <c r="E31" s="17"/>
      <c r="F31" s="28"/>
      <c r="G31" s="110">
        <v>1280</v>
      </c>
      <c r="H31" s="29"/>
      <c r="I31" s="103"/>
    </row>
    <row r="32" spans="1:9" x14ac:dyDescent="0.25">
      <c r="A32" s="17" t="s">
        <v>60</v>
      </c>
      <c r="E32" s="17"/>
      <c r="F32" s="28"/>
      <c r="G32" s="110">
        <v>70</v>
      </c>
      <c r="H32" s="29"/>
      <c r="I32" s="103"/>
    </row>
    <row r="33" spans="1:9" x14ac:dyDescent="0.25">
      <c r="A33" s="17" t="s">
        <v>61</v>
      </c>
      <c r="E33" s="17"/>
      <c r="F33" s="28"/>
      <c r="G33" s="110">
        <v>404</v>
      </c>
      <c r="H33" s="29"/>
      <c r="I33" s="103"/>
    </row>
    <row r="34" spans="1:9" x14ac:dyDescent="0.25">
      <c r="A34" s="17" t="s">
        <v>62</v>
      </c>
      <c r="E34" s="17"/>
      <c r="F34" s="28"/>
      <c r="G34" s="110">
        <v>391.63</v>
      </c>
      <c r="H34" s="29"/>
      <c r="I34" s="103"/>
    </row>
    <row r="35" spans="1:9" x14ac:dyDescent="0.25">
      <c r="A35" s="189"/>
      <c r="B35" s="189"/>
      <c r="C35" s="189"/>
      <c r="D35" s="189"/>
      <c r="E35" s="189"/>
      <c r="F35" s="28"/>
      <c r="G35" s="110"/>
      <c r="H35" s="29"/>
      <c r="I35" s="103"/>
    </row>
    <row r="36" spans="1:9" ht="18.75" x14ac:dyDescent="0.3">
      <c r="A36" s="7" t="s">
        <v>63</v>
      </c>
      <c r="B36" s="161"/>
      <c r="C36" s="161"/>
      <c r="D36" s="4"/>
      <c r="F36" s="47">
        <f>F5+F10+F20+F24+F26</f>
        <v>881542.85</v>
      </c>
      <c r="G36" s="47"/>
      <c r="H36" s="47">
        <f>H5+H10+H20+M26+H26+H24+L25+H35</f>
        <v>465855.77</v>
      </c>
      <c r="I36" s="111">
        <f>H36/F36</f>
        <v>0.52845504900867835</v>
      </c>
    </row>
    <row r="37" spans="1:9" ht="18.75" x14ac:dyDescent="0.3">
      <c r="A37" s="7"/>
      <c r="B37" s="161"/>
      <c r="C37" s="161"/>
      <c r="D37" s="4"/>
      <c r="F37" s="47"/>
      <c r="G37" s="47"/>
      <c r="H37" s="47"/>
      <c r="I37" s="111"/>
    </row>
    <row r="38" spans="1:9" ht="15.75" x14ac:dyDescent="0.25">
      <c r="A38" s="5"/>
      <c r="G38" s="28"/>
      <c r="H38" s="29"/>
    </row>
    <row r="39" spans="1:9" ht="18.75" x14ac:dyDescent="0.3">
      <c r="A39" s="7" t="s">
        <v>64</v>
      </c>
      <c r="B39" s="112"/>
      <c r="C39" s="112"/>
      <c r="D39" s="112"/>
      <c r="E39" s="112"/>
      <c r="F39" s="47">
        <f>F36</f>
        <v>881542.85</v>
      </c>
      <c r="G39" s="113"/>
      <c r="H39" s="162">
        <f>H42+H275</f>
        <v>441731.01</v>
      </c>
      <c r="I39" s="111">
        <f>H39/F39</f>
        <v>0.50108852904881485</v>
      </c>
    </row>
    <row r="40" spans="1:9" ht="3" customHeight="1" x14ac:dyDescent="0.25">
      <c r="A40" s="5"/>
      <c r="G40" s="28"/>
      <c r="I40" s="101"/>
    </row>
    <row r="41" spans="1:9" ht="15.75" x14ac:dyDescent="0.25">
      <c r="A41" s="5" t="s">
        <v>65</v>
      </c>
      <c r="G41" s="28"/>
      <c r="H41" s="29"/>
      <c r="I41" s="101"/>
    </row>
    <row r="42" spans="1:9" ht="21" x14ac:dyDescent="0.35">
      <c r="A42" s="114" t="s">
        <v>66</v>
      </c>
      <c r="B42" s="115"/>
      <c r="C42" s="116"/>
      <c r="D42" s="116"/>
      <c r="E42" s="116"/>
      <c r="F42" s="116"/>
      <c r="G42" s="117"/>
      <c r="H42" s="118">
        <f>H44+H115+H196+H232</f>
        <v>436016.01</v>
      </c>
      <c r="I42" s="119">
        <f>H42/870727.85</f>
        <v>0.50074889645484522</v>
      </c>
    </row>
    <row r="43" spans="1:9" ht="15.75" x14ac:dyDescent="0.25">
      <c r="A43" s="5"/>
      <c r="G43" s="28"/>
      <c r="H43" s="29"/>
      <c r="I43" s="101"/>
    </row>
    <row r="44" spans="1:9" ht="18.75" x14ac:dyDescent="0.3">
      <c r="A44" s="7" t="s">
        <v>67</v>
      </c>
      <c r="D44" s="4"/>
      <c r="E44" s="96"/>
      <c r="F44" s="47"/>
      <c r="G44" s="2"/>
      <c r="H44" s="48">
        <f>H45+H49</f>
        <v>260644.66999999998</v>
      </c>
      <c r="I44" s="111">
        <f>H44/449369.08</f>
        <v>0.5800235966390922</v>
      </c>
    </row>
    <row r="45" spans="1:9" ht="15.75" x14ac:dyDescent="0.25">
      <c r="A45" s="4" t="s">
        <v>279</v>
      </c>
      <c r="C45" s="4"/>
      <c r="D45" s="5"/>
      <c r="F45" s="28"/>
      <c r="G45" s="28"/>
      <c r="H45" s="100">
        <v>168013.36</v>
      </c>
      <c r="I45" s="111">
        <f>H45/310766</f>
        <v>0.54064267004755984</v>
      </c>
    </row>
    <row r="46" spans="1:9" x14ac:dyDescent="0.25">
      <c r="A46" s="8" t="s">
        <v>68</v>
      </c>
      <c r="B46" s="109"/>
      <c r="C46" s="109"/>
      <c r="D46" s="109"/>
      <c r="E46" s="109"/>
      <c r="F46" s="35"/>
      <c r="G46" s="28"/>
      <c r="H46" s="29"/>
      <c r="I46" s="120"/>
    </row>
    <row r="47" spans="1:9" x14ac:dyDescent="0.25">
      <c r="A47" s="8" t="s">
        <v>227</v>
      </c>
      <c r="B47" s="109"/>
      <c r="C47" s="109"/>
      <c r="D47" s="109"/>
      <c r="E47" s="109"/>
      <c r="F47" s="35"/>
      <c r="G47" s="28"/>
      <c r="H47" s="29"/>
      <c r="I47" s="120"/>
    </row>
    <row r="48" spans="1:9" x14ac:dyDescent="0.25">
      <c r="A48" s="8" t="s">
        <v>267</v>
      </c>
      <c r="B48" s="109"/>
      <c r="C48" s="109"/>
      <c r="D48" s="109"/>
      <c r="E48" s="109"/>
      <c r="F48" s="35"/>
      <c r="G48" s="28"/>
      <c r="H48" s="29"/>
      <c r="I48" s="101">
        <v>2</v>
      </c>
    </row>
    <row r="49" spans="1:9" ht="15.75" x14ac:dyDescent="0.25">
      <c r="A49" s="4" t="s">
        <v>13</v>
      </c>
      <c r="F49" s="28"/>
      <c r="G49" s="121"/>
      <c r="H49" s="100">
        <f>SUM(H50:H108)</f>
        <v>92631.31</v>
      </c>
      <c r="I49" s="111">
        <f>H49/138603.08</f>
        <v>0.66832071841404972</v>
      </c>
    </row>
    <row r="50" spans="1:9" ht="15.75" x14ac:dyDescent="0.25">
      <c r="A50" s="5" t="s">
        <v>69</v>
      </c>
      <c r="F50" s="28"/>
      <c r="G50" s="28"/>
      <c r="H50" s="29">
        <v>337.72</v>
      </c>
      <c r="I50" s="120"/>
    </row>
    <row r="51" spans="1:9" ht="15.75" x14ac:dyDescent="0.25">
      <c r="A51" s="5"/>
      <c r="F51" s="28"/>
      <c r="G51" s="28"/>
      <c r="H51" s="29"/>
      <c r="I51" s="120"/>
    </row>
    <row r="52" spans="1:9" ht="15.75" x14ac:dyDescent="0.25">
      <c r="A52" s="5" t="s">
        <v>15</v>
      </c>
      <c r="F52" s="28"/>
      <c r="G52" s="28"/>
      <c r="H52" s="29">
        <f>SUM(G53:G67)</f>
        <v>22549.510000000002</v>
      </c>
      <c r="I52" s="122"/>
    </row>
    <row r="53" spans="1:9" x14ac:dyDescent="0.25">
      <c r="A53" s="17" t="s">
        <v>207</v>
      </c>
      <c r="F53" s="28"/>
      <c r="G53" s="28">
        <v>1626.97</v>
      </c>
      <c r="H53" s="29"/>
      <c r="I53" s="120"/>
    </row>
    <row r="54" spans="1:9" x14ac:dyDescent="0.25">
      <c r="A54" s="17" t="s">
        <v>70</v>
      </c>
      <c r="D54" s="17"/>
      <c r="F54" s="28"/>
      <c r="G54" s="28">
        <v>3345.22</v>
      </c>
      <c r="H54" s="29"/>
      <c r="I54" s="120"/>
    </row>
    <row r="55" spans="1:9" x14ac:dyDescent="0.25">
      <c r="A55" s="17" t="s">
        <v>208</v>
      </c>
      <c r="E55" s="17"/>
      <c r="F55" s="28"/>
      <c r="G55" s="28">
        <v>61.01</v>
      </c>
      <c r="H55" s="29"/>
      <c r="I55" s="120"/>
    </row>
    <row r="56" spans="1:9" x14ac:dyDescent="0.25">
      <c r="A56" s="17" t="s">
        <v>71</v>
      </c>
      <c r="F56" s="28"/>
      <c r="G56" s="28">
        <v>1951.52</v>
      </c>
      <c r="H56" s="29"/>
      <c r="I56" s="120"/>
    </row>
    <row r="57" spans="1:9" x14ac:dyDescent="0.25">
      <c r="A57" s="17" t="s">
        <v>72</v>
      </c>
      <c r="E57" s="17"/>
      <c r="F57" s="28"/>
      <c r="G57" s="28">
        <v>142</v>
      </c>
      <c r="H57" s="29"/>
      <c r="I57" s="120"/>
    </row>
    <row r="58" spans="1:9" x14ac:dyDescent="0.25">
      <c r="A58" s="17" t="s">
        <v>280</v>
      </c>
      <c r="C58" s="17"/>
      <c r="F58" s="28"/>
      <c r="G58" s="28">
        <v>448.2</v>
      </c>
      <c r="H58" s="29"/>
      <c r="I58" s="120"/>
    </row>
    <row r="59" spans="1:9" x14ac:dyDescent="0.25">
      <c r="A59" s="17" t="s">
        <v>210</v>
      </c>
      <c r="E59" s="17"/>
      <c r="F59" s="28"/>
      <c r="G59" s="28">
        <v>787.88</v>
      </c>
      <c r="H59" s="29"/>
      <c r="I59" s="120"/>
    </row>
    <row r="60" spans="1:9" x14ac:dyDescent="0.25">
      <c r="A60" s="17" t="s">
        <v>73</v>
      </c>
      <c r="E60" s="17"/>
      <c r="F60" s="28"/>
      <c r="G60" s="28">
        <v>1141.6199999999999</v>
      </c>
      <c r="H60" s="29"/>
      <c r="I60" s="120"/>
    </row>
    <row r="61" spans="1:9" x14ac:dyDescent="0.25">
      <c r="A61" s="17" t="s">
        <v>74</v>
      </c>
      <c r="F61" s="28"/>
      <c r="G61" s="28">
        <v>4417</v>
      </c>
      <c r="H61" s="29"/>
      <c r="I61" s="120"/>
    </row>
    <row r="62" spans="1:9" x14ac:dyDescent="0.25">
      <c r="A62" s="17" t="s">
        <v>75</v>
      </c>
      <c r="F62" s="28"/>
      <c r="G62" s="28">
        <v>2641.88</v>
      </c>
      <c r="H62" s="29"/>
      <c r="I62" s="120"/>
    </row>
    <row r="63" spans="1:9" x14ac:dyDescent="0.25">
      <c r="A63" s="17" t="s">
        <v>211</v>
      </c>
      <c r="F63" s="28"/>
      <c r="G63" s="28">
        <v>2386.15</v>
      </c>
      <c r="H63" s="29"/>
      <c r="I63" s="120"/>
    </row>
    <row r="64" spans="1:9" x14ac:dyDescent="0.25">
      <c r="A64" s="17" t="s">
        <v>212</v>
      </c>
      <c r="F64" s="28"/>
      <c r="G64" s="28"/>
      <c r="H64" s="29"/>
      <c r="I64" s="120"/>
    </row>
    <row r="65" spans="1:9" x14ac:dyDescent="0.25">
      <c r="A65" s="17" t="s">
        <v>281</v>
      </c>
      <c r="F65" s="28"/>
      <c r="G65" s="28">
        <v>1803.03</v>
      </c>
      <c r="H65" s="29"/>
      <c r="I65" s="120"/>
    </row>
    <row r="66" spans="1:9" x14ac:dyDescent="0.25">
      <c r="A66" s="17" t="s">
        <v>213</v>
      </c>
      <c r="F66" s="28"/>
      <c r="G66" s="28">
        <v>487.08</v>
      </c>
      <c r="H66" s="29"/>
      <c r="I66" s="120"/>
    </row>
    <row r="67" spans="1:9" x14ac:dyDescent="0.25">
      <c r="A67" s="17" t="s">
        <v>209</v>
      </c>
      <c r="F67" s="28"/>
      <c r="G67" s="28">
        <v>1309.95</v>
      </c>
      <c r="H67" s="29"/>
      <c r="I67" s="120"/>
    </row>
    <row r="68" spans="1:9" x14ac:dyDescent="0.25">
      <c r="A68" s="17" t="s">
        <v>76</v>
      </c>
      <c r="F68" s="28"/>
      <c r="G68" s="28"/>
      <c r="H68" s="29"/>
      <c r="I68" s="120"/>
    </row>
    <row r="69" spans="1:9" ht="15.75" x14ac:dyDescent="0.25">
      <c r="A69" s="5" t="s">
        <v>77</v>
      </c>
      <c r="F69" s="28"/>
      <c r="G69" s="108"/>
      <c r="H69" s="29">
        <f>SUM(G70:G72)</f>
        <v>4862.87</v>
      </c>
      <c r="I69" s="120"/>
    </row>
    <row r="70" spans="1:9" x14ac:dyDescent="0.25">
      <c r="A70" s="17" t="s">
        <v>146</v>
      </c>
      <c r="B70" s="21"/>
      <c r="G70" s="28">
        <v>1840.48</v>
      </c>
      <c r="H70" s="29"/>
      <c r="I70" s="101"/>
    </row>
    <row r="71" spans="1:9" x14ac:dyDescent="0.25">
      <c r="A71" s="17" t="s">
        <v>147</v>
      </c>
      <c r="B71" s="21"/>
      <c r="G71" s="28">
        <v>10.31</v>
      </c>
      <c r="H71" s="29"/>
      <c r="I71" s="101"/>
    </row>
    <row r="72" spans="1:9" x14ac:dyDescent="0.25">
      <c r="A72" s="17" t="s">
        <v>148</v>
      </c>
      <c r="B72" s="21"/>
      <c r="G72" s="28">
        <v>3012.08</v>
      </c>
      <c r="H72" s="29"/>
      <c r="I72" s="101"/>
    </row>
    <row r="73" spans="1:9" ht="15.75" x14ac:dyDescent="0.25">
      <c r="A73" s="5"/>
      <c r="G73" s="28"/>
      <c r="H73" s="29"/>
      <c r="I73" s="101"/>
    </row>
    <row r="74" spans="1:9" ht="15.75" x14ac:dyDescent="0.25">
      <c r="A74" s="5" t="s">
        <v>81</v>
      </c>
      <c r="G74" s="28"/>
      <c r="H74" s="29">
        <f>SUM(G75:G78)</f>
        <v>1643.2</v>
      </c>
      <c r="I74" s="101"/>
    </row>
    <row r="75" spans="1:9" x14ac:dyDescent="0.25">
      <c r="A75" s="123" t="s">
        <v>214</v>
      </c>
      <c r="B75" s="123"/>
      <c r="G75" s="28">
        <v>219.6</v>
      </c>
      <c r="H75" s="29"/>
      <c r="I75" s="101"/>
    </row>
    <row r="76" spans="1:9" x14ac:dyDescent="0.25">
      <c r="A76" s="123" t="s">
        <v>215</v>
      </c>
      <c r="B76" s="123"/>
      <c r="G76" s="28">
        <v>393.6</v>
      </c>
      <c r="H76" s="29"/>
      <c r="I76" s="101"/>
    </row>
    <row r="77" spans="1:9" x14ac:dyDescent="0.25">
      <c r="A77" s="123" t="s">
        <v>216</v>
      </c>
      <c r="B77" s="123"/>
      <c r="G77" s="28">
        <v>80</v>
      </c>
      <c r="H77" s="29"/>
      <c r="I77" s="101"/>
    </row>
    <row r="78" spans="1:9" x14ac:dyDescent="0.25">
      <c r="A78" s="123" t="s">
        <v>282</v>
      </c>
      <c r="B78" s="123"/>
      <c r="G78" s="28">
        <v>950</v>
      </c>
      <c r="H78" s="29"/>
      <c r="I78" s="101"/>
    </row>
    <row r="79" spans="1:9" x14ac:dyDescent="0.25">
      <c r="A79" s="123"/>
      <c r="B79" s="123"/>
      <c r="G79" s="28"/>
      <c r="H79" s="29"/>
      <c r="I79" s="101"/>
    </row>
    <row r="80" spans="1:9" ht="15.75" x14ac:dyDescent="0.25">
      <c r="A80" s="5" t="s">
        <v>217</v>
      </c>
      <c r="G80" s="28"/>
      <c r="H80" s="29">
        <f>SUM(G81:G92)</f>
        <v>59356.69</v>
      </c>
      <c r="I80" s="101"/>
    </row>
    <row r="81" spans="1:9" x14ac:dyDescent="0.25">
      <c r="A81" s="123" t="s">
        <v>83</v>
      </c>
      <c r="F81" s="123"/>
      <c r="G81" s="28">
        <v>53309.760000000002</v>
      </c>
      <c r="H81" s="29"/>
      <c r="I81" s="101"/>
    </row>
    <row r="82" spans="1:9" x14ac:dyDescent="0.25">
      <c r="A82" s="123" t="s">
        <v>84</v>
      </c>
      <c r="G82" s="28">
        <v>342.15</v>
      </c>
      <c r="H82" s="124"/>
      <c r="I82" s="101"/>
    </row>
    <row r="83" spans="1:9" x14ac:dyDescent="0.25">
      <c r="A83" s="123" t="s">
        <v>85</v>
      </c>
      <c r="G83" s="125">
        <v>74.39</v>
      </c>
      <c r="H83" s="29"/>
      <c r="I83" s="101"/>
    </row>
    <row r="84" spans="1:9" x14ac:dyDescent="0.25">
      <c r="A84" s="123" t="s">
        <v>221</v>
      </c>
      <c r="F84" s="123"/>
      <c r="G84" s="28">
        <v>574.44000000000005</v>
      </c>
      <c r="H84" s="29"/>
      <c r="I84" s="101"/>
    </row>
    <row r="85" spans="1:9" x14ac:dyDescent="0.25">
      <c r="A85" s="123" t="s">
        <v>86</v>
      </c>
      <c r="F85" s="123"/>
      <c r="G85" s="28">
        <v>119.5</v>
      </c>
      <c r="H85" s="29"/>
      <c r="I85" s="101"/>
    </row>
    <row r="86" spans="1:9" x14ac:dyDescent="0.25">
      <c r="A86" s="123" t="s">
        <v>87</v>
      </c>
      <c r="D86" s="123"/>
      <c r="G86" s="28">
        <v>730.99</v>
      </c>
      <c r="H86" s="29"/>
      <c r="I86" s="101"/>
    </row>
    <row r="87" spans="1:9" x14ac:dyDescent="0.25">
      <c r="A87" s="123" t="s">
        <v>225</v>
      </c>
      <c r="G87" s="125">
        <v>106</v>
      </c>
      <c r="H87" s="29"/>
      <c r="I87" s="101"/>
    </row>
    <row r="88" spans="1:9" x14ac:dyDescent="0.25">
      <c r="A88" s="123" t="s">
        <v>224</v>
      </c>
      <c r="G88" s="28">
        <v>1700</v>
      </c>
      <c r="H88" s="29"/>
    </row>
    <row r="89" spans="1:9" x14ac:dyDescent="0.25">
      <c r="A89" s="123" t="s">
        <v>222</v>
      </c>
      <c r="G89" s="28">
        <v>933.51</v>
      </c>
      <c r="H89" s="29"/>
      <c r="I89" s="101"/>
    </row>
    <row r="90" spans="1:9" x14ac:dyDescent="0.25">
      <c r="A90" s="123" t="s">
        <v>223</v>
      </c>
      <c r="G90" s="28">
        <v>174.45</v>
      </c>
      <c r="H90" s="29"/>
      <c r="I90" s="101"/>
    </row>
    <row r="91" spans="1:9" x14ac:dyDescent="0.25">
      <c r="A91" s="123" t="s">
        <v>226</v>
      </c>
      <c r="G91" s="28">
        <v>36.9</v>
      </c>
      <c r="H91" s="29"/>
      <c r="I91" s="101"/>
    </row>
    <row r="92" spans="1:9" x14ac:dyDescent="0.25">
      <c r="A92" s="123" t="s">
        <v>88</v>
      </c>
      <c r="G92" s="28">
        <v>1254.5999999999999</v>
      </c>
      <c r="H92" s="29"/>
      <c r="I92" s="101"/>
    </row>
    <row r="93" spans="1:9" ht="15.75" x14ac:dyDescent="0.25">
      <c r="A93" s="26"/>
      <c r="G93" s="28"/>
      <c r="H93" s="29"/>
      <c r="I93" s="101"/>
    </row>
    <row r="94" spans="1:9" ht="15.75" x14ac:dyDescent="0.25">
      <c r="A94" s="24" t="s">
        <v>218</v>
      </c>
      <c r="B94" s="26"/>
      <c r="G94" s="28"/>
      <c r="H94" s="29">
        <f>SUM(G95:G97)</f>
        <v>1523.8899999999999</v>
      </c>
      <c r="I94" s="101"/>
    </row>
    <row r="95" spans="1:9" x14ac:dyDescent="0.25">
      <c r="A95" s="17" t="s">
        <v>29</v>
      </c>
      <c r="B95" s="18"/>
      <c r="C95" s="18"/>
      <c r="D95" s="18"/>
      <c r="E95" s="23"/>
      <c r="F95" s="2"/>
      <c r="G95" s="28">
        <v>592.87</v>
      </c>
      <c r="H95" s="29"/>
      <c r="I95" s="101"/>
    </row>
    <row r="96" spans="1:9" x14ac:dyDescent="0.25">
      <c r="A96" s="17" t="s">
        <v>30</v>
      </c>
      <c r="B96" s="18"/>
      <c r="C96" s="18"/>
      <c r="D96" s="18"/>
      <c r="E96" s="23"/>
      <c r="F96" s="2"/>
      <c r="G96" s="28">
        <v>432.39</v>
      </c>
      <c r="H96" s="29"/>
      <c r="I96" s="101"/>
    </row>
    <row r="97" spans="1:9" x14ac:dyDescent="0.25">
      <c r="A97" s="17" t="s">
        <v>89</v>
      </c>
      <c r="B97" s="18"/>
      <c r="C97" s="18"/>
      <c r="D97" s="18"/>
      <c r="E97" s="23"/>
      <c r="F97" s="2"/>
      <c r="G97" s="28">
        <v>498.63</v>
      </c>
      <c r="H97" s="29"/>
      <c r="I97" s="101">
        <v>3</v>
      </c>
    </row>
    <row r="98" spans="1:9" ht="15.75" x14ac:dyDescent="0.25">
      <c r="A98" s="24" t="s">
        <v>219</v>
      </c>
      <c r="F98" s="26"/>
      <c r="G98" s="28"/>
      <c r="H98" s="29">
        <v>621.85</v>
      </c>
      <c r="I98" s="101"/>
    </row>
    <row r="99" spans="1:9" ht="15.75" x14ac:dyDescent="0.25">
      <c r="A99" s="26"/>
      <c r="G99" s="28"/>
      <c r="H99" s="29"/>
      <c r="I99" s="101"/>
    </row>
    <row r="100" spans="1:9" ht="15.75" x14ac:dyDescent="0.25">
      <c r="A100" s="5" t="s">
        <v>220</v>
      </c>
      <c r="G100" s="108"/>
      <c r="H100" s="29">
        <f>SUM(G101:G104)</f>
        <v>1459.54</v>
      </c>
      <c r="I100" s="101"/>
    </row>
    <row r="101" spans="1:9" x14ac:dyDescent="0.25">
      <c r="A101" s="17" t="s">
        <v>283</v>
      </c>
      <c r="G101" s="28">
        <v>784.54</v>
      </c>
      <c r="H101" s="29"/>
      <c r="I101" s="101"/>
    </row>
    <row r="102" spans="1:9" x14ac:dyDescent="0.25">
      <c r="A102" s="17" t="s">
        <v>284</v>
      </c>
      <c r="B102" s="21"/>
      <c r="C102" s="21"/>
      <c r="D102" s="21"/>
      <c r="E102" s="21"/>
      <c r="F102" s="21"/>
      <c r="G102" s="29">
        <v>18</v>
      </c>
      <c r="H102" s="50"/>
      <c r="I102" s="126"/>
    </row>
    <row r="103" spans="1:9" x14ac:dyDescent="0.25">
      <c r="A103" s="17" t="s">
        <v>285</v>
      </c>
      <c r="B103" s="21"/>
      <c r="C103" s="21"/>
      <c r="D103" s="21"/>
      <c r="E103" s="21"/>
      <c r="F103" s="21"/>
      <c r="G103" s="29">
        <v>345</v>
      </c>
      <c r="H103" s="50"/>
      <c r="I103" s="126"/>
    </row>
    <row r="104" spans="1:9" x14ac:dyDescent="0.25">
      <c r="A104" s="17" t="s">
        <v>286</v>
      </c>
      <c r="B104" s="21"/>
      <c r="C104" s="21"/>
      <c r="D104" s="21"/>
      <c r="G104" s="28">
        <v>312</v>
      </c>
      <c r="H104" s="29"/>
      <c r="I104" s="101"/>
    </row>
    <row r="105" spans="1:9" x14ac:dyDescent="0.25">
      <c r="A105" s="17"/>
      <c r="B105" s="21"/>
      <c r="C105" s="21"/>
      <c r="D105" s="21"/>
      <c r="G105" s="28"/>
      <c r="H105" s="29"/>
      <c r="I105" s="101"/>
    </row>
    <row r="106" spans="1:9" ht="15.75" x14ac:dyDescent="0.25">
      <c r="A106" s="5" t="s">
        <v>153</v>
      </c>
      <c r="G106" s="28"/>
      <c r="H106" s="29">
        <v>273.48</v>
      </c>
      <c r="I106" s="101"/>
    </row>
    <row r="107" spans="1:9" ht="15.75" x14ac:dyDescent="0.25">
      <c r="A107" s="5"/>
      <c r="G107" s="28"/>
      <c r="H107" s="29"/>
      <c r="I107" s="101"/>
    </row>
    <row r="108" spans="1:9" ht="15.75" x14ac:dyDescent="0.25">
      <c r="A108" s="5" t="s">
        <v>228</v>
      </c>
      <c r="G108" s="28"/>
      <c r="H108" s="29">
        <v>2.56</v>
      </c>
      <c r="I108" s="101"/>
    </row>
    <row r="109" spans="1:9" x14ac:dyDescent="0.25">
      <c r="A109" s="17" t="s">
        <v>229</v>
      </c>
      <c r="B109" s="18"/>
      <c r="C109" s="18"/>
      <c r="D109" s="18"/>
      <c r="E109" s="18"/>
      <c r="F109" s="18"/>
      <c r="G109" s="28"/>
      <c r="H109" s="29"/>
      <c r="I109" s="101"/>
    </row>
    <row r="110" spans="1:9" ht="14.25" customHeight="1" x14ac:dyDescent="0.25">
      <c r="A110" s="17" t="s">
        <v>230</v>
      </c>
      <c r="B110" s="18"/>
      <c r="C110" s="18"/>
      <c r="D110" s="18"/>
      <c r="E110" s="18"/>
      <c r="F110" s="18"/>
      <c r="G110" s="28"/>
      <c r="H110" s="29"/>
      <c r="I110" s="101"/>
    </row>
    <row r="111" spans="1:9" ht="14.25" customHeight="1" x14ac:dyDescent="0.25">
      <c r="A111" s="17" t="s">
        <v>231</v>
      </c>
      <c r="B111" s="18"/>
      <c r="C111" s="18"/>
      <c r="D111" s="18"/>
      <c r="E111" s="18"/>
      <c r="F111" s="18"/>
      <c r="G111" s="28"/>
      <c r="H111" s="29"/>
      <c r="I111" s="101"/>
    </row>
    <row r="112" spans="1:9" x14ac:dyDescent="0.25">
      <c r="A112" s="17" t="s">
        <v>232</v>
      </c>
      <c r="B112" s="18"/>
      <c r="C112" s="18"/>
      <c r="D112" s="18"/>
      <c r="E112" s="18"/>
      <c r="F112" s="18"/>
      <c r="G112" s="28"/>
      <c r="H112" s="29"/>
      <c r="I112" s="101"/>
    </row>
    <row r="113" spans="1:9" ht="15.75" x14ac:dyDescent="0.25">
      <c r="A113" s="5"/>
      <c r="G113" s="28"/>
      <c r="H113" s="29"/>
      <c r="I113" s="101"/>
    </row>
    <row r="114" spans="1:9" ht="15.75" x14ac:dyDescent="0.25">
      <c r="A114" s="5"/>
      <c r="G114" s="28"/>
      <c r="H114" s="29"/>
      <c r="I114" s="101"/>
    </row>
    <row r="115" spans="1:9" ht="20.25" x14ac:dyDescent="0.3">
      <c r="A115" s="127" t="s">
        <v>41</v>
      </c>
      <c r="B115" s="42"/>
      <c r="C115" s="42"/>
      <c r="D115" s="42"/>
      <c r="E115" s="42"/>
      <c r="F115" s="42"/>
      <c r="G115" s="50"/>
      <c r="H115" s="128">
        <f>H117+H125</f>
        <v>115849.39000000001</v>
      </c>
      <c r="I115" s="111">
        <f>H115/305925.77</f>
        <v>0.37868463974120259</v>
      </c>
    </row>
    <row r="116" spans="1:9" ht="15.75" x14ac:dyDescent="0.25">
      <c r="A116" s="4"/>
      <c r="G116" s="28"/>
      <c r="H116" s="29"/>
      <c r="I116" s="101"/>
    </row>
    <row r="117" spans="1:9" ht="15.75" x14ac:dyDescent="0.25">
      <c r="A117" s="4" t="s">
        <v>94</v>
      </c>
      <c r="E117" s="4"/>
      <c r="F117" s="5"/>
      <c r="G117" s="28"/>
      <c r="H117" s="100">
        <f>B119+B120+B121+E119+E120+B122+E121+E122+B123+E123</f>
        <v>20138.66</v>
      </c>
      <c r="I117" s="129">
        <f>H117/27444.07</f>
        <v>0.73380733980054713</v>
      </c>
    </row>
    <row r="118" spans="1:9" ht="15.75" x14ac:dyDescent="0.25">
      <c r="A118" s="5" t="s">
        <v>287</v>
      </c>
      <c r="G118" s="28"/>
      <c r="H118" s="29"/>
      <c r="I118" s="130"/>
    </row>
    <row r="119" spans="1:9" x14ac:dyDescent="0.25">
      <c r="A119" s="17" t="s">
        <v>119</v>
      </c>
      <c r="B119" s="2">
        <v>3574</v>
      </c>
      <c r="C119" s="17"/>
      <c r="D119" s="17" t="s">
        <v>96</v>
      </c>
      <c r="E119" s="2">
        <v>1249.99</v>
      </c>
      <c r="G119" s="28"/>
      <c r="H119" s="29"/>
      <c r="I119" s="130"/>
    </row>
    <row r="120" spans="1:9" x14ac:dyDescent="0.25">
      <c r="A120" s="17" t="s">
        <v>97</v>
      </c>
      <c r="B120" s="2">
        <v>500</v>
      </c>
      <c r="C120" s="17"/>
      <c r="D120" s="131" t="s">
        <v>98</v>
      </c>
      <c r="E120" s="2">
        <v>900</v>
      </c>
      <c r="G120" s="28"/>
      <c r="H120" s="29"/>
      <c r="I120" s="130"/>
    </row>
    <row r="121" spans="1:9" x14ac:dyDescent="0.25">
      <c r="A121" s="17" t="s">
        <v>99</v>
      </c>
      <c r="B121" s="2">
        <v>5972.1</v>
      </c>
      <c r="C121" s="17"/>
      <c r="D121" s="17" t="s">
        <v>100</v>
      </c>
      <c r="E121" s="2">
        <v>1397.07</v>
      </c>
      <c r="G121" s="28"/>
      <c r="H121" s="29"/>
      <c r="I121" s="130"/>
    </row>
    <row r="122" spans="1:9" x14ac:dyDescent="0.25">
      <c r="A122" s="17" t="s">
        <v>101</v>
      </c>
      <c r="B122" s="2">
        <v>1195.5</v>
      </c>
      <c r="C122" s="17"/>
      <c r="D122" s="154" t="s">
        <v>116</v>
      </c>
      <c r="E122" s="2">
        <v>950</v>
      </c>
      <c r="G122" s="28"/>
      <c r="H122" s="29"/>
      <c r="I122" s="130"/>
    </row>
    <row r="123" spans="1:9" x14ac:dyDescent="0.25">
      <c r="A123" s="17" t="s">
        <v>103</v>
      </c>
      <c r="B123" s="2">
        <v>900</v>
      </c>
      <c r="C123" s="17"/>
      <c r="D123" s="132" t="s">
        <v>102</v>
      </c>
      <c r="E123" s="2">
        <v>3500</v>
      </c>
      <c r="G123" s="28"/>
      <c r="H123" s="29"/>
      <c r="I123" s="130"/>
    </row>
    <row r="124" spans="1:9" x14ac:dyDescent="0.25">
      <c r="A124" s="17"/>
      <c r="G124" s="28"/>
      <c r="H124" s="29"/>
      <c r="I124" s="130"/>
    </row>
    <row r="125" spans="1:9" ht="15.75" x14ac:dyDescent="0.25">
      <c r="A125" s="4" t="s">
        <v>104</v>
      </c>
      <c r="F125" s="4"/>
      <c r="G125" s="108"/>
      <c r="H125" s="100">
        <f>SUM(H126:H193)</f>
        <v>95710.73000000001</v>
      </c>
      <c r="I125" s="129">
        <f>H125/278481.7</f>
        <v>0.34368768217085721</v>
      </c>
    </row>
    <row r="126" spans="1:9" ht="15.75" x14ac:dyDescent="0.25">
      <c r="A126" s="5"/>
      <c r="G126" s="28"/>
      <c r="H126" s="29"/>
      <c r="I126" s="101"/>
    </row>
    <row r="127" spans="1:9" ht="15.75" x14ac:dyDescent="0.25">
      <c r="A127" s="5" t="s">
        <v>105</v>
      </c>
      <c r="G127" s="28"/>
      <c r="H127" s="29">
        <f>SUM(G128:G147)</f>
        <v>45280.81</v>
      </c>
      <c r="I127" s="131"/>
    </row>
    <row r="128" spans="1:9" x14ac:dyDescent="0.25">
      <c r="A128" s="49" t="s">
        <v>233</v>
      </c>
      <c r="G128" s="28">
        <f>B129+B130+E129+E130</f>
        <v>5788.69</v>
      </c>
      <c r="H128" s="29"/>
      <c r="I128" s="101"/>
    </row>
    <row r="129" spans="1:9" x14ac:dyDescent="0.25">
      <c r="A129" s="133" t="s">
        <v>100</v>
      </c>
      <c r="B129" s="28">
        <v>3348.9</v>
      </c>
      <c r="C129" s="134"/>
      <c r="D129" s="135" t="s">
        <v>131</v>
      </c>
      <c r="E129" s="28">
        <v>1471.45</v>
      </c>
      <c r="G129" s="28"/>
      <c r="H129" s="29"/>
      <c r="I129" s="101"/>
    </row>
    <row r="130" spans="1:9" x14ac:dyDescent="0.25">
      <c r="A130" s="133" t="s">
        <v>106</v>
      </c>
      <c r="B130" s="28">
        <v>888.34</v>
      </c>
      <c r="C130" s="134"/>
      <c r="D130" s="135" t="s">
        <v>95</v>
      </c>
      <c r="E130" s="28">
        <v>80</v>
      </c>
      <c r="G130" s="28"/>
      <c r="H130" s="29"/>
      <c r="I130" s="101"/>
    </row>
    <row r="131" spans="1:9" x14ac:dyDescent="0.25">
      <c r="A131" s="133"/>
      <c r="B131" s="134"/>
      <c r="C131" s="134"/>
      <c r="D131" s="135"/>
      <c r="E131" s="134"/>
      <c r="G131" s="28"/>
      <c r="H131" s="29"/>
      <c r="I131" s="101"/>
    </row>
    <row r="132" spans="1:9" x14ac:dyDescent="0.25">
      <c r="A132" s="49" t="s">
        <v>108</v>
      </c>
      <c r="D132" s="17"/>
      <c r="G132" s="28">
        <f>B133+B134+B136+B137+B138+B139+B141+B142+B143+B144+B145+E133+E134+E135+E136+E137+E138+E139+E140+E143+E144+B135+B140+E141+E142</f>
        <v>39389.979999999996</v>
      </c>
      <c r="H132" s="29"/>
      <c r="I132" s="101"/>
    </row>
    <row r="133" spans="1:9" x14ac:dyDescent="0.25">
      <c r="A133" s="20" t="s">
        <v>109</v>
      </c>
      <c r="B133" s="2">
        <v>328.07</v>
      </c>
      <c r="C133" s="17"/>
      <c r="D133" s="17" t="s">
        <v>110</v>
      </c>
      <c r="E133" s="2">
        <v>431.48</v>
      </c>
      <c r="G133" s="28"/>
      <c r="H133" s="29"/>
      <c r="I133" s="101"/>
    </row>
    <row r="134" spans="1:9" x14ac:dyDescent="0.25">
      <c r="A134" s="17" t="s">
        <v>111</v>
      </c>
      <c r="B134" s="2">
        <v>2254.69</v>
      </c>
      <c r="C134" s="17"/>
      <c r="D134" s="17" t="s">
        <v>112</v>
      </c>
      <c r="E134" s="2">
        <v>706.28</v>
      </c>
      <c r="G134" s="28"/>
      <c r="H134" s="29"/>
      <c r="I134" s="101"/>
    </row>
    <row r="135" spans="1:9" x14ac:dyDescent="0.25">
      <c r="A135" s="17" t="s">
        <v>130</v>
      </c>
      <c r="B135" s="2">
        <v>28.28</v>
      </c>
      <c r="C135" s="17"/>
      <c r="D135" s="20" t="s">
        <v>114</v>
      </c>
      <c r="E135" s="2">
        <v>3974.16</v>
      </c>
      <c r="G135" s="28"/>
      <c r="H135" s="29"/>
      <c r="I135" s="101"/>
    </row>
    <row r="136" spans="1:9" x14ac:dyDescent="0.25">
      <c r="A136" s="17" t="s">
        <v>113</v>
      </c>
      <c r="B136" s="2">
        <v>2341.91</v>
      </c>
      <c r="C136" s="17"/>
      <c r="D136" s="20" t="s">
        <v>115</v>
      </c>
      <c r="E136" s="2">
        <v>3278.18</v>
      </c>
      <c r="G136" s="28"/>
      <c r="H136" s="29"/>
      <c r="I136" s="101"/>
    </row>
    <row r="137" spans="1:9" x14ac:dyDescent="0.25">
      <c r="A137" s="17" t="s">
        <v>101</v>
      </c>
      <c r="B137" s="2">
        <v>1244.8499999999999</v>
      </c>
      <c r="C137" s="17"/>
      <c r="D137" s="17" t="s">
        <v>106</v>
      </c>
      <c r="E137" s="2">
        <v>2774.3</v>
      </c>
      <c r="G137" s="28"/>
      <c r="H137" s="29"/>
      <c r="I137" s="101"/>
    </row>
    <row r="138" spans="1:9" x14ac:dyDescent="0.25">
      <c r="A138" s="17" t="s">
        <v>96</v>
      </c>
      <c r="B138" s="2">
        <v>462.2</v>
      </c>
      <c r="C138" s="17"/>
      <c r="D138" s="17" t="s">
        <v>116</v>
      </c>
      <c r="E138" s="2">
        <v>1033.28</v>
      </c>
      <c r="G138" s="28"/>
      <c r="H138" s="29"/>
    </row>
    <row r="139" spans="1:9" x14ac:dyDescent="0.25">
      <c r="A139" s="17" t="s">
        <v>107</v>
      </c>
      <c r="B139" s="2">
        <v>28.28</v>
      </c>
      <c r="C139" s="17"/>
      <c r="D139" s="17" t="s">
        <v>118</v>
      </c>
      <c r="E139" s="2">
        <v>528.15</v>
      </c>
      <c r="G139" s="28"/>
      <c r="H139" s="29"/>
      <c r="I139" s="101"/>
    </row>
    <row r="140" spans="1:9" x14ac:dyDescent="0.25">
      <c r="A140" s="17" t="s">
        <v>120</v>
      </c>
      <c r="B140" s="2">
        <v>528.28</v>
      </c>
      <c r="C140" s="17"/>
      <c r="D140" s="17" t="s">
        <v>95</v>
      </c>
      <c r="E140" s="2">
        <v>539.28</v>
      </c>
      <c r="G140" s="28"/>
      <c r="H140" s="29"/>
      <c r="I140" s="101"/>
    </row>
    <row r="141" spans="1:9" x14ac:dyDescent="0.25">
      <c r="A141" s="17" t="s">
        <v>117</v>
      </c>
      <c r="B141" s="2">
        <v>28.28</v>
      </c>
      <c r="C141" s="17"/>
      <c r="D141" s="17" t="s">
        <v>97</v>
      </c>
      <c r="E141" s="2">
        <v>2606.08</v>
      </c>
      <c r="G141" s="28"/>
      <c r="H141" s="29"/>
      <c r="I141" s="101"/>
    </row>
    <row r="142" spans="1:9" x14ac:dyDescent="0.25">
      <c r="A142" s="17" t="s">
        <v>103</v>
      </c>
      <c r="B142" s="2">
        <v>8127.84</v>
      </c>
      <c r="C142" s="17"/>
      <c r="D142" s="17" t="s">
        <v>100</v>
      </c>
      <c r="E142" s="2">
        <v>3528.28</v>
      </c>
      <c r="G142" s="28"/>
      <c r="H142" s="29"/>
      <c r="I142" s="101"/>
    </row>
    <row r="143" spans="1:9" x14ac:dyDescent="0.25">
      <c r="A143" s="17" t="s">
        <v>119</v>
      </c>
      <c r="B143" s="2">
        <v>3828.23</v>
      </c>
      <c r="C143" s="17"/>
      <c r="D143" s="17" t="s">
        <v>125</v>
      </c>
      <c r="E143" s="2">
        <v>528.28</v>
      </c>
      <c r="G143" s="28"/>
      <c r="H143" s="29"/>
      <c r="I143" s="101"/>
    </row>
    <row r="144" spans="1:9" x14ac:dyDescent="0.25">
      <c r="A144" s="17" t="s">
        <v>99</v>
      </c>
      <c r="B144" s="2">
        <v>261.32</v>
      </c>
      <c r="C144" s="17"/>
      <c r="D144" s="17"/>
      <c r="E144" s="2"/>
      <c r="G144" s="28"/>
      <c r="H144" s="29"/>
      <c r="I144" s="101"/>
    </row>
    <row r="145" spans="1:9" x14ac:dyDescent="0.25">
      <c r="A145" s="17"/>
      <c r="B145" s="2"/>
      <c r="C145" s="17"/>
      <c r="D145" s="17"/>
      <c r="E145" s="136"/>
      <c r="G145" s="28"/>
      <c r="H145" s="29"/>
    </row>
    <row r="146" spans="1:9" x14ac:dyDescent="0.25">
      <c r="A146" s="49" t="s">
        <v>121</v>
      </c>
      <c r="B146" s="137"/>
      <c r="C146" s="49"/>
      <c r="D146" s="49"/>
      <c r="E146" s="137"/>
      <c r="G146" s="28">
        <v>102.14</v>
      </c>
      <c r="H146" s="29"/>
      <c r="I146" s="101">
        <v>4</v>
      </c>
    </row>
    <row r="147" spans="1:9" x14ac:dyDescent="0.25">
      <c r="A147" s="17"/>
      <c r="B147" s="136"/>
      <c r="C147" s="17"/>
      <c r="D147" s="17"/>
      <c r="E147" s="138"/>
      <c r="G147" s="28"/>
      <c r="H147" s="29"/>
      <c r="I147" s="101"/>
    </row>
    <row r="148" spans="1:9" ht="15.75" x14ac:dyDescent="0.25">
      <c r="A148" s="5" t="s">
        <v>122</v>
      </c>
      <c r="G148" s="28"/>
      <c r="H148" s="29">
        <f>SUM(G150:G167)</f>
        <v>19893.030000000002</v>
      </c>
      <c r="I148" s="131"/>
    </row>
    <row r="149" spans="1:9" ht="15.75" x14ac:dyDescent="0.25">
      <c r="A149" s="5"/>
      <c r="G149" s="28"/>
      <c r="H149" s="29"/>
      <c r="I149" s="131"/>
    </row>
    <row r="150" spans="1:9" x14ac:dyDescent="0.25">
      <c r="A150" s="49" t="s">
        <v>123</v>
      </c>
      <c r="F150" s="17"/>
      <c r="G150" s="2">
        <f>SUM(B151:B153)+SUM(E151:E152)</f>
        <v>311.97000000000003</v>
      </c>
      <c r="H150" s="29"/>
      <c r="I150" s="101"/>
    </row>
    <row r="151" spans="1:9" x14ac:dyDescent="0.25">
      <c r="A151" s="17" t="s">
        <v>118</v>
      </c>
      <c r="B151" s="138">
        <v>81.99</v>
      </c>
      <c r="D151" s="17" t="s">
        <v>99</v>
      </c>
      <c r="E151" s="164">
        <v>37</v>
      </c>
      <c r="G151" s="28"/>
      <c r="H151" s="29"/>
      <c r="I151" s="101"/>
    </row>
    <row r="152" spans="1:9" x14ac:dyDescent="0.25">
      <c r="A152" s="17" t="s">
        <v>116</v>
      </c>
      <c r="B152" s="136">
        <v>37</v>
      </c>
      <c r="D152" s="17" t="s">
        <v>95</v>
      </c>
      <c r="E152" s="164">
        <v>82</v>
      </c>
      <c r="G152" s="28"/>
      <c r="H152" s="29"/>
      <c r="I152" s="101"/>
    </row>
    <row r="153" spans="1:9" x14ac:dyDescent="0.25">
      <c r="A153" s="17" t="s">
        <v>101</v>
      </c>
      <c r="B153" s="138">
        <v>73.98</v>
      </c>
      <c r="G153" s="28"/>
      <c r="H153" s="29"/>
      <c r="I153" s="101"/>
    </row>
    <row r="154" spans="1:9" x14ac:dyDescent="0.25">
      <c r="A154" s="17"/>
      <c r="B154" s="138"/>
      <c r="D154" s="17"/>
      <c r="E154" s="134"/>
      <c r="G154" s="28"/>
      <c r="H154" s="29"/>
      <c r="I154" s="101"/>
    </row>
    <row r="155" spans="1:9" x14ac:dyDescent="0.25">
      <c r="A155" s="49" t="s">
        <v>124</v>
      </c>
      <c r="B155" s="55"/>
      <c r="G155" s="139">
        <f>B156+B157+B158+B159+B160+B161+B162+B163+B164+E156+E157+E158+E159+E160+E161+E162+E163+E164+B165+E165</f>
        <v>19309.460000000003</v>
      </c>
      <c r="H155" s="29"/>
      <c r="I155" s="101"/>
    </row>
    <row r="156" spans="1:9" x14ac:dyDescent="0.25">
      <c r="A156" s="17" t="s">
        <v>101</v>
      </c>
      <c r="B156" s="2">
        <v>1240.3699999999999</v>
      </c>
      <c r="D156" s="17" t="s">
        <v>119</v>
      </c>
      <c r="E156" s="28">
        <v>216.43</v>
      </c>
      <c r="G156" s="28"/>
      <c r="H156" s="29"/>
      <c r="I156" s="101"/>
    </row>
    <row r="157" spans="1:9" x14ac:dyDescent="0.25">
      <c r="A157" s="17" t="s">
        <v>125</v>
      </c>
      <c r="B157" s="2">
        <v>523.42999999999995</v>
      </c>
      <c r="D157" s="17" t="s">
        <v>126</v>
      </c>
      <c r="E157" s="28">
        <v>2669.39</v>
      </c>
      <c r="G157" s="28"/>
      <c r="H157" s="29"/>
      <c r="I157" s="101"/>
    </row>
    <row r="158" spans="1:9" x14ac:dyDescent="0.25">
      <c r="A158" s="17" t="s">
        <v>118</v>
      </c>
      <c r="B158" s="2">
        <v>1006.41</v>
      </c>
      <c r="D158" s="17" t="s">
        <v>106</v>
      </c>
      <c r="E158" s="28">
        <v>396.33</v>
      </c>
      <c r="G158" s="28"/>
      <c r="H158" s="29"/>
      <c r="I158" s="101"/>
    </row>
    <row r="159" spans="1:9" x14ac:dyDescent="0.25">
      <c r="A159" s="20" t="s">
        <v>95</v>
      </c>
      <c r="B159" s="2">
        <v>686.7</v>
      </c>
      <c r="D159" s="17" t="s">
        <v>107</v>
      </c>
      <c r="E159" s="28">
        <v>629.27</v>
      </c>
      <c r="G159" s="28"/>
      <c r="H159" s="29"/>
      <c r="I159" s="101"/>
    </row>
    <row r="160" spans="1:9" x14ac:dyDescent="0.25">
      <c r="A160" s="20" t="s">
        <v>120</v>
      </c>
      <c r="B160" s="2">
        <v>331.59</v>
      </c>
      <c r="D160" s="17" t="s">
        <v>127</v>
      </c>
      <c r="E160" s="28">
        <v>344.71</v>
      </c>
      <c r="G160" s="28"/>
      <c r="H160" s="29"/>
      <c r="I160" s="101"/>
    </row>
    <row r="161" spans="1:9" x14ac:dyDescent="0.25">
      <c r="A161" s="20" t="s">
        <v>103</v>
      </c>
      <c r="B161" s="2">
        <v>452.27</v>
      </c>
      <c r="D161" s="17" t="s">
        <v>99</v>
      </c>
      <c r="E161" s="28">
        <v>628.29</v>
      </c>
      <c r="G161" s="28"/>
      <c r="H161" s="29"/>
      <c r="I161" s="101"/>
    </row>
    <row r="162" spans="1:9" x14ac:dyDescent="0.25">
      <c r="A162" s="17" t="s">
        <v>109</v>
      </c>
      <c r="B162" s="2">
        <v>245.01</v>
      </c>
      <c r="D162" s="17" t="s">
        <v>128</v>
      </c>
      <c r="E162" s="28">
        <v>345</v>
      </c>
      <c r="G162" s="28"/>
      <c r="H162" s="29"/>
      <c r="I162" s="101"/>
    </row>
    <row r="163" spans="1:9" x14ac:dyDescent="0.25">
      <c r="A163" s="17" t="s">
        <v>117</v>
      </c>
      <c r="B163" s="2">
        <v>140.88</v>
      </c>
      <c r="D163" s="17" t="s">
        <v>96</v>
      </c>
      <c r="E163" s="28">
        <v>1035.5999999999999</v>
      </c>
      <c r="G163" s="28"/>
      <c r="H163" s="29"/>
      <c r="I163" s="101"/>
    </row>
    <row r="164" spans="1:9" x14ac:dyDescent="0.25">
      <c r="A164" s="17" t="s">
        <v>112</v>
      </c>
      <c r="B164" s="2">
        <v>2340.6</v>
      </c>
      <c r="D164" s="17" t="s">
        <v>111</v>
      </c>
      <c r="E164" s="28">
        <v>5278.39</v>
      </c>
      <c r="G164" s="28"/>
      <c r="H164" s="29"/>
      <c r="I164" s="101"/>
    </row>
    <row r="165" spans="1:9" x14ac:dyDescent="0.25">
      <c r="A165" s="17" t="s">
        <v>113</v>
      </c>
      <c r="B165" s="55">
        <v>475.64</v>
      </c>
      <c r="D165" s="17" t="s">
        <v>120</v>
      </c>
      <c r="E165" s="28">
        <v>323.14999999999998</v>
      </c>
      <c r="G165" s="28"/>
      <c r="H165" s="29"/>
      <c r="I165" s="101"/>
    </row>
    <row r="166" spans="1:9" x14ac:dyDescent="0.25">
      <c r="A166" s="17"/>
      <c r="B166" s="55"/>
      <c r="D166" s="17"/>
      <c r="G166" s="28"/>
      <c r="H166" s="29"/>
      <c r="I166" s="101"/>
    </row>
    <row r="167" spans="1:9" x14ac:dyDescent="0.25">
      <c r="A167" s="49" t="s">
        <v>129</v>
      </c>
      <c r="B167" s="55"/>
      <c r="G167" s="28">
        <f>B168+E168</f>
        <v>271.59999999999997</v>
      </c>
      <c r="H167" s="29"/>
      <c r="I167" s="101"/>
    </row>
    <row r="168" spans="1:9" x14ac:dyDescent="0.25">
      <c r="A168" s="17" t="s">
        <v>100</v>
      </c>
      <c r="B168" s="55">
        <v>263.02</v>
      </c>
      <c r="D168" s="140" t="s">
        <v>131</v>
      </c>
      <c r="E168">
        <v>8.58</v>
      </c>
      <c r="G168" s="28"/>
      <c r="H168" s="29"/>
      <c r="I168" s="101"/>
    </row>
    <row r="169" spans="1:9" x14ac:dyDescent="0.25">
      <c r="A169" s="17"/>
      <c r="B169" s="55"/>
      <c r="C169" s="20"/>
      <c r="D169" s="17"/>
      <c r="G169" s="28"/>
      <c r="H169" s="29"/>
      <c r="I169" s="101"/>
    </row>
    <row r="170" spans="1:9" ht="15.75" x14ac:dyDescent="0.25">
      <c r="A170" s="5" t="s">
        <v>132</v>
      </c>
      <c r="G170" s="28"/>
      <c r="H170" s="29">
        <f>B172+B173+E172+E173+B174+B175+E174</f>
        <v>4173.71</v>
      </c>
      <c r="I170" s="101"/>
    </row>
    <row r="171" spans="1:9" x14ac:dyDescent="0.25">
      <c r="A171" s="49" t="s">
        <v>133</v>
      </c>
      <c r="G171" s="28"/>
      <c r="H171" s="29"/>
      <c r="I171" s="101"/>
    </row>
    <row r="172" spans="1:9" x14ac:dyDescent="0.25">
      <c r="A172" s="17" t="s">
        <v>96</v>
      </c>
      <c r="B172" s="28">
        <v>169.62</v>
      </c>
      <c r="D172" s="17" t="s">
        <v>106</v>
      </c>
      <c r="E172" s="110">
        <v>80</v>
      </c>
      <c r="G172" s="28"/>
      <c r="H172" s="29"/>
      <c r="I172" s="101"/>
    </row>
    <row r="173" spans="1:9" x14ac:dyDescent="0.25">
      <c r="A173" s="17" t="s">
        <v>113</v>
      </c>
      <c r="B173" s="28">
        <v>599.99</v>
      </c>
      <c r="D173" s="17" t="s">
        <v>97</v>
      </c>
      <c r="E173" s="110">
        <v>159.9</v>
      </c>
      <c r="G173" s="28"/>
      <c r="H173" s="29"/>
      <c r="I173" s="101"/>
    </row>
    <row r="174" spans="1:9" x14ac:dyDescent="0.25">
      <c r="A174" s="17" t="s">
        <v>110</v>
      </c>
      <c r="B174" s="28">
        <v>553.5</v>
      </c>
      <c r="D174" s="17" t="s">
        <v>100</v>
      </c>
      <c r="E174" s="110">
        <v>110.7</v>
      </c>
      <c r="G174" s="28"/>
      <c r="H174" s="29"/>
      <c r="I174" s="101"/>
    </row>
    <row r="175" spans="1:9" x14ac:dyDescent="0.25">
      <c r="A175" s="17" t="s">
        <v>131</v>
      </c>
      <c r="B175" s="28">
        <v>2500</v>
      </c>
      <c r="D175" s="17"/>
      <c r="E175" s="110"/>
      <c r="G175" s="28"/>
      <c r="H175" s="29"/>
      <c r="I175" s="101"/>
    </row>
    <row r="176" spans="1:9" x14ac:dyDescent="0.25">
      <c r="A176" s="17"/>
      <c r="B176" s="134"/>
      <c r="D176" s="17"/>
      <c r="E176" s="141"/>
      <c r="G176" s="28"/>
      <c r="H176" s="29"/>
      <c r="I176" s="101"/>
    </row>
    <row r="177" spans="1:9" ht="15.75" x14ac:dyDescent="0.25">
      <c r="A177" s="5" t="s">
        <v>134</v>
      </c>
      <c r="G177" s="28"/>
      <c r="H177" s="29">
        <f>SUM(G178:G186)</f>
        <v>24767.050000000003</v>
      </c>
      <c r="I177" s="101"/>
    </row>
    <row r="178" spans="1:9" x14ac:dyDescent="0.25">
      <c r="A178" s="17" t="s">
        <v>135</v>
      </c>
      <c r="F178" s="17"/>
      <c r="G178" s="28">
        <v>241.95</v>
      </c>
      <c r="H178" s="29"/>
      <c r="I178" s="101"/>
    </row>
    <row r="179" spans="1:9" x14ac:dyDescent="0.25">
      <c r="A179" s="17" t="s">
        <v>136</v>
      </c>
      <c r="B179" s="21"/>
      <c r="C179" s="21"/>
      <c r="F179" s="17"/>
      <c r="G179" s="28">
        <v>5313.61</v>
      </c>
      <c r="H179" s="29"/>
      <c r="I179" s="101"/>
    </row>
    <row r="180" spans="1:9" x14ac:dyDescent="0.25">
      <c r="A180" s="17" t="s">
        <v>235</v>
      </c>
      <c r="B180" s="21"/>
      <c r="C180" s="21"/>
      <c r="F180" s="17"/>
      <c r="G180" s="28">
        <v>345.13</v>
      </c>
      <c r="H180" s="29"/>
      <c r="I180" s="101"/>
    </row>
    <row r="181" spans="1:9" x14ac:dyDescent="0.25">
      <c r="A181" s="17" t="s">
        <v>137</v>
      </c>
      <c r="B181" s="21"/>
      <c r="C181" s="21"/>
      <c r="F181" s="17"/>
      <c r="G181" s="28">
        <v>3520</v>
      </c>
      <c r="H181" s="29"/>
      <c r="I181" s="101"/>
    </row>
    <row r="182" spans="1:9" x14ac:dyDescent="0.25">
      <c r="A182" s="17" t="s">
        <v>138</v>
      </c>
      <c r="B182" s="21"/>
      <c r="C182" s="21"/>
      <c r="F182" s="17"/>
      <c r="G182" s="28">
        <v>5039.72</v>
      </c>
      <c r="H182" s="29"/>
      <c r="I182" s="101"/>
    </row>
    <row r="183" spans="1:9" x14ac:dyDescent="0.25">
      <c r="A183" s="17" t="s">
        <v>234</v>
      </c>
      <c r="B183" s="21"/>
      <c r="C183" s="21"/>
      <c r="F183" s="17"/>
      <c r="G183" s="28">
        <v>1906.5</v>
      </c>
      <c r="H183" s="29"/>
      <c r="I183" s="101"/>
    </row>
    <row r="184" spans="1:9" x14ac:dyDescent="0.25">
      <c r="A184" s="49" t="s">
        <v>139</v>
      </c>
      <c r="E184" s="17"/>
      <c r="G184" s="28">
        <f>B185+B186+B187+B188+B189+E185+E186+E187+E188</f>
        <v>8400.1400000000012</v>
      </c>
      <c r="H184" s="29"/>
      <c r="I184" s="101"/>
    </row>
    <row r="185" spans="1:9" x14ac:dyDescent="0.25">
      <c r="A185" s="17" t="s">
        <v>101</v>
      </c>
      <c r="B185" s="28">
        <v>2223.0500000000002</v>
      </c>
      <c r="D185" s="140" t="s">
        <v>119</v>
      </c>
      <c r="E185" s="2">
        <v>399.75</v>
      </c>
      <c r="G185" s="28"/>
      <c r="H185" s="29"/>
      <c r="I185" s="101"/>
    </row>
    <row r="186" spans="1:9" x14ac:dyDescent="0.25">
      <c r="A186" s="17" t="s">
        <v>96</v>
      </c>
      <c r="B186" s="28">
        <v>23.76</v>
      </c>
      <c r="D186" s="140" t="s">
        <v>112</v>
      </c>
      <c r="E186" s="2">
        <v>1008.6</v>
      </c>
      <c r="G186" s="28"/>
      <c r="H186" s="29"/>
      <c r="I186" s="101"/>
    </row>
    <row r="187" spans="1:9" x14ac:dyDescent="0.25">
      <c r="A187" s="17" t="s">
        <v>113</v>
      </c>
      <c r="B187" s="28">
        <v>3000</v>
      </c>
      <c r="D187" s="140" t="s">
        <v>236</v>
      </c>
      <c r="E187" s="2">
        <v>899.13</v>
      </c>
      <c r="G187" s="28"/>
      <c r="H187" s="29"/>
      <c r="I187" s="101"/>
    </row>
    <row r="188" spans="1:9" x14ac:dyDescent="0.25">
      <c r="A188" s="20" t="s">
        <v>120</v>
      </c>
      <c r="B188" s="28">
        <v>96</v>
      </c>
      <c r="D188" s="140" t="s">
        <v>118</v>
      </c>
      <c r="E188" s="2">
        <v>608.85</v>
      </c>
      <c r="G188" s="28"/>
      <c r="H188" s="29"/>
      <c r="I188" s="101"/>
    </row>
    <row r="189" spans="1:9" x14ac:dyDescent="0.25">
      <c r="A189" s="20" t="s">
        <v>117</v>
      </c>
      <c r="B189" s="28">
        <v>141</v>
      </c>
      <c r="E189" s="2"/>
      <c r="G189" s="28"/>
      <c r="H189" s="29"/>
      <c r="I189" s="101"/>
    </row>
    <row r="190" spans="1:9" x14ac:dyDescent="0.25">
      <c r="A190" s="17"/>
      <c r="E190" s="55"/>
      <c r="G190" s="28"/>
      <c r="H190" s="29"/>
      <c r="I190" s="101"/>
    </row>
    <row r="191" spans="1:9" ht="15.75" x14ac:dyDescent="0.25">
      <c r="A191" s="5" t="s">
        <v>140</v>
      </c>
      <c r="G191" s="108"/>
      <c r="H191" s="29">
        <f>SUM(G192:G193)</f>
        <v>1596.13</v>
      </c>
      <c r="I191" s="101"/>
    </row>
    <row r="192" spans="1:9" x14ac:dyDescent="0.25">
      <c r="A192" s="17" t="s">
        <v>141</v>
      </c>
      <c r="B192" s="21"/>
      <c r="C192" s="21"/>
      <c r="D192" s="21"/>
      <c r="G192" s="28">
        <v>196.13</v>
      </c>
      <c r="H192" s="29"/>
      <c r="I192" s="101"/>
    </row>
    <row r="193" spans="1:9" x14ac:dyDescent="0.25">
      <c r="A193" s="20" t="s">
        <v>142</v>
      </c>
      <c r="B193" s="23"/>
      <c r="C193" s="23"/>
      <c r="D193" s="23"/>
      <c r="G193" s="28">
        <v>1400</v>
      </c>
      <c r="H193" s="29"/>
    </row>
    <row r="194" spans="1:9" x14ac:dyDescent="0.25">
      <c r="A194" s="20"/>
      <c r="B194" s="23"/>
      <c r="C194" s="23"/>
      <c r="D194" s="23"/>
      <c r="G194" s="28"/>
      <c r="H194" s="29"/>
      <c r="I194" s="101"/>
    </row>
    <row r="195" spans="1:9" x14ac:dyDescent="0.25">
      <c r="A195" s="20"/>
      <c r="B195" s="23"/>
      <c r="C195" s="23"/>
      <c r="D195" s="23"/>
      <c r="G195" s="28"/>
      <c r="H195" s="29"/>
      <c r="I195" s="101">
        <v>5</v>
      </c>
    </row>
    <row r="196" spans="1:9" ht="20.25" x14ac:dyDescent="0.3">
      <c r="A196" s="127" t="s">
        <v>143</v>
      </c>
      <c r="B196" s="42"/>
      <c r="C196" s="42"/>
      <c r="D196" s="42"/>
      <c r="E196" s="42"/>
      <c r="F196" s="42"/>
      <c r="G196" s="50"/>
      <c r="H196" s="47">
        <f>H198+H202</f>
        <v>36107.19</v>
      </c>
      <c r="I196" s="111">
        <f>H196/76299</f>
        <v>0.47323280776943344</v>
      </c>
    </row>
    <row r="197" spans="1:9" ht="18.75" x14ac:dyDescent="0.3">
      <c r="A197" s="96"/>
      <c r="G197" s="28"/>
      <c r="H197" s="29"/>
      <c r="I197" s="101"/>
    </row>
    <row r="198" spans="1:9" ht="15.75" x14ac:dyDescent="0.25">
      <c r="A198" s="5" t="s">
        <v>144</v>
      </c>
      <c r="B198" s="8"/>
      <c r="F198" s="4"/>
      <c r="G198" s="108"/>
      <c r="H198" s="100">
        <v>24881.75</v>
      </c>
      <c r="I198" s="129">
        <f>H198/47541</f>
        <v>0.52337456090532386</v>
      </c>
    </row>
    <row r="199" spans="1:9" ht="15.75" x14ac:dyDescent="0.25">
      <c r="A199" s="8" t="s">
        <v>268</v>
      </c>
      <c r="B199" s="8"/>
      <c r="C199" s="109"/>
      <c r="D199" s="109"/>
      <c r="E199" s="109"/>
      <c r="F199" s="4"/>
      <c r="G199" s="108"/>
      <c r="H199" s="100"/>
      <c r="I199" s="129"/>
    </row>
    <row r="200" spans="1:9" x14ac:dyDescent="0.25">
      <c r="A200" s="17" t="s">
        <v>288</v>
      </c>
      <c r="B200" s="17"/>
      <c r="G200" s="28"/>
      <c r="H200" s="29"/>
      <c r="I200" s="130"/>
    </row>
    <row r="201" spans="1:9" x14ac:dyDescent="0.25">
      <c r="A201" s="17"/>
      <c r="B201" s="17"/>
      <c r="G201" s="28"/>
      <c r="H201" s="29"/>
      <c r="I201" s="130"/>
    </row>
    <row r="202" spans="1:9" ht="15.75" x14ac:dyDescent="0.25">
      <c r="A202" s="4" t="s">
        <v>13</v>
      </c>
      <c r="G202" s="121"/>
      <c r="H202" s="100">
        <f>SUM(H203:H228)</f>
        <v>11225.439999999999</v>
      </c>
      <c r="I202" s="129">
        <f>H202/28758</f>
        <v>0.39034147019959659</v>
      </c>
    </row>
    <row r="203" spans="1:9" ht="15.75" x14ac:dyDescent="0.25">
      <c r="A203" s="5" t="s">
        <v>145</v>
      </c>
      <c r="G203" s="28"/>
      <c r="H203" s="29">
        <v>104.75</v>
      </c>
      <c r="I203" s="101"/>
    </row>
    <row r="204" spans="1:9" ht="11.25" customHeight="1" x14ac:dyDescent="0.25">
      <c r="A204" s="5"/>
      <c r="G204" s="28"/>
      <c r="H204" s="29"/>
      <c r="I204" s="101"/>
    </row>
    <row r="205" spans="1:9" ht="15.75" x14ac:dyDescent="0.25">
      <c r="A205" s="5" t="s">
        <v>15</v>
      </c>
      <c r="G205" s="28"/>
      <c r="H205" s="29">
        <f>SUM(G206:G208)</f>
        <v>1697.48</v>
      </c>
      <c r="I205" s="131"/>
    </row>
    <row r="206" spans="1:9" x14ac:dyDescent="0.25">
      <c r="A206" s="17" t="s">
        <v>237</v>
      </c>
      <c r="D206" s="17"/>
      <c r="G206" s="28">
        <v>499.49</v>
      </c>
      <c r="H206" s="29"/>
      <c r="I206" s="101"/>
    </row>
    <row r="207" spans="1:9" x14ac:dyDescent="0.25">
      <c r="A207" s="17" t="s">
        <v>238</v>
      </c>
      <c r="F207" s="17"/>
      <c r="G207" s="28">
        <v>398.99</v>
      </c>
      <c r="H207" s="29"/>
      <c r="I207" s="101"/>
    </row>
    <row r="208" spans="1:9" x14ac:dyDescent="0.25">
      <c r="A208" s="17" t="s">
        <v>239</v>
      </c>
      <c r="F208" s="17"/>
      <c r="G208" s="28">
        <v>799</v>
      </c>
      <c r="H208" s="29"/>
      <c r="I208" s="101"/>
    </row>
    <row r="209" spans="1:9" ht="11.25" customHeight="1" x14ac:dyDescent="0.25">
      <c r="A209" s="17"/>
      <c r="F209" s="17"/>
      <c r="G209" s="28"/>
      <c r="H209" s="29"/>
      <c r="I209" s="101"/>
    </row>
    <row r="210" spans="1:9" ht="15.75" x14ac:dyDescent="0.25">
      <c r="A210" s="5" t="s">
        <v>77</v>
      </c>
      <c r="G210" s="108"/>
      <c r="H210" s="29">
        <f>SUM(G211:G213)</f>
        <v>6900.08</v>
      </c>
      <c r="I210" s="101"/>
    </row>
    <row r="211" spans="1:9" x14ac:dyDescent="0.25">
      <c r="A211" s="17" t="s">
        <v>146</v>
      </c>
      <c r="B211" s="21"/>
      <c r="G211" s="28">
        <v>824.45</v>
      </c>
      <c r="H211" s="29"/>
      <c r="I211" s="101"/>
    </row>
    <row r="212" spans="1:9" x14ac:dyDescent="0.25">
      <c r="A212" s="17" t="s">
        <v>147</v>
      </c>
      <c r="B212" s="21"/>
      <c r="G212" s="28">
        <v>91.01</v>
      </c>
      <c r="H212" s="29"/>
      <c r="I212" s="101"/>
    </row>
    <row r="213" spans="1:9" x14ac:dyDescent="0.25">
      <c r="A213" s="17" t="s">
        <v>148</v>
      </c>
      <c r="B213" s="21"/>
      <c r="G213" s="28">
        <v>5984.62</v>
      </c>
      <c r="H213" s="29"/>
      <c r="I213" s="101"/>
    </row>
    <row r="214" spans="1:9" ht="10.5" customHeight="1" x14ac:dyDescent="0.25">
      <c r="A214" s="17"/>
      <c r="G214" s="28"/>
      <c r="H214" s="29"/>
      <c r="I214" s="101"/>
    </row>
    <row r="215" spans="1:9" ht="15.75" x14ac:dyDescent="0.25">
      <c r="A215" s="5" t="s">
        <v>149</v>
      </c>
      <c r="G215" s="108"/>
      <c r="H215" s="29">
        <f>SUM(G216:G218)</f>
        <v>579.1</v>
      </c>
      <c r="I215" s="101"/>
    </row>
    <row r="216" spans="1:9" x14ac:dyDescent="0.25">
      <c r="A216" s="17" t="s">
        <v>240</v>
      </c>
      <c r="B216" s="18"/>
      <c r="C216" s="18"/>
      <c r="D216" s="18"/>
      <c r="G216" s="142">
        <v>120</v>
      </c>
      <c r="H216" s="29"/>
      <c r="I216" s="101"/>
    </row>
    <row r="217" spans="1:9" x14ac:dyDescent="0.25">
      <c r="A217" s="17" t="s">
        <v>241</v>
      </c>
      <c r="B217" s="18"/>
      <c r="C217" s="18"/>
      <c r="D217" s="18"/>
      <c r="G217" s="142">
        <v>209.1</v>
      </c>
      <c r="H217" s="29"/>
      <c r="I217" s="101"/>
    </row>
    <row r="218" spans="1:9" x14ac:dyDescent="0.25">
      <c r="A218" s="17" t="s">
        <v>242</v>
      </c>
      <c r="B218" s="18"/>
      <c r="C218" s="18"/>
      <c r="D218" s="18"/>
      <c r="G218" s="142">
        <v>250</v>
      </c>
      <c r="H218" s="29"/>
      <c r="I218" s="101"/>
    </row>
    <row r="219" spans="1:9" ht="11.25" customHeight="1" x14ac:dyDescent="0.25">
      <c r="A219" s="17"/>
      <c r="B219" s="18"/>
      <c r="C219" s="18"/>
      <c r="D219" s="18"/>
      <c r="G219" s="142"/>
      <c r="H219" s="29"/>
      <c r="I219" s="101"/>
    </row>
    <row r="220" spans="1:9" ht="15.75" x14ac:dyDescent="0.25">
      <c r="A220" s="5" t="s">
        <v>217</v>
      </c>
      <c r="G220" s="28"/>
      <c r="H220" s="29">
        <f>SUM(G221:G224)</f>
        <v>1200.93</v>
      </c>
      <c r="I220" s="101"/>
    </row>
    <row r="221" spans="1:9" x14ac:dyDescent="0.25">
      <c r="A221" s="17" t="s">
        <v>150</v>
      </c>
      <c r="G221" s="28">
        <v>261.5</v>
      </c>
      <c r="H221" s="29"/>
      <c r="I221" s="101"/>
    </row>
    <row r="222" spans="1:9" x14ac:dyDescent="0.25">
      <c r="A222" s="17" t="s">
        <v>151</v>
      </c>
      <c r="C222" s="17"/>
      <c r="G222" s="28">
        <v>191.88</v>
      </c>
      <c r="H222" s="29"/>
      <c r="I222" s="101"/>
    </row>
    <row r="223" spans="1:9" x14ac:dyDescent="0.25">
      <c r="A223" s="17" t="s">
        <v>152</v>
      </c>
      <c r="F223" s="17"/>
      <c r="G223" s="28">
        <v>362.72</v>
      </c>
      <c r="H223" s="29"/>
      <c r="I223" s="101"/>
    </row>
    <row r="224" spans="1:9" x14ac:dyDescent="0.25">
      <c r="A224" s="17" t="s">
        <v>243</v>
      </c>
      <c r="G224" s="28">
        <v>384.83</v>
      </c>
      <c r="H224" s="29"/>
      <c r="I224" s="101"/>
    </row>
    <row r="225" spans="1:9" ht="10.5" customHeight="1" x14ac:dyDescent="0.25">
      <c r="A225" s="17"/>
      <c r="G225" s="28"/>
      <c r="H225" s="29"/>
      <c r="I225" s="101"/>
    </row>
    <row r="226" spans="1:9" ht="15.75" x14ac:dyDescent="0.25">
      <c r="A226" s="5" t="s">
        <v>244</v>
      </c>
      <c r="G226" s="108"/>
      <c r="H226" s="29">
        <v>196.13</v>
      </c>
      <c r="I226" s="101"/>
    </row>
    <row r="227" spans="1:9" ht="9.75" customHeight="1" x14ac:dyDescent="0.25">
      <c r="A227" s="5"/>
      <c r="G227" s="28"/>
      <c r="H227" s="29"/>
      <c r="I227" s="101"/>
    </row>
    <row r="228" spans="1:9" ht="15.75" x14ac:dyDescent="0.25">
      <c r="A228" s="5" t="s">
        <v>245</v>
      </c>
      <c r="G228" s="28"/>
      <c r="H228" s="29">
        <v>546.97</v>
      </c>
    </row>
    <row r="229" spans="1:9" ht="15.75" x14ac:dyDescent="0.25">
      <c r="A229" s="5"/>
      <c r="G229" s="28"/>
      <c r="H229" s="29"/>
      <c r="I229" s="101"/>
    </row>
    <row r="230" spans="1:9" ht="15.75" x14ac:dyDescent="0.25">
      <c r="A230" s="5"/>
      <c r="G230" s="28"/>
      <c r="H230" s="29"/>
      <c r="I230" s="101"/>
    </row>
    <row r="231" spans="1:9" ht="15.75" x14ac:dyDescent="0.25">
      <c r="A231" s="5"/>
      <c r="G231" s="28"/>
      <c r="H231" s="29"/>
      <c r="I231" s="101"/>
    </row>
    <row r="232" spans="1:9" ht="20.25" x14ac:dyDescent="0.3">
      <c r="A232" s="127" t="s">
        <v>154</v>
      </c>
      <c r="B232" s="42"/>
      <c r="C232" s="42"/>
      <c r="D232" s="42"/>
      <c r="E232" s="42"/>
      <c r="F232" s="42"/>
      <c r="G232" s="50"/>
      <c r="H232" s="47">
        <f>H234+H237</f>
        <v>23414.76</v>
      </c>
      <c r="I232" s="111">
        <f>H232/39134</f>
        <v>0.59832268615526141</v>
      </c>
    </row>
    <row r="233" spans="1:9" ht="15.75" x14ac:dyDescent="0.25">
      <c r="A233" s="5"/>
      <c r="G233" s="28"/>
      <c r="H233" s="29"/>
      <c r="I233" s="101"/>
    </row>
    <row r="234" spans="1:9" ht="15.75" x14ac:dyDescent="0.25">
      <c r="A234" s="4" t="s">
        <v>155</v>
      </c>
      <c r="C234" s="4"/>
      <c r="D234" s="5"/>
      <c r="G234" s="28"/>
      <c r="H234" s="100">
        <v>15477.38</v>
      </c>
      <c r="I234" s="111">
        <f>H234/26323</f>
        <v>0.58797933366257638</v>
      </c>
    </row>
    <row r="235" spans="1:9" x14ac:dyDescent="0.25">
      <c r="A235" s="17" t="s">
        <v>269</v>
      </c>
      <c r="G235" s="28"/>
      <c r="H235" s="29"/>
      <c r="I235" s="130"/>
    </row>
    <row r="236" spans="1:9" x14ac:dyDescent="0.25">
      <c r="A236" s="17"/>
      <c r="G236" s="28"/>
      <c r="H236" s="29"/>
      <c r="I236" s="130"/>
    </row>
    <row r="237" spans="1:9" ht="15.75" x14ac:dyDescent="0.25">
      <c r="A237" s="4" t="s">
        <v>104</v>
      </c>
      <c r="F237" s="4"/>
      <c r="G237" s="108"/>
      <c r="H237" s="100">
        <f>SUM(H239:H272)</f>
        <v>7937.3799999999992</v>
      </c>
      <c r="I237" s="111">
        <f>H237/12811</f>
        <v>0.61957536492077114</v>
      </c>
    </row>
    <row r="238" spans="1:9" ht="15.75" x14ac:dyDescent="0.25">
      <c r="A238" s="5"/>
      <c r="G238" s="28"/>
      <c r="H238" s="29"/>
      <c r="I238" s="101"/>
    </row>
    <row r="239" spans="1:9" ht="15.75" x14ac:dyDescent="0.25">
      <c r="A239" s="5" t="s">
        <v>69</v>
      </c>
      <c r="G239" s="28"/>
      <c r="H239" s="29">
        <v>29.8</v>
      </c>
      <c r="I239" s="101"/>
    </row>
    <row r="240" spans="1:9" ht="15.75" x14ac:dyDescent="0.25">
      <c r="A240" s="5"/>
      <c r="G240" s="28"/>
      <c r="H240" s="29"/>
      <c r="I240" s="101"/>
    </row>
    <row r="241" spans="1:9" ht="15.75" x14ac:dyDescent="0.25">
      <c r="A241" s="5" t="s">
        <v>15</v>
      </c>
      <c r="G241" s="28"/>
      <c r="H241" s="29">
        <f>SUM(G242:G245)</f>
        <v>901.3599999999999</v>
      </c>
      <c r="I241" s="131"/>
    </row>
    <row r="242" spans="1:9" x14ac:dyDescent="0.25">
      <c r="A242" s="17" t="s">
        <v>246</v>
      </c>
      <c r="G242" s="28">
        <v>341.38</v>
      </c>
      <c r="H242" s="29"/>
      <c r="I242" s="101"/>
    </row>
    <row r="243" spans="1:9" x14ac:dyDescent="0.25">
      <c r="A243" s="17" t="s">
        <v>156</v>
      </c>
      <c r="G243" s="28">
        <v>250.68</v>
      </c>
      <c r="H243" s="29"/>
      <c r="I243" s="101"/>
    </row>
    <row r="244" spans="1:9" x14ac:dyDescent="0.25">
      <c r="A244" s="17" t="s">
        <v>247</v>
      </c>
      <c r="B244" s="17"/>
      <c r="G244" s="28">
        <v>109.89</v>
      </c>
      <c r="H244" s="29"/>
      <c r="I244" s="101"/>
    </row>
    <row r="245" spans="1:9" x14ac:dyDescent="0.25">
      <c r="A245" s="17" t="s">
        <v>157</v>
      </c>
      <c r="D245" s="17"/>
      <c r="G245" s="28">
        <v>199.41</v>
      </c>
      <c r="H245" s="29"/>
      <c r="I245" s="101">
        <v>6</v>
      </c>
    </row>
    <row r="246" spans="1:9" ht="15.75" x14ac:dyDescent="0.25">
      <c r="A246" s="5" t="s">
        <v>77</v>
      </c>
      <c r="G246" s="108"/>
      <c r="H246" s="29">
        <f>SUM(G247:G249)</f>
        <v>1620.94</v>
      </c>
      <c r="I246" s="101"/>
    </row>
    <row r="247" spans="1:9" x14ac:dyDescent="0.25">
      <c r="A247" s="17" t="s">
        <v>78</v>
      </c>
      <c r="B247" s="21"/>
      <c r="G247" s="28">
        <v>613.5</v>
      </c>
      <c r="H247" s="29"/>
      <c r="I247" s="101"/>
    </row>
    <row r="248" spans="1:9" x14ac:dyDescent="0.25">
      <c r="A248" s="17" t="s">
        <v>79</v>
      </c>
      <c r="B248" s="21"/>
      <c r="G248" s="28">
        <v>3.43</v>
      </c>
      <c r="H248" s="29"/>
      <c r="I248" s="101"/>
    </row>
    <row r="249" spans="1:9" x14ac:dyDescent="0.25">
      <c r="A249" s="17" t="s">
        <v>80</v>
      </c>
      <c r="B249" s="21"/>
      <c r="G249" s="28">
        <v>1004.01</v>
      </c>
      <c r="H249" s="29"/>
      <c r="I249" s="101"/>
    </row>
    <row r="250" spans="1:9" ht="11.25" customHeight="1" x14ac:dyDescent="0.25">
      <c r="A250" s="5"/>
      <c r="G250" s="28"/>
      <c r="H250" s="29"/>
      <c r="I250" s="101"/>
    </row>
    <row r="251" spans="1:9" ht="15.75" x14ac:dyDescent="0.25">
      <c r="A251" s="5" t="s">
        <v>81</v>
      </c>
      <c r="G251" s="28"/>
      <c r="H251" s="29">
        <f>SUM(G252:G253)</f>
        <v>73.2</v>
      </c>
      <c r="I251" s="101"/>
    </row>
    <row r="252" spans="1:9" x14ac:dyDescent="0.25">
      <c r="A252" s="17" t="s">
        <v>158</v>
      </c>
      <c r="G252" s="28">
        <v>73.2</v>
      </c>
      <c r="H252" s="29"/>
      <c r="I252" s="101"/>
    </row>
    <row r="253" spans="1:9" ht="10.5" customHeight="1" x14ac:dyDescent="0.25">
      <c r="A253" s="17"/>
      <c r="G253" s="28"/>
      <c r="H253" s="29"/>
      <c r="I253" s="101"/>
    </row>
    <row r="254" spans="1:9" ht="15.75" x14ac:dyDescent="0.25">
      <c r="A254" s="5" t="s">
        <v>217</v>
      </c>
      <c r="G254" s="28"/>
      <c r="H254" s="29">
        <f>SUM(G255:G261)</f>
        <v>4235.67</v>
      </c>
      <c r="I254" s="101"/>
    </row>
    <row r="255" spans="1:9" x14ac:dyDescent="0.25">
      <c r="A255" s="17" t="s">
        <v>159</v>
      </c>
      <c r="C255" s="17"/>
      <c r="G255" s="28">
        <v>76.75</v>
      </c>
      <c r="H255" s="29"/>
      <c r="I255" s="101"/>
    </row>
    <row r="256" spans="1:9" x14ac:dyDescent="0.25">
      <c r="A256" s="17" t="s">
        <v>84</v>
      </c>
      <c r="G256" s="28">
        <v>80.650000000000006</v>
      </c>
      <c r="H256" s="29"/>
      <c r="I256" s="101"/>
    </row>
    <row r="257" spans="1:9" x14ac:dyDescent="0.25">
      <c r="A257" s="17" t="s">
        <v>160</v>
      </c>
      <c r="G257" s="28">
        <v>24.8</v>
      </c>
      <c r="H257" s="29"/>
      <c r="I257" s="101"/>
    </row>
    <row r="258" spans="1:9" x14ac:dyDescent="0.25">
      <c r="A258" s="17" t="s">
        <v>223</v>
      </c>
      <c r="E258" s="17"/>
      <c r="G258" s="28">
        <v>61.22</v>
      </c>
      <c r="H258" s="29"/>
      <c r="I258" s="101"/>
    </row>
    <row r="259" spans="1:9" x14ac:dyDescent="0.25">
      <c r="A259" s="17" t="s">
        <v>289</v>
      </c>
      <c r="E259" s="17"/>
      <c r="G259" s="28">
        <v>3850</v>
      </c>
      <c r="H259" s="29"/>
      <c r="I259" s="101"/>
    </row>
    <row r="260" spans="1:9" x14ac:dyDescent="0.25">
      <c r="A260" s="17" t="s">
        <v>249</v>
      </c>
      <c r="E260" s="17"/>
      <c r="G260" s="28">
        <v>92.25</v>
      </c>
      <c r="H260" s="29"/>
      <c r="I260" s="101"/>
    </row>
    <row r="261" spans="1:9" x14ac:dyDescent="0.25">
      <c r="A261" s="17" t="s">
        <v>250</v>
      </c>
      <c r="E261" s="17"/>
      <c r="G261" s="28">
        <v>50</v>
      </c>
      <c r="H261" s="29"/>
      <c r="I261" s="101"/>
    </row>
    <row r="262" spans="1:9" ht="10.5" customHeight="1" x14ac:dyDescent="0.25">
      <c r="A262" s="5"/>
      <c r="G262" s="28"/>
      <c r="H262" s="29"/>
      <c r="I262" s="101"/>
    </row>
    <row r="263" spans="1:9" ht="15.75" x14ac:dyDescent="0.25">
      <c r="A263" s="5" t="s">
        <v>248</v>
      </c>
      <c r="G263" s="28"/>
      <c r="H263" s="29">
        <f>G264+G265</f>
        <v>261.37</v>
      </c>
      <c r="I263" s="101"/>
    </row>
    <row r="264" spans="1:9" x14ac:dyDescent="0.25">
      <c r="A264" s="17" t="s">
        <v>29</v>
      </c>
      <c r="B264" s="18"/>
      <c r="C264" s="18"/>
      <c r="D264" s="23"/>
      <c r="E264" s="23"/>
      <c r="F264" s="2"/>
      <c r="G264" s="28">
        <v>117.23</v>
      </c>
      <c r="H264" s="29"/>
      <c r="I264" s="101"/>
    </row>
    <row r="265" spans="1:9" x14ac:dyDescent="0.25">
      <c r="A265" s="17" t="s">
        <v>30</v>
      </c>
      <c r="B265" s="18"/>
      <c r="C265" s="18"/>
      <c r="D265" s="23"/>
      <c r="E265" s="23"/>
      <c r="F265" s="2"/>
      <c r="G265" s="28">
        <v>144.13999999999999</v>
      </c>
      <c r="H265" s="29"/>
      <c r="I265" s="101"/>
    </row>
    <row r="266" spans="1:9" ht="12" customHeight="1" x14ac:dyDescent="0.25">
      <c r="A266" s="5"/>
      <c r="G266" s="108"/>
      <c r="H266" s="29"/>
      <c r="I266" s="101"/>
    </row>
    <row r="267" spans="1:9" ht="15.75" x14ac:dyDescent="0.25">
      <c r="A267" s="24" t="s">
        <v>219</v>
      </c>
      <c r="G267" s="28"/>
      <c r="H267" s="29">
        <v>71.95</v>
      </c>
      <c r="I267" s="101"/>
    </row>
    <row r="268" spans="1:9" ht="10.5" customHeight="1" x14ac:dyDescent="0.25">
      <c r="A268" s="5"/>
      <c r="G268" s="28"/>
      <c r="H268" s="29"/>
      <c r="I268" s="101"/>
    </row>
    <row r="269" spans="1:9" ht="15.75" x14ac:dyDescent="0.25">
      <c r="A269" s="5" t="s">
        <v>220</v>
      </c>
      <c r="G269" s="108"/>
      <c r="H269" s="29">
        <v>196.13</v>
      </c>
      <c r="I269" s="101"/>
    </row>
    <row r="270" spans="1:9" x14ac:dyDescent="0.25">
      <c r="A270" s="17" t="s">
        <v>162</v>
      </c>
      <c r="G270" s="28"/>
      <c r="H270" s="29"/>
      <c r="I270" s="101"/>
    </row>
    <row r="271" spans="1:9" ht="9.75" customHeight="1" x14ac:dyDescent="0.25">
      <c r="A271" s="17"/>
      <c r="G271" s="28"/>
      <c r="H271" s="29"/>
      <c r="I271" s="101"/>
    </row>
    <row r="272" spans="1:9" ht="15.75" x14ac:dyDescent="0.25">
      <c r="A272" s="5" t="s">
        <v>153</v>
      </c>
      <c r="G272" s="28"/>
      <c r="H272" s="29">
        <v>546.96</v>
      </c>
      <c r="I272" s="101"/>
    </row>
    <row r="273" spans="1:12" ht="15.75" x14ac:dyDescent="0.25">
      <c r="A273" s="5"/>
      <c r="G273" s="28"/>
      <c r="H273" s="29"/>
      <c r="I273" s="101"/>
    </row>
    <row r="274" spans="1:12" ht="15.75" x14ac:dyDescent="0.25">
      <c r="A274" s="5"/>
      <c r="G274" s="28"/>
      <c r="H274" s="29"/>
      <c r="I274" s="101"/>
    </row>
    <row r="275" spans="1:12" ht="19.5" x14ac:dyDescent="0.35">
      <c r="A275" s="143" t="s">
        <v>163</v>
      </c>
      <c r="B275" s="146"/>
      <c r="C275" s="146"/>
      <c r="D275" s="146"/>
      <c r="E275" s="147"/>
      <c r="F275" s="148"/>
      <c r="G275" s="149"/>
      <c r="H275" s="144">
        <f>H285+H290</f>
        <v>5715</v>
      </c>
      <c r="I275" s="129">
        <f>H275/10815</f>
        <v>0.52843273231622745</v>
      </c>
    </row>
    <row r="276" spans="1:12" ht="9" customHeight="1" x14ac:dyDescent="0.25">
      <c r="A276" s="5"/>
      <c r="G276" s="28"/>
      <c r="H276" s="6"/>
      <c r="I276" s="150"/>
    </row>
    <row r="277" spans="1:12" ht="15.75" x14ac:dyDescent="0.25">
      <c r="A277" s="5" t="s">
        <v>270</v>
      </c>
      <c r="G277" s="28"/>
      <c r="H277" s="6"/>
      <c r="I277" s="150"/>
    </row>
    <row r="278" spans="1:12" ht="6.75" customHeight="1" x14ac:dyDescent="0.25">
      <c r="A278" s="5"/>
      <c r="G278" s="28"/>
      <c r="H278" s="6"/>
      <c r="I278" s="150"/>
    </row>
    <row r="279" spans="1:12" ht="16.5" x14ac:dyDescent="0.35">
      <c r="A279" s="165" t="s">
        <v>252</v>
      </c>
      <c r="B279" s="166"/>
      <c r="C279" s="166"/>
      <c r="D279" s="166"/>
      <c r="E279" s="167"/>
      <c r="F279" s="168"/>
      <c r="G279" s="35"/>
      <c r="H279" s="6">
        <v>0</v>
      </c>
      <c r="I279" s="111">
        <f>H279/5100</f>
        <v>0</v>
      </c>
    </row>
    <row r="280" spans="1:12" ht="16.5" x14ac:dyDescent="0.35">
      <c r="A280" s="165" t="s">
        <v>261</v>
      </c>
      <c r="B280" s="166"/>
      <c r="C280" s="166"/>
      <c r="D280" s="166"/>
      <c r="E280" s="167"/>
      <c r="F280" s="168"/>
      <c r="G280" s="35"/>
      <c r="H280" s="6"/>
      <c r="I280" s="111"/>
    </row>
    <row r="281" spans="1:12" x14ac:dyDescent="0.25">
      <c r="A281" s="8"/>
      <c r="B281" s="155" t="s">
        <v>262</v>
      </c>
      <c r="C281" s="155"/>
      <c r="D281" s="155"/>
      <c r="E281" s="155"/>
      <c r="F281" s="155"/>
      <c r="G281" s="156"/>
      <c r="H281" s="157"/>
      <c r="I281" s="158"/>
      <c r="J281" s="155"/>
      <c r="K281" s="155"/>
      <c r="L281" s="155"/>
    </row>
    <row r="282" spans="1:12" x14ac:dyDescent="0.25">
      <c r="A282" s="8"/>
      <c r="B282" s="155" t="s">
        <v>264</v>
      </c>
      <c r="C282" s="155"/>
      <c r="D282" s="155"/>
      <c r="E282" s="155"/>
      <c r="F282" s="155"/>
      <c r="G282" s="156"/>
      <c r="H282" s="157"/>
      <c r="I282" s="158"/>
      <c r="J282" s="155"/>
      <c r="K282" s="155"/>
      <c r="L282" s="155"/>
    </row>
    <row r="283" spans="1:12" x14ac:dyDescent="0.25">
      <c r="A283" s="8"/>
      <c r="B283" s="155" t="s">
        <v>263</v>
      </c>
      <c r="C283" s="155"/>
      <c r="D283" s="155"/>
      <c r="E283" s="155"/>
      <c r="F283" s="155"/>
      <c r="G283" s="156"/>
      <c r="H283" s="6"/>
      <c r="I283" s="150"/>
    </row>
    <row r="284" spans="1:12" ht="9.75" customHeight="1" x14ac:dyDescent="0.25">
      <c r="A284" s="8"/>
      <c r="B284" s="155"/>
      <c r="C284" s="155"/>
      <c r="D284" s="155"/>
      <c r="E284" s="155"/>
      <c r="F284" s="155"/>
      <c r="G284" s="156"/>
      <c r="H284" s="6"/>
      <c r="I284" s="150"/>
    </row>
    <row r="285" spans="1:12" ht="16.5" x14ac:dyDescent="0.35">
      <c r="A285" s="165" t="s">
        <v>259</v>
      </c>
      <c r="B285" s="166"/>
      <c r="C285" s="166"/>
      <c r="D285" s="166"/>
      <c r="E285" s="167"/>
      <c r="F285" s="168"/>
      <c r="G285" s="35"/>
      <c r="H285" s="6">
        <v>5100</v>
      </c>
      <c r="I285" s="111">
        <f>H285/5100</f>
        <v>1</v>
      </c>
    </row>
    <row r="286" spans="1:12" ht="16.5" x14ac:dyDescent="0.35">
      <c r="A286" s="165" t="s">
        <v>251</v>
      </c>
      <c r="B286" s="166"/>
      <c r="C286" s="166"/>
      <c r="D286" s="166"/>
      <c r="E286" s="167"/>
      <c r="F286" s="168"/>
      <c r="G286" s="35"/>
      <c r="H286" s="6"/>
      <c r="I286" s="111"/>
    </row>
    <row r="287" spans="1:12" ht="16.5" x14ac:dyDescent="0.35">
      <c r="A287" s="165" t="s">
        <v>290</v>
      </c>
      <c r="B287" s="166"/>
      <c r="C287" s="166"/>
      <c r="D287" s="166"/>
      <c r="E287" s="167"/>
      <c r="F287" s="168"/>
      <c r="G287" s="35"/>
      <c r="H287" s="6"/>
      <c r="I287" s="111"/>
    </row>
    <row r="288" spans="1:12" ht="16.5" x14ac:dyDescent="0.35">
      <c r="A288" s="165" t="s">
        <v>293</v>
      </c>
      <c r="B288" s="166"/>
      <c r="C288" s="166"/>
      <c r="D288" s="166"/>
      <c r="E288" s="167"/>
      <c r="F288" s="168"/>
      <c r="G288" s="35"/>
      <c r="H288" s="6"/>
      <c r="I288" s="111"/>
    </row>
    <row r="289" spans="1:9" ht="9.75" customHeight="1" x14ac:dyDescent="0.35">
      <c r="A289" s="165"/>
      <c r="B289" s="166"/>
      <c r="C289" s="166"/>
      <c r="D289" s="166"/>
      <c r="E289" s="167"/>
      <c r="F289" s="168"/>
      <c r="G289" s="35"/>
      <c r="H289" s="6"/>
      <c r="I289" s="111"/>
    </row>
    <row r="290" spans="1:9" ht="16.5" x14ac:dyDescent="0.35">
      <c r="A290" s="165" t="s">
        <v>260</v>
      </c>
      <c r="B290" s="166"/>
      <c r="C290" s="166"/>
      <c r="D290" s="166"/>
      <c r="E290" s="167"/>
      <c r="F290" s="168"/>
      <c r="G290" s="35"/>
      <c r="H290" s="6">
        <v>615</v>
      </c>
      <c r="I290" s="111">
        <f>H290/615</f>
        <v>1</v>
      </c>
    </row>
    <row r="291" spans="1:9" ht="14.25" customHeight="1" x14ac:dyDescent="0.25">
      <c r="A291" s="169" t="s">
        <v>253</v>
      </c>
      <c r="B291" s="169"/>
      <c r="C291" s="170"/>
      <c r="D291" s="170"/>
      <c r="E291" s="171"/>
      <c r="F291" s="171"/>
      <c r="G291" s="35"/>
      <c r="H291" s="6"/>
      <c r="I291" s="101"/>
    </row>
    <row r="292" spans="1:9" x14ac:dyDescent="0.25">
      <c r="A292" s="8"/>
      <c r="B292" s="155" t="s">
        <v>291</v>
      </c>
      <c r="C292" s="155"/>
      <c r="D292" s="155"/>
      <c r="E292" s="155"/>
      <c r="F292" s="155"/>
      <c r="G292" s="35"/>
      <c r="H292" s="6"/>
      <c r="I292" s="101"/>
    </row>
    <row r="293" spans="1:9" x14ac:dyDescent="0.25">
      <c r="A293" s="8"/>
      <c r="B293" s="155" t="s">
        <v>292</v>
      </c>
      <c r="C293" s="155"/>
      <c r="D293" s="155"/>
      <c r="E293" s="155"/>
      <c r="F293" s="155"/>
      <c r="G293" s="35"/>
      <c r="H293" s="6"/>
      <c r="I293" s="101"/>
    </row>
    <row r="294" spans="1:9" ht="15.75" x14ac:dyDescent="0.25">
      <c r="A294" s="5"/>
      <c r="G294" s="28"/>
      <c r="H294" s="6"/>
      <c r="I294" s="101"/>
    </row>
    <row r="295" spans="1:9" ht="15.75" x14ac:dyDescent="0.25">
      <c r="A295" s="5"/>
      <c r="G295" s="28"/>
      <c r="H295" s="6"/>
    </row>
    <row r="296" spans="1:9" ht="15.75" x14ac:dyDescent="0.25">
      <c r="A296" s="4" t="s">
        <v>254</v>
      </c>
      <c r="G296" s="121"/>
      <c r="H296" s="38">
        <f>H36-H39</f>
        <v>24124.760000000009</v>
      </c>
      <c r="I296" s="101"/>
    </row>
    <row r="297" spans="1:9" ht="15.75" x14ac:dyDescent="0.25">
      <c r="A297" s="4"/>
      <c r="G297" s="121"/>
      <c r="H297" s="100"/>
      <c r="I297" s="101">
        <v>7</v>
      </c>
    </row>
    <row r="298" spans="1:9" ht="15.75" x14ac:dyDescent="0.25">
      <c r="A298" s="5" t="s">
        <v>271</v>
      </c>
      <c r="G298" s="28"/>
      <c r="H298" s="29"/>
      <c r="I298" s="101"/>
    </row>
    <row r="299" spans="1:9" ht="15.75" x14ac:dyDescent="0.25">
      <c r="A299" s="5" t="s">
        <v>272</v>
      </c>
      <c r="G299" s="28"/>
      <c r="H299" s="29"/>
      <c r="I299" s="101"/>
    </row>
    <row r="300" spans="1:9" ht="15.75" x14ac:dyDescent="0.25">
      <c r="A300" s="5" t="s">
        <v>273</v>
      </c>
      <c r="G300" s="28"/>
      <c r="H300" s="29"/>
      <c r="I300" s="101"/>
    </row>
    <row r="301" spans="1:9" ht="15.75" x14ac:dyDescent="0.25">
      <c r="A301" s="5" t="s">
        <v>274</v>
      </c>
      <c r="G301" s="28"/>
      <c r="H301" s="29"/>
      <c r="I301" s="101"/>
    </row>
    <row r="302" spans="1:9" ht="15.75" x14ac:dyDescent="0.25">
      <c r="A302" s="5" t="s">
        <v>275</v>
      </c>
      <c r="G302" s="28"/>
      <c r="H302" s="29"/>
      <c r="I302" s="101"/>
    </row>
    <row r="303" spans="1:9" ht="15.75" x14ac:dyDescent="0.25">
      <c r="A303" s="5" t="s">
        <v>276</v>
      </c>
      <c r="G303" s="28"/>
      <c r="H303" s="29"/>
      <c r="I303" s="101"/>
    </row>
    <row r="304" spans="1:9" ht="15.75" x14ac:dyDescent="0.25">
      <c r="A304" s="5" t="s">
        <v>294</v>
      </c>
      <c r="G304" s="28"/>
      <c r="H304" s="29"/>
      <c r="I304" s="101"/>
    </row>
    <row r="305" spans="1:9" ht="15.75" x14ac:dyDescent="0.25">
      <c r="A305" s="5" t="s">
        <v>295</v>
      </c>
      <c r="G305" s="28"/>
      <c r="H305" s="29"/>
      <c r="I305" s="101"/>
    </row>
    <row r="306" spans="1:9" ht="15.75" x14ac:dyDescent="0.25">
      <c r="A306" s="5" t="s">
        <v>296</v>
      </c>
      <c r="G306" s="28"/>
      <c r="H306" s="29"/>
      <c r="I306" s="101"/>
    </row>
    <row r="307" spans="1:9" ht="15.75" x14ac:dyDescent="0.25">
      <c r="A307" s="5"/>
      <c r="G307" s="28"/>
      <c r="H307" s="29"/>
      <c r="I307" s="101"/>
    </row>
    <row r="308" spans="1:9" ht="15.75" x14ac:dyDescent="0.25">
      <c r="A308" s="5" t="s">
        <v>277</v>
      </c>
      <c r="G308" s="28"/>
      <c r="H308" s="29"/>
      <c r="I308" s="101"/>
    </row>
    <row r="309" spans="1:9" ht="15.75" x14ac:dyDescent="0.25">
      <c r="A309" s="5" t="s">
        <v>278</v>
      </c>
      <c r="G309" s="28"/>
      <c r="H309" s="29"/>
      <c r="I309" s="101"/>
    </row>
    <row r="310" spans="1:9" ht="15.75" x14ac:dyDescent="0.25">
      <c r="A310" s="5"/>
      <c r="G310" s="28"/>
      <c r="H310" s="29"/>
      <c r="I310" s="101"/>
    </row>
    <row r="311" spans="1:9" ht="15.75" x14ac:dyDescent="0.25">
      <c r="A311" s="5"/>
      <c r="G311" s="28"/>
      <c r="H311" s="29"/>
      <c r="I311" s="101"/>
    </row>
    <row r="312" spans="1:9" ht="15.75" x14ac:dyDescent="0.25">
      <c r="A312" s="45" t="s">
        <v>258</v>
      </c>
      <c r="B312" s="145"/>
      <c r="C312" s="145"/>
      <c r="D312" s="145"/>
      <c r="E312" s="145"/>
      <c r="F312" s="145"/>
      <c r="G312" s="47"/>
      <c r="H312" s="47">
        <f>E314</f>
        <v>2024.76</v>
      </c>
      <c r="I312" s="101"/>
    </row>
    <row r="313" spans="1:9" ht="15.75" x14ac:dyDescent="0.25">
      <c r="A313" s="45" t="s">
        <v>164</v>
      </c>
      <c r="B313" s="145"/>
      <c r="C313" s="145"/>
      <c r="D313" s="145"/>
      <c r="E313" s="145"/>
      <c r="F313" s="145"/>
      <c r="G313" s="47"/>
      <c r="H313" s="47"/>
      <c r="I313" s="101"/>
    </row>
    <row r="314" spans="1:9" x14ac:dyDescent="0.25">
      <c r="A314" s="17" t="s">
        <v>165</v>
      </c>
      <c r="B314" s="55"/>
      <c r="C314" s="55"/>
      <c r="D314" s="55"/>
      <c r="E314" s="2">
        <v>2024.76</v>
      </c>
      <c r="F314" s="21"/>
      <c r="G314" s="29"/>
      <c r="H314" s="29"/>
      <c r="I314" s="101"/>
    </row>
    <row r="315" spans="1:9" x14ac:dyDescent="0.25">
      <c r="A315" s="17"/>
      <c r="B315" s="21"/>
      <c r="C315" s="21"/>
      <c r="D315" s="21"/>
      <c r="E315" s="21"/>
      <c r="F315" s="151"/>
      <c r="G315" s="29"/>
      <c r="H315" s="29"/>
      <c r="I315" s="101"/>
    </row>
    <row r="316" spans="1:9" ht="15.75" x14ac:dyDescent="0.25">
      <c r="A316" s="45" t="s">
        <v>257</v>
      </c>
      <c r="B316" s="46"/>
      <c r="C316" s="46"/>
      <c r="D316" s="52"/>
      <c r="E316" s="52"/>
      <c r="F316" s="52"/>
      <c r="G316" s="100"/>
      <c r="H316" s="48">
        <f>SUM(G318:G322)</f>
        <v>964.84</v>
      </c>
      <c r="I316" s="101"/>
    </row>
    <row r="317" spans="1:9" x14ac:dyDescent="0.25">
      <c r="A317" s="49" t="s">
        <v>166</v>
      </c>
      <c r="B317" s="42"/>
      <c r="C317" s="42"/>
      <c r="D317" s="42"/>
      <c r="E317" s="50"/>
      <c r="F317" s="21"/>
      <c r="G317" s="29"/>
      <c r="H317" s="29"/>
      <c r="I317" s="21"/>
    </row>
    <row r="318" spans="1:9" x14ac:dyDescent="0.25">
      <c r="A318" s="17" t="s">
        <v>256</v>
      </c>
      <c r="B318" s="21"/>
      <c r="C318" s="21"/>
      <c r="D318" s="21"/>
      <c r="E318" s="21"/>
      <c r="F318" s="21"/>
      <c r="G318" s="29">
        <v>960</v>
      </c>
      <c r="H318" s="29"/>
      <c r="I318" s="21"/>
    </row>
    <row r="319" spans="1:9" x14ac:dyDescent="0.25">
      <c r="A319" s="17" t="s">
        <v>297</v>
      </c>
      <c r="B319" s="17"/>
      <c r="C319" s="17"/>
      <c r="D319" s="17"/>
      <c r="E319" s="17"/>
      <c r="F319" s="17"/>
      <c r="G319" s="29">
        <v>4.84</v>
      </c>
      <c r="H319" s="29"/>
      <c r="I319" s="21"/>
    </row>
    <row r="320" spans="1:9" x14ac:dyDescent="0.25">
      <c r="A320" s="17"/>
      <c r="B320" s="17" t="s">
        <v>299</v>
      </c>
      <c r="C320" s="17"/>
      <c r="D320" s="17"/>
      <c r="E320" s="17"/>
      <c r="F320" s="17"/>
      <c r="G320" s="29"/>
      <c r="H320" s="29"/>
      <c r="I320" s="21"/>
    </row>
    <row r="321" spans="1:9" x14ac:dyDescent="0.25">
      <c r="A321" s="17"/>
      <c r="B321" s="17" t="s">
        <v>298</v>
      </c>
      <c r="C321" s="17"/>
      <c r="D321" s="17"/>
      <c r="E321" s="17"/>
      <c r="F321" s="17"/>
      <c r="G321" s="29"/>
      <c r="H321" s="29"/>
      <c r="I321" s="21"/>
    </row>
    <row r="322" spans="1:9" x14ac:dyDescent="0.25">
      <c r="A322" s="17"/>
      <c r="B322" s="21"/>
      <c r="C322" s="21"/>
      <c r="D322" s="21"/>
      <c r="E322" s="21"/>
      <c r="F322" s="51"/>
      <c r="G322" s="29"/>
      <c r="H322" s="29"/>
      <c r="I322" s="21"/>
    </row>
    <row r="323" spans="1:9" ht="15.75" x14ac:dyDescent="0.25">
      <c r="A323" s="190" t="s">
        <v>167</v>
      </c>
      <c r="B323" s="182"/>
      <c r="C323" s="182"/>
      <c r="D323" s="182"/>
      <c r="E323" s="182"/>
      <c r="F323" s="182"/>
      <c r="G323" s="100"/>
      <c r="H323" s="48"/>
      <c r="I323" s="101"/>
    </row>
    <row r="324" spans="1:9" ht="15.75" x14ac:dyDescent="0.25">
      <c r="A324" s="152"/>
      <c r="B324" s="54"/>
      <c r="C324" s="54"/>
      <c r="D324" s="54"/>
      <c r="E324" s="54"/>
      <c r="F324" s="54"/>
      <c r="G324" s="100"/>
      <c r="H324" s="48"/>
      <c r="I324" s="101"/>
    </row>
    <row r="325" spans="1:9" ht="15.75" x14ac:dyDescent="0.25">
      <c r="A325" s="152"/>
      <c r="B325" s="54"/>
      <c r="C325" s="54"/>
      <c r="D325" s="54"/>
      <c r="E325" s="54"/>
      <c r="F325" s="54"/>
      <c r="G325" s="100"/>
      <c r="H325" s="48"/>
      <c r="I325" s="101"/>
    </row>
    <row r="326" spans="1:9" ht="15.75" x14ac:dyDescent="0.25">
      <c r="A326" s="152"/>
      <c r="B326" s="54"/>
      <c r="C326" s="54"/>
      <c r="D326" s="54"/>
      <c r="E326" s="54"/>
      <c r="F326" s="54"/>
      <c r="G326" s="100"/>
      <c r="H326" s="48"/>
      <c r="I326" s="101"/>
    </row>
    <row r="328" spans="1:9" x14ac:dyDescent="0.25">
      <c r="A328" t="s">
        <v>255</v>
      </c>
      <c r="D328" s="54"/>
      <c r="E328" s="54"/>
      <c r="F328" s="54"/>
      <c r="G328" s="100"/>
      <c r="H328" s="100"/>
      <c r="I328" s="153"/>
    </row>
    <row r="329" spans="1:9" x14ac:dyDescent="0.25">
      <c r="D329" s="54"/>
      <c r="E329" s="54"/>
      <c r="F329" s="54"/>
      <c r="G329" s="100"/>
      <c r="H329" s="100"/>
      <c r="I329" s="153"/>
    </row>
    <row r="330" spans="1:9" x14ac:dyDescent="0.25">
      <c r="A330" t="s">
        <v>34</v>
      </c>
      <c r="C330" s="54"/>
      <c r="D330" s="54"/>
      <c r="E330" s="54"/>
      <c r="F330" s="54"/>
      <c r="G330" s="100"/>
      <c r="H330" s="100"/>
    </row>
    <row r="346" spans="9:9" x14ac:dyDescent="0.25">
      <c r="I346" s="153">
        <v>8</v>
      </c>
    </row>
  </sheetData>
  <mergeCells count="6">
    <mergeCell ref="A35:E35"/>
    <mergeCell ref="A323:F323"/>
    <mergeCell ref="A1:I1"/>
    <mergeCell ref="A2:I2"/>
    <mergeCell ref="A3:I3"/>
    <mergeCell ref="A7:D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Biblioteka-2016</vt:lpstr>
      <vt:lpstr>GOK</vt:lpstr>
      <vt:lpstr>GOK-opis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Edyta Konieczna</cp:lastModifiedBy>
  <cp:lastPrinted>2016-08-10T09:48:04Z</cp:lastPrinted>
  <dcterms:created xsi:type="dcterms:W3CDTF">2016-07-20T09:45:32Z</dcterms:created>
  <dcterms:modified xsi:type="dcterms:W3CDTF">2016-08-10T09:54:35Z</dcterms:modified>
</cp:coreProperties>
</file>