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rbnik\Desktop\stary\analizy\2015\analiza koniec 2015\anal.2015\piszę na nim\org\"/>
    </mc:Choice>
  </mc:AlternateContent>
  <bookViews>
    <workbookView xWindow="480" yWindow="288" windowWidth="22992" windowHeight="9792" activeTab="1"/>
  </bookViews>
  <sheets>
    <sheet name="Biblioteka" sheetId="1" r:id="rId1"/>
    <sheet name="GOK" sheetId="2" r:id="rId2"/>
    <sheet name="GOK-opis" sheetId="3" r:id="rId3"/>
  </sheets>
  <calcPr calcId="152511"/>
</workbook>
</file>

<file path=xl/calcChain.xml><?xml version="1.0" encoding="utf-8"?>
<calcChain xmlns="http://schemas.openxmlformats.org/spreadsheetml/2006/main">
  <c r="G238" i="3" l="1"/>
  <c r="G425" i="3"/>
  <c r="I320" i="3" l="1"/>
  <c r="I270" i="3"/>
  <c r="I68" i="3"/>
  <c r="G159" i="3"/>
  <c r="I399" i="3" l="1"/>
  <c r="H367" i="3"/>
  <c r="H349" i="3"/>
  <c r="H342" i="3"/>
  <c r="H327" i="3"/>
  <c r="H310" i="3"/>
  <c r="H298" i="3"/>
  <c r="H289" i="3"/>
  <c r="H277" i="3"/>
  <c r="H260" i="3"/>
  <c r="G249" i="3"/>
  <c r="H230" i="3" s="1"/>
  <c r="H221" i="3"/>
  <c r="G198" i="3"/>
  <c r="G210" i="3"/>
  <c r="G191" i="3"/>
  <c r="G171" i="3"/>
  <c r="G185" i="3"/>
  <c r="H158" i="3" l="1"/>
  <c r="H148" i="3"/>
  <c r="I148" i="3" s="1"/>
  <c r="H134" i="3"/>
  <c r="H108" i="3"/>
  <c r="H97" i="3"/>
  <c r="H76" i="3"/>
  <c r="F60" i="3"/>
  <c r="F62" i="3" s="1"/>
  <c r="I45" i="3"/>
  <c r="I39" i="3"/>
  <c r="I402" i="3"/>
  <c r="H398" i="3"/>
  <c r="I396" i="3"/>
  <c r="H361" i="3"/>
  <c r="H337" i="3"/>
  <c r="H284" i="3"/>
  <c r="H189" i="3"/>
  <c r="H127" i="3"/>
  <c r="H93" i="3"/>
  <c r="H48" i="3"/>
  <c r="I48" i="3" s="1"/>
  <c r="I42" i="3"/>
  <c r="I36" i="3"/>
  <c r="I32" i="3"/>
  <c r="I30" i="3"/>
  <c r="I25" i="3"/>
  <c r="I22" i="3"/>
  <c r="I21" i="3"/>
  <c r="H11" i="3"/>
  <c r="H60" i="3" s="1"/>
  <c r="H323" i="3" l="1"/>
  <c r="I323" i="3" s="1"/>
  <c r="H274" i="3"/>
  <c r="I274" i="3" s="1"/>
  <c r="H73" i="3"/>
  <c r="I60" i="3"/>
  <c r="H156" i="3"/>
  <c r="I156" i="3" s="1"/>
  <c r="I11" i="3"/>
  <c r="H67" i="3" l="1"/>
  <c r="I67" i="3" s="1"/>
  <c r="I73" i="3"/>
  <c r="H268" i="3"/>
  <c r="I268" i="3" s="1"/>
  <c r="H318" i="3"/>
  <c r="I318" i="3" s="1"/>
  <c r="H146" i="3"/>
  <c r="I146" i="3" s="1"/>
  <c r="H65" i="3" l="1"/>
  <c r="H62" i="3" s="1"/>
  <c r="H413" i="3" s="1"/>
  <c r="I62" i="3" l="1"/>
  <c r="I65" i="3"/>
  <c r="C24" i="2"/>
  <c r="D22" i="2"/>
  <c r="D21" i="2" l="1"/>
  <c r="C40" i="2"/>
  <c r="B40" i="2"/>
  <c r="D39" i="2"/>
  <c r="D38" i="2"/>
  <c r="D37" i="2"/>
  <c r="D36" i="2"/>
  <c r="D35" i="2"/>
  <c r="D33" i="2"/>
  <c r="D31" i="2"/>
  <c r="D29" i="2"/>
  <c r="B24" i="2"/>
  <c r="D23" i="2"/>
  <c r="D20" i="2"/>
  <c r="D19" i="2"/>
  <c r="D18" i="2"/>
  <c r="D17" i="2"/>
  <c r="D16" i="2"/>
  <c r="D15" i="2"/>
  <c r="D14" i="2"/>
  <c r="D13" i="2"/>
  <c r="D40" i="2" l="1"/>
  <c r="C42" i="2"/>
  <c r="D24" i="2"/>
  <c r="G432" i="3" l="1"/>
  <c r="H423" i="3"/>
  <c r="H417" i="3"/>
  <c r="H431" i="3" l="1"/>
  <c r="H25" i="1" l="1"/>
  <c r="G99" i="1"/>
  <c r="G95" i="1"/>
  <c r="H83" i="1"/>
  <c r="G69" i="1"/>
  <c r="G57" i="1"/>
  <c r="G52" i="1"/>
  <c r="G75" i="1" l="1"/>
  <c r="G47" i="1"/>
  <c r="G33" i="1"/>
  <c r="G29" i="1" s="1"/>
  <c r="G20" i="1"/>
  <c r="D20" i="1"/>
  <c r="D23" i="1" s="1"/>
  <c r="H18" i="1"/>
  <c r="H17" i="1"/>
  <c r="H15" i="1"/>
  <c r="G23" i="1" l="1"/>
  <c r="H29" i="1"/>
  <c r="H23" i="1"/>
  <c r="H20" i="1"/>
  <c r="H105" i="1" l="1"/>
</calcChain>
</file>

<file path=xl/sharedStrings.xml><?xml version="1.0" encoding="utf-8"?>
<sst xmlns="http://schemas.openxmlformats.org/spreadsheetml/2006/main" count="568" uniqueCount="402">
  <si>
    <t>SPRAWOZDANIE</t>
  </si>
  <si>
    <t xml:space="preserve">Śr. pieniężne na rach. bankowym </t>
  </si>
  <si>
    <t>Przychody</t>
  </si>
  <si>
    <t>Plan</t>
  </si>
  <si>
    <t>Wykonanie</t>
  </si>
  <si>
    <t xml:space="preserve"> - dotacja z budżetu gminy</t>
  </si>
  <si>
    <t xml:space="preserve"> - dofinansowanie -Biblioteka </t>
  </si>
  <si>
    <t xml:space="preserve">    Narodowa w Warszawie</t>
  </si>
  <si>
    <t xml:space="preserve"> - dochody własne</t>
  </si>
  <si>
    <t>Razem:</t>
  </si>
  <si>
    <t>Wydatki</t>
  </si>
  <si>
    <t xml:space="preserve">Plan </t>
  </si>
  <si>
    <t>Wykon.</t>
  </si>
  <si>
    <t>I. Płace i pochodne od płac</t>
  </si>
  <si>
    <r>
      <t xml:space="preserve">   (1,75 etatu), </t>
    </r>
    <r>
      <rPr>
        <sz val="10"/>
        <color indexed="8"/>
        <rFont val="Times New Roman"/>
        <family val="1"/>
        <charset val="238"/>
      </rPr>
      <t>w tym wynagrodzenia bezosobowe 5.270,00</t>
    </r>
  </si>
  <si>
    <r>
      <t xml:space="preserve">  </t>
    </r>
    <r>
      <rPr>
        <sz val="10"/>
        <color indexed="8"/>
        <rFont val="Times New Roman"/>
        <family val="1"/>
        <charset val="238"/>
      </rPr>
      <t xml:space="preserve"> Impreza kulturalna "Goraca poezja"</t>
    </r>
  </si>
  <si>
    <t>II. Wydatki rzeczowe</t>
  </si>
  <si>
    <t>1..Ekwiwalenty bhp</t>
  </si>
  <si>
    <t>2. Zakupy</t>
  </si>
  <si>
    <t xml:space="preserve"> - prasa do biblioteki w Gołańczy</t>
  </si>
  <si>
    <t xml:space="preserve"> - art. spożywcze</t>
  </si>
  <si>
    <t xml:space="preserve"> - art.biurowe, śr. czystości, art.przemysłowe</t>
  </si>
  <si>
    <t xml:space="preserve"> - znaczki pocztowe,</t>
  </si>
  <si>
    <t xml:space="preserve"> - zakup drukarki, tonerów do drukarki                        </t>
  </si>
  <si>
    <t xml:space="preserve"> - zakup pieczątek</t>
  </si>
  <si>
    <t>3. Zakup książek do biblioteki</t>
  </si>
  <si>
    <r>
      <t xml:space="preserve">    </t>
    </r>
    <r>
      <rPr>
        <sz val="10"/>
        <color indexed="8"/>
        <rFont val="Times New Roman"/>
        <family val="1"/>
        <charset val="238"/>
      </rPr>
      <t xml:space="preserve">w tym zakupione ze środków Biblioteki Narodowej </t>
    </r>
  </si>
  <si>
    <t>4. Energia elektryczna</t>
  </si>
  <si>
    <t xml:space="preserve">  - energia elektryczna</t>
  </si>
  <si>
    <t xml:space="preserve">  - zużycie wody</t>
  </si>
  <si>
    <t xml:space="preserve">  - zużycie gazu</t>
  </si>
  <si>
    <t>5. Usługi remontowe</t>
  </si>
  <si>
    <t xml:space="preserve"> - konserwacja alarmu</t>
  </si>
  <si>
    <t>6. Zakup usług zdrowotnych</t>
  </si>
  <si>
    <t>7. Usługi pozostałe</t>
  </si>
  <si>
    <t xml:space="preserve"> - udział w kosztach- aktualizacja programu kadry-płace</t>
  </si>
  <si>
    <t xml:space="preserve"> - koszty  przesyłki, </t>
  </si>
  <si>
    <t xml:space="preserve"> - wywóz nieczystości</t>
  </si>
  <si>
    <t xml:space="preserve"> - opłaty RTV</t>
  </si>
  <si>
    <t xml:space="preserve"> - organizacja imprezy "Gorąca poezja" oraz spotkań </t>
  </si>
  <si>
    <t xml:space="preserve">   edukacyjno-muzycznych</t>
  </si>
  <si>
    <t xml:space="preserve"> - opłata abonamentowa za system "SOWA"</t>
  </si>
  <si>
    <r>
      <t xml:space="preserve"> - </t>
    </r>
    <r>
      <rPr>
        <sz val="10"/>
        <color indexed="8"/>
        <rFont val="Times New Roman"/>
        <family val="1"/>
        <charset val="238"/>
      </rPr>
      <t>ubezpieczenie mienia</t>
    </r>
  </si>
  <si>
    <t xml:space="preserve"> - opłata ZAiKS</t>
  </si>
  <si>
    <t xml:space="preserve"> -                                   ubezpiecz. o.c. działalności</t>
  </si>
  <si>
    <t xml:space="preserve">Dotację z budżetu gminy przekazano w 100 %. Osiągnięto dochody z tytułu organizacji imprezy </t>
  </si>
  <si>
    <t>biletowanej "Gorąca poezja". Przychody w całości przeznaczono na działalność</t>
  </si>
  <si>
    <t xml:space="preserve">statutową biblioteki. Realizacja rozchodów odbywa się według najpilniejszych </t>
  </si>
  <si>
    <t>potrzeb i przekazanych środków na ten cel, w tym m.in.:</t>
  </si>
  <si>
    <t>zadania : "Zakup nowości wydawniczych do bibliotek" - wyk. 100 %.</t>
  </si>
  <si>
    <t>Należności i zobowiązania wymagalne nie wystąpiły.</t>
  </si>
  <si>
    <t>Sporządziła:</t>
  </si>
  <si>
    <t>z wykonania planu finansowego  bibliotek za 2015 r.</t>
  </si>
  <si>
    <r>
      <t xml:space="preserve">na 01.01.2015 r. </t>
    </r>
    <r>
      <rPr>
        <sz val="12"/>
        <color indexed="8"/>
        <rFont val="Times New Roman"/>
        <family val="1"/>
        <charset val="238"/>
      </rPr>
      <t xml:space="preserve">(ujęto w planie    </t>
    </r>
  </si>
  <si>
    <t xml:space="preserve"> - zakup programów antywirusowych</t>
  </si>
  <si>
    <t xml:space="preserve"> - nagrody dla uczestn.konkursów i spotkań z książką, kwiaty</t>
  </si>
  <si>
    <t xml:space="preserve">     w Warszawie 5.182,00</t>
  </si>
  <si>
    <t xml:space="preserve"> - udiał w kosztach naprawy kanalizacji deszczowej</t>
  </si>
  <si>
    <t xml:space="preserve"> - wykonanie 4 szaf biurowych</t>
  </si>
  <si>
    <t xml:space="preserve"> - przegląd gaśnic,kasy fiskalnej, usł. kominiarskie, itp..</t>
  </si>
  <si>
    <t xml:space="preserve"> - wykonanie broszur informacyjnych w formie zakładek</t>
  </si>
  <si>
    <t>8. Opłaty z tytułu zakupu usług telekomunikacyjnych</t>
  </si>
  <si>
    <t>9. Podróże służbowe krajowe</t>
  </si>
  <si>
    <t>10. Różne opłaty i składki</t>
  </si>
  <si>
    <t>11. Odpis na ZFŚS</t>
  </si>
  <si>
    <r>
      <t>Stan środków pieniężnych na 31.12.2015 r</t>
    </r>
    <r>
      <rPr>
        <sz val="12"/>
        <color indexed="8"/>
        <rFont val="Times New Roman"/>
        <family val="1"/>
        <charset val="238"/>
      </rPr>
      <t xml:space="preserve">. </t>
    </r>
  </si>
  <si>
    <t xml:space="preserve"> - zakup usł. dostępu do sieci internetowewj</t>
  </si>
  <si>
    <t xml:space="preserve"> - romowy telefoniczne stacjonarne</t>
  </si>
  <si>
    <t xml:space="preserve">III. Wydatki w ramach działania 413, "Wdrażanie lokalnych </t>
  </si>
  <si>
    <t xml:space="preserve">strategii rozwoju"  objętego PROW na lata 2007-2013 </t>
  </si>
  <si>
    <t xml:space="preserve">dla operacji pt. "Dzieje i architektura zamku w Gołańczy: </t>
  </si>
  <si>
    <t>od połowy XIV po schyłek XVIII Stulecia".</t>
  </si>
  <si>
    <t xml:space="preserve">nr 02665-6930-UM1540386/14 z dnia 04-11-2014 r.  na operację z zakresu małych projektów </t>
  </si>
  <si>
    <t>w ramach działania 413,  "Wdrażanie lokalnych strategii rozwoju"  objętego PROW na lata</t>
  </si>
  <si>
    <t>2007-2013. Celem operacji była promocja dziedzictwa kulturowego  i historycznego przez wydanie</t>
  </si>
  <si>
    <t>i rozpowszechnienie książki pt."Zamek w Gołańczy: Dzieje architektury od połowy XIV</t>
  </si>
  <si>
    <t>po schyłek XVIII Stulecia".</t>
  </si>
  <si>
    <t>1. Honorarium dla autorów</t>
  </si>
  <si>
    <t>§ 4178 - wynagrodzenia bezosobowe (PROW "Dzieje i archit. zamku w Gołańczy)</t>
  </si>
  <si>
    <t>§ 4179 - wynagrodzenia bezosobowe (PROW "Dzieje i archit. zamku w Gołańczy)</t>
  </si>
  <si>
    <t>2. Wydruk - wydanie książki</t>
  </si>
  <si>
    <t>§ 4300</t>
  </si>
  <si>
    <t>zakup usług pozostałych - wydatek niekwalifik.  (PROW "Dzieje i archit. zamku w Gołańczy)</t>
  </si>
  <si>
    <t>§ 4309 - zakup usług pozostałych (PROW "Dzieje i archit. zamku w                    Gołańczy)</t>
  </si>
  <si>
    <t xml:space="preserve">5.182,00 -  ze środków finansowych Biblioteki Narodowej w Warszawie na dofinansowanie </t>
  </si>
  <si>
    <t>Koszty nie będące wydatkami na koniec  2015 r.:</t>
  </si>
  <si>
    <r>
      <t xml:space="preserve">i przez. do rozdyspon. w 2015 r.)            </t>
    </r>
    <r>
      <rPr>
        <b/>
        <sz val="12"/>
        <color indexed="8"/>
        <rFont val="Times New Roman"/>
        <family val="1"/>
        <charset val="238"/>
      </rPr>
      <t>79,10</t>
    </r>
  </si>
  <si>
    <t>§ 4308 - zakup usług pozostałych  (PROW "Dzieje i archit.                                                                              zamku w Gołańczy)</t>
  </si>
  <si>
    <t>z wykonania planu finansowego domów i ośrodków kultury, świetlic i klubów</t>
  </si>
  <si>
    <t>%</t>
  </si>
  <si>
    <t>I. Dotacje od organizatora na działalność bieżącą</t>
  </si>
  <si>
    <t>RAZEM:</t>
  </si>
  <si>
    <t>Rozchody</t>
  </si>
  <si>
    <t xml:space="preserve">% </t>
  </si>
  <si>
    <t>GOK</t>
  </si>
  <si>
    <t>Świetlice wiejskie</t>
  </si>
  <si>
    <t>Świetl.”STODOŁA”</t>
  </si>
  <si>
    <t>Region.Izba Trad.</t>
  </si>
  <si>
    <t>O G Ó Ł E M:</t>
  </si>
  <si>
    <t>Objaśnienia do sprawozdania z wykonania planu finansowego</t>
  </si>
  <si>
    <t>domów i ośrodków kultury, świetlic i klubów</t>
  </si>
  <si>
    <t xml:space="preserve">1. Dotacja z budżetu gminy na wydatki bieżące  </t>
  </si>
  <si>
    <t xml:space="preserve">     -</t>
  </si>
  <si>
    <t>Świetlica „STODOŁA”, "GCI"</t>
  </si>
  <si>
    <t>RIT</t>
  </si>
  <si>
    <t xml:space="preserve">2. Dotacje celowe z budżetu na finansowanie </t>
  </si>
  <si>
    <t xml:space="preserve">    finansów publicznych zadanie:  </t>
  </si>
  <si>
    <t>3. Dotacja celowa z budżetu dla pozostałych</t>
  </si>
  <si>
    <t xml:space="preserve">    ze środk. Starostwa Powiatowego w Wągrowcu</t>
  </si>
  <si>
    <t>Razem przychody:</t>
  </si>
  <si>
    <t>Razem rozchody</t>
  </si>
  <si>
    <t>z tego:</t>
  </si>
  <si>
    <t>Gołaniecki Ośrodek Kultury</t>
  </si>
  <si>
    <t>1. Ekwiwalenty bhp</t>
  </si>
  <si>
    <t>3. Energia elektryczna</t>
  </si>
  <si>
    <t xml:space="preserve"> -  zużycie gazu</t>
  </si>
  <si>
    <t>4. Usługi remontowe</t>
  </si>
  <si>
    <t>5. Zakup usług zdrowotnych</t>
  </si>
  <si>
    <t>6. Usługi pozostałe</t>
  </si>
  <si>
    <t>- organ.imprez kulturalnych</t>
  </si>
  <si>
    <t>- opłaty RTV</t>
  </si>
  <si>
    <t xml:space="preserve"> - wywóz nieczystości, ścieki</t>
  </si>
  <si>
    <t xml:space="preserve"> - prowizje i obsługa bankowa</t>
  </si>
  <si>
    <t xml:space="preserve"> - druk plakatów</t>
  </si>
  <si>
    <t>Potulin</t>
  </si>
  <si>
    <t>Czerlin</t>
  </si>
  <si>
    <t>Panigródz</t>
  </si>
  <si>
    <t>Chojna</t>
  </si>
  <si>
    <t>Smogulec</t>
  </si>
  <si>
    <t>Morakowo</t>
  </si>
  <si>
    <t>Lęgniszewo</t>
  </si>
  <si>
    <t>Rybowo</t>
  </si>
  <si>
    <t>Dożynki</t>
  </si>
  <si>
    <t>II. Wydatki rzeczowe bieżące</t>
  </si>
  <si>
    <t>1. Zakupy</t>
  </si>
  <si>
    <t>Gręziny</t>
  </si>
  <si>
    <t>Czesławice</t>
  </si>
  <si>
    <t>Krzyżanki</t>
  </si>
  <si>
    <t>Konary</t>
  </si>
  <si>
    <t>Bogdanowo</t>
  </si>
  <si>
    <t>Jeziorki</t>
  </si>
  <si>
    <t>Chawłodno</t>
  </si>
  <si>
    <t>Buszewo</t>
  </si>
  <si>
    <t>Grabowo</t>
  </si>
  <si>
    <t>- zakup art. do remontu i wyposażenia świetlic:</t>
  </si>
  <si>
    <t>Tomczyce</t>
  </si>
  <si>
    <t>Czeszewo</t>
  </si>
  <si>
    <t>Oleszno</t>
  </si>
  <si>
    <t>Kujawki</t>
  </si>
  <si>
    <t>Laskown.W.</t>
  </si>
  <si>
    <t>2. Energia</t>
  </si>
  <si>
    <t>- zakup gazu propan-butan</t>
  </si>
  <si>
    <t>Laskown.M</t>
  </si>
  <si>
    <t>-  energia elektryczna</t>
  </si>
  <si>
    <t>- zużycie wody</t>
  </si>
  <si>
    <t>3. Usługi remontowe</t>
  </si>
  <si>
    <t>- usł. remontowe świetlic wiejskich, w tym:</t>
  </si>
  <si>
    <t>Laskow.M</t>
  </si>
  <si>
    <t>4. Pozostałe usługi</t>
  </si>
  <si>
    <t xml:space="preserve"> - przegląd gaśnic</t>
  </si>
  <si>
    <t xml:space="preserve"> - usługi kominiarskie</t>
  </si>
  <si>
    <t>-  pozostałe usługi dla świetlic wiejskich:</t>
  </si>
  <si>
    <t>5. Różne opłaty i składki</t>
  </si>
  <si>
    <t xml:space="preserve"> - opłata za korzystanie ze środowiska</t>
  </si>
  <si>
    <t>GCI w Świetlicy „STODOŁA”</t>
  </si>
  <si>
    <t>1.Ekwiwalenty bhp</t>
  </si>
  <si>
    <t xml:space="preserve"> - środki czystości, art .przemysłowe</t>
  </si>
  <si>
    <t xml:space="preserve"> - zakup art. do klubu plastycznego</t>
  </si>
  <si>
    <t>9. Odpis na ZFŚS</t>
  </si>
  <si>
    <t>Regionalna Izba Tradycji</t>
  </si>
  <si>
    <t>- udział w kosztach aktualiz. programu „Kadry-Płace”</t>
  </si>
  <si>
    <t xml:space="preserve"> - ubezpieczenie mienia</t>
  </si>
  <si>
    <t>"Poznaj zabytki ziemi gołanieckiej"</t>
  </si>
  <si>
    <t>Wydatki z dot. celowej od organizatora na zad. bieżące</t>
  </si>
  <si>
    <t xml:space="preserve">ze sprzedaży biletów, wynajmu sprzętu oraz sprzedaży publikacji .Pozostałe dochody to kapitalizacja </t>
  </si>
  <si>
    <t xml:space="preserve">odsetek na rachunku bankowym, wpływ za umieszczenie reklam, rozliczenia z lat poprzednich, itp. </t>
  </si>
  <si>
    <t>W roku budżetowym znaczne wpływy uzyskano z otrzymanych darowizn na działalność bieżącą.</t>
  </si>
  <si>
    <t>Przychody w całości przeznaczono na działalność statutową GOK.</t>
  </si>
  <si>
    <t>na letnie imprezy kulturalne organizowane przez GOK i wpisane do kalendarza imprez</t>
  </si>
  <si>
    <t xml:space="preserve">II. Wydatki majątkowe  </t>
  </si>
  <si>
    <t xml:space="preserve">I.   Zobowiązania </t>
  </si>
  <si>
    <t xml:space="preserve">II. Odpisy amortyzacyjne naliczone od śr. trwałych </t>
  </si>
  <si>
    <t>1. Zobowiązania z tyt.dostaw towarów i usług</t>
  </si>
  <si>
    <t xml:space="preserve">   a) § 4260 - zużycieenergii elektrycznej- św. wiejskie</t>
  </si>
  <si>
    <t>Zobowiązania i należności wymagalne nie wystąpiły</t>
  </si>
  <si>
    <t xml:space="preserve"> za  2015 r.</t>
  </si>
  <si>
    <t>i przez. do rozdyspon. w 2015 r.)</t>
  </si>
  <si>
    <r>
      <t>Stan środków na 31.12.2015 r.</t>
    </r>
    <r>
      <rPr>
        <sz val="12"/>
        <color indexed="8"/>
        <rFont val="Times New Roman"/>
        <family val="1"/>
        <charset val="238"/>
      </rPr>
      <t xml:space="preserve"> </t>
    </r>
  </si>
  <si>
    <t>Koszty nie będące wydatkami na koniec 2015 r.:</t>
  </si>
  <si>
    <t>Należności niewymagalne na koniec 2015 r. :</t>
  </si>
  <si>
    <t>Zobowiązania niewymagalne na koniec 2015 r.:</t>
  </si>
  <si>
    <t xml:space="preserve">    związanych z wykonywaną działalnością w 2015 r.</t>
  </si>
  <si>
    <r>
      <t xml:space="preserve">Śr. na rach.bakowym na dzień 01.01.2015r. </t>
    </r>
    <r>
      <rPr>
        <sz val="11"/>
        <rFont val="Times New Roman"/>
        <family val="1"/>
        <charset val="238"/>
      </rPr>
      <t>(ujęto w planie i przezn. do rozdyspon. w 2015 r.)</t>
    </r>
  </si>
  <si>
    <t>II. Dotacja od organizatora na inwestycję "Pięknieją gołanieckie świetlice"</t>
  </si>
  <si>
    <t>III. Dotacja od organizatora na inwestycję "Zakup kotła centralnego ogrzewania w świetlicy wiejskiej w Panigrodzu"</t>
  </si>
  <si>
    <t>IV. Dotacja celowa z budżetu dla pozostałych jednostek zaliczanych do s.f.p -  "Remont placu przy świetlicy wiejskiej w Laskownicy Wielkiej"</t>
  </si>
  <si>
    <t>V. Nagroda Ministra Kultury i Dziedzictwa Narodowego w Warszawie</t>
  </si>
  <si>
    <t xml:space="preserve">VI. Darowizny </t>
  </si>
  <si>
    <t>VII. Dofinansowanie z Samorządowego Woj. Wlkp. "Artystyczna prezentacja regionalnych obrzędów folklorystycznych"</t>
  </si>
  <si>
    <t>VIII. Dofinansowanie z Samorządowego Woj. Wlkp. "Poznaj zabytki ziemi gołanieckiej"</t>
  </si>
  <si>
    <t>Inwestycja  "Pięknieją gołanieckie świetlice"</t>
  </si>
  <si>
    <t>Inwestycja "Zakup kotła centralnego ogrzewania w świetlicy wiejskiej w Panigrodzu"</t>
  </si>
  <si>
    <t>Wydatki z dotacji celowej na zadania bieżące: "Remont placu przy świetlicy wiejskiej w Laskownicy Wielkiej"</t>
  </si>
  <si>
    <t>VII. Przekazanie śr. własnych GOK do biblioteki w Gołańczy na realizację projektu PROW na zadanie pn.: "Dzieje i architektura zamku w Gołańczy: od połowy XIV po schyłek XVIII Stulecia"</t>
  </si>
  <si>
    <t>za 2015 r.</t>
  </si>
  <si>
    <t>Stan środków pieniężnych na 31.12.2015 r.</t>
  </si>
  <si>
    <t>IX. Dofinansowanie z Samorządowego Woj. Wlkp. "Dzieje i architektura zamku w Gołańczy"</t>
  </si>
  <si>
    <t xml:space="preserve">X. Dofinansowanie imprez ze Starostwa Powiatowego w   Wągrowcu </t>
  </si>
  <si>
    <t>XI. Dochody własne</t>
  </si>
  <si>
    <r>
      <t xml:space="preserve">na 01.01.2015 r. </t>
    </r>
    <r>
      <rPr>
        <sz val="10"/>
        <rFont val="Times New Roman"/>
        <family val="1"/>
        <charset val="238"/>
      </rPr>
      <t xml:space="preserve">(ujęto w planie </t>
    </r>
  </si>
  <si>
    <t>I. Przychody</t>
  </si>
  <si>
    <r>
      <t xml:space="preserve">     </t>
    </r>
    <r>
      <rPr>
        <sz val="11"/>
        <rFont val="Times New Roman"/>
        <family val="1"/>
        <charset val="238"/>
      </rPr>
      <t>-</t>
    </r>
  </si>
  <si>
    <t xml:space="preserve">    lub dofinansowanie kosztów realizacji inwestycji   </t>
  </si>
  <si>
    <t xml:space="preserve">    i zakupów inwestycyjnych innych jednostek sektora </t>
  </si>
  <si>
    <t xml:space="preserve">    - "Pięknieją gołanieckie świetlice"</t>
  </si>
  <si>
    <t xml:space="preserve">    -  "Zakup kotła centralnego ogrzewania </t>
  </si>
  <si>
    <t xml:space="preserve">         w świetlicy wiejskiej w Panigrodzu"</t>
  </si>
  <si>
    <t xml:space="preserve">    jednostek zaliczanych do s.f.p.</t>
  </si>
  <si>
    <t xml:space="preserve">    - "Remont placu przy świetlicy wiejskiej</t>
  </si>
  <si>
    <t xml:space="preserve">        w Laskownicy Wielkiej" </t>
  </si>
  <si>
    <t>4. Darowizny na bieżącą działalność statutową GOK</t>
  </si>
  <si>
    <t xml:space="preserve">5. Dofinansowanie z Samorządowego Woj. Wlkp. </t>
  </si>
  <si>
    <t>"Artystyczna prezentacja regionalnych obrzędów</t>
  </si>
  <si>
    <t xml:space="preserve"> folklorystycznych".</t>
  </si>
  <si>
    <t xml:space="preserve">6. Dofinansowanie z Samorządowego Woj. Wlkp. </t>
  </si>
  <si>
    <t xml:space="preserve">    Narodowego w Warszawie</t>
  </si>
  <si>
    <t xml:space="preserve"> -  sprzedaż biletów, </t>
  </si>
  <si>
    <t xml:space="preserve"> -  wypożyczenie sprzętu, nagłośnienie imprez</t>
  </si>
  <si>
    <t xml:space="preserve"> -  kapitalizacja odsetek na rachunku bankowym</t>
  </si>
  <si>
    <t xml:space="preserve"> - wpływy ze sprzedaży kubków promocyjnych</t>
  </si>
  <si>
    <t xml:space="preserve"> - wpłata za sprzedaż książki W. Kowalski</t>
  </si>
  <si>
    <t xml:space="preserve"> - wpłaata za sprzedaż publikacji "Kompania Gołaniecka" </t>
  </si>
  <si>
    <t xml:space="preserve"> - wpłata za sprzedaż albumów "Gmina Gołańcz dawniej"</t>
  </si>
  <si>
    <t xml:space="preserve"> - wpływy za sprzedaż pajd chleba podczas "Nocy św. Jana"</t>
  </si>
  <si>
    <t xml:space="preserve"> -  Rozliczenia z poprzedniego roku budżetowego, wpływ za złom</t>
  </si>
  <si>
    <t>I. Wydatki bieżące:</t>
  </si>
  <si>
    <r>
      <t xml:space="preserve">I. Płace i pochodne od płac </t>
    </r>
    <r>
      <rPr>
        <sz val="12"/>
        <rFont val="Times New Roman"/>
        <family val="1"/>
        <charset val="238"/>
      </rPr>
      <t>(4,88 et. przelicz.)</t>
    </r>
  </si>
  <si>
    <t xml:space="preserve">    w tym wynagrodzenia bezosobowe z tyt. umów o dzieło i zlecenie</t>
  </si>
  <si>
    <t xml:space="preserve">    związanych z organizowaniem imprez kulturalnych </t>
  </si>
  <si>
    <t xml:space="preserve"> -  wiązanki kwiatów okolicznościowych</t>
  </si>
  <si>
    <t xml:space="preserve"> -  zakup oleju opałowego- ogrzewanie kościoła podczas koncertu kolęd</t>
  </si>
  <si>
    <t xml:space="preserve"> - zakup parasola licencyjnego-legalna projekcja filmowa</t>
  </si>
  <si>
    <t xml:space="preserve"> -  zakup środków pirotechnicznych</t>
  </si>
  <si>
    <t xml:space="preserve"> -  zakup nagród dla uczestników konkursu</t>
  </si>
  <si>
    <t>- udział w kosztach aktualizacji systemu kadry-płace</t>
  </si>
  <si>
    <t xml:space="preserve">  - udział w kosztach montażu elementów syst.sygnaliz. alarmowej</t>
  </si>
  <si>
    <t xml:space="preserve"> -  zak. usług - Orkiestra Dęta (m.in. usł. transportowe, posiłki)</t>
  </si>
  <si>
    <t xml:space="preserve"> -  prowadz. książki obiektu, przegląd techn. budynku, gaśnic, usł. komin.</t>
  </si>
  <si>
    <t xml:space="preserve"> - opieka artystyczna, prowadzenie prób z chórem Kasztelanki</t>
  </si>
  <si>
    <t xml:space="preserve"> -  obsługa programu FK "PUMA"</t>
  </si>
  <si>
    <t xml:space="preserve"> - certyfikat kwalifikowany Program "PŁATNIK"</t>
  </si>
  <si>
    <t>7. Opłaty z tytułu usług telekomunikacyjnych</t>
  </si>
  <si>
    <t xml:space="preserve"> - dostęp do sieci internetowej</t>
  </si>
  <si>
    <t xml:space="preserve"> - rozmowy telefoniczne stacjonarne</t>
  </si>
  <si>
    <t xml:space="preserve"> - rozmowy telefoniczne komórkowe</t>
  </si>
  <si>
    <t>8. Podróże służbowe krajowe</t>
  </si>
  <si>
    <t>9. Różne opłaty i składki</t>
  </si>
  <si>
    <t>10. Odpis na ZFŚS</t>
  </si>
  <si>
    <t>11. Szkolenia pracownicze</t>
  </si>
  <si>
    <t>I. Wynagrodzenia osobowe</t>
  </si>
  <si>
    <r>
      <t xml:space="preserve">    </t>
    </r>
    <r>
      <rPr>
        <sz val="10"/>
        <rFont val="Times New Roman"/>
        <family val="1"/>
        <charset val="238"/>
      </rPr>
      <t>z tyt. umów o dzieło i zlecenie</t>
    </r>
  </si>
  <si>
    <t>Laskown. W.</t>
  </si>
  <si>
    <t>Laskown. W</t>
  </si>
  <si>
    <t>Laskown. M</t>
  </si>
  <si>
    <t>Chwałodno</t>
  </si>
  <si>
    <t>Laskown.W</t>
  </si>
  <si>
    <t>Laskow. W</t>
  </si>
  <si>
    <t xml:space="preserve"> - ubezpieczenie o.c. działalności</t>
  </si>
  <si>
    <r>
      <t>I</t>
    </r>
    <r>
      <rPr>
        <b/>
        <sz val="12"/>
        <rFont val="Times New Roman"/>
        <family val="1"/>
        <charset val="238"/>
      </rPr>
      <t xml:space="preserve">. Płace i pochodne od płac </t>
    </r>
  </si>
  <si>
    <t xml:space="preserve">    w tym umowy o dzieło 3.930,00</t>
  </si>
  <si>
    <t xml:space="preserve"> -  energia elektryczna</t>
  </si>
  <si>
    <t xml:space="preserve"> -  zużycie wody</t>
  </si>
  <si>
    <t>4. Zakup usług  remontowych</t>
  </si>
  <si>
    <t xml:space="preserve"> - konserwacja kotła, usunięcie awarii</t>
  </si>
  <si>
    <t xml:space="preserve"> - usunięcie awarii elektrycznej</t>
  </si>
  <si>
    <t xml:space="preserve"> - naprawa stacji odcinającej gaz</t>
  </si>
  <si>
    <t xml:space="preserve"> - usługi remontowo-budowlane</t>
  </si>
  <si>
    <r>
      <t xml:space="preserve"> -</t>
    </r>
    <r>
      <rPr>
        <sz val="10"/>
        <rFont val="Times New Roman"/>
        <family val="1"/>
        <charset val="238"/>
      </rPr>
      <t xml:space="preserve"> organizacja imprezy środowiskowej</t>
    </r>
  </si>
  <si>
    <t>- opłata RTV</t>
  </si>
  <si>
    <t>-  udział w kosztach aktualizacji programu „Kadry-Płace”</t>
  </si>
  <si>
    <t xml:space="preserve">  - ścieki bytowe, wywóz odpadów komunalnych</t>
  </si>
  <si>
    <t xml:space="preserve">  - koszty dojazdu do usług</t>
  </si>
  <si>
    <t xml:space="preserve">  - przegląd techniczny, prowadz.książki obiektu, usł. kominiarskie</t>
  </si>
  <si>
    <r>
      <t xml:space="preserve">8. Różne opłaty i składki </t>
    </r>
    <r>
      <rPr>
        <sz val="10"/>
        <rFont val="Times New Roman"/>
        <family val="1"/>
        <charset val="238"/>
      </rPr>
      <t>(ubezpieczenie działalności o.c.)</t>
    </r>
  </si>
  <si>
    <r>
      <t>I. Płace i pochodne od płac</t>
    </r>
    <r>
      <rPr>
        <sz val="11"/>
        <rFont val="Times New Roman"/>
        <family val="1"/>
        <charset val="238"/>
      </rPr>
      <t xml:space="preserve"> (0,5 etatu przeliczeniowego)</t>
    </r>
  </si>
  <si>
    <t xml:space="preserve"> - zakup kwiatów</t>
  </si>
  <si>
    <t>- wywóz nieczystości</t>
  </si>
  <si>
    <t xml:space="preserve"> - przegląd gaśnic, usł. kominiarskie, montaż elementów sygnaliz alarmowej</t>
  </si>
  <si>
    <t xml:space="preserve"> - przegl. techn. i prowadz. książki obiektu</t>
  </si>
  <si>
    <t xml:space="preserve"> - wykonanie tablicy pamiątkowej z montażem -Oleszno</t>
  </si>
  <si>
    <t xml:space="preserve"> - opracowanie projektu, druk tablic wystawowych - "Dawna Gołańcz"</t>
  </si>
  <si>
    <t>7. Opłaty z tytułu zakupu usług telekomunikacyjnych</t>
  </si>
  <si>
    <t>Przekazanie śr. własnych GOK do biblioteki w Gołańczy na realizację projektu PROW na zadanie pn.: "Dzieje i architektura zamku w Gołańczy: od połowy XIV po schyłek XVIII Stulecia"</t>
  </si>
  <si>
    <t>1. "Remont placu przy świetlicy wiejskiej w Laskownicy Wielkiej"</t>
  </si>
  <si>
    <t xml:space="preserve">W ramach inwestycji zaplanowano dwa zadania inwestycyjne, których </t>
  </si>
  <si>
    <t xml:space="preserve">7. Dofinansowanie z Samorządowego Woj. Wlkp. </t>
  </si>
  <si>
    <t>"Dzieje i architektura zamku w Gołańczy"</t>
  </si>
  <si>
    <t>8. Nagroda Ministerstwa Kultury i Dziedzictwa</t>
  </si>
  <si>
    <t xml:space="preserve">9. Dofinansowanie wydatków bieżących </t>
  </si>
  <si>
    <t>10. Dochody własne</t>
  </si>
  <si>
    <t xml:space="preserve"> - wpłata za reklamę</t>
  </si>
  <si>
    <t xml:space="preserve"> - zakup tabliczek informacyjnych, banerów</t>
  </si>
  <si>
    <t xml:space="preserve"> - zakup mikrofonów, obiektywu do aparatu fotograficznego, gitary</t>
  </si>
  <si>
    <t xml:space="preserve">   torby do laptopa,    </t>
  </si>
  <si>
    <t xml:space="preserve"> - śr. czystości, art. przemysłowe, elektryczne, hydrauliczne</t>
  </si>
  <si>
    <t xml:space="preserve"> - zakup antyramy, płyt na bieżące potrzeby kółka muzycznego</t>
  </si>
  <si>
    <t xml:space="preserve"> -  drukarka, tusze, tonery, programy antywirusowe</t>
  </si>
  <si>
    <t xml:space="preserve"> - remont dzaszku nad wejściem do budynku</t>
  </si>
  <si>
    <t xml:space="preserve"> - naprawa samochodu</t>
  </si>
  <si>
    <t xml:space="preserve"> - udział w kosztach naprawy uszkodzonej kanalizacji deszczowej, </t>
  </si>
  <si>
    <t xml:space="preserve">  - konserwacja alarmu</t>
  </si>
  <si>
    <t xml:space="preserve">  - naprawa instrumentów muzycznych (Orkiestra Dęta)</t>
  </si>
  <si>
    <t xml:space="preserve"> - naprawa wzmacniacza, świateł</t>
  </si>
  <si>
    <t xml:space="preserve">  - strojenie pianina</t>
  </si>
  <si>
    <t xml:space="preserve"> - usł. transportowe (1375,44), koszty wysyłki (180,80)</t>
  </si>
  <si>
    <t xml:space="preserve"> -  przegląd samochodu, wymiana opon, myjnia</t>
  </si>
  <si>
    <t xml:space="preserve"> - organizacja imprezy sponsorowanej "Dzień Wiatru"</t>
  </si>
  <si>
    <t xml:space="preserve">  - usł. elektryczna</t>
  </si>
  <si>
    <t xml:space="preserve"> - przegląd kasy fiskalnej</t>
  </si>
  <si>
    <t xml:space="preserve"> - ubezpieczenie o.c działalności statutowej</t>
  </si>
  <si>
    <t xml:space="preserve"> - opł. za korzyst. ze środowiska</t>
  </si>
  <si>
    <t xml:space="preserve"> - ubezpieczenie OC, AC samochodu, przyczepki</t>
  </si>
  <si>
    <t xml:space="preserve"> - składka członkowska Orkiestry Dętej</t>
  </si>
  <si>
    <t xml:space="preserve"> - opłaty za wydanie opinii na imprezy masowe</t>
  </si>
  <si>
    <t xml:space="preserve"> - opłaty ZAiKS</t>
  </si>
  <si>
    <t xml:space="preserve"> - zakup węgla, drewna opałowego, brykietu</t>
  </si>
  <si>
    <t>Morakówko</t>
  </si>
  <si>
    <t xml:space="preserve">  pozostałe zakupy</t>
  </si>
  <si>
    <t xml:space="preserve"> - organizacja imprezy "Dożynki"</t>
  </si>
  <si>
    <t xml:space="preserve"> - wykon. przegl. technicznego, założenie książki obiektu-św. Wiejskie</t>
  </si>
  <si>
    <t xml:space="preserve"> - opłaty związane z organizacją imprezy "Dożynki"</t>
  </si>
  <si>
    <t xml:space="preserve"> - art. dekoracyjne, obrusy</t>
  </si>
  <si>
    <t xml:space="preserve"> - art. hydrauliczne,płyta do pieca węglowego, benzyna do agregatu</t>
  </si>
  <si>
    <t xml:space="preserve"> - art. biurowe, tusze do drukarki, pieczątki, program antywirusowy</t>
  </si>
  <si>
    <t xml:space="preserve"> - naprawa okna z wymianą okucia</t>
  </si>
  <si>
    <t xml:space="preserve"> - druk fototapety</t>
  </si>
  <si>
    <t xml:space="preserve"> -ubezpieczenie działalności o.c.</t>
  </si>
  <si>
    <t xml:space="preserve">    w tym: umowa zlecenie 3.970, tj. 100%</t>
  </si>
  <si>
    <t xml:space="preserve"> - zakup znaczków pocztowych, pieczątek</t>
  </si>
  <si>
    <t xml:space="preserve"> - zakup artyk. na zajęcia dla dzieci - malowanie jaj wielkanocnych w RIT</t>
  </si>
  <si>
    <t xml:space="preserve"> - zakup płyty głównej do komputera, programów antywirusowych</t>
  </si>
  <si>
    <t xml:space="preserve"> - zakup art. biurowych, pieczątek, tuszy do drukarki, </t>
  </si>
  <si>
    <t xml:space="preserve"> - nagrody dla uczestników konkursów organizowanych w RIT</t>
  </si>
  <si>
    <t xml:space="preserve"> - wydawnictwo okolicznościowe - promocja ziemi gołanieckiej</t>
  </si>
  <si>
    <t xml:space="preserve">  -   konserwacja alarmu, </t>
  </si>
  <si>
    <t xml:space="preserve"> - odnowienie napisów na tabliczkach pamięci narodowej</t>
  </si>
  <si>
    <t xml:space="preserve"> - przygotow. i montaż tablicy informacyjnej o bunkrach</t>
  </si>
  <si>
    <t xml:space="preserve"> - zaliczka na publikację "Zamek w Gołańczy"</t>
  </si>
  <si>
    <t xml:space="preserve">  - ubezpieczenie  o.c. działalności statutowej</t>
  </si>
  <si>
    <t>wykonanie nastąpiło w II półroczu roku budżetowego:</t>
  </si>
  <si>
    <t>2. "Zakup kotła centralnego ogrzewania w świetlicy wiejskiej w Panigrodzu"</t>
  </si>
  <si>
    <t xml:space="preserve"> - wykonanie 8.990,07 zł, tj. 100 % w stosunku do przekazanej dotacji.</t>
  </si>
  <si>
    <t xml:space="preserve">  - wykonanie 23.247,00 zł, tj. 100% w stosunku do przekazanej dotacji.</t>
  </si>
  <si>
    <t xml:space="preserve">Dotacje celowe z budżetu na finansowanie lub dofinansowanie kosztów realizacji inwestycji </t>
  </si>
  <si>
    <t xml:space="preserve">i zakupów inwestycyjnych innych jednostek sektora finansów publicznych, jak i dotacje celowe </t>
  </si>
  <si>
    <t xml:space="preserve">na wydatki bieżące są przekazywane  pod zgłaszane potrzeby, stąd ich wykonanie w 100 % </t>
  </si>
  <si>
    <t>Otrzymano dofinansowanie ze Starostwa Powiatowego w Wągrowcu w wysokości 1.000,00 zł</t>
  </si>
  <si>
    <t>na 2015 r.  - wyk. 100 %.</t>
  </si>
  <si>
    <t xml:space="preserve">do przekazanych środków na ten cel. Rozliczenie dotacji celowych nastąpiło na podstawie </t>
  </si>
  <si>
    <t>odrębnych dokumentów.</t>
  </si>
  <si>
    <t>Dochody własne zostały zrealizowane w wysokości 99,79 %.  Największe dochody uzyskano</t>
  </si>
  <si>
    <t xml:space="preserve">W roku budżetowym otrzymano m.in.:  nagrodę MKiDN ze środków Fundacji Promocji </t>
  </si>
  <si>
    <t xml:space="preserve">Kultury, która została przeznaczona na bieżące wydatki Orekiestry Dętej. </t>
  </si>
  <si>
    <t>Otrzymano również dofinansowanie z PROW na lata 2007-2013 na zadania pn.:</t>
  </si>
  <si>
    <t xml:space="preserve">Artystyczna prezentacja regionalnych obrzędów folklorystycznych" - 8.400,00 zł, </t>
  </si>
  <si>
    <t>"Poznaj zabytki ziemi gołanieckiej" - 4.878,04 zł, "Dzieje i architektura zakmku w</t>
  </si>
  <si>
    <t xml:space="preserve"> Gołańczy" - 10.172,00 zł.</t>
  </si>
  <si>
    <t xml:space="preserve">            Dotacja od organizatora na działalność bieżącą przekazana została w wysokości 100 %.</t>
  </si>
  <si>
    <t>1. "Pięknieją gołanieckie świetlice" - przygotowanie dokumentacji-  inwestycja w budowie</t>
  </si>
  <si>
    <t>1.  Pozostałe należności z tyt.dostaw towarów i usług</t>
  </si>
  <si>
    <t xml:space="preserve">  - zaliczka na poczet dodruku publikacji </t>
  </si>
  <si>
    <t xml:space="preserve">    "Dzieje i architektura zamku w Gołańczy"</t>
  </si>
  <si>
    <t xml:space="preserve">  - mylna zapł. f-ry 1728/15/FVS/wld</t>
  </si>
  <si>
    <t xml:space="preserve">     z dnia 14-12-2015 r.</t>
  </si>
  <si>
    <t xml:space="preserve">   b) § 4210- zakup art.. Elektrycznych- św. STODOŁA</t>
  </si>
  <si>
    <t>Gołańcz, dnia 25 lutego 2016 r.</t>
  </si>
  <si>
    <t xml:space="preserve"> - odpady komunalne</t>
  </si>
  <si>
    <t xml:space="preserve">    -52.270,00, tj. 100,00 % w stosunku do planu finansowego.</t>
  </si>
  <si>
    <t xml:space="preserve"> - olej napędowy do samochodu CITROEN, w tym: 35,00 to akcesoria </t>
  </si>
  <si>
    <t xml:space="preserve"> - zakup konsoli XBOX 360, kinect</t>
  </si>
  <si>
    <t xml:space="preserve"> - art. biurowe, art. plstyczne, znaczki pocztowe, pieczątki, książki fachowe</t>
  </si>
  <si>
    <t xml:space="preserve"> - art. spożywcze do garderoby artystów, na spotkania z młodzieżą i dziećmi</t>
  </si>
  <si>
    <t xml:space="preserve"> - zakupy dla Orkiestry Dętej </t>
  </si>
  <si>
    <t>Moja Wieś Akt.</t>
  </si>
  <si>
    <t xml:space="preserve"> - organizacja imprezy "Moja Wieś Aktywna"</t>
  </si>
  <si>
    <t xml:space="preserve"> - wydatki związane z organizacją konkursu "Moja Wieś Aktywna"</t>
  </si>
  <si>
    <t xml:space="preserve"> - wydatki związane z organizacją imprezy okolicznościowej "Dożynki"</t>
  </si>
  <si>
    <t xml:space="preserve"> - wydatki związane z organizacją imprezy "Turniej wsi"</t>
  </si>
  <si>
    <t xml:space="preserve">    (stan zatrudnienia na 31.12.2015 r.: 1/2 etatu-prac.gospod., 2/3 et.- instruktor ds. GCI)</t>
  </si>
  <si>
    <t xml:space="preserve"> -   energia elektryczna</t>
  </si>
  <si>
    <t xml:space="preserve"> -   zużycie wody</t>
  </si>
  <si>
    <t xml:space="preserve">  -   naprawa płyty głównej w komputerze</t>
  </si>
  <si>
    <t xml:space="preserve">  -    udział w kosztach naprawy kanalizacji deszczowej</t>
  </si>
  <si>
    <t>i otrzymanych środków na ten cel.</t>
  </si>
  <si>
    <t xml:space="preserve">Realizacja rozchodów odbywała się według najpilniejszych potrzeb, zaplanowanych imprez </t>
  </si>
  <si>
    <t xml:space="preserve">  </t>
  </si>
  <si>
    <t xml:space="preserve">Zadanie zrealizowano w roku budżetowym na podstawie podpisanej umowy przyznania pomocy </t>
  </si>
  <si>
    <t>Załącznik Nr 3</t>
  </si>
  <si>
    <t>do Zarządzenia BMiG Gołańcz</t>
  </si>
  <si>
    <t>Załącznik Nr 2</t>
  </si>
  <si>
    <t>Nr OA 0050.13.2016</t>
  </si>
  <si>
    <t>z dnia 25 marca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</si>
</sst>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#,##0.00;[Red]#,##0.00"/>
    <numFmt numFmtId="166" formatCode="#,##0\ _z_ł"/>
    <numFmt numFmtId="167" formatCode="#,##0.00\ _z_ł"/>
  </numFmts>
  <fonts count="9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u/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Arial"/>
      <family val="2"/>
      <charset val="238"/>
    </font>
    <font>
      <u/>
      <sz val="14"/>
      <color rgb="FF000000"/>
      <name val="Times New Roman"/>
      <family val="1"/>
      <charset val="238"/>
    </font>
    <font>
      <b/>
      <u/>
      <sz val="11"/>
      <color rgb="FF000000"/>
      <name val="Arial"/>
      <family val="2"/>
      <charset val="238"/>
    </font>
    <font>
      <sz val="14"/>
      <color rgb="FF000000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rgb="FF00000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u/>
      <sz val="12"/>
      <color rgb="FF000000"/>
      <name val="Times New Roman"/>
      <family val="1"/>
      <charset val="238"/>
    </font>
    <font>
      <u/>
      <sz val="10"/>
      <color rgb="FF000000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u/>
      <sz val="12"/>
      <name val="Arial"/>
      <family val="2"/>
      <charset val="238"/>
    </font>
    <font>
      <b/>
      <sz val="9"/>
      <name val="Arial"/>
      <family val="2"/>
      <charset val="238"/>
    </font>
    <font>
      <i/>
      <u/>
      <sz val="14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9"/>
      <name val="Arial"/>
      <charset val="238"/>
    </font>
    <font>
      <b/>
      <u/>
      <sz val="10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u/>
      <sz val="12"/>
      <name val="Arial"/>
      <family val="2"/>
      <charset val="238"/>
    </font>
    <font>
      <b/>
      <i/>
      <u/>
      <sz val="14"/>
      <name val="Times New Roman"/>
      <family val="1"/>
      <charset val="238"/>
    </font>
    <font>
      <b/>
      <i/>
      <u/>
      <sz val="14"/>
      <name val="Arial"/>
      <family val="2"/>
      <charset val="238"/>
    </font>
    <font>
      <b/>
      <i/>
      <sz val="14"/>
      <name val="Arial"/>
      <family val="2"/>
      <charset val="238"/>
    </font>
    <font>
      <b/>
      <i/>
      <u/>
      <sz val="12"/>
      <name val="Arial"/>
      <family val="2"/>
      <charset val="238"/>
    </font>
    <font>
      <b/>
      <sz val="16"/>
      <name val="Times New Roman"/>
      <family val="1"/>
      <charset val="238"/>
    </font>
    <font>
      <i/>
      <u/>
      <sz val="10"/>
      <name val="Arial"/>
      <family val="2"/>
      <charset val="238"/>
    </font>
    <font>
      <b/>
      <i/>
      <u/>
      <sz val="12"/>
      <name val="Times New Roman"/>
      <family val="1"/>
      <charset val="238"/>
    </font>
    <font>
      <b/>
      <i/>
      <u/>
      <sz val="10"/>
      <name val="Arial"/>
      <family val="2"/>
      <charset val="238"/>
    </font>
    <font>
      <sz val="11"/>
      <name val="Times New Roman"/>
      <family val="1"/>
      <charset val="238"/>
    </font>
    <font>
      <b/>
      <i/>
      <sz val="8"/>
      <name val="Arial"/>
      <family val="2"/>
      <charset val="238"/>
    </font>
    <font>
      <sz val="12"/>
      <color theme="1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  <font>
      <b/>
      <sz val="11"/>
      <name val="Arial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1"/>
      <name val="Arial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4"/>
      <name val="Arial"/>
      <family val="2"/>
      <charset val="238"/>
    </font>
    <font>
      <b/>
      <sz val="10"/>
      <name val="Arial"/>
      <charset val="238"/>
    </font>
    <font>
      <sz val="8"/>
      <name val="Arial"/>
      <charset val="238"/>
    </font>
    <font>
      <sz val="10"/>
      <name val="Arial"/>
      <charset val="238"/>
    </font>
    <font>
      <b/>
      <u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Arial"/>
      <charset val="238"/>
    </font>
    <font>
      <b/>
      <i/>
      <sz val="16"/>
      <name val="Times New Roman"/>
      <family val="1"/>
      <charset val="238"/>
    </font>
    <font>
      <b/>
      <i/>
      <sz val="16"/>
      <color theme="1"/>
      <name val="Calibri"/>
      <family val="2"/>
      <charset val="238"/>
      <scheme val="minor"/>
    </font>
    <font>
      <b/>
      <u/>
      <sz val="10"/>
      <name val="Arial"/>
      <charset val="238"/>
    </font>
    <font>
      <sz val="12"/>
      <name val="Arial"/>
      <charset val="238"/>
    </font>
    <font>
      <u/>
      <sz val="10"/>
      <name val="Arial"/>
      <charset val="238"/>
    </font>
    <font>
      <u/>
      <sz val="8"/>
      <name val="Arial"/>
      <charset val="238"/>
    </font>
    <font>
      <b/>
      <u/>
      <sz val="16"/>
      <name val="Times New Roman"/>
      <family val="1"/>
      <charset val="238"/>
    </font>
    <font>
      <sz val="7"/>
      <name val="Times New Roman"/>
      <family val="1"/>
      <charset val="238"/>
    </font>
    <font>
      <u/>
      <sz val="10"/>
      <name val="Times New Roman"/>
      <family val="1"/>
      <charset val="238"/>
    </font>
    <font>
      <u/>
      <sz val="10"/>
      <name val="Arial"/>
      <family val="2"/>
      <charset val="238"/>
    </font>
    <font>
      <sz val="11"/>
      <name val="Calibri"/>
      <family val="2"/>
      <charset val="238"/>
    </font>
    <font>
      <b/>
      <u val="singleAccounting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i/>
      <u val="singleAccounting"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3" fillId="0" borderId="0"/>
  </cellStyleXfs>
  <cellXfs count="260">
    <xf numFmtId="0" fontId="0" fillId="0" borderId="0" xfId="0"/>
    <xf numFmtId="0" fontId="3" fillId="0" borderId="0" xfId="0" applyFont="1" applyAlignment="1">
      <alignment horizontal="left" indent="15"/>
    </xf>
    <xf numFmtId="4" fontId="4" fillId="0" borderId="0" xfId="0" applyNumberFormat="1" applyFont="1"/>
    <xf numFmtId="0" fontId="5" fillId="0" borderId="0" xfId="0" applyFont="1"/>
    <xf numFmtId="0" fontId="0" fillId="0" borderId="0" xfId="0"/>
    <xf numFmtId="0" fontId="7" fillId="0" borderId="0" xfId="0" applyFont="1"/>
    <xf numFmtId="0" fontId="9" fillId="0" borderId="0" xfId="0" applyFont="1"/>
    <xf numFmtId="4" fontId="11" fillId="0" borderId="0" xfId="0" applyNumberFormat="1" applyFont="1"/>
    <xf numFmtId="0" fontId="12" fillId="0" borderId="0" xfId="0" applyFont="1"/>
    <xf numFmtId="0" fontId="13" fillId="0" borderId="0" xfId="0" applyFont="1"/>
    <xf numFmtId="4" fontId="14" fillId="0" borderId="0" xfId="0" applyNumberFormat="1" applyFont="1"/>
    <xf numFmtId="10" fontId="5" fillId="0" borderId="0" xfId="2" applyNumberFormat="1" applyFont="1"/>
    <xf numFmtId="0" fontId="15" fillId="0" borderId="0" xfId="0" applyFont="1"/>
    <xf numFmtId="4" fontId="16" fillId="0" borderId="0" xfId="0" applyNumberFormat="1" applyFont="1"/>
    <xf numFmtId="0" fontId="17" fillId="0" borderId="0" xfId="0" applyFont="1"/>
    <xf numFmtId="4" fontId="18" fillId="0" borderId="0" xfId="0" applyNumberFormat="1" applyFont="1"/>
    <xf numFmtId="4" fontId="19" fillId="0" borderId="0" xfId="0" applyNumberFormat="1" applyFont="1"/>
    <xf numFmtId="10" fontId="20" fillId="0" borderId="0" xfId="2" applyNumberFormat="1" applyFont="1"/>
    <xf numFmtId="0" fontId="22" fillId="0" borderId="0" xfId="0" applyFont="1"/>
    <xf numFmtId="0" fontId="4" fillId="0" borderId="0" xfId="0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4" fontId="18" fillId="0" borderId="0" xfId="0" applyNumberFormat="1" applyFont="1" applyAlignment="1">
      <alignment horizontal="left" indent="1"/>
    </xf>
    <xf numFmtId="0" fontId="9" fillId="0" borderId="0" xfId="0" applyFont="1" applyAlignment="1">
      <alignment horizontal="left" indent="1"/>
    </xf>
    <xf numFmtId="4" fontId="4" fillId="0" borderId="0" xfId="0" applyNumberFormat="1" applyFont="1" applyAlignment="1">
      <alignment horizontal="right"/>
    </xf>
    <xf numFmtId="0" fontId="22" fillId="0" borderId="0" xfId="0" applyFont="1" applyAlignment="1">
      <alignment horizontal="left" indent="1"/>
    </xf>
    <xf numFmtId="0" fontId="23" fillId="0" borderId="0" xfId="0" applyFont="1"/>
    <xf numFmtId="0" fontId="22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0" fontId="13" fillId="0" borderId="0" xfId="0" applyFont="1" applyAlignment="1">
      <alignment horizontal="center"/>
    </xf>
    <xf numFmtId="164" fontId="9" fillId="0" borderId="0" xfId="0" applyNumberFormat="1" applyFont="1"/>
    <xf numFmtId="0" fontId="9" fillId="0" borderId="0" xfId="0" applyFont="1" applyAlignment="1">
      <alignment horizontal="left"/>
    </xf>
    <xf numFmtId="0" fontId="24" fillId="0" borderId="0" xfId="0" applyFont="1"/>
    <xf numFmtId="0" fontId="25" fillId="0" borderId="0" xfId="0" applyFont="1"/>
    <xf numFmtId="4" fontId="25" fillId="0" borderId="0" xfId="0" applyNumberFormat="1" applyFont="1"/>
    <xf numFmtId="4" fontId="0" fillId="0" borderId="0" xfId="0" applyNumberFormat="1"/>
    <xf numFmtId="0" fontId="6" fillId="0" borderId="0" xfId="0" applyFont="1" applyAlignment="1">
      <alignment horizontal="center"/>
    </xf>
    <xf numFmtId="4" fontId="26" fillId="0" borderId="0" xfId="0" applyNumberFormat="1" applyFont="1" applyAlignment="1"/>
    <xf numFmtId="4" fontId="27" fillId="0" borderId="0" xfId="0" applyNumberFormat="1" applyFont="1" applyAlignment="1"/>
    <xf numFmtId="4" fontId="28" fillId="0" borderId="0" xfId="0" applyNumberFormat="1" applyFont="1" applyAlignment="1">
      <alignment horizontal="right"/>
    </xf>
    <xf numFmtId="10" fontId="29" fillId="0" borderId="0" xfId="2" applyNumberFormat="1" applyFont="1"/>
    <xf numFmtId="4" fontId="30" fillId="0" borderId="0" xfId="0" applyNumberFormat="1" applyFont="1" applyAlignment="1"/>
    <xf numFmtId="4" fontId="26" fillId="0" borderId="0" xfId="0" applyNumberFormat="1" applyFont="1" applyFill="1" applyBorder="1"/>
    <xf numFmtId="4" fontId="28" fillId="0" borderId="0" xfId="0" applyNumberFormat="1" applyFont="1" applyFill="1" applyBorder="1"/>
    <xf numFmtId="4" fontId="31" fillId="0" borderId="0" xfId="0" applyNumberFormat="1" applyFont="1" applyFill="1" applyBorder="1"/>
    <xf numFmtId="4" fontId="32" fillId="0" borderId="0" xfId="0" applyNumberFormat="1" applyFont="1"/>
    <xf numFmtId="4" fontId="9" fillId="2" borderId="0" xfId="3" applyNumberFormat="1" applyFont="1" applyFill="1"/>
    <xf numFmtId="4" fontId="33" fillId="2" borderId="0" xfId="3" applyNumberFormat="1" applyFill="1"/>
    <xf numFmtId="4" fontId="4" fillId="2" borderId="0" xfId="3" applyNumberFormat="1" applyFont="1" applyFill="1"/>
    <xf numFmtId="0" fontId="34" fillId="0" borderId="0" xfId="0" applyFont="1" applyAlignment="1">
      <alignment horizontal="left" indent="1"/>
    </xf>
    <xf numFmtId="4" fontId="33" fillId="0" borderId="0" xfId="0" applyNumberFormat="1" applyFont="1"/>
    <xf numFmtId="0" fontId="35" fillId="0" borderId="0" xfId="0" applyFont="1"/>
    <xf numFmtId="4" fontId="36" fillId="0" borderId="0" xfId="0" applyNumberFormat="1" applyFont="1" applyBorder="1"/>
    <xf numFmtId="4" fontId="37" fillId="0" borderId="0" xfId="0" applyNumberFormat="1" applyFont="1" applyBorder="1"/>
    <xf numFmtId="4" fontId="2" fillId="0" borderId="0" xfId="0" applyNumberFormat="1" applyFont="1" applyBorder="1"/>
    <xf numFmtId="4" fontId="39" fillId="0" borderId="0" xfId="0" applyNumberFormat="1" applyFont="1" applyFill="1" applyBorder="1"/>
    <xf numFmtId="4" fontId="0" fillId="0" borderId="0" xfId="0" applyNumberFormat="1" applyFont="1"/>
    <xf numFmtId="4" fontId="37" fillId="0" borderId="0" xfId="0" applyNumberFormat="1" applyFont="1"/>
    <xf numFmtId="4" fontId="40" fillId="0" borderId="0" xfId="0" applyNumberFormat="1" applyFont="1" applyFill="1" applyBorder="1" applyAlignment="1">
      <alignment horizontal="left" wrapText="1"/>
    </xf>
    <xf numFmtId="4" fontId="33" fillId="0" borderId="0" xfId="0" applyNumberFormat="1" applyFont="1" applyFill="1" applyBorder="1"/>
    <xf numFmtId="0" fontId="42" fillId="0" borderId="0" xfId="0" applyFont="1"/>
    <xf numFmtId="0" fontId="43" fillId="0" borderId="0" xfId="0" applyFont="1"/>
    <xf numFmtId="0" fontId="14" fillId="0" borderId="0" xfId="0" applyFont="1"/>
    <xf numFmtId="0" fontId="38" fillId="0" borderId="1" xfId="0" applyFont="1" applyBorder="1" applyAlignment="1">
      <alignment vertical="top" wrapText="1"/>
    </xf>
    <xf numFmtId="4" fontId="33" fillId="0" borderId="1" xfId="0" applyNumberFormat="1" applyFont="1" applyBorder="1" applyAlignment="1">
      <alignment horizontal="right" vertical="top" wrapText="1"/>
    </xf>
    <xf numFmtId="10" fontId="33" fillId="0" borderId="1" xfId="2" applyNumberFormat="1" applyFont="1" applyBorder="1" applyAlignment="1">
      <alignment horizontal="center" vertical="top" wrapText="1"/>
    </xf>
    <xf numFmtId="4" fontId="45" fillId="3" borderId="1" xfId="0" applyNumberFormat="1" applyFont="1" applyFill="1" applyBorder="1" applyAlignment="1">
      <alignment horizontal="right" vertical="top" wrapText="1"/>
    </xf>
    <xf numFmtId="0" fontId="0" fillId="0" borderId="0" xfId="0" applyAlignment="1"/>
    <xf numFmtId="0" fontId="46" fillId="0" borderId="0" xfId="0" applyFont="1"/>
    <xf numFmtId="0" fontId="11" fillId="0" borderId="0" xfId="0" applyFont="1"/>
    <xf numFmtId="10" fontId="46" fillId="0" borderId="0" xfId="2" applyNumberFormat="1" applyFont="1"/>
    <xf numFmtId="4" fontId="0" fillId="0" borderId="0" xfId="0" applyNumberFormat="1" applyAlignment="1">
      <alignment horizontal="right"/>
    </xf>
    <xf numFmtId="4" fontId="33" fillId="0" borderId="0" xfId="0" applyNumberFormat="1" applyFont="1" applyBorder="1" applyAlignment="1">
      <alignment horizontal="right" vertical="top" wrapText="1"/>
    </xf>
    <xf numFmtId="4" fontId="5" fillId="0" borderId="0" xfId="0" applyNumberFormat="1" applyFont="1"/>
    <xf numFmtId="4" fontId="7" fillId="0" borderId="0" xfId="0" applyNumberFormat="1" applyFont="1"/>
    <xf numFmtId="0" fontId="40" fillId="0" borderId="0" xfId="0" applyFont="1"/>
    <xf numFmtId="0" fontId="48" fillId="0" borderId="0" xfId="0" applyFont="1"/>
    <xf numFmtId="4" fontId="4" fillId="0" borderId="0" xfId="0" applyNumberFormat="1" applyFont="1" applyAlignment="1"/>
    <xf numFmtId="0" fontId="41" fillId="0" borderId="0" xfId="0" applyFont="1"/>
    <xf numFmtId="0" fontId="47" fillId="0" borderId="0" xfId="0" applyFont="1"/>
    <xf numFmtId="2" fontId="0" fillId="0" borderId="0" xfId="0" applyNumberFormat="1"/>
    <xf numFmtId="2" fontId="4" fillId="0" borderId="0" xfId="0" applyNumberFormat="1" applyFont="1"/>
    <xf numFmtId="0" fontId="26" fillId="0" borderId="0" xfId="0" applyFont="1"/>
    <xf numFmtId="4" fontId="26" fillId="0" borderId="0" xfId="0" applyNumberFormat="1" applyFont="1"/>
    <xf numFmtId="4" fontId="28" fillId="0" borderId="0" xfId="0" applyNumberFormat="1" applyFont="1"/>
    <xf numFmtId="0" fontId="34" fillId="0" borderId="0" xfId="0" applyFont="1"/>
    <xf numFmtId="4" fontId="34" fillId="0" borderId="0" xfId="0" applyNumberFormat="1" applyFont="1"/>
    <xf numFmtId="0" fontId="33" fillId="0" borderId="0" xfId="0" applyFont="1"/>
    <xf numFmtId="0" fontId="34" fillId="0" borderId="0" xfId="0" applyFont="1" applyAlignment="1"/>
    <xf numFmtId="10" fontId="49" fillId="0" borderId="0" xfId="2" applyNumberFormat="1" applyFont="1"/>
    <xf numFmtId="0" fontId="51" fillId="0" borderId="0" xfId="0" applyFont="1"/>
    <xf numFmtId="0" fontId="49" fillId="0" borderId="0" xfId="0" applyFont="1"/>
    <xf numFmtId="0" fontId="54" fillId="0" borderId="0" xfId="0" applyFont="1"/>
    <xf numFmtId="0" fontId="55" fillId="0" borderId="0" xfId="0" applyFont="1"/>
    <xf numFmtId="4" fontId="56" fillId="0" borderId="0" xfId="0" applyNumberFormat="1" applyFont="1" applyAlignment="1">
      <alignment horizontal="right"/>
    </xf>
    <xf numFmtId="4" fontId="57" fillId="0" borderId="0" xfId="0" applyNumberFormat="1" applyFont="1"/>
    <xf numFmtId="0" fontId="36" fillId="0" borderId="0" xfId="0" applyFont="1"/>
    <xf numFmtId="0" fontId="39" fillId="0" borderId="0" xfId="0" applyFont="1"/>
    <xf numFmtId="0" fontId="34" fillId="0" borderId="0" xfId="0" applyFont="1" applyFill="1" applyBorder="1"/>
    <xf numFmtId="0" fontId="33" fillId="0" borderId="0" xfId="0" applyFont="1" applyFill="1" applyBorder="1"/>
    <xf numFmtId="0" fontId="39" fillId="0" borderId="0" xfId="0" applyFont="1" applyFill="1" applyBorder="1"/>
    <xf numFmtId="166" fontId="33" fillId="0" borderId="0" xfId="0" applyNumberFormat="1" applyFont="1" applyFill="1" applyBorder="1"/>
    <xf numFmtId="10" fontId="49" fillId="0" borderId="0" xfId="0" applyNumberFormat="1" applyFont="1"/>
    <xf numFmtId="0" fontId="32" fillId="0" borderId="0" xfId="0" applyFont="1"/>
    <xf numFmtId="0" fontId="59" fillId="0" borderId="0" xfId="0" applyFont="1"/>
    <xf numFmtId="0" fontId="60" fillId="0" borderId="0" xfId="0" applyFont="1"/>
    <xf numFmtId="4" fontId="59" fillId="0" borderId="0" xfId="0" applyNumberFormat="1" applyFont="1"/>
    <xf numFmtId="4" fontId="61" fillId="0" borderId="0" xfId="0" applyNumberFormat="1" applyFont="1"/>
    <xf numFmtId="4" fontId="33" fillId="0" borderId="0" xfId="0" applyNumberFormat="1" applyFont="1" applyAlignment="1">
      <alignment horizontal="left"/>
    </xf>
    <xf numFmtId="0" fontId="50" fillId="0" borderId="0" xfId="0" applyFont="1" applyAlignment="1">
      <alignment horizontal="left"/>
    </xf>
    <xf numFmtId="0" fontId="0" fillId="0" borderId="0" xfId="0" applyAlignment="1">
      <alignment horizontal="left"/>
    </xf>
    <xf numFmtId="0" fontId="62" fillId="0" borderId="0" xfId="0" applyFont="1"/>
    <xf numFmtId="0" fontId="0" fillId="0" borderId="0" xfId="0" applyFont="1"/>
    <xf numFmtId="10" fontId="49" fillId="0" borderId="0" xfId="2" applyNumberFormat="1" applyFont="1" applyAlignment="1">
      <alignment horizontal="right"/>
    </xf>
    <xf numFmtId="10" fontId="63" fillId="0" borderId="0" xfId="2" applyNumberFormat="1" applyFont="1"/>
    <xf numFmtId="0" fontId="64" fillId="0" borderId="0" xfId="0" applyFont="1"/>
    <xf numFmtId="0" fontId="7" fillId="0" borderId="0" xfId="0" applyFont="1" applyAlignment="1"/>
    <xf numFmtId="0" fontId="65" fillId="0" borderId="0" xfId="0" applyFont="1"/>
    <xf numFmtId="0" fontId="0" fillId="0" borderId="0" xfId="0"/>
    <xf numFmtId="0" fontId="34" fillId="0" borderId="0" xfId="0" applyFont="1" applyAlignment="1">
      <alignment horizontal="left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66" fillId="0" borderId="5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66" fillId="0" borderId="9" xfId="0" applyFont="1" applyBorder="1" applyAlignment="1">
      <alignment horizontal="center" vertical="top" wrapText="1"/>
    </xf>
    <xf numFmtId="0" fontId="67" fillId="3" borderId="10" xfId="0" applyFont="1" applyFill="1" applyBorder="1" applyAlignment="1">
      <alignment horizontal="center" vertical="top" wrapText="1"/>
    </xf>
    <xf numFmtId="0" fontId="45" fillId="3" borderId="0" xfId="0" applyFont="1" applyFill="1" applyBorder="1" applyAlignment="1">
      <alignment horizontal="center" vertical="top" wrapText="1"/>
    </xf>
    <xf numFmtId="0" fontId="45" fillId="3" borderId="11" xfId="0" applyFont="1" applyFill="1" applyBorder="1" applyAlignment="1">
      <alignment horizontal="left" vertical="top" wrapText="1"/>
    </xf>
    <xf numFmtId="0" fontId="66" fillId="3" borderId="12" xfId="0" applyFont="1" applyFill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0" fontId="67" fillId="3" borderId="1" xfId="0" applyFont="1" applyFill="1" applyBorder="1" applyAlignment="1">
      <alignment vertical="top" wrapText="1"/>
    </xf>
    <xf numFmtId="10" fontId="66" fillId="4" borderId="1" xfId="2" applyNumberFormat="1" applyFont="1" applyFill="1" applyBorder="1" applyAlignment="1">
      <alignment horizontal="center" vertical="top" wrapText="1"/>
    </xf>
    <xf numFmtId="0" fontId="67" fillId="0" borderId="0" xfId="0" applyFont="1" applyFill="1" applyBorder="1" applyAlignment="1">
      <alignment vertical="top" wrapText="1"/>
    </xf>
    <xf numFmtId="4" fontId="45" fillId="0" borderId="0" xfId="0" applyNumberFormat="1" applyFont="1" applyFill="1" applyBorder="1" applyAlignment="1">
      <alignment horizontal="right" vertical="top" wrapText="1"/>
    </xf>
    <xf numFmtId="10" fontId="66" fillId="0" borderId="0" xfId="2" applyNumberFormat="1" applyFont="1" applyFill="1" applyBorder="1" applyAlignment="1">
      <alignment horizontal="center" vertical="top" wrapText="1"/>
    </xf>
    <xf numFmtId="0" fontId="68" fillId="0" borderId="0" xfId="0" applyFont="1" applyBorder="1"/>
    <xf numFmtId="0" fontId="33" fillId="0" borderId="0" xfId="0" applyFont="1" applyBorder="1"/>
    <xf numFmtId="0" fontId="69" fillId="0" borderId="0" xfId="0" applyFont="1" applyBorder="1"/>
    <xf numFmtId="0" fontId="67" fillId="3" borderId="13" xfId="0" applyFont="1" applyFill="1" applyBorder="1" applyAlignment="1">
      <alignment vertical="top" wrapText="1"/>
    </xf>
    <xf numFmtId="0" fontId="45" fillId="3" borderId="14" xfId="0" applyFont="1" applyFill="1" applyBorder="1" applyAlignment="1">
      <alignment horizontal="center" vertical="top" wrapText="1"/>
    </xf>
    <xf numFmtId="0" fontId="45" fillId="3" borderId="15" xfId="0" applyFont="1" applyFill="1" applyBorder="1" applyAlignment="1">
      <alignment horizontal="center" vertical="top" wrapText="1"/>
    </xf>
    <xf numFmtId="0" fontId="66" fillId="3" borderId="16" xfId="0" applyFont="1" applyFill="1" applyBorder="1" applyAlignment="1">
      <alignment horizontal="center" vertical="top" wrapText="1"/>
    </xf>
    <xf numFmtId="0" fontId="26" fillId="0" borderId="10" xfId="0" applyFont="1" applyBorder="1" applyAlignment="1">
      <alignment vertical="top" wrapText="1"/>
    </xf>
    <xf numFmtId="4" fontId="70" fillId="0" borderId="0" xfId="0" applyNumberFormat="1" applyFont="1" applyBorder="1" applyAlignment="1">
      <alignment horizontal="right" vertical="top" wrapText="1"/>
    </xf>
    <xf numFmtId="4" fontId="70" fillId="0" borderId="11" xfId="0" applyNumberFormat="1" applyFont="1" applyBorder="1" applyAlignment="1">
      <alignment horizontal="right" vertical="top" wrapText="1"/>
    </xf>
    <xf numFmtId="0" fontId="69" fillId="0" borderId="10" xfId="0" applyFont="1" applyBorder="1" applyAlignment="1">
      <alignment horizontal="center" vertical="top" wrapText="1"/>
    </xf>
    <xf numFmtId="0" fontId="71" fillId="0" borderId="6" xfId="0" applyFont="1" applyBorder="1" applyAlignment="1">
      <alignment vertical="top" wrapText="1"/>
    </xf>
    <xf numFmtId="4" fontId="33" fillId="0" borderId="7" xfId="0" applyNumberFormat="1" applyFont="1" applyBorder="1" applyAlignment="1">
      <alignment horizontal="right" vertical="top" wrapText="1"/>
    </xf>
    <xf numFmtId="4" fontId="33" fillId="0" borderId="8" xfId="0" applyNumberFormat="1" applyFont="1" applyBorder="1" applyAlignment="1">
      <alignment horizontal="right" vertical="top" wrapText="1"/>
    </xf>
    <xf numFmtId="10" fontId="33" fillId="0" borderId="17" xfId="2" applyNumberFormat="1" applyFont="1" applyBorder="1" applyAlignment="1">
      <alignment horizontal="center" vertical="top" wrapText="1"/>
    </xf>
    <xf numFmtId="0" fontId="71" fillId="0" borderId="10" xfId="0" applyFont="1" applyBorder="1" applyAlignment="1">
      <alignment vertical="top" wrapText="1"/>
    </xf>
    <xf numFmtId="4" fontId="33" fillId="0" borderId="11" xfId="0" applyNumberFormat="1" applyFont="1" applyBorder="1" applyAlignment="1">
      <alignment horizontal="right" vertical="top" wrapText="1"/>
    </xf>
    <xf numFmtId="10" fontId="33" fillId="0" borderId="2" xfId="2" applyNumberFormat="1" applyFont="1" applyBorder="1" applyAlignment="1">
      <alignment horizontal="center" vertical="top" wrapText="1"/>
    </xf>
    <xf numFmtId="0" fontId="71" fillId="0" borderId="17" xfId="0" applyFont="1" applyBorder="1" applyAlignment="1">
      <alignment vertical="top" wrapText="1"/>
    </xf>
    <xf numFmtId="4" fontId="33" fillId="0" borderId="18" xfId="0" applyNumberFormat="1" applyFont="1" applyBorder="1" applyAlignment="1">
      <alignment horizontal="right" vertical="top" wrapText="1"/>
    </xf>
    <xf numFmtId="4" fontId="33" fillId="0" borderId="19" xfId="0" applyNumberFormat="1" applyFont="1" applyBorder="1" applyAlignment="1">
      <alignment horizontal="right" vertical="top" wrapText="1"/>
    </xf>
    <xf numFmtId="4" fontId="33" fillId="0" borderId="17" xfId="0" applyNumberFormat="1" applyFont="1" applyBorder="1" applyAlignment="1">
      <alignment horizontal="right" vertical="top" wrapText="1"/>
    </xf>
    <xf numFmtId="0" fontId="71" fillId="0" borderId="20" xfId="0" applyFont="1" applyBorder="1" applyAlignment="1">
      <alignment vertical="top" wrapText="1"/>
    </xf>
    <xf numFmtId="10" fontId="33" fillId="0" borderId="21" xfId="2" applyNumberFormat="1" applyFont="1" applyBorder="1" applyAlignment="1">
      <alignment horizontal="center" vertical="top" wrapText="1"/>
    </xf>
    <xf numFmtId="0" fontId="72" fillId="0" borderId="1" xfId="0" applyFont="1" applyBorder="1" applyAlignment="1">
      <alignment vertical="center" wrapText="1"/>
    </xf>
    <xf numFmtId="4" fontId="73" fillId="0" borderId="22" xfId="0" applyNumberFormat="1" applyFont="1" applyBorder="1" applyAlignment="1">
      <alignment horizontal="right" vertical="center" wrapText="1"/>
    </xf>
    <xf numFmtId="4" fontId="74" fillId="0" borderId="1" xfId="0" applyNumberFormat="1" applyFont="1" applyBorder="1" applyAlignment="1">
      <alignment vertical="center"/>
    </xf>
    <xf numFmtId="10" fontId="33" fillId="0" borderId="21" xfId="2" applyNumberFormat="1" applyFont="1" applyBorder="1" applyAlignment="1">
      <alignment horizontal="center" vertical="center" wrapText="1"/>
    </xf>
    <xf numFmtId="0" fontId="58" fillId="3" borderId="17" xfId="0" applyFont="1" applyFill="1" applyBorder="1" applyAlignment="1">
      <alignment vertical="top" wrapText="1"/>
    </xf>
    <xf numFmtId="4" fontId="45" fillId="3" borderId="7" xfId="0" applyNumberFormat="1" applyFont="1" applyFill="1" applyBorder="1" applyAlignment="1">
      <alignment horizontal="right" vertical="top" wrapText="1"/>
    </xf>
    <xf numFmtId="4" fontId="45" fillId="3" borderId="8" xfId="0" applyNumberFormat="1" applyFont="1" applyFill="1" applyBorder="1" applyAlignment="1">
      <alignment horizontal="right" vertical="top" wrapText="1"/>
    </xf>
    <xf numFmtId="10" fontId="66" fillId="4" borderId="17" xfId="2" applyNumberFormat="1" applyFont="1" applyFill="1" applyBorder="1" applyAlignment="1">
      <alignment horizontal="center" vertical="top" wrapText="1"/>
    </xf>
    <xf numFmtId="0" fontId="58" fillId="0" borderId="0" xfId="0" applyFont="1" applyFill="1" applyBorder="1" applyAlignment="1">
      <alignment vertical="top" wrapText="1"/>
    </xf>
    <xf numFmtId="0" fontId="67" fillId="0" borderId="0" xfId="0" applyFont="1"/>
    <xf numFmtId="0" fontId="75" fillId="0" borderId="0" xfId="0" applyFont="1"/>
    <xf numFmtId="4" fontId="27" fillId="0" borderId="0" xfId="0" applyNumberFormat="1" applyFont="1"/>
    <xf numFmtId="0" fontId="69" fillId="0" borderId="0" xfId="0" applyFont="1"/>
    <xf numFmtId="0" fontId="71" fillId="0" borderId="0" xfId="0" applyFont="1"/>
    <xf numFmtId="165" fontId="31" fillId="0" borderId="0" xfId="1" applyNumberFormat="1" applyFont="1" applyAlignment="1">
      <alignment horizontal="right"/>
    </xf>
    <xf numFmtId="4" fontId="76" fillId="0" borderId="0" xfId="0" applyNumberFormat="1" applyFont="1"/>
    <xf numFmtId="0" fontId="77" fillId="0" borderId="0" xfId="0" applyFont="1"/>
    <xf numFmtId="4" fontId="78" fillId="0" borderId="0" xfId="0" applyNumberFormat="1" applyFont="1"/>
    <xf numFmtId="0" fontId="68" fillId="0" borderId="0" xfId="0" applyFont="1"/>
    <xf numFmtId="0" fontId="79" fillId="0" borderId="0" xfId="0" applyFont="1"/>
    <xf numFmtId="0" fontId="28" fillId="0" borderId="0" xfId="0" applyFont="1"/>
    <xf numFmtId="10" fontId="77" fillId="0" borderId="0" xfId="2" applyNumberFormat="1" applyFont="1"/>
    <xf numFmtId="0" fontId="80" fillId="0" borderId="0" xfId="0" applyFont="1"/>
    <xf numFmtId="167" fontId="0" fillId="0" borderId="0" xfId="0" applyNumberFormat="1" applyAlignment="1">
      <alignment horizontal="right"/>
    </xf>
    <xf numFmtId="167" fontId="0" fillId="0" borderId="0" xfId="0" applyNumberFormat="1"/>
    <xf numFmtId="4" fontId="35" fillId="0" borderId="0" xfId="0" applyNumberFormat="1" applyFont="1"/>
    <xf numFmtId="4" fontId="36" fillId="0" borderId="0" xfId="0" applyNumberFormat="1" applyFont="1"/>
    <xf numFmtId="0" fontId="81" fillId="0" borderId="0" xfId="0" applyFont="1"/>
    <xf numFmtId="4" fontId="53" fillId="0" borderId="0" xfId="0" applyNumberFormat="1" applyFont="1"/>
    <xf numFmtId="0" fontId="82" fillId="0" borderId="0" xfId="0" applyFont="1"/>
    <xf numFmtId="0" fontId="83" fillId="0" borderId="0" xfId="0" applyFont="1"/>
    <xf numFmtId="4" fontId="48" fillId="0" borderId="0" xfId="0" applyNumberFormat="1" applyFont="1"/>
    <xf numFmtId="4" fontId="84" fillId="0" borderId="0" xfId="0" applyNumberFormat="1" applyFont="1"/>
    <xf numFmtId="4" fontId="77" fillId="0" borderId="0" xfId="0" applyNumberFormat="1" applyFont="1"/>
    <xf numFmtId="4" fontId="51" fillId="0" borderId="0" xfId="0" applyNumberFormat="1" applyFont="1"/>
    <xf numFmtId="0" fontId="78" fillId="0" borderId="0" xfId="0" applyFont="1"/>
    <xf numFmtId="0" fontId="40" fillId="0" borderId="0" xfId="0" applyFont="1" applyAlignment="1">
      <alignment horizontal="left" indent="1"/>
    </xf>
    <xf numFmtId="0" fontId="85" fillId="0" borderId="0" xfId="0" applyFont="1"/>
    <xf numFmtId="4" fontId="70" fillId="0" borderId="0" xfId="0" applyNumberFormat="1" applyFont="1"/>
    <xf numFmtId="4" fontId="78" fillId="0" borderId="0" xfId="0" applyNumberFormat="1" applyFont="1" applyAlignment="1">
      <alignment horizontal="left" indent="1"/>
    </xf>
    <xf numFmtId="4" fontId="33" fillId="0" borderId="0" xfId="0" applyNumberFormat="1" applyFont="1" applyAlignment="1"/>
    <xf numFmtId="0" fontId="29" fillId="0" borderId="0" xfId="0" applyFont="1"/>
    <xf numFmtId="4" fontId="86" fillId="0" borderId="0" xfId="0" applyNumberFormat="1" applyFont="1"/>
    <xf numFmtId="0" fontId="87" fillId="0" borderId="0" xfId="0" applyFont="1"/>
    <xf numFmtId="0" fontId="88" fillId="0" borderId="0" xfId="0" applyFont="1"/>
    <xf numFmtId="0" fontId="86" fillId="0" borderId="0" xfId="0" applyFont="1"/>
    <xf numFmtId="4" fontId="84" fillId="0" borderId="0" xfId="0" applyNumberFormat="1" applyFont="1" applyAlignment="1">
      <alignment horizontal="right"/>
    </xf>
    <xf numFmtId="0" fontId="89" fillId="0" borderId="0" xfId="0" applyFont="1"/>
    <xf numFmtId="0" fontId="90" fillId="0" borderId="0" xfId="0" applyFont="1"/>
    <xf numFmtId="0" fontId="40" fillId="0" borderId="0" xfId="0" applyFont="1" applyAlignment="1"/>
    <xf numFmtId="2" fontId="38" fillId="0" borderId="0" xfId="0" applyNumberFormat="1" applyFont="1"/>
    <xf numFmtId="0" fontId="38" fillId="0" borderId="0" xfId="0" applyFont="1"/>
    <xf numFmtId="2" fontId="33" fillId="0" borderId="0" xfId="0" applyNumberFormat="1" applyFont="1"/>
    <xf numFmtId="2" fontId="91" fillId="0" borderId="0" xfId="0" applyNumberFormat="1" applyFont="1"/>
    <xf numFmtId="0" fontId="33" fillId="0" borderId="0" xfId="0" applyNumberFormat="1" applyFont="1"/>
    <xf numFmtId="4" fontId="33" fillId="5" borderId="0" xfId="0" applyNumberFormat="1" applyFont="1" applyFill="1"/>
    <xf numFmtId="2" fontId="39" fillId="0" borderId="0" xfId="0" applyNumberFormat="1" applyFont="1"/>
    <xf numFmtId="4" fontId="92" fillId="0" borderId="0" xfId="0" applyNumberFormat="1" applyFont="1"/>
    <xf numFmtId="9" fontId="77" fillId="0" borderId="0" xfId="2" applyFont="1"/>
    <xf numFmtId="0" fontId="34" fillId="0" borderId="0" xfId="0" applyFont="1" applyBorder="1" applyAlignment="1">
      <alignment vertical="center"/>
    </xf>
    <xf numFmtId="0" fontId="34" fillId="0" borderId="0" xfId="0" applyFont="1" applyBorder="1"/>
    <xf numFmtId="4" fontId="33" fillId="0" borderId="0" xfId="0" applyNumberFormat="1" applyFont="1" applyBorder="1"/>
    <xf numFmtId="4" fontId="93" fillId="0" borderId="0" xfId="0" applyNumberFormat="1" applyFont="1" applyBorder="1"/>
    <xf numFmtId="0" fontId="0" fillId="0" borderId="0" xfId="0"/>
    <xf numFmtId="0" fontId="40" fillId="0" borderId="0" xfId="0" applyFont="1" applyAlignment="1"/>
    <xf numFmtId="0" fontId="90" fillId="0" borderId="0" xfId="0" applyFont="1" applyBorder="1"/>
    <xf numFmtId="0" fontId="91" fillId="0" borderId="0" xfId="0" applyFont="1" applyBorder="1"/>
    <xf numFmtId="4" fontId="0" fillId="0" borderId="0" xfId="0" applyNumberFormat="1" applyAlignment="1">
      <alignment horizontal="left"/>
    </xf>
    <xf numFmtId="4" fontId="4" fillId="0" borderId="0" xfId="0" applyNumberFormat="1" applyFont="1" applyAlignment="1">
      <alignment horizontal="left"/>
    </xf>
    <xf numFmtId="0" fontId="4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/>
    <xf numFmtId="0" fontId="94" fillId="0" borderId="0" xfId="0" applyFont="1" applyBorder="1" applyAlignment="1">
      <alignment vertical="center"/>
    </xf>
    <xf numFmtId="0" fontId="94" fillId="0" borderId="0" xfId="0" applyFont="1" applyBorder="1"/>
    <xf numFmtId="4" fontId="95" fillId="0" borderId="0" xfId="0" applyNumberFormat="1" applyFont="1" applyBorder="1"/>
    <xf numFmtId="4" fontId="96" fillId="0" borderId="0" xfId="0" applyNumberFormat="1" applyFont="1" applyBorder="1"/>
    <xf numFmtId="0" fontId="0" fillId="0" borderId="0" xfId="0"/>
    <xf numFmtId="0" fontId="50" fillId="0" borderId="0" xfId="0" applyFont="1"/>
    <xf numFmtId="0" fontId="2" fillId="0" borderId="0" xfId="0" applyFont="1"/>
    <xf numFmtId="0" fontId="46" fillId="0" borderId="0" xfId="2" applyNumberFormat="1" applyFont="1"/>
    <xf numFmtId="0" fontId="0" fillId="0" borderId="0" xfId="0"/>
    <xf numFmtId="4" fontId="38" fillId="0" borderId="0" xfId="0" applyNumberFormat="1" applyFont="1" applyFill="1" applyBorder="1" applyAlignment="1">
      <alignment wrapText="1"/>
    </xf>
    <xf numFmtId="4" fontId="0" fillId="0" borderId="0" xfId="0" applyNumberFormat="1" applyFont="1" applyAlignment="1">
      <alignment wrapText="1"/>
    </xf>
    <xf numFmtId="4" fontId="40" fillId="0" borderId="0" xfId="0" applyNumberFormat="1" applyFont="1" applyFill="1" applyBorder="1" applyAlignment="1">
      <alignment wrapText="1"/>
    </xf>
    <xf numFmtId="4" fontId="41" fillId="0" borderId="0" xfId="0" applyNumberFormat="1" applyFont="1" applyAlignment="1">
      <alignment wrapText="1"/>
    </xf>
    <xf numFmtId="0" fontId="6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22" fillId="0" borderId="0" xfId="0" applyFont="1" applyAlignment="1"/>
    <xf numFmtId="0" fontId="7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0" fontId="26" fillId="0" borderId="2" xfId="0" applyFont="1" applyBorder="1" applyAlignment="1">
      <alignment vertical="top" wrapText="1"/>
    </xf>
    <xf numFmtId="0" fontId="26" fillId="0" borderId="6" xfId="0" applyFont="1" applyBorder="1" applyAlignment="1">
      <alignment vertical="top" wrapText="1"/>
    </xf>
    <xf numFmtId="0" fontId="40" fillId="0" borderId="0" xfId="0" applyFont="1" applyAlignment="1"/>
    <xf numFmtId="0" fontId="23" fillId="0" borderId="0" xfId="0" applyFont="1" applyAlignment="1"/>
    <xf numFmtId="0" fontId="7" fillId="0" borderId="0" xfId="0" applyFont="1" applyAlignment="1"/>
    <xf numFmtId="0" fontId="34" fillId="0" borderId="0" xfId="0" applyFont="1" applyAlignment="1">
      <alignment horizontal="left" wrapText="1"/>
    </xf>
    <xf numFmtId="0" fontId="62" fillId="0" borderId="0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left" vertical="center" wrapText="1"/>
    </xf>
  </cellXfs>
  <cellStyles count="4">
    <cellStyle name="Normalny" xfId="0" builtinId="0"/>
    <cellStyle name="Normalny 2" xfId="3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workbookViewId="0">
      <selection activeCell="D5" sqref="D5"/>
    </sheetView>
  </sheetViews>
  <sheetFormatPr defaultRowHeight="14.4" x14ac:dyDescent="0.3"/>
  <cols>
    <col min="1" max="1" width="11.44140625" bestFit="1" customWidth="1"/>
    <col min="4" max="4" width="12" customWidth="1"/>
    <col min="6" max="6" width="9.88671875" customWidth="1"/>
    <col min="7" max="7" width="11.88671875" customWidth="1"/>
    <col min="8" max="8" width="13.6640625" customWidth="1"/>
  </cols>
  <sheetData>
    <row r="1" spans="1:8" s="238" customFormat="1" x14ac:dyDescent="0.3"/>
    <row r="2" spans="1:8" s="238" customFormat="1" x14ac:dyDescent="0.3">
      <c r="D2" s="238" t="s">
        <v>397</v>
      </c>
    </row>
    <row r="3" spans="1:8" s="238" customFormat="1" x14ac:dyDescent="0.3">
      <c r="D3" s="238" t="s">
        <v>398</v>
      </c>
    </row>
    <row r="4" spans="1:8" s="238" customFormat="1" x14ac:dyDescent="0.3">
      <c r="D4" s="238" t="s">
        <v>400</v>
      </c>
    </row>
    <row r="5" spans="1:8" s="238" customFormat="1" x14ac:dyDescent="0.3">
      <c r="D5" s="238" t="s">
        <v>401</v>
      </c>
    </row>
    <row r="6" spans="1:8" s="238" customFormat="1" ht="27" customHeight="1" x14ac:dyDescent="0.3"/>
    <row r="7" spans="1:8" ht="22.8" x14ac:dyDescent="0.4">
      <c r="A7" s="1" t="s">
        <v>0</v>
      </c>
      <c r="F7" s="2"/>
      <c r="G7" s="2"/>
      <c r="H7" s="3"/>
    </row>
    <row r="8" spans="1:8" ht="20.399999999999999" x14ac:dyDescent="0.35">
      <c r="A8" s="247" t="s">
        <v>52</v>
      </c>
      <c r="B8" s="247"/>
      <c r="C8" s="247"/>
      <c r="D8" s="247"/>
      <c r="E8" s="247"/>
      <c r="F8" s="247"/>
      <c r="G8" s="247"/>
      <c r="H8" s="247"/>
    </row>
    <row r="9" spans="1:8" x14ac:dyDescent="0.3">
      <c r="A9" s="242"/>
      <c r="B9" s="242"/>
      <c r="C9" s="242"/>
      <c r="D9" s="242"/>
      <c r="E9" s="242"/>
      <c r="F9" s="242"/>
      <c r="G9" s="242"/>
      <c r="H9" s="242"/>
    </row>
    <row r="10" spans="1:8" ht="15.6" x14ac:dyDescent="0.3">
      <c r="A10" s="5" t="s">
        <v>1</v>
      </c>
      <c r="F10" s="2"/>
      <c r="G10" s="2"/>
      <c r="H10" s="3"/>
    </row>
    <row r="11" spans="1:8" ht="15.6" x14ac:dyDescent="0.3">
      <c r="A11" s="5" t="s">
        <v>53</v>
      </c>
      <c r="F11" s="2"/>
      <c r="G11" s="2"/>
      <c r="H11" s="3"/>
    </row>
    <row r="12" spans="1:8" ht="15.6" x14ac:dyDescent="0.3">
      <c r="A12" s="6" t="s">
        <v>86</v>
      </c>
      <c r="D12" s="5">
        <v>1331.65</v>
      </c>
      <c r="F12" s="2"/>
      <c r="G12" s="7">
        <v>1331.65</v>
      </c>
      <c r="H12" s="3"/>
    </row>
    <row r="13" spans="1:8" ht="15.6" x14ac:dyDescent="0.3">
      <c r="A13" s="5"/>
      <c r="F13" s="2"/>
      <c r="G13" s="2"/>
      <c r="H13" s="3"/>
    </row>
    <row r="14" spans="1:8" ht="17.399999999999999" x14ac:dyDescent="0.3">
      <c r="A14" s="8" t="s">
        <v>2</v>
      </c>
      <c r="D14" t="s">
        <v>3</v>
      </c>
      <c r="F14" s="2"/>
      <c r="G14" s="2" t="s">
        <v>4</v>
      </c>
      <c r="H14" s="3"/>
    </row>
    <row r="15" spans="1:8" ht="15.6" x14ac:dyDescent="0.3">
      <c r="A15" s="9" t="s">
        <v>5</v>
      </c>
      <c r="B15" s="9"/>
      <c r="C15" s="6"/>
      <c r="D15" s="10">
        <v>102000</v>
      </c>
      <c r="E15" s="2"/>
      <c r="F15" s="2"/>
      <c r="G15" s="2">
        <v>102000</v>
      </c>
      <c r="H15" s="11">
        <f>G15/D15</f>
        <v>1</v>
      </c>
    </row>
    <row r="16" spans="1:8" ht="15.6" x14ac:dyDescent="0.3">
      <c r="A16" s="9" t="s">
        <v>6</v>
      </c>
      <c r="B16" s="9"/>
      <c r="C16" s="6"/>
      <c r="D16" s="10"/>
      <c r="E16" s="2"/>
      <c r="F16" s="2"/>
      <c r="G16" s="2"/>
      <c r="H16" s="11"/>
    </row>
    <row r="17" spans="1:8" ht="15.6" x14ac:dyDescent="0.3">
      <c r="A17" s="9" t="s">
        <v>7</v>
      </c>
      <c r="B17" s="9"/>
      <c r="C17" s="6"/>
      <c r="D17" s="10">
        <v>5182</v>
      </c>
      <c r="E17" s="2"/>
      <c r="F17" s="2"/>
      <c r="G17" s="2">
        <v>5182</v>
      </c>
      <c r="H17" s="11">
        <f>G17/D17</f>
        <v>1</v>
      </c>
    </row>
    <row r="18" spans="1:8" x14ac:dyDescent="0.3">
      <c r="A18" s="9" t="s">
        <v>8</v>
      </c>
      <c r="D18" s="2">
        <v>20044</v>
      </c>
      <c r="E18" s="2"/>
      <c r="F18" s="2"/>
      <c r="G18" s="2">
        <v>20043.68</v>
      </c>
      <c r="H18" s="11">
        <f>G18/D18</f>
        <v>0.99998403512273004</v>
      </c>
    </row>
    <row r="19" spans="1:8" x14ac:dyDescent="0.3">
      <c r="A19" s="9"/>
      <c r="D19" s="2"/>
      <c r="E19" s="2"/>
      <c r="F19" s="2"/>
      <c r="G19" s="2"/>
      <c r="H19" s="11"/>
    </row>
    <row r="20" spans="1:8" ht="18" x14ac:dyDescent="0.35">
      <c r="A20" s="12" t="s">
        <v>9</v>
      </c>
      <c r="D20" s="13">
        <f>SUM(D12+D15+D17+D18)</f>
        <v>128557.65</v>
      </c>
      <c r="E20" s="13"/>
      <c r="F20" s="13"/>
      <c r="G20" s="13">
        <f>SUM(G12+G15+G17+G18)</f>
        <v>128557.32999999999</v>
      </c>
      <c r="H20" s="11">
        <f>G20/D20</f>
        <v>0.99999751084435651</v>
      </c>
    </row>
    <row r="21" spans="1:8" ht="18" x14ac:dyDescent="0.35">
      <c r="A21" s="14"/>
      <c r="F21" s="2"/>
      <c r="G21" s="2"/>
      <c r="H21" s="3"/>
    </row>
    <row r="22" spans="1:8" ht="18" x14ac:dyDescent="0.35">
      <c r="A22" s="14"/>
      <c r="F22" s="2"/>
      <c r="G22" s="2"/>
      <c r="H22" s="3"/>
    </row>
    <row r="23" spans="1:8" ht="17.399999999999999" x14ac:dyDescent="0.3">
      <c r="A23" s="8" t="s">
        <v>10</v>
      </c>
      <c r="C23" t="s">
        <v>11</v>
      </c>
      <c r="D23" s="13">
        <f>D20</f>
        <v>128557.65</v>
      </c>
      <c r="E23" s="5"/>
      <c r="F23" s="15" t="s">
        <v>12</v>
      </c>
      <c r="G23" s="13">
        <f>G25+G29+G83</f>
        <v>126234.52</v>
      </c>
      <c r="H23" s="11">
        <f>G23/D23</f>
        <v>0.98192927453169854</v>
      </c>
    </row>
    <row r="24" spans="1:8" ht="15.6" x14ac:dyDescent="0.3">
      <c r="A24" s="6"/>
      <c r="F24" s="2"/>
      <c r="G24" s="2"/>
      <c r="H24" s="3"/>
    </row>
    <row r="25" spans="1:8" ht="15.6" x14ac:dyDescent="0.3">
      <c r="A25" s="5" t="s">
        <v>13</v>
      </c>
      <c r="F25" s="2"/>
      <c r="G25" s="16">
        <v>71965.570000000007</v>
      </c>
      <c r="H25" s="17">
        <f>G25/72027</f>
        <v>0.99914712538353678</v>
      </c>
    </row>
    <row r="26" spans="1:8" ht="15.6" x14ac:dyDescent="0.3">
      <c r="A26" s="6" t="s">
        <v>14</v>
      </c>
      <c r="F26" s="2"/>
      <c r="G26" s="2"/>
      <c r="H26" s="3"/>
    </row>
    <row r="27" spans="1:8" ht="15.6" x14ac:dyDescent="0.3">
      <c r="A27" s="6" t="s">
        <v>15</v>
      </c>
      <c r="F27" s="2"/>
      <c r="G27" s="2"/>
      <c r="H27" s="3"/>
    </row>
    <row r="28" spans="1:8" x14ac:dyDescent="0.3">
      <c r="A28" s="18"/>
      <c r="B28" s="19"/>
      <c r="C28" s="19"/>
      <c r="F28" s="2"/>
      <c r="G28" s="2"/>
      <c r="H28" s="3"/>
    </row>
    <row r="29" spans="1:8" ht="15.6" x14ac:dyDescent="0.3">
      <c r="A29" s="5" t="s">
        <v>16</v>
      </c>
      <c r="F29" s="2"/>
      <c r="G29" s="16">
        <f>SUM(G31:G80)</f>
        <v>41268.199999999997</v>
      </c>
      <c r="H29" s="17">
        <f>G29/43529.65</f>
        <v>0.94804805460186325</v>
      </c>
    </row>
    <row r="30" spans="1:8" ht="9.75" customHeight="1" x14ac:dyDescent="0.3">
      <c r="A30" s="6"/>
      <c r="F30" s="2"/>
      <c r="G30" s="2"/>
      <c r="H30" s="3"/>
    </row>
    <row r="31" spans="1:8" ht="15.6" x14ac:dyDescent="0.3">
      <c r="A31" s="6" t="s">
        <v>17</v>
      </c>
      <c r="F31" s="2"/>
      <c r="G31" s="2">
        <v>194.05</v>
      </c>
      <c r="H31" s="20"/>
    </row>
    <row r="32" spans="1:8" ht="11.25" customHeight="1" x14ac:dyDescent="0.3">
      <c r="A32" s="6"/>
      <c r="F32" s="2"/>
      <c r="G32" s="2"/>
      <c r="H32" s="3"/>
    </row>
    <row r="33" spans="1:8" ht="15.6" x14ac:dyDescent="0.3">
      <c r="A33" s="6" t="s">
        <v>18</v>
      </c>
      <c r="F33" s="2"/>
      <c r="G33" s="2">
        <f>SUM(F34:F41)</f>
        <v>3722.5399999999995</v>
      </c>
      <c r="H33" s="3"/>
    </row>
    <row r="34" spans="1:8" x14ac:dyDescent="0.3">
      <c r="A34" s="18" t="s">
        <v>19</v>
      </c>
      <c r="F34" s="2">
        <v>1485.62</v>
      </c>
      <c r="G34" s="2"/>
      <c r="H34" s="3"/>
    </row>
    <row r="35" spans="1:8" x14ac:dyDescent="0.3">
      <c r="A35" s="18" t="s">
        <v>20</v>
      </c>
      <c r="F35" s="2">
        <v>583.99</v>
      </c>
      <c r="G35" s="2"/>
      <c r="H35" s="20"/>
    </row>
    <row r="36" spans="1:8" x14ac:dyDescent="0.3">
      <c r="A36" s="248" t="s">
        <v>21</v>
      </c>
      <c r="B36" s="248"/>
      <c r="C36" s="248"/>
      <c r="D36" s="248"/>
      <c r="E36" s="248"/>
      <c r="F36" s="2">
        <v>267.67</v>
      </c>
      <c r="G36" s="2"/>
      <c r="H36" s="3"/>
    </row>
    <row r="37" spans="1:8" x14ac:dyDescent="0.3">
      <c r="A37" s="18" t="s">
        <v>54</v>
      </c>
      <c r="F37" s="2">
        <v>117.1</v>
      </c>
      <c r="G37" s="2"/>
      <c r="H37" s="3"/>
    </row>
    <row r="38" spans="1:8" x14ac:dyDescent="0.3">
      <c r="A38" s="18" t="s">
        <v>55</v>
      </c>
      <c r="B38" s="18"/>
      <c r="F38" s="2">
        <v>367.77</v>
      </c>
      <c r="G38" s="2"/>
      <c r="H38" s="3"/>
    </row>
    <row r="39" spans="1:8" x14ac:dyDescent="0.3">
      <c r="A39" s="249" t="s">
        <v>22</v>
      </c>
      <c r="B39" s="249"/>
      <c r="C39" s="249"/>
      <c r="D39" s="249"/>
      <c r="E39" s="249"/>
      <c r="F39" s="2">
        <v>199</v>
      </c>
      <c r="G39" s="2"/>
      <c r="H39" s="20"/>
    </row>
    <row r="40" spans="1:8" x14ac:dyDescent="0.3">
      <c r="A40" s="248" t="s">
        <v>23</v>
      </c>
      <c r="B40" s="248"/>
      <c r="C40" s="248"/>
      <c r="D40" s="248"/>
      <c r="E40" s="248"/>
      <c r="F40" s="2">
        <v>560.99</v>
      </c>
      <c r="G40" s="2"/>
      <c r="H40" s="20"/>
    </row>
    <row r="41" spans="1:8" x14ac:dyDescent="0.3">
      <c r="A41" s="18" t="s">
        <v>24</v>
      </c>
      <c r="F41" s="2">
        <v>140.4</v>
      </c>
      <c r="G41" s="2"/>
      <c r="H41" s="3"/>
    </row>
    <row r="42" spans="1:8" ht="11.25" customHeight="1" x14ac:dyDescent="0.3">
      <c r="A42" s="18"/>
      <c r="F42" s="2"/>
      <c r="G42" s="2"/>
      <c r="H42" s="3"/>
    </row>
    <row r="43" spans="1:8" ht="15.6" x14ac:dyDescent="0.3">
      <c r="A43" s="6" t="s">
        <v>25</v>
      </c>
      <c r="F43" s="15"/>
      <c r="G43" s="2">
        <v>8113.46</v>
      </c>
      <c r="H43" s="3"/>
    </row>
    <row r="44" spans="1:8" ht="15.6" x14ac:dyDescent="0.3">
      <c r="A44" s="6" t="s">
        <v>26</v>
      </c>
      <c r="F44" s="15"/>
      <c r="G44" s="2"/>
      <c r="H44" s="3"/>
    </row>
    <row r="45" spans="1:8" x14ac:dyDescent="0.3">
      <c r="A45" s="18" t="s">
        <v>56</v>
      </c>
      <c r="F45" s="2"/>
      <c r="G45" s="2"/>
      <c r="H45" s="3"/>
    </row>
    <row r="46" spans="1:8" ht="11.25" customHeight="1" x14ac:dyDescent="0.3">
      <c r="A46" s="18"/>
      <c r="F46" s="2"/>
      <c r="G46" s="2"/>
      <c r="H46" s="3"/>
    </row>
    <row r="47" spans="1:8" ht="15.6" x14ac:dyDescent="0.3">
      <c r="A47" s="6" t="s">
        <v>27</v>
      </c>
      <c r="F47" s="2"/>
      <c r="G47" s="2">
        <f>SUM(F48:F50)</f>
        <v>2976.09</v>
      </c>
      <c r="H47" s="3"/>
    </row>
    <row r="48" spans="1:8" x14ac:dyDescent="0.3">
      <c r="A48" s="18" t="s">
        <v>28</v>
      </c>
      <c r="B48" s="19"/>
      <c r="F48" s="2">
        <v>833.58</v>
      </c>
      <c r="G48" s="2"/>
      <c r="H48" s="3"/>
    </row>
    <row r="49" spans="1:8" x14ac:dyDescent="0.3">
      <c r="A49" s="18" t="s">
        <v>29</v>
      </c>
      <c r="B49" s="19"/>
      <c r="F49" s="2">
        <v>58.95</v>
      </c>
      <c r="G49" s="2"/>
      <c r="H49" s="3"/>
    </row>
    <row r="50" spans="1:8" x14ac:dyDescent="0.3">
      <c r="A50" s="18" t="s">
        <v>30</v>
      </c>
      <c r="B50" s="19"/>
      <c r="F50" s="2">
        <v>2083.56</v>
      </c>
      <c r="G50" s="2"/>
      <c r="H50" s="3"/>
    </row>
    <row r="51" spans="1:8" x14ac:dyDescent="0.3">
      <c r="A51" s="18"/>
      <c r="B51" s="19"/>
      <c r="F51" s="2"/>
      <c r="G51" s="2"/>
      <c r="H51" s="3"/>
    </row>
    <row r="52" spans="1:8" ht="15.6" x14ac:dyDescent="0.3">
      <c r="A52" s="6" t="s">
        <v>31</v>
      </c>
      <c r="F52" s="2"/>
      <c r="G52" s="2">
        <f>SUM(F53:F54)</f>
        <v>481.76</v>
      </c>
      <c r="H52" s="20"/>
    </row>
    <row r="53" spans="1:8" x14ac:dyDescent="0.3">
      <c r="A53" s="18" t="s">
        <v>32</v>
      </c>
      <c r="F53" s="2">
        <v>146.4</v>
      </c>
      <c r="G53" s="2"/>
      <c r="H53" s="3"/>
    </row>
    <row r="54" spans="1:8" x14ac:dyDescent="0.3">
      <c r="A54" s="18" t="s">
        <v>57</v>
      </c>
      <c r="F54" s="2">
        <v>335.36</v>
      </c>
      <c r="G54" s="2"/>
      <c r="H54" s="3">
        <v>1</v>
      </c>
    </row>
    <row r="55" spans="1:8" ht="15.6" x14ac:dyDescent="0.3">
      <c r="A55" s="6" t="s">
        <v>33</v>
      </c>
      <c r="B55" s="21"/>
      <c r="C55" s="21"/>
      <c r="D55" s="21"/>
      <c r="E55" s="21"/>
      <c r="F55" s="15"/>
      <c r="G55" s="2">
        <v>125</v>
      </c>
      <c r="H55" s="3"/>
    </row>
    <row r="56" spans="1:8" ht="15.6" x14ac:dyDescent="0.3">
      <c r="A56" s="22"/>
      <c r="F56" s="2"/>
      <c r="G56" s="2"/>
      <c r="H56" s="3"/>
    </row>
    <row r="57" spans="1:8" ht="15.6" x14ac:dyDescent="0.3">
      <c r="A57" s="6" t="s">
        <v>34</v>
      </c>
      <c r="F57" s="2"/>
      <c r="G57" s="2">
        <f>SUM(F58:F67)</f>
        <v>21218.399999999998</v>
      </c>
      <c r="H57" s="20"/>
    </row>
    <row r="58" spans="1:8" x14ac:dyDescent="0.3">
      <c r="A58" s="18" t="s">
        <v>35</v>
      </c>
      <c r="C58" s="18"/>
      <c r="F58" s="2">
        <v>431.17</v>
      </c>
      <c r="G58" s="2"/>
      <c r="H58" s="3"/>
    </row>
    <row r="59" spans="1:8" x14ac:dyDescent="0.3">
      <c r="A59" s="18" t="s">
        <v>36</v>
      </c>
      <c r="F59" s="2">
        <v>28.67</v>
      </c>
      <c r="G59" s="2"/>
      <c r="H59" s="3"/>
    </row>
    <row r="60" spans="1:8" x14ac:dyDescent="0.3">
      <c r="A60" s="18" t="s">
        <v>58</v>
      </c>
      <c r="E60" s="18"/>
      <c r="F60" s="2">
        <v>3001.2</v>
      </c>
      <c r="G60" s="2"/>
      <c r="H60" s="3"/>
    </row>
    <row r="61" spans="1:8" x14ac:dyDescent="0.3">
      <c r="A61" s="18" t="s">
        <v>37</v>
      </c>
      <c r="F61" s="2">
        <v>119.26</v>
      </c>
      <c r="G61" s="2"/>
      <c r="H61" s="3"/>
    </row>
    <row r="62" spans="1:8" x14ac:dyDescent="0.3">
      <c r="A62" s="18" t="s">
        <v>38</v>
      </c>
      <c r="F62" s="2">
        <v>70.2</v>
      </c>
      <c r="G62" s="2"/>
      <c r="H62" s="20"/>
    </row>
    <row r="63" spans="1:8" x14ac:dyDescent="0.3">
      <c r="A63" s="18" t="s">
        <v>59</v>
      </c>
      <c r="B63" s="19"/>
      <c r="C63" s="19"/>
      <c r="F63" s="2">
        <v>179.57</v>
      </c>
      <c r="G63" s="2"/>
      <c r="H63" s="3"/>
    </row>
    <row r="64" spans="1:8" x14ac:dyDescent="0.3">
      <c r="A64" s="18" t="s">
        <v>39</v>
      </c>
      <c r="B64" s="19"/>
      <c r="C64" s="19"/>
      <c r="F64" s="2">
        <v>14743.5</v>
      </c>
      <c r="G64" s="2"/>
      <c r="H64" s="3"/>
    </row>
    <row r="65" spans="1:8" x14ac:dyDescent="0.3">
      <c r="A65" s="18" t="s">
        <v>40</v>
      </c>
      <c r="B65" s="19"/>
      <c r="C65" s="19"/>
      <c r="F65" s="2"/>
      <c r="G65" s="2"/>
      <c r="H65" s="3"/>
    </row>
    <row r="66" spans="1:8" x14ac:dyDescent="0.3">
      <c r="A66" s="18" t="s">
        <v>41</v>
      </c>
      <c r="B66" s="19"/>
      <c r="C66" s="19"/>
      <c r="F66" s="2">
        <v>2149.23</v>
      </c>
      <c r="G66" s="2"/>
      <c r="H66" s="3"/>
    </row>
    <row r="67" spans="1:8" x14ac:dyDescent="0.3">
      <c r="A67" s="18" t="s">
        <v>60</v>
      </c>
      <c r="B67" s="19"/>
      <c r="C67" s="19"/>
      <c r="F67" s="2">
        <v>495.6</v>
      </c>
      <c r="G67" s="2"/>
      <c r="H67" s="3"/>
    </row>
    <row r="68" spans="1:8" x14ac:dyDescent="0.3">
      <c r="A68" s="18"/>
      <c r="B68" s="19"/>
      <c r="C68" s="19"/>
      <c r="F68" s="2"/>
      <c r="G68" s="2"/>
      <c r="H68" s="3"/>
    </row>
    <row r="69" spans="1:8" ht="15.6" x14ac:dyDescent="0.3">
      <c r="A69" s="6" t="s">
        <v>61</v>
      </c>
      <c r="F69" s="2"/>
      <c r="G69" s="2">
        <f>SUM(F70:F71)</f>
        <v>549.43000000000006</v>
      </c>
      <c r="H69" s="3"/>
    </row>
    <row r="70" spans="1:8" ht="15.6" x14ac:dyDescent="0.3">
      <c r="A70" s="6" t="s">
        <v>66</v>
      </c>
      <c r="F70" s="2">
        <v>210.19</v>
      </c>
      <c r="G70" s="2"/>
      <c r="H70" s="3"/>
    </row>
    <row r="71" spans="1:8" ht="15.6" x14ac:dyDescent="0.3">
      <c r="A71" s="6" t="s">
        <v>67</v>
      </c>
      <c r="F71" s="2">
        <v>339.24</v>
      </c>
      <c r="G71" s="2"/>
      <c r="H71" s="3"/>
    </row>
    <row r="72" spans="1:8" ht="15.6" x14ac:dyDescent="0.3">
      <c r="A72" s="6"/>
      <c r="F72" s="2"/>
      <c r="G72" s="2"/>
      <c r="H72" s="3"/>
    </row>
    <row r="73" spans="1:8" ht="15.6" x14ac:dyDescent="0.3">
      <c r="A73" s="23" t="s">
        <v>62</v>
      </c>
      <c r="F73" s="24"/>
      <c r="G73" s="2">
        <v>209.92</v>
      </c>
      <c r="H73" s="3"/>
    </row>
    <row r="74" spans="1:8" ht="15.6" x14ac:dyDescent="0.3">
      <c r="A74" s="25"/>
      <c r="F74" s="2"/>
      <c r="G74" s="2"/>
      <c r="H74" s="3"/>
    </row>
    <row r="75" spans="1:8" ht="15.6" x14ac:dyDescent="0.3">
      <c r="A75" s="23" t="s">
        <v>63</v>
      </c>
      <c r="F75" s="2"/>
      <c r="G75" s="26">
        <f>SUM(F76:F78)</f>
        <v>2036.6399999999999</v>
      </c>
      <c r="H75" s="3"/>
    </row>
    <row r="76" spans="1:8" ht="15.6" x14ac:dyDescent="0.3">
      <c r="A76" s="25" t="s">
        <v>42</v>
      </c>
      <c r="F76" s="2">
        <v>158.49</v>
      </c>
      <c r="G76" s="2"/>
      <c r="H76" s="3"/>
    </row>
    <row r="77" spans="1:8" x14ac:dyDescent="0.3">
      <c r="A77" s="27" t="s">
        <v>43</v>
      </c>
      <c r="B77" s="28"/>
      <c r="C77" s="28"/>
      <c r="F77" s="2">
        <v>1685.1</v>
      </c>
      <c r="G77" s="2"/>
      <c r="H77" s="3"/>
    </row>
    <row r="78" spans="1:8" x14ac:dyDescent="0.3">
      <c r="A78" s="29" t="s">
        <v>44</v>
      </c>
      <c r="B78" s="19"/>
      <c r="C78" s="19"/>
      <c r="F78" s="2">
        <v>193.05</v>
      </c>
      <c r="G78" s="2"/>
      <c r="H78" s="3"/>
    </row>
    <row r="79" spans="1:8" x14ac:dyDescent="0.3">
      <c r="A79" s="29"/>
      <c r="B79" s="19"/>
      <c r="C79" s="19"/>
      <c r="F79" s="2"/>
      <c r="G79" s="2"/>
      <c r="H79" s="3"/>
    </row>
    <row r="80" spans="1:8" ht="15.6" x14ac:dyDescent="0.3">
      <c r="A80" s="23" t="s">
        <v>64</v>
      </c>
      <c r="F80" s="2"/>
      <c r="G80" s="2">
        <v>1640.91</v>
      </c>
      <c r="H80" s="30"/>
    </row>
    <row r="81" spans="1:8" ht="25.5" customHeight="1" x14ac:dyDescent="0.3">
      <c r="A81" s="23"/>
      <c r="F81" s="2"/>
      <c r="G81" s="2"/>
      <c r="H81" s="30"/>
    </row>
    <row r="82" spans="1:8" ht="15.6" x14ac:dyDescent="0.3">
      <c r="A82" s="23"/>
      <c r="F82" s="2"/>
      <c r="G82" s="2"/>
      <c r="H82" s="30"/>
    </row>
    <row r="83" spans="1:8" ht="15.6" x14ac:dyDescent="0.3">
      <c r="A83" s="39" t="s">
        <v>68</v>
      </c>
      <c r="B83" s="40"/>
      <c r="C83" s="40"/>
      <c r="D83" s="40"/>
      <c r="E83" s="40"/>
      <c r="F83" s="40"/>
      <c r="G83" s="41">
        <v>13000.75</v>
      </c>
      <c r="H83" s="42">
        <f>G83/13001</f>
        <v>0.9999807707099454</v>
      </c>
    </row>
    <row r="84" spans="1:8" ht="15.6" x14ac:dyDescent="0.3">
      <c r="A84" s="39" t="s">
        <v>69</v>
      </c>
      <c r="B84" s="40"/>
      <c r="C84" s="40"/>
      <c r="D84" s="40"/>
      <c r="E84" s="40"/>
      <c r="F84" s="40"/>
      <c r="G84" s="40"/>
      <c r="H84" s="43"/>
    </row>
    <row r="85" spans="1:8" ht="15.6" x14ac:dyDescent="0.3">
      <c r="A85" s="39" t="s">
        <v>70</v>
      </c>
      <c r="B85" s="40"/>
      <c r="C85" s="40"/>
      <c r="D85" s="40"/>
      <c r="E85" s="40"/>
      <c r="F85" s="40"/>
      <c r="G85" s="40"/>
      <c r="H85" s="43"/>
    </row>
    <row r="86" spans="1:8" ht="18" x14ac:dyDescent="0.35">
      <c r="A86" s="44" t="s">
        <v>71</v>
      </c>
      <c r="B86" s="45"/>
      <c r="C86" s="45"/>
      <c r="D86" s="45"/>
      <c r="E86" s="45"/>
      <c r="F86" s="46"/>
      <c r="G86" s="45"/>
      <c r="H86" s="47"/>
    </row>
    <row r="87" spans="1:8" x14ac:dyDescent="0.3">
      <c r="A87" s="37"/>
      <c r="B87" s="37"/>
      <c r="C87" s="37"/>
      <c r="D87" s="37"/>
      <c r="E87" s="37"/>
      <c r="F87" s="37"/>
      <c r="G87" s="37"/>
      <c r="H87" s="37"/>
    </row>
    <row r="88" spans="1:8" ht="15.6" x14ac:dyDescent="0.3">
      <c r="A88" s="48" t="s">
        <v>396</v>
      </c>
      <c r="B88" s="49"/>
      <c r="C88" s="49"/>
      <c r="D88" s="49"/>
      <c r="E88" s="49"/>
      <c r="F88" s="49"/>
      <c r="G88" s="49"/>
      <c r="H88" s="50"/>
    </row>
    <row r="89" spans="1:8" ht="15.6" x14ac:dyDescent="0.3">
      <c r="A89" s="48" t="s">
        <v>72</v>
      </c>
      <c r="B89" s="49"/>
      <c r="C89" s="49"/>
      <c r="D89" s="49"/>
      <c r="E89" s="49"/>
      <c r="F89" s="49"/>
      <c r="G89" s="49"/>
      <c r="H89" s="50"/>
    </row>
    <row r="90" spans="1:8" ht="15.6" x14ac:dyDescent="0.3">
      <c r="A90" s="48" t="s">
        <v>73</v>
      </c>
      <c r="B90" s="49"/>
      <c r="C90" s="49"/>
      <c r="D90" s="49"/>
      <c r="E90" s="49"/>
      <c r="F90" s="49"/>
      <c r="G90" s="49"/>
      <c r="H90" s="50"/>
    </row>
    <row r="91" spans="1:8" ht="15.6" x14ac:dyDescent="0.3">
      <c r="A91" s="48" t="s">
        <v>74</v>
      </c>
      <c r="B91" s="49"/>
      <c r="C91" s="49"/>
      <c r="D91" s="49"/>
      <c r="E91" s="49"/>
      <c r="F91" s="49"/>
      <c r="G91" s="49"/>
      <c r="H91" s="50"/>
    </row>
    <row r="92" spans="1:8" ht="15.6" x14ac:dyDescent="0.3">
      <c r="A92" s="48" t="s">
        <v>75</v>
      </c>
      <c r="B92" s="49"/>
      <c r="C92" s="49"/>
      <c r="D92" s="49"/>
      <c r="E92" s="49"/>
      <c r="F92" s="49"/>
      <c r="G92" s="49"/>
      <c r="H92" s="50"/>
    </row>
    <row r="93" spans="1:8" ht="15.6" x14ac:dyDescent="0.3">
      <c r="A93" s="48" t="s">
        <v>76</v>
      </c>
      <c r="B93" s="49"/>
      <c r="C93" s="49"/>
      <c r="D93" s="49"/>
      <c r="E93" s="49"/>
      <c r="F93" s="49"/>
      <c r="G93" s="49"/>
      <c r="H93" s="50"/>
    </row>
    <row r="94" spans="1:8" x14ac:dyDescent="0.3">
      <c r="A94" s="37"/>
      <c r="B94" s="37"/>
      <c r="C94" s="37"/>
      <c r="D94" s="37"/>
      <c r="E94" s="37"/>
      <c r="F94" s="37"/>
      <c r="G94" s="37"/>
      <c r="H94" s="53"/>
    </row>
    <row r="95" spans="1:8" x14ac:dyDescent="0.3">
      <c r="A95" s="54" t="s">
        <v>77</v>
      </c>
      <c r="B95" s="55"/>
      <c r="C95" s="55"/>
      <c r="D95" s="56"/>
      <c r="E95" s="56"/>
      <c r="F95" s="56"/>
      <c r="G95" s="55">
        <f>F96+F97</f>
        <v>7000</v>
      </c>
      <c r="H95" s="53"/>
    </row>
    <row r="96" spans="1:8" ht="26.25" customHeight="1" x14ac:dyDescent="0.3">
      <c r="A96" s="243" t="s">
        <v>78</v>
      </c>
      <c r="B96" s="244"/>
      <c r="C96" s="244"/>
      <c r="D96" s="244"/>
      <c r="E96" s="244"/>
      <c r="F96" s="57">
        <v>5600</v>
      </c>
      <c r="G96" s="58"/>
      <c r="H96" s="53"/>
    </row>
    <row r="97" spans="1:8" ht="26.25" customHeight="1" x14ac:dyDescent="0.3">
      <c r="A97" s="243" t="s">
        <v>79</v>
      </c>
      <c r="B97" s="244"/>
      <c r="C97" s="244"/>
      <c r="D97" s="244"/>
      <c r="E97" s="244"/>
      <c r="F97" s="57">
        <v>1400</v>
      </c>
      <c r="G97" s="37"/>
    </row>
    <row r="98" spans="1:8" ht="45" customHeight="1" x14ac:dyDescent="0.3">
      <c r="A98" s="52"/>
      <c r="B98" s="37"/>
      <c r="C98" s="37"/>
      <c r="D98" s="37"/>
      <c r="E98" s="37"/>
      <c r="F98" s="37"/>
      <c r="G98" s="37"/>
      <c r="H98" s="62">
        <v>2</v>
      </c>
    </row>
    <row r="99" spans="1:8" x14ac:dyDescent="0.3">
      <c r="A99" s="59" t="s">
        <v>80</v>
      </c>
      <c r="B99" s="59"/>
      <c r="C99" s="59"/>
      <c r="D99" s="37"/>
      <c r="E99" s="37"/>
      <c r="F99" s="37"/>
      <c r="G99" s="55">
        <f>G100+G101+G102</f>
        <v>6000.75</v>
      </c>
      <c r="H99" s="53"/>
    </row>
    <row r="100" spans="1:8" ht="33.75" customHeight="1" x14ac:dyDescent="0.3">
      <c r="A100" s="60" t="s">
        <v>81</v>
      </c>
      <c r="B100" s="245" t="s">
        <v>82</v>
      </c>
      <c r="C100" s="246"/>
      <c r="D100" s="246"/>
      <c r="E100" s="246"/>
      <c r="F100" s="57"/>
      <c r="G100" s="61">
        <v>285.75</v>
      </c>
      <c r="H100" s="53"/>
    </row>
    <row r="101" spans="1:8" ht="27.75" customHeight="1" x14ac:dyDescent="0.3">
      <c r="A101" s="245" t="s">
        <v>87</v>
      </c>
      <c r="B101" s="244"/>
      <c r="C101" s="244"/>
      <c r="D101" s="244"/>
      <c r="E101" s="244"/>
      <c r="F101" s="57"/>
      <c r="G101" s="61">
        <v>4572</v>
      </c>
      <c r="H101" s="53"/>
    </row>
    <row r="102" spans="1:8" ht="29.25" customHeight="1" x14ac:dyDescent="0.3">
      <c r="A102" s="245" t="s">
        <v>83</v>
      </c>
      <c r="B102" s="244"/>
      <c r="C102" s="244"/>
      <c r="D102" s="244"/>
      <c r="E102" s="244"/>
      <c r="F102" s="244"/>
      <c r="G102" s="61">
        <v>1143</v>
      </c>
      <c r="H102" s="53"/>
    </row>
    <row r="103" spans="1:8" ht="15.6" x14ac:dyDescent="0.3">
      <c r="A103" s="25"/>
      <c r="F103" s="2"/>
      <c r="G103" s="2"/>
      <c r="H103" s="3"/>
    </row>
    <row r="104" spans="1:8" x14ac:dyDescent="0.3">
      <c r="A104" s="31"/>
      <c r="F104" s="2"/>
      <c r="G104" s="2"/>
      <c r="H104" s="3"/>
    </row>
    <row r="105" spans="1:8" ht="15.6" x14ac:dyDescent="0.3">
      <c r="A105" s="5" t="s">
        <v>65</v>
      </c>
      <c r="E105" s="32"/>
      <c r="F105" s="2"/>
      <c r="H105" s="7">
        <f>G20-G23</f>
        <v>2322.8099999999831</v>
      </c>
    </row>
    <row r="106" spans="1:8" ht="48" customHeight="1" x14ac:dyDescent="0.3">
      <c r="A106" s="22"/>
      <c r="F106" s="2"/>
      <c r="G106" s="2"/>
      <c r="H106" s="3"/>
    </row>
    <row r="107" spans="1:8" ht="15.6" x14ac:dyDescent="0.3">
      <c r="A107" s="6" t="s">
        <v>45</v>
      </c>
      <c r="F107" s="2"/>
      <c r="G107" s="2"/>
      <c r="H107" s="3"/>
    </row>
    <row r="108" spans="1:8" ht="15.6" x14ac:dyDescent="0.3">
      <c r="A108" s="6" t="s">
        <v>46</v>
      </c>
      <c r="F108" s="2"/>
      <c r="G108" s="2"/>
      <c r="H108" s="3"/>
    </row>
    <row r="109" spans="1:8" ht="15.6" x14ac:dyDescent="0.3">
      <c r="A109" s="33" t="s">
        <v>47</v>
      </c>
      <c r="F109" s="2"/>
      <c r="G109" s="2"/>
      <c r="H109" s="3"/>
    </row>
    <row r="110" spans="1:8" ht="15.6" x14ac:dyDescent="0.3">
      <c r="A110" s="33" t="s">
        <v>48</v>
      </c>
      <c r="F110" s="2"/>
      <c r="G110" s="2"/>
      <c r="H110" s="3"/>
    </row>
    <row r="111" spans="1:8" ht="15.6" x14ac:dyDescent="0.3">
      <c r="A111" s="6" t="s">
        <v>84</v>
      </c>
      <c r="F111" s="2"/>
      <c r="G111" s="2"/>
      <c r="H111" s="3"/>
    </row>
    <row r="112" spans="1:8" ht="15.6" x14ac:dyDescent="0.3">
      <c r="A112" s="6" t="s">
        <v>49</v>
      </c>
      <c r="F112" s="2"/>
      <c r="G112" s="2"/>
      <c r="H112" s="3"/>
    </row>
    <row r="113" spans="1:8" x14ac:dyDescent="0.3">
      <c r="A113" s="242"/>
      <c r="B113" s="242"/>
      <c r="C113" s="242"/>
      <c r="D113" s="242"/>
      <c r="E113" s="242"/>
      <c r="F113" s="242"/>
      <c r="G113" s="242"/>
      <c r="H113" s="3"/>
    </row>
    <row r="114" spans="1:8" ht="15.6" x14ac:dyDescent="0.3">
      <c r="A114" s="34" t="s">
        <v>85</v>
      </c>
      <c r="B114" s="35"/>
      <c r="C114" s="35"/>
      <c r="D114" s="35"/>
      <c r="E114" s="35"/>
      <c r="F114" s="36"/>
      <c r="G114" s="36">
        <v>0</v>
      </c>
      <c r="H114" s="3"/>
    </row>
    <row r="115" spans="1:8" ht="15.6" x14ac:dyDescent="0.3">
      <c r="A115" s="6"/>
      <c r="F115" s="2"/>
      <c r="G115" s="2"/>
      <c r="H115" s="37"/>
    </row>
    <row r="116" spans="1:8" ht="15.6" x14ac:dyDescent="0.3">
      <c r="A116" s="6" t="s">
        <v>50</v>
      </c>
      <c r="F116" s="2"/>
      <c r="G116" s="2"/>
      <c r="H116" s="3"/>
    </row>
    <row r="117" spans="1:8" ht="15.6" x14ac:dyDescent="0.3">
      <c r="A117" s="6"/>
      <c r="F117" s="2"/>
      <c r="G117" s="2"/>
      <c r="H117" s="3"/>
    </row>
    <row r="118" spans="1:8" ht="15.6" x14ac:dyDescent="0.3">
      <c r="A118" s="6"/>
      <c r="F118" s="2"/>
      <c r="G118" s="2"/>
      <c r="H118" s="3"/>
    </row>
    <row r="119" spans="1:8" ht="15.6" x14ac:dyDescent="0.3">
      <c r="A119" s="6"/>
      <c r="F119" s="2"/>
      <c r="G119" s="2"/>
      <c r="H119" s="3"/>
    </row>
    <row r="120" spans="1:8" ht="15.6" x14ac:dyDescent="0.3">
      <c r="A120" s="6"/>
      <c r="F120" s="2"/>
      <c r="G120" s="2"/>
      <c r="H120" s="3"/>
    </row>
    <row r="121" spans="1:8" ht="15.6" x14ac:dyDescent="0.3">
      <c r="A121" s="6" t="s">
        <v>375</v>
      </c>
      <c r="F121" s="2"/>
      <c r="G121" s="2"/>
      <c r="H121" s="3"/>
    </row>
    <row r="122" spans="1:8" ht="15.6" x14ac:dyDescent="0.3">
      <c r="A122" s="6" t="s">
        <v>51</v>
      </c>
      <c r="F122" s="2"/>
      <c r="G122" s="2"/>
      <c r="H122" s="3"/>
    </row>
    <row r="142" spans="8:8" x14ac:dyDescent="0.3">
      <c r="H142" s="63">
        <v>3</v>
      </c>
    </row>
  </sheetData>
  <mergeCells count="11">
    <mergeCell ref="A8:H8"/>
    <mergeCell ref="A9:H9"/>
    <mergeCell ref="A36:E36"/>
    <mergeCell ref="A39:E39"/>
    <mergeCell ref="A40:E40"/>
    <mergeCell ref="A113:G113"/>
    <mergeCell ref="A96:E96"/>
    <mergeCell ref="A97:E97"/>
    <mergeCell ref="B100:E100"/>
    <mergeCell ref="A101:E101"/>
    <mergeCell ref="A102:F10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workbookViewId="0">
      <selection activeCell="B4" sqref="B4"/>
    </sheetView>
  </sheetViews>
  <sheetFormatPr defaultRowHeight="14.4" x14ac:dyDescent="0.3"/>
  <cols>
    <col min="1" max="1" width="50.44140625" customWidth="1"/>
    <col min="2" max="2" width="13.109375" customWidth="1"/>
    <col min="3" max="3" width="13.33203125" customWidth="1"/>
    <col min="4" max="4" width="9.6640625" customWidth="1"/>
  </cols>
  <sheetData>
    <row r="1" spans="1:4" s="238" customFormat="1" x14ac:dyDescent="0.3">
      <c r="B1" s="238" t="s">
        <v>399</v>
      </c>
    </row>
    <row r="2" spans="1:4" s="238" customFormat="1" x14ac:dyDescent="0.3">
      <c r="B2" s="238" t="s">
        <v>398</v>
      </c>
    </row>
    <row r="3" spans="1:4" s="238" customFormat="1" x14ac:dyDescent="0.3">
      <c r="B3" s="238" t="s">
        <v>400</v>
      </c>
    </row>
    <row r="4" spans="1:4" s="238" customFormat="1" x14ac:dyDescent="0.3">
      <c r="B4" s="238" t="s">
        <v>401</v>
      </c>
    </row>
    <row r="5" spans="1:4" s="238" customFormat="1" x14ac:dyDescent="0.3"/>
    <row r="6" spans="1:4" ht="15.6" x14ac:dyDescent="0.3">
      <c r="A6" s="250" t="s">
        <v>0</v>
      </c>
      <c r="B6" s="250"/>
      <c r="C6" s="250"/>
      <c r="D6" s="250"/>
    </row>
    <row r="7" spans="1:4" x14ac:dyDescent="0.3">
      <c r="A7" s="251" t="s">
        <v>88</v>
      </c>
      <c r="B7" s="251"/>
      <c r="C7" s="251"/>
      <c r="D7" s="251"/>
    </row>
    <row r="8" spans="1:4" x14ac:dyDescent="0.3">
      <c r="A8" s="251" t="s">
        <v>204</v>
      </c>
      <c r="B8" s="251"/>
      <c r="C8" s="251"/>
      <c r="D8" s="251"/>
    </row>
    <row r="9" spans="1:4" ht="15" thickBot="1" x14ac:dyDescent="0.35">
      <c r="B9" s="19"/>
      <c r="C9" s="19"/>
      <c r="D9" s="64"/>
    </row>
    <row r="10" spans="1:4" ht="15" customHeight="1" x14ac:dyDescent="0.3">
      <c r="A10" s="252" t="s">
        <v>192</v>
      </c>
      <c r="B10" s="122"/>
      <c r="C10" s="123"/>
      <c r="D10" s="124"/>
    </row>
    <row r="11" spans="1:4" ht="15" customHeight="1" thickBot="1" x14ac:dyDescent="0.35">
      <c r="A11" s="253"/>
      <c r="B11" s="125">
        <v>38188.800000000003</v>
      </c>
      <c r="C11" s="126">
        <v>38188.800000000003</v>
      </c>
      <c r="D11" s="127"/>
    </row>
    <row r="12" spans="1:4" ht="17.399999999999999" x14ac:dyDescent="0.3">
      <c r="A12" s="128" t="s">
        <v>2</v>
      </c>
      <c r="B12" s="129" t="s">
        <v>3</v>
      </c>
      <c r="C12" s="130" t="s">
        <v>4</v>
      </c>
      <c r="D12" s="131" t="s">
        <v>89</v>
      </c>
    </row>
    <row r="13" spans="1:4" x14ac:dyDescent="0.3">
      <c r="A13" s="132" t="s">
        <v>90</v>
      </c>
      <c r="B13" s="66">
        <v>854135.06</v>
      </c>
      <c r="C13" s="66">
        <v>854135.06</v>
      </c>
      <c r="D13" s="67">
        <f t="shared" ref="D13:D24" si="0">C13/B13</f>
        <v>1</v>
      </c>
    </row>
    <row r="14" spans="1:4" ht="26.4" x14ac:dyDescent="0.3">
      <c r="A14" s="132" t="s">
        <v>193</v>
      </c>
      <c r="B14" s="66">
        <v>25000</v>
      </c>
      <c r="C14" s="66">
        <v>23247</v>
      </c>
      <c r="D14" s="67">
        <f t="shared" si="0"/>
        <v>0.92988000000000004</v>
      </c>
    </row>
    <row r="15" spans="1:4" ht="26.4" x14ac:dyDescent="0.3">
      <c r="A15" s="132" t="s">
        <v>194</v>
      </c>
      <c r="B15" s="66">
        <v>9000</v>
      </c>
      <c r="C15" s="66">
        <v>8990.07</v>
      </c>
      <c r="D15" s="67">
        <f t="shared" si="0"/>
        <v>0.99889666666666665</v>
      </c>
    </row>
    <row r="16" spans="1:4" ht="39.6" x14ac:dyDescent="0.3">
      <c r="A16" s="132" t="s">
        <v>195</v>
      </c>
      <c r="B16" s="66">
        <v>17901</v>
      </c>
      <c r="C16" s="66">
        <v>17900.79</v>
      </c>
      <c r="D16" s="67">
        <f t="shared" si="0"/>
        <v>0.99998826881179825</v>
      </c>
    </row>
    <row r="17" spans="1:4" ht="26.4" x14ac:dyDescent="0.3">
      <c r="A17" s="132" t="s">
        <v>196</v>
      </c>
      <c r="B17" s="66">
        <v>10000</v>
      </c>
      <c r="C17" s="66">
        <v>10000</v>
      </c>
      <c r="D17" s="67">
        <f t="shared" si="0"/>
        <v>1</v>
      </c>
    </row>
    <row r="18" spans="1:4" x14ac:dyDescent="0.3">
      <c r="A18" s="132" t="s">
        <v>197</v>
      </c>
      <c r="B18" s="66">
        <v>52550</v>
      </c>
      <c r="C18" s="66">
        <v>52550</v>
      </c>
      <c r="D18" s="67">
        <f t="shared" si="0"/>
        <v>1</v>
      </c>
    </row>
    <row r="19" spans="1:4" ht="39.6" x14ac:dyDescent="0.3">
      <c r="A19" s="132" t="s">
        <v>198</v>
      </c>
      <c r="B19" s="66">
        <v>8400</v>
      </c>
      <c r="C19" s="66">
        <v>8400</v>
      </c>
      <c r="D19" s="67">
        <f t="shared" si="0"/>
        <v>1</v>
      </c>
    </row>
    <row r="20" spans="1:4" ht="26.4" x14ac:dyDescent="0.3">
      <c r="A20" s="132" t="s">
        <v>199</v>
      </c>
      <c r="B20" s="66">
        <v>4878.04</v>
      </c>
      <c r="C20" s="66">
        <v>4878.04</v>
      </c>
      <c r="D20" s="67">
        <f t="shared" si="0"/>
        <v>1</v>
      </c>
    </row>
    <row r="21" spans="1:4" s="4" customFormat="1" ht="26.4" x14ac:dyDescent="0.3">
      <c r="A21" s="132" t="s">
        <v>206</v>
      </c>
      <c r="B21" s="66">
        <v>10172</v>
      </c>
      <c r="C21" s="66">
        <v>10172</v>
      </c>
      <c r="D21" s="67">
        <f t="shared" si="0"/>
        <v>1</v>
      </c>
    </row>
    <row r="22" spans="1:4" s="4" customFormat="1" x14ac:dyDescent="0.3">
      <c r="A22" s="65" t="s">
        <v>207</v>
      </c>
      <c r="B22" s="66">
        <v>1000</v>
      </c>
      <c r="C22" s="66">
        <v>1000</v>
      </c>
      <c r="D22" s="67">
        <f t="shared" si="0"/>
        <v>1</v>
      </c>
    </row>
    <row r="23" spans="1:4" x14ac:dyDescent="0.3">
      <c r="A23" s="132" t="s">
        <v>208</v>
      </c>
      <c r="B23" s="66">
        <v>18500</v>
      </c>
      <c r="C23" s="66">
        <v>18461.080000000002</v>
      </c>
      <c r="D23" s="67">
        <f t="shared" si="0"/>
        <v>0.99789621621621627</v>
      </c>
    </row>
    <row r="24" spans="1:4" ht="17.399999999999999" x14ac:dyDescent="0.3">
      <c r="A24" s="133" t="s">
        <v>91</v>
      </c>
      <c r="B24" s="68">
        <f>SUM(B13:B23)+B11</f>
        <v>1049724.9000000001</v>
      </c>
      <c r="C24" s="68">
        <f>SUM(C13:C23)+C11</f>
        <v>1047922.8400000001</v>
      </c>
      <c r="D24" s="134">
        <f t="shared" si="0"/>
        <v>0.99828330260623521</v>
      </c>
    </row>
    <row r="25" spans="1:4" ht="17.399999999999999" x14ac:dyDescent="0.3">
      <c r="A25" s="135"/>
      <c r="B25" s="136"/>
      <c r="C25" s="136"/>
      <c r="D25" s="137"/>
    </row>
    <row r="26" spans="1:4" ht="18.600000000000001" thickBot="1" x14ac:dyDescent="0.4">
      <c r="A26" s="138"/>
      <c r="B26" s="139"/>
      <c r="C26" s="139"/>
      <c r="D26" s="140"/>
    </row>
    <row r="27" spans="1:4" ht="18" thickBot="1" x14ac:dyDescent="0.35">
      <c r="A27" s="141" t="s">
        <v>92</v>
      </c>
      <c r="B27" s="142" t="s">
        <v>3</v>
      </c>
      <c r="C27" s="143" t="s">
        <v>4</v>
      </c>
      <c r="D27" s="144" t="s">
        <v>93</v>
      </c>
    </row>
    <row r="28" spans="1:4" ht="15.6" x14ac:dyDescent="0.3">
      <c r="A28" s="145"/>
      <c r="B28" s="146"/>
      <c r="C28" s="147"/>
      <c r="D28" s="148"/>
    </row>
    <row r="29" spans="1:4" ht="15" thickBot="1" x14ac:dyDescent="0.35">
      <c r="A29" s="149" t="s">
        <v>94</v>
      </c>
      <c r="B29" s="150">
        <v>470211.89</v>
      </c>
      <c r="C29" s="151">
        <v>459616.37</v>
      </c>
      <c r="D29" s="152">
        <f t="shared" ref="D29:D40" si="1">C29/B29</f>
        <v>0.97746649919890372</v>
      </c>
    </row>
    <row r="30" spans="1:4" x14ac:dyDescent="0.3">
      <c r="A30" s="153"/>
      <c r="B30" s="74"/>
      <c r="C30" s="154"/>
      <c r="D30" s="155"/>
    </row>
    <row r="31" spans="1:4" ht="15" thickBot="1" x14ac:dyDescent="0.35">
      <c r="A31" s="149" t="s">
        <v>95</v>
      </c>
      <c r="B31" s="150">
        <v>392900.01</v>
      </c>
      <c r="C31" s="151">
        <v>389192.91</v>
      </c>
      <c r="D31" s="152">
        <f t="shared" si="1"/>
        <v>0.99056477499198836</v>
      </c>
    </row>
    <row r="32" spans="1:4" x14ac:dyDescent="0.3">
      <c r="A32" s="153"/>
      <c r="B32" s="74"/>
      <c r="C32" s="154"/>
      <c r="D32" s="155"/>
    </row>
    <row r="33" spans="1:4" ht="15" thickBot="1" x14ac:dyDescent="0.35">
      <c r="A33" s="149" t="s">
        <v>96</v>
      </c>
      <c r="B33" s="150">
        <v>77500</v>
      </c>
      <c r="C33" s="151">
        <v>77407.63</v>
      </c>
      <c r="D33" s="152">
        <f t="shared" si="1"/>
        <v>0.99880812903225813</v>
      </c>
    </row>
    <row r="34" spans="1:4" x14ac:dyDescent="0.3">
      <c r="A34" s="153"/>
      <c r="B34" s="74"/>
      <c r="C34" s="154"/>
      <c r="D34" s="155"/>
    </row>
    <row r="35" spans="1:4" ht="15" thickBot="1" x14ac:dyDescent="0.35">
      <c r="A35" s="156" t="s">
        <v>97</v>
      </c>
      <c r="B35" s="157">
        <v>44211</v>
      </c>
      <c r="C35" s="158">
        <v>44194.239999999998</v>
      </c>
      <c r="D35" s="152">
        <f t="shared" si="1"/>
        <v>0.99962090882359589</v>
      </c>
    </row>
    <row r="36" spans="1:4" ht="15" thickBot="1" x14ac:dyDescent="0.35">
      <c r="A36" s="156" t="s">
        <v>200</v>
      </c>
      <c r="B36" s="159">
        <v>25000</v>
      </c>
      <c r="C36" s="159">
        <v>23247</v>
      </c>
      <c r="D36" s="152">
        <f t="shared" si="1"/>
        <v>0.92988000000000004</v>
      </c>
    </row>
    <row r="37" spans="1:4" ht="27" thickBot="1" x14ac:dyDescent="0.35">
      <c r="A37" s="160" t="s">
        <v>201</v>
      </c>
      <c r="B37" s="159">
        <v>9000</v>
      </c>
      <c r="C37" s="159">
        <v>8990.07</v>
      </c>
      <c r="D37" s="152">
        <f t="shared" si="1"/>
        <v>0.99889666666666665</v>
      </c>
    </row>
    <row r="38" spans="1:4" ht="27" thickBot="1" x14ac:dyDescent="0.35">
      <c r="A38" s="160" t="s">
        <v>202</v>
      </c>
      <c r="B38" s="159">
        <v>17901</v>
      </c>
      <c r="C38" s="159">
        <v>17900.79</v>
      </c>
      <c r="D38" s="161">
        <f t="shared" si="1"/>
        <v>0.99998826881179825</v>
      </c>
    </row>
    <row r="39" spans="1:4" ht="34.799999999999997" thickBot="1" x14ac:dyDescent="0.35">
      <c r="A39" s="162" t="s">
        <v>203</v>
      </c>
      <c r="B39" s="163">
        <v>13001</v>
      </c>
      <c r="C39" s="164">
        <v>13000.75</v>
      </c>
      <c r="D39" s="165">
        <f t="shared" si="1"/>
        <v>0.9999807707099454</v>
      </c>
    </row>
    <row r="40" spans="1:4" ht="21" thickBot="1" x14ac:dyDescent="0.35">
      <c r="A40" s="166" t="s">
        <v>98</v>
      </c>
      <c r="B40" s="167">
        <f>SUM(B28:B39)</f>
        <v>1049724.8999999999</v>
      </c>
      <c r="C40" s="168">
        <f>SUM(C28:C39)</f>
        <v>1033549.76</v>
      </c>
      <c r="D40" s="169">
        <f t="shared" si="1"/>
        <v>0.98459106762162174</v>
      </c>
    </row>
    <row r="41" spans="1:4" ht="20.399999999999999" x14ac:dyDescent="0.3">
      <c r="A41" s="170"/>
      <c r="B41" s="136"/>
      <c r="C41" s="136"/>
      <c r="D41" s="137"/>
    </row>
    <row r="42" spans="1:4" ht="17.399999999999999" x14ac:dyDescent="0.3">
      <c r="A42" s="171" t="s">
        <v>205</v>
      </c>
      <c r="B42" s="172"/>
      <c r="C42" s="173">
        <f>C24-C40</f>
        <v>14373.080000000075</v>
      </c>
      <c r="D42" s="174"/>
    </row>
  </sheetData>
  <mergeCells count="4">
    <mergeCell ref="A6:D6"/>
    <mergeCell ref="A7:D7"/>
    <mergeCell ref="A8:D8"/>
    <mergeCell ref="A10:A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5"/>
  <sheetViews>
    <sheetView topLeftCell="A13" workbookViewId="0">
      <selection activeCell="A23" sqref="A23:F26"/>
    </sheetView>
  </sheetViews>
  <sheetFormatPr defaultRowHeight="14.4" x14ac:dyDescent="0.3"/>
  <cols>
    <col min="3" max="3" width="7.5546875" customWidth="1"/>
    <col min="4" max="4" width="9.33203125" customWidth="1"/>
    <col min="5" max="5" width="10.33203125" customWidth="1"/>
    <col min="6" max="6" width="11.6640625" bestFit="1" customWidth="1"/>
    <col min="7" max="7" width="10.109375" bestFit="1" customWidth="1"/>
    <col min="8" max="8" width="11.88671875" customWidth="1"/>
    <col min="9" max="9" width="7.88671875" customWidth="1"/>
  </cols>
  <sheetData>
    <row r="1" spans="1:9" ht="20.399999999999999" x14ac:dyDescent="0.35">
      <c r="A1" s="247" t="s">
        <v>99</v>
      </c>
      <c r="B1" s="247"/>
      <c r="C1" s="247"/>
      <c r="D1" s="247"/>
      <c r="E1" s="247"/>
      <c r="F1" s="247"/>
      <c r="G1" s="247"/>
      <c r="H1" s="247"/>
      <c r="I1" s="247"/>
    </row>
    <row r="2" spans="1:9" ht="20.399999999999999" x14ac:dyDescent="0.35">
      <c r="A2" s="247" t="s">
        <v>100</v>
      </c>
      <c r="B2" s="247"/>
      <c r="C2" s="247"/>
      <c r="D2" s="247"/>
      <c r="E2" s="247"/>
      <c r="F2" s="247"/>
      <c r="G2" s="247"/>
      <c r="H2" s="247"/>
      <c r="I2" s="247"/>
    </row>
    <row r="3" spans="1:9" ht="20.399999999999999" x14ac:dyDescent="0.35">
      <c r="A3" s="247" t="s">
        <v>185</v>
      </c>
      <c r="B3" s="247"/>
      <c r="C3" s="247"/>
      <c r="D3" s="247"/>
      <c r="E3" s="247"/>
      <c r="F3" s="247"/>
      <c r="G3" s="247"/>
      <c r="H3" s="247"/>
      <c r="I3" s="247"/>
    </row>
    <row r="4" spans="1:9" ht="20.399999999999999" x14ac:dyDescent="0.35">
      <c r="A4" s="38"/>
      <c r="B4" s="69"/>
      <c r="C4" s="69"/>
      <c r="D4" s="69"/>
      <c r="E4" s="69"/>
      <c r="F4" s="69"/>
      <c r="G4" s="69"/>
      <c r="H4" s="69"/>
      <c r="I4" s="69"/>
    </row>
    <row r="5" spans="1:9" ht="15.6" x14ac:dyDescent="0.3">
      <c r="A5" s="5"/>
      <c r="G5" s="37"/>
      <c r="H5" s="2"/>
      <c r="I5" s="70"/>
    </row>
    <row r="6" spans="1:9" x14ac:dyDescent="0.3">
      <c r="A6" s="175" t="s">
        <v>1</v>
      </c>
      <c r="B6" s="28"/>
      <c r="C6" s="28"/>
      <c r="D6" s="28"/>
      <c r="E6" s="4"/>
      <c r="F6" s="176">
        <v>38188.800000000003</v>
      </c>
      <c r="G6" s="37"/>
      <c r="H6" s="177">
        <v>38188.800000000003</v>
      </c>
      <c r="I6" s="178"/>
    </row>
    <row r="7" spans="1:9" x14ac:dyDescent="0.3">
      <c r="A7" s="175" t="s">
        <v>209</v>
      </c>
      <c r="B7" s="28"/>
      <c r="C7" s="28"/>
      <c r="D7" s="28"/>
      <c r="E7" s="4"/>
      <c r="F7" s="4"/>
      <c r="G7" s="37"/>
      <c r="H7" s="179"/>
      <c r="I7" s="178"/>
    </row>
    <row r="8" spans="1:9" ht="15.6" x14ac:dyDescent="0.3">
      <c r="A8" s="254" t="s">
        <v>186</v>
      </c>
      <c r="B8" s="255"/>
      <c r="C8" s="255"/>
      <c r="D8" s="255"/>
      <c r="E8" s="87"/>
      <c r="F8" s="4"/>
      <c r="G8" s="37"/>
      <c r="H8" s="179"/>
      <c r="I8" s="178"/>
    </row>
    <row r="9" spans="1:9" ht="18" x14ac:dyDescent="0.35">
      <c r="A9" s="180"/>
      <c r="B9" s="4"/>
      <c r="C9" s="4"/>
      <c r="D9" s="4"/>
      <c r="E9" s="4"/>
      <c r="F9" s="4"/>
      <c r="G9" s="37"/>
      <c r="H9" s="179"/>
      <c r="I9" s="178"/>
    </row>
    <row r="10" spans="1:9" ht="17.399999999999999" x14ac:dyDescent="0.3">
      <c r="A10" s="181" t="s">
        <v>210</v>
      </c>
      <c r="B10" s="4"/>
      <c r="C10" s="4"/>
      <c r="D10" s="4"/>
      <c r="E10" s="4"/>
      <c r="F10" s="182" t="s">
        <v>3</v>
      </c>
      <c r="G10" s="37"/>
      <c r="H10" s="177" t="s">
        <v>12</v>
      </c>
      <c r="I10" s="178"/>
    </row>
    <row r="11" spans="1:9" ht="15.6" x14ac:dyDescent="0.3">
      <c r="A11" s="87" t="s">
        <v>101</v>
      </c>
      <c r="B11" s="87"/>
      <c r="C11" s="87"/>
      <c r="D11" s="4"/>
      <c r="E11" s="4"/>
      <c r="F11" s="37">
        <v>854135.06</v>
      </c>
      <c r="G11" s="37"/>
      <c r="H11" s="179">
        <f>E12+E13+E14+E15</f>
        <v>854135.06</v>
      </c>
      <c r="I11" s="183">
        <f>H11/F11</f>
        <v>1</v>
      </c>
    </row>
    <row r="12" spans="1:9" x14ac:dyDescent="0.3">
      <c r="A12" s="184" t="s">
        <v>211</v>
      </c>
      <c r="B12" s="113" t="s">
        <v>94</v>
      </c>
      <c r="C12" s="4"/>
      <c r="D12" s="4"/>
      <c r="E12" s="73">
        <v>387178.05</v>
      </c>
      <c r="F12" s="185"/>
      <c r="G12" s="37"/>
      <c r="H12" s="179"/>
      <c r="I12" s="183"/>
    </row>
    <row r="13" spans="1:9" x14ac:dyDescent="0.3">
      <c r="A13" s="113" t="s">
        <v>102</v>
      </c>
      <c r="B13" s="113" t="s">
        <v>95</v>
      </c>
      <c r="C13" s="4"/>
      <c r="D13" s="4"/>
      <c r="E13" s="73">
        <v>349335.01</v>
      </c>
      <c r="F13" s="185"/>
      <c r="G13" s="37"/>
      <c r="H13" s="179"/>
      <c r="I13" s="183"/>
    </row>
    <row r="14" spans="1:9" x14ac:dyDescent="0.3">
      <c r="A14" s="113" t="s">
        <v>102</v>
      </c>
      <c r="B14" s="113" t="s">
        <v>103</v>
      </c>
      <c r="C14" s="4"/>
      <c r="D14" s="4"/>
      <c r="E14" s="73">
        <v>76496</v>
      </c>
      <c r="F14" s="185"/>
      <c r="G14" s="37"/>
      <c r="H14" s="179"/>
      <c r="I14" s="183"/>
    </row>
    <row r="15" spans="1:9" x14ac:dyDescent="0.3">
      <c r="A15" s="113" t="s">
        <v>102</v>
      </c>
      <c r="B15" s="113" t="s">
        <v>104</v>
      </c>
      <c r="C15" s="4"/>
      <c r="D15" s="4"/>
      <c r="E15" s="73">
        <v>41126</v>
      </c>
      <c r="F15" s="185"/>
      <c r="G15" s="37"/>
      <c r="H15" s="179"/>
      <c r="I15" s="183"/>
    </row>
    <row r="16" spans="1:9" x14ac:dyDescent="0.3">
      <c r="A16" s="113"/>
      <c r="B16" s="113"/>
      <c r="C16" s="4"/>
      <c r="D16" s="4"/>
      <c r="E16" s="186"/>
      <c r="F16" s="185"/>
      <c r="G16" s="37"/>
      <c r="H16" s="179"/>
      <c r="I16" s="183"/>
    </row>
    <row r="17" spans="1:9" ht="15.6" x14ac:dyDescent="0.3">
      <c r="A17" s="87" t="s">
        <v>105</v>
      </c>
      <c r="B17" s="4"/>
      <c r="C17" s="4"/>
      <c r="D17" s="4"/>
      <c r="E17" s="4"/>
      <c r="F17" s="88"/>
      <c r="G17" s="37"/>
      <c r="H17" s="179"/>
      <c r="I17" s="183"/>
    </row>
    <row r="18" spans="1:9" ht="15.6" x14ac:dyDescent="0.3">
      <c r="A18" s="87" t="s">
        <v>212</v>
      </c>
      <c r="B18" s="4"/>
      <c r="C18" s="4"/>
      <c r="D18" s="4"/>
      <c r="E18" s="4"/>
      <c r="F18" s="37"/>
      <c r="G18" s="37"/>
      <c r="H18" s="179"/>
      <c r="I18" s="183"/>
    </row>
    <row r="19" spans="1:9" ht="15.6" x14ac:dyDescent="0.3">
      <c r="A19" s="87" t="s">
        <v>213</v>
      </c>
      <c r="B19" s="4"/>
      <c r="C19" s="4"/>
      <c r="D19" s="4"/>
      <c r="E19" s="4"/>
      <c r="F19" s="37"/>
      <c r="G19" s="37"/>
      <c r="H19" s="179"/>
      <c r="I19" s="183"/>
    </row>
    <row r="20" spans="1:9" ht="15.6" x14ac:dyDescent="0.3">
      <c r="A20" s="87" t="s">
        <v>106</v>
      </c>
      <c r="B20" s="4"/>
      <c r="C20" s="4"/>
      <c r="D20" s="4"/>
      <c r="E20" s="4"/>
      <c r="F20" s="37"/>
      <c r="G20" s="37"/>
      <c r="H20" s="179"/>
      <c r="I20" s="183"/>
    </row>
    <row r="21" spans="1:9" ht="15.6" x14ac:dyDescent="0.3">
      <c r="A21" s="87" t="s">
        <v>214</v>
      </c>
      <c r="B21" s="4"/>
      <c r="C21" s="4"/>
      <c r="D21" s="4"/>
      <c r="E21" s="4"/>
      <c r="F21" s="37">
        <v>25000</v>
      </c>
      <c r="G21" s="37"/>
      <c r="H21" s="179">
        <v>23247</v>
      </c>
      <c r="I21" s="183">
        <f>H21/F21</f>
        <v>0.92988000000000004</v>
      </c>
    </row>
    <row r="22" spans="1:9" ht="15.75" customHeight="1" x14ac:dyDescent="0.3">
      <c r="A22" s="257" t="s">
        <v>215</v>
      </c>
      <c r="B22" s="257"/>
      <c r="C22" s="257"/>
      <c r="D22" s="257"/>
      <c r="E22" s="257"/>
      <c r="F22" s="37">
        <v>9000</v>
      </c>
      <c r="G22" s="37"/>
      <c r="H22" s="179">
        <v>8990.07</v>
      </c>
      <c r="I22" s="183">
        <f>H22/F22</f>
        <v>0.99889666666666665</v>
      </c>
    </row>
    <row r="23" spans="1:9" ht="15.75" customHeight="1" x14ac:dyDescent="0.3">
      <c r="A23" s="257" t="s">
        <v>216</v>
      </c>
      <c r="B23" s="257"/>
      <c r="C23" s="257"/>
      <c r="D23" s="257"/>
      <c r="E23" s="257"/>
      <c r="F23" s="37"/>
      <c r="G23" s="37"/>
      <c r="H23" s="179"/>
      <c r="I23" s="183"/>
    </row>
    <row r="24" spans="1:9" ht="15.6" x14ac:dyDescent="0.3">
      <c r="A24" s="4"/>
      <c r="B24" s="4"/>
      <c r="C24" s="4"/>
      <c r="D24" s="4"/>
      <c r="E24" s="4"/>
      <c r="F24" s="88"/>
      <c r="G24" s="37"/>
      <c r="H24" s="179"/>
      <c r="I24" s="178"/>
    </row>
    <row r="25" spans="1:9" ht="15.6" x14ac:dyDescent="0.3">
      <c r="A25" s="87" t="s">
        <v>107</v>
      </c>
      <c r="B25" s="4"/>
      <c r="C25" s="4"/>
      <c r="D25" s="4"/>
      <c r="E25" s="4"/>
      <c r="F25" s="37">
        <v>17901</v>
      </c>
      <c r="G25" s="37"/>
      <c r="H25" s="179">
        <v>17900.79</v>
      </c>
      <c r="I25" s="183">
        <f>H25/F25</f>
        <v>0.99998826881179825</v>
      </c>
    </row>
    <row r="26" spans="1:9" ht="15.6" x14ac:dyDescent="0.3">
      <c r="A26" s="87" t="s">
        <v>217</v>
      </c>
      <c r="B26" s="4"/>
      <c r="C26" s="4"/>
      <c r="D26" s="4"/>
      <c r="E26" s="4"/>
      <c r="F26" s="37"/>
      <c r="G26" s="37"/>
      <c r="H26" s="179"/>
      <c r="I26" s="183"/>
    </row>
    <row r="27" spans="1:9" x14ac:dyDescent="0.3">
      <c r="A27" s="77" t="s">
        <v>218</v>
      </c>
      <c r="B27" s="28"/>
      <c r="C27" s="28"/>
      <c r="D27" s="28"/>
      <c r="E27" s="28"/>
      <c r="F27" s="37"/>
      <c r="G27" s="37"/>
      <c r="H27" s="179"/>
      <c r="I27" s="183"/>
    </row>
    <row r="28" spans="1:9" x14ac:dyDescent="0.3">
      <c r="A28" s="77" t="s">
        <v>219</v>
      </c>
      <c r="B28" s="28"/>
      <c r="C28" s="28"/>
      <c r="D28" s="28"/>
      <c r="E28" s="28"/>
      <c r="F28" s="37"/>
      <c r="G28" s="37"/>
      <c r="H28" s="179"/>
      <c r="I28" s="183"/>
    </row>
    <row r="29" spans="1:9" ht="15.6" x14ac:dyDescent="0.3">
      <c r="A29" s="87"/>
      <c r="B29" s="4"/>
      <c r="C29" s="4"/>
      <c r="D29" s="4"/>
      <c r="E29" s="4"/>
      <c r="F29" s="37"/>
      <c r="G29" s="37"/>
      <c r="H29" s="179"/>
      <c r="I29" s="183"/>
    </row>
    <row r="30" spans="1:9" ht="15.6" x14ac:dyDescent="0.3">
      <c r="A30" s="87" t="s">
        <v>220</v>
      </c>
      <c r="B30" s="4"/>
      <c r="C30" s="4"/>
      <c r="D30" s="4"/>
      <c r="E30" s="4"/>
      <c r="F30" s="37">
        <v>52550</v>
      </c>
      <c r="G30" s="37"/>
      <c r="H30" s="179">
        <v>52550</v>
      </c>
      <c r="I30" s="183">
        <f t="shared" ref="I30" si="0">H30/F30</f>
        <v>1</v>
      </c>
    </row>
    <row r="31" spans="1:9" ht="15.6" x14ac:dyDescent="0.3">
      <c r="A31" s="87"/>
      <c r="B31" s="4"/>
      <c r="C31" s="4"/>
      <c r="D31" s="4"/>
      <c r="E31" s="4"/>
      <c r="F31" s="37"/>
      <c r="G31" s="37"/>
      <c r="H31" s="179"/>
      <c r="I31" s="183"/>
    </row>
    <row r="32" spans="1:9" ht="15.6" x14ac:dyDescent="0.3">
      <c r="A32" s="6" t="s">
        <v>221</v>
      </c>
      <c r="B32" s="21"/>
      <c r="C32" s="21"/>
      <c r="D32" s="21"/>
      <c r="E32" s="6"/>
      <c r="F32" s="37">
        <v>8400</v>
      </c>
      <c r="G32" s="75"/>
      <c r="H32" s="2">
        <v>8400</v>
      </c>
      <c r="I32" s="72">
        <f>H32/F32*100%</f>
        <v>1</v>
      </c>
    </row>
    <row r="33" spans="1:9" x14ac:dyDescent="0.3">
      <c r="A33" s="18" t="s">
        <v>222</v>
      </c>
      <c r="B33" s="28"/>
      <c r="C33" s="28"/>
      <c r="D33" s="28"/>
      <c r="E33" s="28"/>
      <c r="F33" s="37"/>
      <c r="G33" s="75"/>
      <c r="H33" s="2"/>
      <c r="I33" s="72"/>
    </row>
    <row r="34" spans="1:9" x14ac:dyDescent="0.3">
      <c r="A34" s="18" t="s">
        <v>223</v>
      </c>
      <c r="B34" s="28"/>
      <c r="C34" s="28"/>
      <c r="D34" s="28"/>
      <c r="E34" s="28"/>
      <c r="F34" s="37"/>
      <c r="G34" s="75"/>
      <c r="H34" s="2"/>
      <c r="I34" s="72"/>
    </row>
    <row r="35" spans="1:9" ht="15.6" x14ac:dyDescent="0.3">
      <c r="A35" s="6"/>
      <c r="B35" s="4"/>
      <c r="C35" s="4"/>
      <c r="D35" s="4"/>
      <c r="E35" s="4"/>
      <c r="F35" s="37"/>
      <c r="G35" s="75"/>
      <c r="H35" s="2"/>
      <c r="I35" s="72"/>
    </row>
    <row r="36" spans="1:9" ht="15.6" x14ac:dyDescent="0.3">
      <c r="A36" s="6" t="s">
        <v>224</v>
      </c>
      <c r="B36" s="21"/>
      <c r="C36" s="21"/>
      <c r="D36" s="21"/>
      <c r="E36" s="6"/>
      <c r="F36" s="37">
        <v>4878.04</v>
      </c>
      <c r="G36" s="75"/>
      <c r="H36" s="2">
        <v>4878.04</v>
      </c>
      <c r="I36" s="72">
        <f>H36/F36*100%</f>
        <v>1</v>
      </c>
    </row>
    <row r="37" spans="1:9" x14ac:dyDescent="0.3">
      <c r="A37" s="18" t="s">
        <v>172</v>
      </c>
      <c r="B37" s="28"/>
      <c r="C37" s="28"/>
      <c r="D37" s="28"/>
      <c r="E37" s="4"/>
      <c r="F37" s="37"/>
      <c r="G37" s="75"/>
      <c r="H37" s="2"/>
      <c r="I37" s="72"/>
    </row>
    <row r="38" spans="1:9" x14ac:dyDescent="0.3">
      <c r="A38" s="18"/>
      <c r="B38" s="28"/>
      <c r="C38" s="28"/>
      <c r="D38" s="28"/>
      <c r="E38" s="4"/>
      <c r="F38" s="37"/>
      <c r="G38" s="75"/>
      <c r="H38" s="2"/>
      <c r="I38" s="72"/>
    </row>
    <row r="39" spans="1:9" s="4" customFormat="1" ht="15.6" x14ac:dyDescent="0.3">
      <c r="A39" s="6" t="s">
        <v>295</v>
      </c>
      <c r="B39" s="21"/>
      <c r="C39" s="21"/>
      <c r="D39" s="21"/>
      <c r="E39" s="6"/>
      <c r="F39" s="37">
        <v>10172</v>
      </c>
      <c r="G39" s="75"/>
      <c r="H39" s="2">
        <v>10172</v>
      </c>
      <c r="I39" s="72">
        <f>H39/F39*100%</f>
        <v>1</v>
      </c>
    </row>
    <row r="40" spans="1:9" s="4" customFormat="1" x14ac:dyDescent="0.3">
      <c r="A40" s="18" t="s">
        <v>296</v>
      </c>
      <c r="B40" s="28"/>
      <c r="C40" s="28"/>
      <c r="D40" s="28"/>
      <c r="F40" s="37"/>
      <c r="G40" s="75"/>
      <c r="H40" s="2"/>
      <c r="I40" s="72"/>
    </row>
    <row r="41" spans="1:9" s="4" customFormat="1" x14ac:dyDescent="0.3">
      <c r="A41" s="18"/>
      <c r="B41" s="28"/>
      <c r="C41" s="28"/>
      <c r="D41" s="28"/>
      <c r="F41" s="37"/>
      <c r="G41" s="75"/>
      <c r="H41" s="2"/>
      <c r="I41" s="72"/>
    </row>
    <row r="42" spans="1:9" x14ac:dyDescent="0.3">
      <c r="A42" s="9" t="s">
        <v>297</v>
      </c>
      <c r="B42" s="114"/>
      <c r="C42" s="114"/>
      <c r="D42" s="114"/>
      <c r="E42" s="114"/>
      <c r="F42" s="37">
        <v>10000</v>
      </c>
      <c r="G42" s="75"/>
      <c r="H42" s="2">
        <v>10000</v>
      </c>
      <c r="I42" s="72">
        <f t="shared" ref="I42" si="1">H42/F42*100%</f>
        <v>1</v>
      </c>
    </row>
    <row r="43" spans="1:9" x14ac:dyDescent="0.3">
      <c r="A43" s="9" t="s">
        <v>225</v>
      </c>
      <c r="B43" s="114"/>
      <c r="C43" s="4"/>
      <c r="D43" s="4"/>
      <c r="E43" s="4"/>
      <c r="F43" s="37"/>
      <c r="G43" s="75"/>
      <c r="H43" s="2"/>
      <c r="I43" s="72"/>
    </row>
    <row r="44" spans="1:9" s="4" customFormat="1" x14ac:dyDescent="0.3">
      <c r="A44" s="9"/>
      <c r="B44" s="114"/>
      <c r="F44" s="37"/>
      <c r="G44" s="75"/>
      <c r="H44" s="2"/>
      <c r="I44" s="72"/>
    </row>
    <row r="45" spans="1:9" s="4" customFormat="1" ht="15.6" x14ac:dyDescent="0.3">
      <c r="A45" s="6" t="s">
        <v>298</v>
      </c>
      <c r="F45" s="37">
        <v>1000</v>
      </c>
      <c r="G45" s="37"/>
      <c r="H45" s="2">
        <v>1000</v>
      </c>
      <c r="I45" s="72">
        <f>H45/F45</f>
        <v>1</v>
      </c>
    </row>
    <row r="46" spans="1:9" s="4" customFormat="1" ht="15.6" x14ac:dyDescent="0.3">
      <c r="A46" s="6" t="s">
        <v>108</v>
      </c>
      <c r="F46" s="37"/>
      <c r="G46" s="37"/>
      <c r="H46" s="2"/>
      <c r="I46" s="72"/>
    </row>
    <row r="47" spans="1:9" x14ac:dyDescent="0.3">
      <c r="A47" s="9"/>
      <c r="B47" s="114"/>
      <c r="C47" s="4"/>
      <c r="D47" s="4"/>
      <c r="E47" s="4"/>
      <c r="F47" s="37"/>
      <c r="G47" s="75"/>
      <c r="H47" s="2"/>
      <c r="I47" s="241">
        <v>1</v>
      </c>
    </row>
    <row r="48" spans="1:9" ht="15.6" x14ac:dyDescent="0.3">
      <c r="A48" s="87" t="s">
        <v>299</v>
      </c>
      <c r="B48" s="4"/>
      <c r="C48" s="4"/>
      <c r="D48" s="87"/>
      <c r="E48" s="4"/>
      <c r="F48" s="37">
        <v>18500</v>
      </c>
      <c r="G48" s="88"/>
      <c r="H48" s="179">
        <f>SUM(G49:G58)</f>
        <v>18461.079999999998</v>
      </c>
      <c r="I48" s="183">
        <f>H48/F48</f>
        <v>0.99789621621621616</v>
      </c>
    </row>
    <row r="49" spans="1:9" x14ac:dyDescent="0.3">
      <c r="A49" s="77" t="s">
        <v>226</v>
      </c>
      <c r="B49" s="4"/>
      <c r="C49" s="4"/>
      <c r="D49" s="4"/>
      <c r="E49" s="4"/>
      <c r="F49" s="37"/>
      <c r="G49" s="187">
        <v>6842.32</v>
      </c>
      <c r="H49" s="179"/>
      <c r="I49" s="183"/>
    </row>
    <row r="50" spans="1:9" x14ac:dyDescent="0.3">
      <c r="A50" s="77" t="s">
        <v>227</v>
      </c>
      <c r="B50" s="4"/>
      <c r="C50" s="4"/>
      <c r="D50" s="4"/>
      <c r="E50" s="77"/>
      <c r="F50" s="37"/>
      <c r="G50" s="187">
        <v>4460</v>
      </c>
      <c r="H50" s="179"/>
      <c r="I50" s="183"/>
    </row>
    <row r="51" spans="1:9" x14ac:dyDescent="0.3">
      <c r="A51" s="77" t="s">
        <v>228</v>
      </c>
      <c r="B51" s="4"/>
      <c r="C51" s="4"/>
      <c r="D51" s="4"/>
      <c r="E51" s="77"/>
      <c r="F51" s="37"/>
      <c r="G51" s="187">
        <v>1202.99</v>
      </c>
      <c r="H51" s="179"/>
      <c r="I51" s="183"/>
    </row>
    <row r="52" spans="1:9" x14ac:dyDescent="0.3">
      <c r="A52" s="77" t="s">
        <v>229</v>
      </c>
      <c r="B52" s="4"/>
      <c r="C52" s="4"/>
      <c r="D52" s="4"/>
      <c r="E52" s="77"/>
      <c r="F52" s="37"/>
      <c r="G52" s="187">
        <v>90</v>
      </c>
      <c r="H52" s="179"/>
      <c r="I52" s="183"/>
    </row>
    <row r="53" spans="1:9" x14ac:dyDescent="0.3">
      <c r="A53" s="77" t="s">
        <v>230</v>
      </c>
      <c r="B53" s="4"/>
      <c r="C53" s="4"/>
      <c r="D53" s="4"/>
      <c r="E53" s="77"/>
      <c r="F53" s="37"/>
      <c r="G53" s="187">
        <v>2790</v>
      </c>
      <c r="H53" s="179"/>
      <c r="I53" s="183"/>
    </row>
    <row r="54" spans="1:9" x14ac:dyDescent="0.3">
      <c r="A54" s="77" t="s">
        <v>231</v>
      </c>
      <c r="B54" s="4"/>
      <c r="C54" s="4"/>
      <c r="D54" s="4"/>
      <c r="E54" s="77"/>
      <c r="F54" s="37"/>
      <c r="G54" s="187">
        <v>700</v>
      </c>
      <c r="H54" s="179"/>
      <c r="I54" s="183"/>
    </row>
    <row r="55" spans="1:9" x14ac:dyDescent="0.3">
      <c r="A55" s="77" t="s">
        <v>232</v>
      </c>
      <c r="B55" s="4"/>
      <c r="C55" s="4"/>
      <c r="D55" s="4"/>
      <c r="E55" s="77"/>
      <c r="F55" s="37"/>
      <c r="G55" s="187">
        <v>945</v>
      </c>
      <c r="H55" s="179"/>
      <c r="I55" s="183"/>
    </row>
    <row r="56" spans="1:9" x14ac:dyDescent="0.3">
      <c r="A56" s="77" t="s">
        <v>233</v>
      </c>
      <c r="B56" s="4"/>
      <c r="C56" s="4"/>
      <c r="D56" s="4"/>
      <c r="E56" s="77"/>
      <c r="F56" s="37"/>
      <c r="G56" s="187">
        <v>300</v>
      </c>
      <c r="H56" s="179"/>
      <c r="I56" s="183"/>
    </row>
    <row r="57" spans="1:9" s="4" customFormat="1" x14ac:dyDescent="0.3">
      <c r="A57" s="77" t="s">
        <v>300</v>
      </c>
      <c r="E57" s="77"/>
      <c r="F57" s="37"/>
      <c r="G57" s="187">
        <v>800</v>
      </c>
      <c r="H57" s="179"/>
      <c r="I57" s="183"/>
    </row>
    <row r="58" spans="1:9" x14ac:dyDescent="0.3">
      <c r="A58" s="77" t="s">
        <v>234</v>
      </c>
      <c r="B58" s="4"/>
      <c r="C58" s="4"/>
      <c r="D58" s="4"/>
      <c r="E58" s="77"/>
      <c r="F58" s="37"/>
      <c r="G58" s="187">
        <v>330.77</v>
      </c>
      <c r="H58" s="179"/>
      <c r="I58" s="183"/>
    </row>
    <row r="59" spans="1:9" x14ac:dyDescent="0.3">
      <c r="A59" s="258"/>
      <c r="B59" s="258"/>
      <c r="C59" s="258"/>
      <c r="D59" s="258"/>
      <c r="E59" s="258"/>
      <c r="F59" s="37"/>
      <c r="G59" s="187"/>
      <c r="H59" s="179"/>
      <c r="I59" s="183"/>
    </row>
    <row r="60" spans="1:9" ht="17.399999999999999" x14ac:dyDescent="0.3">
      <c r="A60" s="181" t="s">
        <v>109</v>
      </c>
      <c r="B60" s="240"/>
      <c r="C60" s="240"/>
      <c r="D60" s="84"/>
      <c r="E60" s="4"/>
      <c r="F60" s="188">
        <f>F6+F11+F21+K48+F25+F48+F22+F30+F32+F36+F42+F45+F39</f>
        <v>1049724.9000000001</v>
      </c>
      <c r="G60" s="188"/>
      <c r="H60" s="188">
        <f>H6+H11+H21+M48+H25+H48+H22+H30+H32+H36+H42+H59+H45+H39</f>
        <v>1047922.8400000001</v>
      </c>
      <c r="I60" s="91">
        <f>H60/F60</f>
        <v>0.99828330260623521</v>
      </c>
    </row>
    <row r="61" spans="1:9" ht="15.6" x14ac:dyDescent="0.3">
      <c r="A61" s="87"/>
      <c r="B61" s="4"/>
      <c r="C61" s="4"/>
      <c r="D61" s="4"/>
      <c r="E61" s="4"/>
      <c r="F61" s="4"/>
      <c r="G61" s="37"/>
      <c r="H61" s="179"/>
      <c r="I61" s="178"/>
    </row>
    <row r="62" spans="1:9" ht="17.399999999999999" x14ac:dyDescent="0.3">
      <c r="A62" s="181" t="s">
        <v>110</v>
      </c>
      <c r="B62" s="189"/>
      <c r="C62" s="189"/>
      <c r="D62" s="189"/>
      <c r="E62" s="189"/>
      <c r="F62" s="188">
        <f>F60</f>
        <v>1049724.9000000001</v>
      </c>
      <c r="G62" s="190"/>
      <c r="H62" s="59">
        <f>H65+H402+H396+H398</f>
        <v>1033549.7599999999</v>
      </c>
      <c r="I62" s="91">
        <f>H62/F62</f>
        <v>0.98459106762162141</v>
      </c>
    </row>
    <row r="63" spans="1:9" ht="15.6" x14ac:dyDescent="0.3">
      <c r="A63" s="87"/>
      <c r="B63" s="4"/>
      <c r="C63" s="4"/>
      <c r="D63" s="4"/>
      <c r="E63" s="4"/>
      <c r="F63" s="4"/>
      <c r="G63" s="37"/>
      <c r="H63" s="4"/>
      <c r="I63" s="178"/>
    </row>
    <row r="64" spans="1:9" ht="15.6" x14ac:dyDescent="0.3">
      <c r="A64" s="87" t="s">
        <v>111</v>
      </c>
      <c r="B64" s="4"/>
      <c r="C64" s="4"/>
      <c r="D64" s="4"/>
      <c r="E64" s="4"/>
      <c r="F64" s="4"/>
      <c r="G64" s="37"/>
      <c r="H64" s="179"/>
      <c r="I64" s="178"/>
    </row>
    <row r="65" spans="1:9" ht="21" x14ac:dyDescent="0.4">
      <c r="A65" s="191" t="s">
        <v>235</v>
      </c>
      <c r="B65" s="192"/>
      <c r="C65" s="78"/>
      <c r="D65" s="78"/>
      <c r="E65" s="78"/>
      <c r="F65" s="78"/>
      <c r="G65" s="193"/>
      <c r="H65" s="109">
        <f>H67+H146+H268+H318</f>
        <v>970411.14999999991</v>
      </c>
      <c r="I65" s="116">
        <f>H65/962050.9</f>
        <v>1.0086900287708269</v>
      </c>
    </row>
    <row r="66" spans="1:9" ht="15.6" x14ac:dyDescent="0.3">
      <c r="A66" s="87"/>
      <c r="B66" s="4"/>
      <c r="C66" s="4"/>
      <c r="D66" s="4"/>
      <c r="E66" s="4"/>
      <c r="F66" s="4"/>
      <c r="G66" s="37"/>
      <c r="H66" s="179"/>
      <c r="I66" s="178"/>
    </row>
    <row r="67" spans="1:9" ht="17.399999999999999" x14ac:dyDescent="0.3">
      <c r="A67" s="181" t="s">
        <v>112</v>
      </c>
      <c r="B67" s="4"/>
      <c r="C67" s="4"/>
      <c r="D67" s="84"/>
      <c r="E67" s="171"/>
      <c r="F67" s="188"/>
      <c r="G67" s="52"/>
      <c r="H67" s="194">
        <f>H68+H73</f>
        <v>459616.36999999994</v>
      </c>
      <c r="I67" s="91">
        <f>H67/470211.89</f>
        <v>0.97746649919890349</v>
      </c>
    </row>
    <row r="68" spans="1:9" ht="15.6" x14ac:dyDescent="0.3">
      <c r="A68" s="84" t="s">
        <v>236</v>
      </c>
      <c r="B68" s="4"/>
      <c r="C68" s="84"/>
      <c r="D68" s="87"/>
      <c r="E68" s="4"/>
      <c r="F68" s="37"/>
      <c r="G68" s="37"/>
      <c r="H68" s="177">
        <v>329582.98</v>
      </c>
      <c r="I68" s="91">
        <f>H68/329690</f>
        <v>0.99967539203494182</v>
      </c>
    </row>
    <row r="69" spans="1:9" x14ac:dyDescent="0.3">
      <c r="A69" s="113" t="s">
        <v>237</v>
      </c>
      <c r="B69" s="114"/>
      <c r="C69" s="114"/>
      <c r="D69" s="114"/>
      <c r="E69" s="114"/>
      <c r="F69" s="58"/>
      <c r="G69" s="37"/>
      <c r="H69" s="179"/>
      <c r="I69" s="195"/>
    </row>
    <row r="70" spans="1:9" x14ac:dyDescent="0.3">
      <c r="A70" s="113" t="s">
        <v>238</v>
      </c>
      <c r="B70" s="114"/>
      <c r="C70" s="114"/>
      <c r="D70" s="114"/>
      <c r="E70" s="114"/>
      <c r="F70" s="58"/>
      <c r="G70" s="37"/>
      <c r="H70" s="179"/>
      <c r="I70" s="195"/>
    </row>
    <row r="71" spans="1:9" x14ac:dyDescent="0.3">
      <c r="A71" s="113" t="s">
        <v>377</v>
      </c>
      <c r="B71" s="114"/>
      <c r="C71" s="114"/>
      <c r="D71" s="114"/>
      <c r="E71" s="114"/>
      <c r="F71" s="58"/>
      <c r="G71" s="37"/>
      <c r="H71" s="179"/>
      <c r="I71" s="195"/>
    </row>
    <row r="72" spans="1:9" x14ac:dyDescent="0.3">
      <c r="A72" s="113"/>
      <c r="B72" s="4"/>
      <c r="C72" s="4"/>
      <c r="D72" s="4"/>
      <c r="E72" s="4"/>
      <c r="F72" s="37"/>
      <c r="G72" s="37"/>
      <c r="H72" s="179"/>
      <c r="I72" s="195"/>
    </row>
    <row r="73" spans="1:9" ht="20.25" customHeight="1" x14ac:dyDescent="0.3">
      <c r="A73" s="84" t="s">
        <v>16</v>
      </c>
      <c r="B73" s="4"/>
      <c r="C73" s="4"/>
      <c r="D73" s="4"/>
      <c r="E73" s="4"/>
      <c r="F73" s="37"/>
      <c r="G73" s="85"/>
      <c r="H73" s="177">
        <f>SUM(H74:H145)</f>
        <v>130033.38999999997</v>
      </c>
      <c r="I73" s="91">
        <f>H73/140521.89</f>
        <v>0.925360383353796</v>
      </c>
    </row>
    <row r="74" spans="1:9" ht="15.6" x14ac:dyDescent="0.3">
      <c r="A74" s="87" t="s">
        <v>113</v>
      </c>
      <c r="B74" s="4"/>
      <c r="C74" s="4"/>
      <c r="D74" s="4"/>
      <c r="E74" s="4"/>
      <c r="F74" s="37"/>
      <c r="G74" s="37"/>
      <c r="H74" s="179">
        <v>377.75</v>
      </c>
      <c r="I74" s="195"/>
    </row>
    <row r="75" spans="1:9" ht="6" customHeight="1" x14ac:dyDescent="0.3">
      <c r="A75" s="87"/>
      <c r="B75" s="4"/>
      <c r="C75" s="4"/>
      <c r="D75" s="4"/>
      <c r="E75" s="4"/>
      <c r="F75" s="37"/>
      <c r="G75" s="37"/>
      <c r="H75" s="179"/>
      <c r="I75" s="195"/>
    </row>
    <row r="76" spans="1:9" ht="15.6" x14ac:dyDescent="0.3">
      <c r="A76" s="87" t="s">
        <v>18</v>
      </c>
      <c r="B76" s="4"/>
      <c r="C76" s="4"/>
      <c r="D76" s="4"/>
      <c r="E76" s="4"/>
      <c r="F76" s="37"/>
      <c r="G76" s="37"/>
      <c r="H76" s="179">
        <f>SUM(G77:G92)</f>
        <v>26968.340000000004</v>
      </c>
      <c r="I76" s="196"/>
    </row>
    <row r="77" spans="1:9" x14ac:dyDescent="0.3">
      <c r="A77" s="77" t="s">
        <v>380</v>
      </c>
      <c r="B77" s="4"/>
      <c r="C77" s="4"/>
      <c r="D77" s="4"/>
      <c r="E77" s="4"/>
      <c r="F77" s="37"/>
      <c r="G77" s="37">
        <v>1764.92</v>
      </c>
      <c r="H77" s="179"/>
      <c r="I77" s="195"/>
    </row>
    <row r="78" spans="1:9" x14ac:dyDescent="0.3">
      <c r="A78" s="77" t="s">
        <v>304</v>
      </c>
      <c r="B78" s="4"/>
      <c r="C78" s="4"/>
      <c r="D78" s="77"/>
      <c r="E78" s="4"/>
      <c r="F78" s="37"/>
      <c r="G78" s="37">
        <v>3985.38</v>
      </c>
      <c r="H78" s="179"/>
      <c r="I78" s="195"/>
    </row>
    <row r="79" spans="1:9" x14ac:dyDescent="0.3">
      <c r="A79" s="77" t="s">
        <v>306</v>
      </c>
      <c r="B79" s="4"/>
      <c r="C79" s="4"/>
      <c r="D79" s="4"/>
      <c r="E79" s="77"/>
      <c r="F79" s="37"/>
      <c r="G79" s="37">
        <v>1574.71</v>
      </c>
      <c r="H79" s="179"/>
      <c r="I79" s="195"/>
    </row>
    <row r="80" spans="1:9" x14ac:dyDescent="0.3">
      <c r="A80" s="77" t="s">
        <v>381</v>
      </c>
      <c r="B80" s="4"/>
      <c r="C80" s="4"/>
      <c r="D80" s="4"/>
      <c r="E80" s="4"/>
      <c r="F80" s="37"/>
      <c r="G80" s="37">
        <v>2841.41</v>
      </c>
      <c r="H80" s="179"/>
      <c r="I80" s="195"/>
    </row>
    <row r="81" spans="1:9" x14ac:dyDescent="0.3">
      <c r="A81" s="77" t="s">
        <v>239</v>
      </c>
      <c r="B81" s="4"/>
      <c r="C81" s="4"/>
      <c r="D81" s="4"/>
      <c r="E81" s="77"/>
      <c r="F81" s="37"/>
      <c r="G81" s="37">
        <v>312.7</v>
      </c>
      <c r="H81" s="179"/>
      <c r="I81" s="195"/>
    </row>
    <row r="82" spans="1:9" x14ac:dyDescent="0.3">
      <c r="A82" s="77" t="s">
        <v>378</v>
      </c>
      <c r="B82" s="4"/>
      <c r="C82" s="77"/>
      <c r="D82" s="4"/>
      <c r="E82" s="4"/>
      <c r="F82" s="37"/>
      <c r="G82" s="37">
        <v>1535.03</v>
      </c>
      <c r="H82" s="179"/>
      <c r="I82" s="195"/>
    </row>
    <row r="83" spans="1:9" x14ac:dyDescent="0.3">
      <c r="A83" s="77" t="s">
        <v>240</v>
      </c>
      <c r="B83" s="4"/>
      <c r="C83" s="4"/>
      <c r="D83" s="4"/>
      <c r="E83" s="77"/>
      <c r="F83" s="37"/>
      <c r="G83" s="37">
        <v>1055</v>
      </c>
      <c r="H83" s="179"/>
      <c r="I83" s="195"/>
    </row>
    <row r="84" spans="1:9" x14ac:dyDescent="0.3">
      <c r="A84" s="77" t="s">
        <v>241</v>
      </c>
      <c r="B84" s="4"/>
      <c r="C84" s="4"/>
      <c r="D84" s="4"/>
      <c r="E84" s="77"/>
      <c r="F84" s="37"/>
      <c r="G84" s="37">
        <v>3059.38</v>
      </c>
      <c r="H84" s="179"/>
      <c r="I84" s="195"/>
    </row>
    <row r="85" spans="1:9" x14ac:dyDescent="0.3">
      <c r="A85" s="77" t="s">
        <v>242</v>
      </c>
      <c r="B85" s="4"/>
      <c r="C85" s="4"/>
      <c r="D85" s="4"/>
      <c r="E85" s="4"/>
      <c r="F85" s="37"/>
      <c r="G85" s="37">
        <v>2208.3000000000002</v>
      </c>
      <c r="H85" s="179"/>
      <c r="I85" s="195"/>
    </row>
    <row r="86" spans="1:9" x14ac:dyDescent="0.3">
      <c r="A86" s="77" t="s">
        <v>243</v>
      </c>
      <c r="B86" s="4"/>
      <c r="C86" s="4"/>
      <c r="D86" s="4"/>
      <c r="E86" s="4"/>
      <c r="F86" s="37"/>
      <c r="G86" s="37">
        <v>704.03</v>
      </c>
      <c r="H86" s="179"/>
      <c r="I86" s="195"/>
    </row>
    <row r="87" spans="1:9" x14ac:dyDescent="0.3">
      <c r="A87" s="77" t="s">
        <v>305</v>
      </c>
      <c r="B87" s="4"/>
      <c r="C87" s="4"/>
      <c r="D87" s="4"/>
      <c r="E87" s="4"/>
      <c r="F87" s="37"/>
      <c r="G87" s="37">
        <v>376.24</v>
      </c>
      <c r="H87" s="179"/>
      <c r="I87" s="195"/>
    </row>
    <row r="88" spans="1:9" x14ac:dyDescent="0.3">
      <c r="A88" s="77" t="s">
        <v>382</v>
      </c>
      <c r="B88" s="4"/>
      <c r="C88" s="4"/>
      <c r="D88" s="4"/>
      <c r="E88" s="4"/>
      <c r="F88" s="37"/>
      <c r="G88" s="37">
        <v>3511.38</v>
      </c>
      <c r="H88" s="179"/>
      <c r="I88" s="195"/>
    </row>
    <row r="89" spans="1:9" s="4" customFormat="1" x14ac:dyDescent="0.3">
      <c r="A89" s="77" t="s">
        <v>301</v>
      </c>
      <c r="F89" s="37"/>
      <c r="G89" s="37">
        <v>409.86</v>
      </c>
      <c r="H89" s="179"/>
      <c r="I89" s="195"/>
    </row>
    <row r="90" spans="1:9" s="4" customFormat="1" x14ac:dyDescent="0.3">
      <c r="A90" s="77" t="s">
        <v>379</v>
      </c>
      <c r="F90" s="37"/>
      <c r="G90" s="37">
        <v>950</v>
      </c>
      <c r="H90" s="179"/>
      <c r="I90" s="195"/>
    </row>
    <row r="91" spans="1:9" s="4" customFormat="1" x14ac:dyDescent="0.3">
      <c r="A91" s="77" t="s">
        <v>302</v>
      </c>
      <c r="F91" s="37"/>
      <c r="G91" s="37">
        <v>2680</v>
      </c>
      <c r="H91" s="179"/>
      <c r="I91" s="195"/>
    </row>
    <row r="92" spans="1:9" x14ac:dyDescent="0.3">
      <c r="A92" s="77" t="s">
        <v>303</v>
      </c>
      <c r="B92" s="4"/>
      <c r="C92" s="4"/>
      <c r="D92" s="4"/>
      <c r="E92" s="4"/>
      <c r="F92" s="37"/>
      <c r="G92" s="37"/>
      <c r="H92" s="179"/>
      <c r="I92" s="195"/>
    </row>
    <row r="93" spans="1:9" ht="17.25" customHeight="1" x14ac:dyDescent="0.3">
      <c r="A93" s="87" t="s">
        <v>114</v>
      </c>
      <c r="B93" s="4"/>
      <c r="C93" s="4"/>
      <c r="D93" s="4"/>
      <c r="E93" s="4"/>
      <c r="F93" s="37"/>
      <c r="G93" s="88"/>
      <c r="H93" s="179">
        <f>SUM(G94:G96)</f>
        <v>8936.880000000001</v>
      </c>
      <c r="I93" s="195"/>
    </row>
    <row r="94" spans="1:9" x14ac:dyDescent="0.3">
      <c r="A94" s="77" t="s">
        <v>270</v>
      </c>
      <c r="B94" s="197"/>
      <c r="C94" s="4"/>
      <c r="D94" s="4"/>
      <c r="E94" s="4"/>
      <c r="F94" s="4"/>
      <c r="G94" s="37">
        <v>2500.79</v>
      </c>
      <c r="H94" s="179"/>
      <c r="I94" s="178"/>
    </row>
    <row r="95" spans="1:9" x14ac:dyDescent="0.3">
      <c r="A95" s="77" t="s">
        <v>271</v>
      </c>
      <c r="B95" s="197"/>
      <c r="C95" s="4"/>
      <c r="D95" s="4"/>
      <c r="E95" s="4"/>
      <c r="F95" s="4"/>
      <c r="G95" s="37">
        <v>185.46</v>
      </c>
      <c r="H95" s="179"/>
      <c r="I95" s="178"/>
    </row>
    <row r="96" spans="1:9" x14ac:dyDescent="0.3">
      <c r="A96" s="77" t="s">
        <v>115</v>
      </c>
      <c r="B96" s="197"/>
      <c r="C96" s="4"/>
      <c r="D96" s="4"/>
      <c r="E96" s="4"/>
      <c r="F96" s="4"/>
      <c r="G96" s="37">
        <v>6250.63</v>
      </c>
      <c r="H96" s="179"/>
      <c r="I96" s="178">
        <v>2</v>
      </c>
    </row>
    <row r="97" spans="1:9" ht="15.6" x14ac:dyDescent="0.3">
      <c r="A97" s="87" t="s">
        <v>116</v>
      </c>
      <c r="B97" s="4"/>
      <c r="C97" s="4"/>
      <c r="D97" s="4"/>
      <c r="E97" s="4"/>
      <c r="F97" s="4"/>
      <c r="G97" s="37"/>
      <c r="H97" s="179">
        <f>SUM(G98:G104)</f>
        <v>3932.99</v>
      </c>
      <c r="I97" s="178"/>
    </row>
    <row r="98" spans="1:9" x14ac:dyDescent="0.3">
      <c r="A98" s="198" t="s">
        <v>310</v>
      </c>
      <c r="B98" s="198"/>
      <c r="C98" s="4"/>
      <c r="D98" s="4"/>
      <c r="E98" s="4"/>
      <c r="F98" s="4"/>
      <c r="G98" s="37">
        <v>439.2</v>
      </c>
      <c r="H98" s="179"/>
      <c r="I98" s="178"/>
    </row>
    <row r="99" spans="1:9" x14ac:dyDescent="0.3">
      <c r="A99" s="198" t="s">
        <v>311</v>
      </c>
      <c r="B99" s="198"/>
      <c r="C99" s="4"/>
      <c r="D99" s="4"/>
      <c r="E99" s="4"/>
      <c r="F99" s="4"/>
      <c r="G99" s="37">
        <v>247.21</v>
      </c>
      <c r="H99" s="179"/>
      <c r="I99" s="178"/>
    </row>
    <row r="100" spans="1:9" x14ac:dyDescent="0.3">
      <c r="A100" s="198" t="s">
        <v>313</v>
      </c>
      <c r="B100" s="198"/>
      <c r="C100" s="4"/>
      <c r="D100" s="4"/>
      <c r="E100" s="4"/>
      <c r="F100" s="4"/>
      <c r="G100" s="37">
        <v>350</v>
      </c>
      <c r="H100" s="179"/>
      <c r="I100" s="178"/>
    </row>
    <row r="101" spans="1:9" x14ac:dyDescent="0.3">
      <c r="A101" s="198" t="s">
        <v>312</v>
      </c>
      <c r="B101" s="198"/>
      <c r="C101" s="4"/>
      <c r="D101" s="4"/>
      <c r="E101" s="4"/>
      <c r="F101" s="4"/>
      <c r="G101" s="37">
        <v>540.5</v>
      </c>
      <c r="H101" s="179"/>
      <c r="I101" s="178"/>
    </row>
    <row r="102" spans="1:9" s="4" customFormat="1" x14ac:dyDescent="0.3">
      <c r="A102" s="198" t="s">
        <v>309</v>
      </c>
      <c r="B102" s="198"/>
      <c r="G102" s="37">
        <v>1006.08</v>
      </c>
      <c r="H102" s="179"/>
      <c r="I102" s="178"/>
    </row>
    <row r="103" spans="1:9" x14ac:dyDescent="0.3">
      <c r="A103" s="198" t="s">
        <v>307</v>
      </c>
      <c r="B103" s="198"/>
      <c r="C103" s="4"/>
      <c r="D103" s="4"/>
      <c r="E103" s="4"/>
      <c r="F103" s="4"/>
      <c r="G103" s="37">
        <v>1000</v>
      </c>
      <c r="H103" s="179"/>
      <c r="I103" s="178"/>
    </row>
    <row r="104" spans="1:9" s="4" customFormat="1" x14ac:dyDescent="0.3">
      <c r="A104" s="198" t="s">
        <v>308</v>
      </c>
      <c r="B104" s="198"/>
      <c r="G104" s="37">
        <v>350</v>
      </c>
      <c r="H104" s="179"/>
      <c r="I104" s="178"/>
    </row>
    <row r="105" spans="1:9" s="4" customFormat="1" x14ac:dyDescent="0.3">
      <c r="A105" s="198"/>
      <c r="B105" s="198"/>
      <c r="G105" s="37"/>
      <c r="H105" s="179"/>
      <c r="I105" s="178"/>
    </row>
    <row r="106" spans="1:9" ht="15.6" x14ac:dyDescent="0.3">
      <c r="A106" s="87" t="s">
        <v>117</v>
      </c>
      <c r="B106" s="199"/>
      <c r="C106" s="199"/>
      <c r="D106" s="199"/>
      <c r="E106" s="199"/>
      <c r="F106" s="200"/>
      <c r="G106" s="52"/>
      <c r="H106" s="179">
        <v>250</v>
      </c>
      <c r="I106" s="178"/>
    </row>
    <row r="107" spans="1:9" x14ac:dyDescent="0.3">
      <c r="A107" s="198"/>
      <c r="B107" s="4"/>
      <c r="C107" s="4"/>
      <c r="D107" s="4"/>
      <c r="E107" s="198"/>
      <c r="F107" s="4"/>
      <c r="G107" s="37"/>
      <c r="H107" s="179"/>
      <c r="I107" s="178"/>
    </row>
    <row r="108" spans="1:9" ht="15.6" x14ac:dyDescent="0.3">
      <c r="A108" s="87" t="s">
        <v>118</v>
      </c>
      <c r="B108" s="4"/>
      <c r="C108" s="4"/>
      <c r="D108" s="4"/>
      <c r="E108" s="4"/>
      <c r="F108" s="4"/>
      <c r="G108" s="37"/>
      <c r="H108" s="179">
        <f>SUM(G109:G125)</f>
        <v>72717.549999999988</v>
      </c>
      <c r="I108" s="178"/>
    </row>
    <row r="109" spans="1:9" x14ac:dyDescent="0.3">
      <c r="A109" s="198" t="s">
        <v>119</v>
      </c>
      <c r="B109" s="4"/>
      <c r="C109" s="4"/>
      <c r="D109" s="4"/>
      <c r="E109" s="4"/>
      <c r="F109" s="198"/>
      <c r="G109" s="37">
        <v>47544.84</v>
      </c>
      <c r="H109" s="179"/>
      <c r="I109" s="178"/>
    </row>
    <row r="110" spans="1:9" x14ac:dyDescent="0.3">
      <c r="A110" s="198" t="s">
        <v>120</v>
      </c>
      <c r="B110" s="4"/>
      <c r="C110" s="4"/>
      <c r="D110" s="4"/>
      <c r="E110" s="4"/>
      <c r="F110" s="4"/>
      <c r="G110" s="37">
        <v>302.39999999999998</v>
      </c>
      <c r="H110" s="201"/>
      <c r="I110" s="178"/>
    </row>
    <row r="111" spans="1:9" x14ac:dyDescent="0.3">
      <c r="A111" s="198" t="s">
        <v>121</v>
      </c>
      <c r="B111" s="4"/>
      <c r="C111" s="4"/>
      <c r="D111" s="4"/>
      <c r="E111" s="4"/>
      <c r="F111" s="4"/>
      <c r="G111" s="202">
        <v>373.98</v>
      </c>
      <c r="H111" s="179"/>
      <c r="I111" s="178"/>
    </row>
    <row r="112" spans="1:9" x14ac:dyDescent="0.3">
      <c r="A112" s="198" t="s">
        <v>314</v>
      </c>
      <c r="B112" s="4"/>
      <c r="C112" s="4"/>
      <c r="D112" s="4"/>
      <c r="E112" s="4"/>
      <c r="F112" s="198"/>
      <c r="G112" s="37">
        <v>1556.24</v>
      </c>
      <c r="H112" s="179"/>
      <c r="I112" s="178"/>
    </row>
    <row r="113" spans="1:9" x14ac:dyDescent="0.3">
      <c r="A113" s="198" t="s">
        <v>122</v>
      </c>
      <c r="B113" s="4"/>
      <c r="C113" s="4"/>
      <c r="D113" s="4"/>
      <c r="E113" s="4"/>
      <c r="F113" s="198"/>
      <c r="G113" s="37">
        <v>232.53</v>
      </c>
      <c r="H113" s="179"/>
      <c r="I113" s="178"/>
    </row>
    <row r="114" spans="1:9" x14ac:dyDescent="0.3">
      <c r="A114" s="198" t="s">
        <v>244</v>
      </c>
      <c r="B114" s="4"/>
      <c r="C114" s="4"/>
      <c r="D114" s="198"/>
      <c r="E114" s="4"/>
      <c r="F114" s="4"/>
      <c r="G114" s="37">
        <v>1402.67</v>
      </c>
      <c r="H114" s="179"/>
      <c r="I114" s="178"/>
    </row>
    <row r="115" spans="1:9" x14ac:dyDescent="0.3">
      <c r="A115" s="198" t="s">
        <v>315</v>
      </c>
      <c r="B115" s="4"/>
      <c r="C115" s="4"/>
      <c r="D115" s="4"/>
      <c r="E115" s="4"/>
      <c r="F115" s="4"/>
      <c r="G115" s="202">
        <v>187</v>
      </c>
      <c r="H115" s="179"/>
      <c r="I115" s="178"/>
    </row>
    <row r="116" spans="1:9" x14ac:dyDescent="0.3">
      <c r="A116" s="198" t="s">
        <v>245</v>
      </c>
      <c r="B116" s="4"/>
      <c r="C116" s="4"/>
      <c r="D116" s="4"/>
      <c r="E116" s="4"/>
      <c r="F116" s="4"/>
      <c r="G116" s="37">
        <v>105.53</v>
      </c>
      <c r="H116" s="179"/>
      <c r="I116" s="178"/>
    </row>
    <row r="117" spans="1:9" x14ac:dyDescent="0.3">
      <c r="A117" s="198" t="s">
        <v>246</v>
      </c>
      <c r="B117" s="4"/>
      <c r="C117" s="4"/>
      <c r="D117" s="4"/>
      <c r="E117" s="4"/>
      <c r="F117" s="4"/>
      <c r="G117" s="37">
        <v>5405.91</v>
      </c>
      <c r="H117" s="179"/>
      <c r="I117" s="178"/>
    </row>
    <row r="118" spans="1:9" x14ac:dyDescent="0.3">
      <c r="A118" s="198" t="s">
        <v>247</v>
      </c>
      <c r="B118" s="4"/>
      <c r="C118" s="4"/>
      <c r="D118" s="4"/>
      <c r="E118" s="4"/>
      <c r="F118" s="4"/>
      <c r="G118" s="37">
        <v>386.89</v>
      </c>
      <c r="H118" s="179"/>
      <c r="I118" s="178"/>
    </row>
    <row r="119" spans="1:9" x14ac:dyDescent="0.3">
      <c r="A119" s="198" t="s">
        <v>248</v>
      </c>
      <c r="B119" s="4"/>
      <c r="C119" s="4"/>
      <c r="D119" s="4"/>
      <c r="E119" s="4"/>
      <c r="F119" s="4"/>
      <c r="G119" s="37">
        <v>3500</v>
      </c>
      <c r="H119" s="179"/>
      <c r="I119" s="178"/>
    </row>
    <row r="120" spans="1:9" x14ac:dyDescent="0.3">
      <c r="A120" s="198" t="s">
        <v>249</v>
      </c>
      <c r="B120" s="4"/>
      <c r="C120" s="4"/>
      <c r="D120" s="4"/>
      <c r="E120" s="4"/>
      <c r="F120" s="4"/>
      <c r="G120" s="37">
        <v>2509.1999999999998</v>
      </c>
      <c r="H120" s="179"/>
      <c r="I120" s="178"/>
    </row>
    <row r="121" spans="1:9" x14ac:dyDescent="0.3">
      <c r="A121" s="198" t="s">
        <v>123</v>
      </c>
      <c r="B121" s="4"/>
      <c r="C121" s="4"/>
      <c r="D121" s="4"/>
      <c r="E121" s="4"/>
      <c r="F121" s="4"/>
      <c r="G121" s="37">
        <v>467.39</v>
      </c>
      <c r="H121" s="179"/>
      <c r="I121" s="178"/>
    </row>
    <row r="122" spans="1:9" x14ac:dyDescent="0.3">
      <c r="A122" s="198" t="s">
        <v>250</v>
      </c>
      <c r="B122" s="28"/>
      <c r="C122" s="28"/>
      <c r="D122" s="28"/>
      <c r="E122" s="28"/>
      <c r="F122" s="4"/>
      <c r="G122" s="37">
        <v>170.97</v>
      </c>
      <c r="H122" s="179"/>
      <c r="I122" s="178"/>
    </row>
    <row r="123" spans="1:9" s="4" customFormat="1" x14ac:dyDescent="0.3">
      <c r="A123" s="198" t="s">
        <v>317</v>
      </c>
      <c r="B123" s="28"/>
      <c r="C123" s="28"/>
      <c r="D123" s="28"/>
      <c r="E123" s="28"/>
      <c r="G123" s="37">
        <v>500</v>
      </c>
      <c r="H123" s="179"/>
      <c r="I123" s="178"/>
    </row>
    <row r="124" spans="1:9" s="4" customFormat="1" x14ac:dyDescent="0.3">
      <c r="A124" s="198" t="s">
        <v>316</v>
      </c>
      <c r="B124" s="28"/>
      <c r="C124" s="28"/>
      <c r="D124" s="28"/>
      <c r="E124" s="28"/>
      <c r="G124" s="37">
        <v>8000</v>
      </c>
      <c r="H124" s="179"/>
      <c r="I124" s="178"/>
    </row>
    <row r="125" spans="1:9" x14ac:dyDescent="0.3">
      <c r="A125" s="198" t="s">
        <v>318</v>
      </c>
      <c r="B125" s="28"/>
      <c r="C125" s="28"/>
      <c r="D125" s="28"/>
      <c r="E125" s="4"/>
      <c r="F125" s="4"/>
      <c r="G125" s="37">
        <v>72</v>
      </c>
      <c r="H125" s="179"/>
      <c r="I125" s="178"/>
    </row>
    <row r="126" spans="1:9" s="4" customFormat="1" ht="15.6" x14ac:dyDescent="0.3">
      <c r="A126" s="51"/>
      <c r="G126" s="37"/>
      <c r="H126" s="179"/>
      <c r="I126" s="178"/>
    </row>
    <row r="127" spans="1:9" ht="15.6" x14ac:dyDescent="0.3">
      <c r="A127" s="90" t="s">
        <v>251</v>
      </c>
      <c r="B127" s="51"/>
      <c r="C127" s="4"/>
      <c r="D127" s="4"/>
      <c r="E127" s="4"/>
      <c r="F127" s="4"/>
      <c r="G127" s="37"/>
      <c r="H127" s="179">
        <f>SUM(G128:G130)</f>
        <v>3100.76</v>
      </c>
      <c r="I127" s="178"/>
    </row>
    <row r="128" spans="1:9" x14ac:dyDescent="0.3">
      <c r="A128" s="77" t="s">
        <v>252</v>
      </c>
      <c r="B128" s="28"/>
      <c r="C128" s="28"/>
      <c r="D128" s="28"/>
      <c r="E128" s="203"/>
      <c r="F128" s="52"/>
      <c r="G128" s="37">
        <v>810.39</v>
      </c>
      <c r="H128" s="179"/>
      <c r="I128" s="178"/>
    </row>
    <row r="129" spans="1:9" x14ac:dyDescent="0.3">
      <c r="A129" s="77" t="s">
        <v>253</v>
      </c>
      <c r="B129" s="28"/>
      <c r="C129" s="28"/>
      <c r="D129" s="28"/>
      <c r="E129" s="203"/>
      <c r="F129" s="52"/>
      <c r="G129" s="37">
        <v>1017.71</v>
      </c>
      <c r="H129" s="179"/>
      <c r="I129" s="178"/>
    </row>
    <row r="130" spans="1:9" x14ac:dyDescent="0.3">
      <c r="A130" s="77" t="s">
        <v>254</v>
      </c>
      <c r="B130" s="28"/>
      <c r="C130" s="28"/>
      <c r="D130" s="28"/>
      <c r="E130" s="203"/>
      <c r="F130" s="52"/>
      <c r="G130" s="37">
        <v>1272.6600000000001</v>
      </c>
      <c r="H130" s="179"/>
      <c r="I130" s="178"/>
    </row>
    <row r="131" spans="1:9" ht="15.6" x14ac:dyDescent="0.3">
      <c r="A131" s="51"/>
      <c r="B131" s="4"/>
      <c r="C131" s="4"/>
      <c r="D131" s="4"/>
      <c r="E131" s="4"/>
      <c r="F131" s="4"/>
      <c r="G131" s="37"/>
      <c r="H131" s="179"/>
      <c r="I131" s="178"/>
    </row>
    <row r="132" spans="1:9" ht="15.6" x14ac:dyDescent="0.3">
      <c r="A132" s="90" t="s">
        <v>255</v>
      </c>
      <c r="B132" s="4"/>
      <c r="C132" s="4"/>
      <c r="D132" s="4"/>
      <c r="E132" s="4"/>
      <c r="F132" s="51"/>
      <c r="G132" s="37"/>
      <c r="H132" s="179">
        <v>1600.31</v>
      </c>
      <c r="I132" s="178"/>
    </row>
    <row r="133" spans="1:9" ht="15.6" x14ac:dyDescent="0.3">
      <c r="A133" s="51"/>
      <c r="B133" s="4"/>
      <c r="C133" s="4"/>
      <c r="D133" s="4"/>
      <c r="E133" s="4"/>
      <c r="F133" s="4"/>
      <c r="G133" s="37"/>
      <c r="H133" s="179"/>
      <c r="I133" s="178"/>
    </row>
    <row r="134" spans="1:9" ht="15.6" x14ac:dyDescent="0.3">
      <c r="A134" s="87" t="s">
        <v>256</v>
      </c>
      <c r="B134" s="4"/>
      <c r="C134" s="4"/>
      <c r="D134" s="4"/>
      <c r="E134" s="4"/>
      <c r="F134" s="4"/>
      <c r="G134" s="88"/>
      <c r="H134" s="179">
        <f>SUM(G135:G141)</f>
        <v>6296.1399999999994</v>
      </c>
      <c r="I134" s="178"/>
    </row>
    <row r="135" spans="1:9" x14ac:dyDescent="0.3">
      <c r="A135" s="77" t="s">
        <v>319</v>
      </c>
      <c r="B135" s="4"/>
      <c r="C135" s="4"/>
      <c r="D135" s="4"/>
      <c r="E135" s="4"/>
      <c r="F135" s="4"/>
      <c r="G135" s="37">
        <v>772.24</v>
      </c>
      <c r="H135" s="179"/>
      <c r="I135" s="178"/>
    </row>
    <row r="136" spans="1:9" x14ac:dyDescent="0.3">
      <c r="A136" s="77" t="s">
        <v>320</v>
      </c>
      <c r="B136" s="197"/>
      <c r="C136" s="197"/>
      <c r="D136" s="197"/>
      <c r="E136" s="197"/>
      <c r="F136" s="197"/>
      <c r="G136" s="179">
        <v>5</v>
      </c>
      <c r="H136" s="204"/>
      <c r="I136" s="205"/>
    </row>
    <row r="137" spans="1:9" x14ac:dyDescent="0.3">
      <c r="A137" s="77" t="s">
        <v>321</v>
      </c>
      <c r="B137" s="197"/>
      <c r="C137" s="197"/>
      <c r="D137" s="197"/>
      <c r="E137" s="197"/>
      <c r="F137" s="197"/>
      <c r="G137" s="179">
        <v>1137</v>
      </c>
      <c r="H137" s="204"/>
      <c r="I137" s="205"/>
    </row>
    <row r="138" spans="1:9" x14ac:dyDescent="0.3">
      <c r="A138" s="77" t="s">
        <v>322</v>
      </c>
      <c r="B138" s="197"/>
      <c r="C138" s="197"/>
      <c r="D138" s="197"/>
      <c r="E138" s="4"/>
      <c r="F138" s="4"/>
      <c r="G138" s="37">
        <v>372</v>
      </c>
      <c r="H138" s="179"/>
      <c r="I138" s="178"/>
    </row>
    <row r="139" spans="1:9" s="4" customFormat="1" x14ac:dyDescent="0.3">
      <c r="A139" s="77" t="s">
        <v>323</v>
      </c>
      <c r="B139" s="197"/>
      <c r="C139" s="197"/>
      <c r="D139" s="197"/>
      <c r="G139" s="37">
        <v>263.11</v>
      </c>
      <c r="H139" s="179"/>
      <c r="I139" s="178"/>
    </row>
    <row r="140" spans="1:9" s="4" customFormat="1" x14ac:dyDescent="0.3">
      <c r="A140" s="77" t="s">
        <v>171</v>
      </c>
      <c r="B140" s="197"/>
      <c r="C140" s="197"/>
      <c r="D140" s="197"/>
      <c r="G140" s="37">
        <v>529.71</v>
      </c>
      <c r="H140" s="179"/>
      <c r="I140" s="178"/>
    </row>
    <row r="141" spans="1:9" s="4" customFormat="1" x14ac:dyDescent="0.3">
      <c r="A141" s="77" t="s">
        <v>324</v>
      </c>
      <c r="B141" s="197"/>
      <c r="C141" s="197"/>
      <c r="D141" s="197"/>
      <c r="G141" s="37">
        <v>3217.08</v>
      </c>
      <c r="H141" s="179"/>
      <c r="I141" s="178"/>
    </row>
    <row r="142" spans="1:9" x14ac:dyDescent="0.3">
      <c r="A142" s="77"/>
      <c r="B142" s="197"/>
      <c r="C142" s="197"/>
      <c r="D142" s="197"/>
      <c r="E142" s="4"/>
      <c r="F142" s="4"/>
      <c r="G142" s="37"/>
      <c r="H142" s="179"/>
      <c r="I142" s="178"/>
    </row>
    <row r="143" spans="1:9" ht="15.6" x14ac:dyDescent="0.3">
      <c r="A143" s="87" t="s">
        <v>257</v>
      </c>
      <c r="B143" s="4"/>
      <c r="C143" s="4"/>
      <c r="D143" s="4"/>
      <c r="E143" s="4"/>
      <c r="F143" s="4"/>
      <c r="G143" s="37"/>
      <c r="H143" s="179">
        <v>5338.38</v>
      </c>
      <c r="I143" s="178"/>
    </row>
    <row r="144" spans="1:9" ht="15.6" x14ac:dyDescent="0.3">
      <c r="A144" s="87"/>
      <c r="B144" s="4"/>
      <c r="C144" s="4"/>
      <c r="D144" s="4"/>
      <c r="E144" s="4"/>
      <c r="F144" s="4"/>
      <c r="G144" s="37"/>
      <c r="H144" s="179"/>
      <c r="I144" s="178"/>
    </row>
    <row r="145" spans="1:9" ht="15.6" x14ac:dyDescent="0.3">
      <c r="A145" s="87" t="s">
        <v>258</v>
      </c>
      <c r="B145" s="4"/>
      <c r="C145" s="4"/>
      <c r="D145" s="4"/>
      <c r="E145" s="4"/>
      <c r="F145" s="4"/>
      <c r="G145" s="37"/>
      <c r="H145" s="179">
        <v>514.29</v>
      </c>
      <c r="I145" s="178">
        <v>3</v>
      </c>
    </row>
    <row r="146" spans="1:9" ht="20.399999999999999" x14ac:dyDescent="0.35">
      <c r="A146" s="206" t="s">
        <v>95</v>
      </c>
      <c r="B146" s="207"/>
      <c r="C146" s="207"/>
      <c r="D146" s="207"/>
      <c r="E146" s="207"/>
      <c r="F146" s="207"/>
      <c r="G146" s="204"/>
      <c r="H146" s="208">
        <f>H148+H156</f>
        <v>389192.91</v>
      </c>
      <c r="I146" s="91">
        <f>H146/392900.01</f>
        <v>0.99056477499198836</v>
      </c>
    </row>
    <row r="147" spans="1:9" ht="9" customHeight="1" x14ac:dyDescent="0.3">
      <c r="A147" s="84"/>
      <c r="B147" s="4"/>
      <c r="C147" s="4"/>
      <c r="D147" s="4"/>
      <c r="E147" s="4"/>
      <c r="F147" s="4"/>
      <c r="G147" s="37"/>
      <c r="H147" s="179"/>
      <c r="I147" s="178"/>
    </row>
    <row r="148" spans="1:9" ht="15.6" x14ac:dyDescent="0.3">
      <c r="A148" s="84" t="s">
        <v>259</v>
      </c>
      <c r="B148" s="4"/>
      <c r="C148" s="4"/>
      <c r="D148" s="4"/>
      <c r="E148" s="84"/>
      <c r="F148" s="87"/>
      <c r="G148" s="37"/>
      <c r="H148" s="177">
        <f>B150+B151+B152+E150+E151+B153+E152+E153+B154+E154</f>
        <v>40744.200000000004</v>
      </c>
      <c r="I148" s="104">
        <f>H148/40745</f>
        <v>0.99998036568904169</v>
      </c>
    </row>
    <row r="149" spans="1:9" ht="15.6" x14ac:dyDescent="0.3">
      <c r="A149" s="87" t="s">
        <v>260</v>
      </c>
      <c r="B149" s="4"/>
      <c r="C149" s="4"/>
      <c r="D149" s="4"/>
      <c r="E149" s="4"/>
      <c r="F149" s="4"/>
      <c r="G149" s="37"/>
      <c r="H149" s="179"/>
      <c r="I149" s="93"/>
    </row>
    <row r="150" spans="1:9" x14ac:dyDescent="0.3">
      <c r="A150" s="77" t="s">
        <v>126</v>
      </c>
      <c r="B150" s="52">
        <v>3000</v>
      </c>
      <c r="C150" s="77"/>
      <c r="D150" s="77" t="s">
        <v>125</v>
      </c>
      <c r="E150" s="52">
        <v>2150.0100000000002</v>
      </c>
      <c r="F150" s="4"/>
      <c r="G150" s="37"/>
      <c r="H150" s="179"/>
      <c r="I150" s="93"/>
    </row>
    <row r="151" spans="1:9" x14ac:dyDescent="0.3">
      <c r="A151" s="77" t="s">
        <v>124</v>
      </c>
      <c r="B151" s="52">
        <v>1000</v>
      </c>
      <c r="C151" s="77"/>
      <c r="D151" s="92" t="s">
        <v>261</v>
      </c>
      <c r="E151" s="52">
        <v>1500</v>
      </c>
      <c r="F151" s="4"/>
      <c r="G151" s="37"/>
      <c r="H151" s="179"/>
      <c r="I151" s="93"/>
    </row>
    <row r="152" spans="1:9" x14ac:dyDescent="0.3">
      <c r="A152" s="77" t="s">
        <v>128</v>
      </c>
      <c r="B152" s="52">
        <v>12444.19</v>
      </c>
      <c r="C152" s="77"/>
      <c r="D152" s="77" t="s">
        <v>131</v>
      </c>
      <c r="E152" s="52">
        <v>3000</v>
      </c>
      <c r="F152" s="4"/>
      <c r="G152" s="37"/>
      <c r="H152" s="179"/>
      <c r="I152" s="93"/>
    </row>
    <row r="153" spans="1:9" x14ac:dyDescent="0.3">
      <c r="A153" s="77" t="s">
        <v>127</v>
      </c>
      <c r="B153" s="52">
        <v>1500</v>
      </c>
      <c r="C153" s="77"/>
      <c r="D153" s="209" t="s">
        <v>383</v>
      </c>
      <c r="E153" s="52">
        <v>420</v>
      </c>
      <c r="F153" s="4"/>
      <c r="G153" s="37"/>
      <c r="H153" s="179"/>
      <c r="I153" s="93"/>
    </row>
    <row r="154" spans="1:9" x14ac:dyDescent="0.3">
      <c r="A154" s="77" t="s">
        <v>140</v>
      </c>
      <c r="B154" s="52">
        <v>1500</v>
      </c>
      <c r="C154" s="77"/>
      <c r="D154" s="213" t="s">
        <v>132</v>
      </c>
      <c r="E154" s="52">
        <v>14230</v>
      </c>
      <c r="F154" s="4"/>
      <c r="G154" s="37"/>
      <c r="H154" s="179"/>
      <c r="I154" s="93"/>
    </row>
    <row r="155" spans="1:9" x14ac:dyDescent="0.3">
      <c r="A155" s="77"/>
      <c r="B155" s="4"/>
      <c r="C155" s="4"/>
      <c r="D155" s="4"/>
      <c r="E155" s="4"/>
      <c r="F155" s="4"/>
      <c r="G155" s="37"/>
      <c r="H155" s="179"/>
      <c r="I155" s="93"/>
    </row>
    <row r="156" spans="1:9" ht="15.6" x14ac:dyDescent="0.3">
      <c r="A156" s="84" t="s">
        <v>133</v>
      </c>
      <c r="B156" s="4"/>
      <c r="C156" s="4"/>
      <c r="D156" s="4"/>
      <c r="E156" s="4"/>
      <c r="F156" s="84"/>
      <c r="G156" s="88"/>
      <c r="H156" s="177">
        <f>SUM(H157:H262)</f>
        <v>348448.70999999996</v>
      </c>
      <c r="I156" s="104">
        <f>H156/352155.01</f>
        <v>0.98947537335902147</v>
      </c>
    </row>
    <row r="157" spans="1:9" ht="8.25" customHeight="1" x14ac:dyDescent="0.3">
      <c r="A157" s="87"/>
      <c r="B157" s="4"/>
      <c r="C157" s="4"/>
      <c r="D157" s="4"/>
      <c r="E157" s="4"/>
      <c r="F157" s="4"/>
      <c r="G157" s="37"/>
      <c r="H157" s="179"/>
      <c r="I157" s="178"/>
    </row>
    <row r="158" spans="1:9" ht="15.6" x14ac:dyDescent="0.3">
      <c r="A158" s="87" t="s">
        <v>134</v>
      </c>
      <c r="B158" s="4"/>
      <c r="C158" s="4"/>
      <c r="D158" s="4"/>
      <c r="E158" s="4"/>
      <c r="F158" s="4"/>
      <c r="G158" s="37"/>
      <c r="H158" s="179">
        <f>SUM(G159:G186)</f>
        <v>124043.91999999998</v>
      </c>
      <c r="I158" s="92"/>
    </row>
    <row r="159" spans="1:9" x14ac:dyDescent="0.3">
      <c r="A159" s="210" t="s">
        <v>325</v>
      </c>
      <c r="B159" s="4"/>
      <c r="C159" s="4"/>
      <c r="D159" s="4"/>
      <c r="E159" s="4"/>
      <c r="F159" s="4"/>
      <c r="G159" s="37">
        <f>B160+B161+E160+E161+B162+B163+B164+B165+B166+B167+B168+E162+E163+E164+E165+E166+E167+E168+B169</f>
        <v>40399.369999999995</v>
      </c>
      <c r="H159" s="179"/>
      <c r="I159" s="178"/>
    </row>
    <row r="160" spans="1:9" x14ac:dyDescent="0.3">
      <c r="A160" s="211" t="s">
        <v>131</v>
      </c>
      <c r="B160" s="37">
        <v>4137.3500000000004</v>
      </c>
      <c r="C160" s="82"/>
      <c r="D160" s="212" t="s">
        <v>128</v>
      </c>
      <c r="E160" s="37">
        <v>4487.05</v>
      </c>
      <c r="F160" s="4"/>
      <c r="G160" s="37"/>
      <c r="H160" s="179"/>
      <c r="I160" s="178"/>
    </row>
    <row r="161" spans="1:9" x14ac:dyDescent="0.3">
      <c r="A161" s="211" t="s">
        <v>130</v>
      </c>
      <c r="B161" s="37">
        <v>1901.3</v>
      </c>
      <c r="C161" s="82"/>
      <c r="D161" s="212" t="s">
        <v>146</v>
      </c>
      <c r="E161" s="37">
        <v>2546.91</v>
      </c>
      <c r="F161" s="4"/>
      <c r="G161" s="37"/>
      <c r="H161" s="179"/>
      <c r="I161" s="178"/>
    </row>
    <row r="162" spans="1:9" s="4" customFormat="1" x14ac:dyDescent="0.3">
      <c r="A162" s="211" t="s">
        <v>125</v>
      </c>
      <c r="B162" s="37">
        <v>2795.75</v>
      </c>
      <c r="C162" s="82"/>
      <c r="D162" s="212" t="s">
        <v>127</v>
      </c>
      <c r="E162" s="37">
        <v>1041.6600000000001</v>
      </c>
      <c r="G162" s="37"/>
      <c r="H162" s="179"/>
      <c r="I162" s="178"/>
    </row>
    <row r="163" spans="1:9" s="4" customFormat="1" x14ac:dyDescent="0.3">
      <c r="A163" s="211" t="s">
        <v>141</v>
      </c>
      <c r="B163" s="37">
        <v>3330.78</v>
      </c>
      <c r="C163" s="82"/>
      <c r="D163" s="212" t="s">
        <v>126</v>
      </c>
      <c r="E163" s="37">
        <v>3997.11</v>
      </c>
      <c r="G163" s="37"/>
      <c r="H163" s="179"/>
      <c r="I163" s="178"/>
    </row>
    <row r="164" spans="1:9" s="4" customFormat="1" x14ac:dyDescent="0.3">
      <c r="A164" s="211" t="s">
        <v>152</v>
      </c>
      <c r="B164" s="37">
        <v>2987.65</v>
      </c>
      <c r="C164" s="82"/>
      <c r="D164" s="212" t="s">
        <v>124</v>
      </c>
      <c r="E164" s="37">
        <v>1452.4</v>
      </c>
      <c r="G164" s="37"/>
      <c r="H164" s="179"/>
      <c r="I164" s="178"/>
    </row>
    <row r="165" spans="1:9" s="4" customFormat="1" x14ac:dyDescent="0.3">
      <c r="A165" s="211" t="s">
        <v>265</v>
      </c>
      <c r="B165" s="37">
        <v>1501.89</v>
      </c>
      <c r="C165" s="82"/>
      <c r="D165" s="212" t="s">
        <v>135</v>
      </c>
      <c r="E165" s="37">
        <v>1996.24</v>
      </c>
      <c r="G165" s="37"/>
      <c r="H165" s="179"/>
      <c r="I165" s="178"/>
    </row>
    <row r="166" spans="1:9" s="4" customFormat="1" x14ac:dyDescent="0.3">
      <c r="A166" s="211" t="s">
        <v>137</v>
      </c>
      <c r="B166" s="37">
        <v>2847.57</v>
      </c>
      <c r="C166" s="82"/>
      <c r="D166" s="212" t="s">
        <v>139</v>
      </c>
      <c r="E166" s="37">
        <v>987.15</v>
      </c>
      <c r="G166" s="37"/>
      <c r="H166" s="179"/>
      <c r="I166" s="178"/>
    </row>
    <row r="167" spans="1:9" s="4" customFormat="1" x14ac:dyDescent="0.3">
      <c r="A167" s="211" t="s">
        <v>142</v>
      </c>
      <c r="B167" s="37">
        <v>380</v>
      </c>
      <c r="C167" s="82"/>
      <c r="D167" s="212" t="s">
        <v>138</v>
      </c>
      <c r="E167" s="37">
        <v>769.65</v>
      </c>
      <c r="G167" s="37"/>
      <c r="H167" s="179"/>
      <c r="I167" s="178"/>
    </row>
    <row r="168" spans="1:9" s="4" customFormat="1" x14ac:dyDescent="0.3">
      <c r="A168" s="211" t="s">
        <v>143</v>
      </c>
      <c r="B168" s="37">
        <v>1306.75</v>
      </c>
      <c r="C168" s="82"/>
      <c r="D168" s="212" t="s">
        <v>136</v>
      </c>
      <c r="E168" s="37">
        <v>1286.0999999999999</v>
      </c>
      <c r="G168" s="37"/>
      <c r="H168" s="179"/>
      <c r="I168" s="178"/>
    </row>
    <row r="169" spans="1:9" x14ac:dyDescent="0.3">
      <c r="A169" s="211" t="s">
        <v>140</v>
      </c>
      <c r="B169" s="82">
        <v>646.05999999999995</v>
      </c>
      <c r="C169" s="82"/>
      <c r="D169" s="212"/>
      <c r="E169" s="82"/>
      <c r="F169" s="4"/>
      <c r="G169" s="37"/>
      <c r="H169" s="179"/>
      <c r="I169" s="178"/>
    </row>
    <row r="170" spans="1:9" s="225" customFormat="1" ht="5.25" customHeight="1" x14ac:dyDescent="0.3">
      <c r="A170" s="226"/>
      <c r="B170" s="82"/>
      <c r="C170" s="82"/>
      <c r="D170" s="212"/>
      <c r="E170" s="82"/>
      <c r="G170" s="37"/>
      <c r="H170" s="179"/>
      <c r="I170" s="178"/>
    </row>
    <row r="171" spans="1:9" x14ac:dyDescent="0.3">
      <c r="A171" s="210" t="s">
        <v>144</v>
      </c>
      <c r="B171" s="4"/>
      <c r="C171" s="4"/>
      <c r="D171" s="77"/>
      <c r="E171" s="4"/>
      <c r="F171" s="4"/>
      <c r="G171" s="37">
        <f>B172+B173+B174+B175+B176+B177+B178+B179+B180+B181+B184+E172+E173+E174+E175+E176+E177+E178+E179+E180+E181+B182+B183+E182+E183</f>
        <v>79258.98</v>
      </c>
      <c r="H171" s="179"/>
      <c r="I171" s="178"/>
    </row>
    <row r="172" spans="1:9" x14ac:dyDescent="0.3">
      <c r="A172" s="213" t="s">
        <v>139</v>
      </c>
      <c r="B172" s="52">
        <v>4940.5600000000004</v>
      </c>
      <c r="C172" s="77"/>
      <c r="D172" s="77" t="s">
        <v>137</v>
      </c>
      <c r="E172" s="52">
        <v>811.73</v>
      </c>
      <c r="F172" s="4"/>
      <c r="G172" s="37"/>
      <c r="H172" s="179"/>
      <c r="I172" s="178"/>
    </row>
    <row r="173" spans="1:9" x14ac:dyDescent="0.3">
      <c r="A173" s="77" t="s">
        <v>142</v>
      </c>
      <c r="B173" s="52">
        <v>5497.9</v>
      </c>
      <c r="C173" s="77"/>
      <c r="D173" s="77" t="s">
        <v>148</v>
      </c>
      <c r="E173" s="52">
        <v>1899.2</v>
      </c>
      <c r="F173" s="4"/>
      <c r="G173" s="37"/>
      <c r="H173" s="179"/>
      <c r="I173" s="178"/>
    </row>
    <row r="174" spans="1:9" x14ac:dyDescent="0.3">
      <c r="A174" s="77" t="s">
        <v>136</v>
      </c>
      <c r="B174" s="52">
        <v>6099.77</v>
      </c>
      <c r="C174" s="77"/>
      <c r="D174" s="213" t="s">
        <v>262</v>
      </c>
      <c r="E174" s="52">
        <v>7932.06</v>
      </c>
      <c r="F174" s="4"/>
      <c r="G174" s="37"/>
      <c r="H174" s="179"/>
      <c r="I174" s="178"/>
    </row>
    <row r="175" spans="1:9" x14ac:dyDescent="0.3">
      <c r="A175" s="77" t="s">
        <v>127</v>
      </c>
      <c r="B175" s="52">
        <v>5127.97</v>
      </c>
      <c r="C175" s="77"/>
      <c r="D175" s="213" t="s">
        <v>263</v>
      </c>
      <c r="E175" s="52">
        <v>1980.88</v>
      </c>
      <c r="F175" s="4"/>
      <c r="G175" s="37"/>
      <c r="H175" s="179"/>
      <c r="I175" s="178"/>
    </row>
    <row r="176" spans="1:9" x14ac:dyDescent="0.3">
      <c r="A176" s="77" t="s">
        <v>125</v>
      </c>
      <c r="B176" s="52">
        <v>4318.3900000000003</v>
      </c>
      <c r="C176" s="77"/>
      <c r="D176" s="77" t="s">
        <v>130</v>
      </c>
      <c r="E176" s="52">
        <v>2650.8</v>
      </c>
      <c r="F176" s="4"/>
      <c r="G176" s="37"/>
      <c r="H176" s="179"/>
      <c r="I176" s="178"/>
    </row>
    <row r="177" spans="1:9" x14ac:dyDescent="0.3">
      <c r="A177" s="77" t="s">
        <v>146</v>
      </c>
      <c r="B177" s="52">
        <v>3832.91</v>
      </c>
      <c r="C177" s="77"/>
      <c r="D177" s="77" t="s">
        <v>129</v>
      </c>
      <c r="E177" s="52">
        <v>2505.6</v>
      </c>
      <c r="F177" s="4"/>
      <c r="G177" s="37"/>
      <c r="H177" s="179"/>
      <c r="I177" s="178"/>
    </row>
    <row r="178" spans="1:9" x14ac:dyDescent="0.3">
      <c r="A178" s="77" t="s">
        <v>135</v>
      </c>
      <c r="B178" s="52">
        <v>2960.9</v>
      </c>
      <c r="C178" s="77"/>
      <c r="D178" s="77" t="s">
        <v>147</v>
      </c>
      <c r="E178" s="52">
        <v>2233.25</v>
      </c>
      <c r="F178" s="4"/>
      <c r="G178" s="37"/>
      <c r="H178" s="179"/>
      <c r="I178" s="178"/>
    </row>
    <row r="179" spans="1:9" x14ac:dyDescent="0.3">
      <c r="A179" s="77" t="s">
        <v>140</v>
      </c>
      <c r="B179" s="52">
        <v>1498.75</v>
      </c>
      <c r="C179" s="77"/>
      <c r="D179" s="77" t="s">
        <v>126</v>
      </c>
      <c r="E179" s="52">
        <v>2206.96</v>
      </c>
      <c r="F179" s="4"/>
      <c r="G179" s="37"/>
      <c r="H179" s="179"/>
      <c r="I179" s="178"/>
    </row>
    <row r="180" spans="1:9" x14ac:dyDescent="0.3">
      <c r="A180" s="77" t="s">
        <v>138</v>
      </c>
      <c r="B180" s="52">
        <v>1050</v>
      </c>
      <c r="C180" s="77"/>
      <c r="D180" s="77" t="s">
        <v>143</v>
      </c>
      <c r="E180" s="52">
        <v>2704</v>
      </c>
      <c r="F180" s="4"/>
      <c r="G180" s="37"/>
      <c r="H180" s="179"/>
      <c r="I180" s="178"/>
    </row>
    <row r="181" spans="1:9" x14ac:dyDescent="0.3">
      <c r="A181" s="77" t="s">
        <v>128</v>
      </c>
      <c r="B181" s="52">
        <v>5098.2</v>
      </c>
      <c r="C181" s="77"/>
      <c r="D181" s="77" t="s">
        <v>131</v>
      </c>
      <c r="E181" s="52">
        <v>5602.65</v>
      </c>
      <c r="F181" s="4"/>
      <c r="G181" s="37"/>
      <c r="H181" s="179"/>
      <c r="I181" s="178"/>
    </row>
    <row r="182" spans="1:9" s="120" customFormat="1" x14ac:dyDescent="0.3">
      <c r="A182" s="77" t="s">
        <v>141</v>
      </c>
      <c r="B182" s="52">
        <v>299.86</v>
      </c>
      <c r="C182" s="77"/>
      <c r="D182" s="77" t="s">
        <v>326</v>
      </c>
      <c r="E182" s="52">
        <v>100</v>
      </c>
      <c r="G182" s="37"/>
      <c r="H182" s="179"/>
      <c r="I182" s="178"/>
    </row>
    <row r="183" spans="1:9" s="120" customFormat="1" x14ac:dyDescent="0.3">
      <c r="A183" s="77" t="s">
        <v>124</v>
      </c>
      <c r="B183" s="52">
        <v>2466.5500000000002</v>
      </c>
      <c r="C183" s="77"/>
      <c r="D183" s="77" t="s">
        <v>145</v>
      </c>
      <c r="E183" s="52">
        <v>5440.09</v>
      </c>
      <c r="G183" s="37"/>
      <c r="H183" s="179"/>
      <c r="I183" s="178"/>
    </row>
    <row r="184" spans="1:9" ht="6.75" customHeight="1" x14ac:dyDescent="0.3">
      <c r="A184" s="77"/>
      <c r="B184" s="52"/>
      <c r="C184" s="77"/>
      <c r="D184" s="77"/>
      <c r="E184" s="214"/>
      <c r="F184" s="4"/>
      <c r="G184" s="37"/>
      <c r="H184" s="179"/>
      <c r="I184" s="178"/>
    </row>
    <row r="185" spans="1:9" x14ac:dyDescent="0.3">
      <c r="A185" s="210" t="s">
        <v>327</v>
      </c>
      <c r="B185" s="215"/>
      <c r="C185" s="210"/>
      <c r="D185" s="210"/>
      <c r="E185" s="215"/>
      <c r="F185" s="4"/>
      <c r="G185" s="37">
        <f>E186+E187</f>
        <v>4385.57</v>
      </c>
      <c r="H185" s="179"/>
      <c r="I185" s="178"/>
    </row>
    <row r="186" spans="1:9" x14ac:dyDescent="0.3">
      <c r="A186" s="77" t="s">
        <v>384</v>
      </c>
      <c r="B186" s="214"/>
      <c r="C186" s="77"/>
      <c r="D186" s="77"/>
      <c r="E186" s="52">
        <v>736</v>
      </c>
      <c r="F186" s="4"/>
      <c r="G186" s="37"/>
      <c r="H186" s="179"/>
      <c r="I186" s="178"/>
    </row>
    <row r="187" spans="1:9" s="120" customFormat="1" x14ac:dyDescent="0.3">
      <c r="A187" s="77" t="s">
        <v>328</v>
      </c>
      <c r="B187" s="214"/>
      <c r="C187" s="77"/>
      <c r="D187" s="77"/>
      <c r="E187" s="52">
        <v>3649.57</v>
      </c>
      <c r="G187" s="37"/>
      <c r="H187" s="179"/>
      <c r="I187" s="178"/>
    </row>
    <row r="188" spans="1:9" s="120" customFormat="1" x14ac:dyDescent="0.3">
      <c r="A188" s="77"/>
      <c r="B188" s="214"/>
      <c r="C188" s="77"/>
      <c r="D188" s="77"/>
      <c r="E188" s="216"/>
      <c r="G188" s="37"/>
      <c r="H188" s="179"/>
      <c r="I188" s="178"/>
    </row>
    <row r="189" spans="1:9" ht="15.6" x14ac:dyDescent="0.3">
      <c r="A189" s="87" t="s">
        <v>150</v>
      </c>
      <c r="B189" s="4"/>
      <c r="C189" s="4"/>
      <c r="D189" s="4"/>
      <c r="E189" s="4"/>
      <c r="F189" s="4"/>
      <c r="G189" s="37"/>
      <c r="H189" s="179">
        <f>SUM(G191:G210)</f>
        <v>34275.08</v>
      </c>
      <c r="I189" s="92"/>
    </row>
    <row r="190" spans="1:9" ht="12" customHeight="1" x14ac:dyDescent="0.3">
      <c r="A190" s="87"/>
      <c r="B190" s="4"/>
      <c r="C190" s="4"/>
      <c r="D190" s="4"/>
      <c r="E190" s="4"/>
      <c r="F190" s="4"/>
      <c r="G190" s="37"/>
      <c r="H190" s="179"/>
      <c r="I190" s="92"/>
    </row>
    <row r="191" spans="1:9" x14ac:dyDescent="0.3">
      <c r="A191" s="210" t="s">
        <v>151</v>
      </c>
      <c r="B191" s="4"/>
      <c r="C191" s="4"/>
      <c r="D191" s="4"/>
      <c r="E191" s="4"/>
      <c r="F191" s="77"/>
      <c r="G191" s="52">
        <f>SUM(B192:B197)+SUM(E192:E197)</f>
        <v>1823.06</v>
      </c>
      <c r="H191" s="179"/>
      <c r="I191" s="178"/>
    </row>
    <row r="192" spans="1:9" x14ac:dyDescent="0.3">
      <c r="A192" s="77" t="s">
        <v>139</v>
      </c>
      <c r="B192" s="52">
        <v>97</v>
      </c>
      <c r="C192" s="4"/>
      <c r="D192" s="77" t="s">
        <v>140</v>
      </c>
      <c r="E192" s="37">
        <v>92</v>
      </c>
      <c r="F192" s="4"/>
      <c r="G192" s="37"/>
      <c r="H192" s="179"/>
      <c r="I192" s="178"/>
    </row>
    <row r="193" spans="1:9" x14ac:dyDescent="0.3">
      <c r="A193" s="77" t="s">
        <v>125</v>
      </c>
      <c r="B193" s="52">
        <v>375.99</v>
      </c>
      <c r="C193" s="4"/>
      <c r="D193" s="77" t="s">
        <v>126</v>
      </c>
      <c r="E193" s="37">
        <v>89</v>
      </c>
      <c r="F193" s="4"/>
      <c r="G193" s="37"/>
      <c r="H193" s="179"/>
      <c r="I193" s="178"/>
    </row>
    <row r="194" spans="1:9" x14ac:dyDescent="0.3">
      <c r="A194" s="77" t="s">
        <v>127</v>
      </c>
      <c r="B194" s="52">
        <v>194</v>
      </c>
      <c r="C194" s="4"/>
      <c r="D194" s="77" t="s">
        <v>128</v>
      </c>
      <c r="E194" s="37">
        <v>95</v>
      </c>
      <c r="F194" s="4"/>
      <c r="G194" s="37"/>
      <c r="H194" s="179"/>
      <c r="I194" s="178"/>
    </row>
    <row r="195" spans="1:9" s="120" customFormat="1" x14ac:dyDescent="0.3">
      <c r="A195" s="77" t="s">
        <v>142</v>
      </c>
      <c r="B195" s="52">
        <v>42</v>
      </c>
      <c r="D195" s="77" t="s">
        <v>143</v>
      </c>
      <c r="E195" s="37">
        <v>225.03</v>
      </c>
      <c r="G195" s="37"/>
      <c r="H195" s="179"/>
      <c r="I195" s="178"/>
    </row>
    <row r="196" spans="1:9" s="120" customFormat="1" x14ac:dyDescent="0.3">
      <c r="A196" s="77" t="s">
        <v>141</v>
      </c>
      <c r="B196" s="52">
        <v>262.01</v>
      </c>
      <c r="D196" s="77" t="s">
        <v>137</v>
      </c>
      <c r="E196" s="37">
        <v>84.01</v>
      </c>
      <c r="G196" s="37"/>
      <c r="H196" s="179"/>
      <c r="I196" s="178"/>
    </row>
    <row r="197" spans="1:9" s="120" customFormat="1" x14ac:dyDescent="0.3">
      <c r="A197" s="77" t="s">
        <v>146</v>
      </c>
      <c r="B197" s="52">
        <v>140.99</v>
      </c>
      <c r="D197" s="77" t="s">
        <v>148</v>
      </c>
      <c r="E197" s="37">
        <v>126.03</v>
      </c>
      <c r="G197" s="37"/>
      <c r="H197" s="179"/>
      <c r="I197" s="178">
        <v>4</v>
      </c>
    </row>
    <row r="198" spans="1:9" x14ac:dyDescent="0.3">
      <c r="A198" s="210" t="s">
        <v>153</v>
      </c>
      <c r="B198" s="89"/>
      <c r="C198" s="4"/>
      <c r="D198" s="4"/>
      <c r="E198" s="4"/>
      <c r="F198" s="4"/>
      <c r="G198" s="217">
        <f>B199+B200+B201+B202+B203+B204+B205+B206+B207+E199+E200+E201+E202+E203+E204+E205+E206+E207+B208</f>
        <v>30058.15</v>
      </c>
      <c r="H198" s="179"/>
      <c r="I198" s="178"/>
    </row>
    <row r="199" spans="1:9" x14ac:dyDescent="0.3">
      <c r="A199" s="77" t="s">
        <v>127</v>
      </c>
      <c r="B199" s="52">
        <v>2725.94</v>
      </c>
      <c r="C199" s="4"/>
      <c r="D199" s="77" t="s">
        <v>138</v>
      </c>
      <c r="E199" s="37">
        <v>603.24</v>
      </c>
      <c r="F199" s="4"/>
      <c r="G199" s="37"/>
      <c r="H199" s="179"/>
      <c r="I199" s="178"/>
    </row>
    <row r="200" spans="1:9" x14ac:dyDescent="0.3">
      <c r="A200" s="77" t="s">
        <v>145</v>
      </c>
      <c r="B200" s="52">
        <v>825.39</v>
      </c>
      <c r="C200" s="4"/>
      <c r="D200" s="77" t="s">
        <v>264</v>
      </c>
      <c r="E200" s="37">
        <v>847.81</v>
      </c>
      <c r="F200" s="4"/>
      <c r="G200" s="37"/>
      <c r="H200" s="179"/>
      <c r="I200" s="178"/>
    </row>
    <row r="201" spans="1:9" x14ac:dyDescent="0.3">
      <c r="A201" s="77" t="s">
        <v>147</v>
      </c>
      <c r="B201" s="52">
        <v>2013.5</v>
      </c>
      <c r="C201" s="4"/>
      <c r="D201" s="77" t="s">
        <v>130</v>
      </c>
      <c r="E201" s="37">
        <v>1097.78</v>
      </c>
      <c r="F201" s="4"/>
      <c r="G201" s="37"/>
      <c r="H201" s="179"/>
      <c r="I201" s="178"/>
    </row>
    <row r="202" spans="1:9" x14ac:dyDescent="0.3">
      <c r="A202" s="213" t="s">
        <v>126</v>
      </c>
      <c r="B202" s="52">
        <v>1630.32</v>
      </c>
      <c r="C202" s="4"/>
      <c r="D202" s="77" t="s">
        <v>146</v>
      </c>
      <c r="E202" s="37">
        <v>1238.94</v>
      </c>
      <c r="F202" s="4"/>
      <c r="G202" s="37"/>
      <c r="H202" s="179"/>
      <c r="I202" s="178"/>
    </row>
    <row r="203" spans="1:9" x14ac:dyDescent="0.3">
      <c r="A203" s="213" t="s">
        <v>143</v>
      </c>
      <c r="B203" s="52">
        <v>537.78</v>
      </c>
      <c r="C203" s="4"/>
      <c r="D203" s="77" t="s">
        <v>149</v>
      </c>
      <c r="E203" s="37">
        <v>1028.3399999999999</v>
      </c>
      <c r="F203" s="4"/>
      <c r="G203" s="37"/>
      <c r="H203" s="179"/>
      <c r="I203" s="178"/>
    </row>
    <row r="204" spans="1:9" x14ac:dyDescent="0.3">
      <c r="A204" s="213" t="s">
        <v>140</v>
      </c>
      <c r="B204" s="52">
        <v>896.96</v>
      </c>
      <c r="C204" s="4"/>
      <c r="D204" s="77" t="s">
        <v>128</v>
      </c>
      <c r="E204" s="37">
        <v>1439.54</v>
      </c>
      <c r="F204" s="4"/>
      <c r="G204" s="37"/>
      <c r="H204" s="179"/>
      <c r="I204" s="178"/>
    </row>
    <row r="205" spans="1:9" x14ac:dyDescent="0.3">
      <c r="A205" s="77" t="s">
        <v>139</v>
      </c>
      <c r="B205" s="52">
        <v>410.96</v>
      </c>
      <c r="C205" s="4"/>
      <c r="D205" s="77" t="s">
        <v>157</v>
      </c>
      <c r="E205" s="37">
        <v>663.31</v>
      </c>
      <c r="F205" s="4"/>
      <c r="G205" s="37"/>
      <c r="H205" s="179"/>
      <c r="I205" s="178"/>
    </row>
    <row r="206" spans="1:9" x14ac:dyDescent="0.3">
      <c r="A206" s="77" t="s">
        <v>135</v>
      </c>
      <c r="B206" s="52">
        <v>397.22</v>
      </c>
      <c r="C206" s="4"/>
      <c r="D206" s="77" t="s">
        <v>125</v>
      </c>
      <c r="E206" s="37">
        <v>2147.17</v>
      </c>
      <c r="F206" s="4"/>
      <c r="G206" s="37"/>
      <c r="H206" s="179"/>
      <c r="I206" s="178"/>
    </row>
    <row r="207" spans="1:9" x14ac:dyDescent="0.3">
      <c r="A207" s="77" t="s">
        <v>148</v>
      </c>
      <c r="B207" s="52">
        <v>2751.74</v>
      </c>
      <c r="C207" s="4"/>
      <c r="D207" s="77" t="s">
        <v>142</v>
      </c>
      <c r="E207" s="37">
        <v>8434</v>
      </c>
      <c r="F207" s="4"/>
      <c r="G207" s="37"/>
      <c r="H207" s="179"/>
      <c r="I207" s="178"/>
    </row>
    <row r="208" spans="1:9" x14ac:dyDescent="0.3">
      <c r="A208" s="77" t="s">
        <v>136</v>
      </c>
      <c r="B208" s="89">
        <v>368.21</v>
      </c>
      <c r="C208" s="4"/>
      <c r="D208" s="77"/>
      <c r="E208" s="37"/>
      <c r="F208" s="4"/>
      <c r="G208" s="37"/>
      <c r="H208" s="179"/>
      <c r="I208" s="178"/>
    </row>
    <row r="209" spans="1:9" x14ac:dyDescent="0.3">
      <c r="A209" s="77"/>
      <c r="B209" s="89"/>
      <c r="C209" s="4"/>
      <c r="D209" s="77"/>
      <c r="E209" s="4"/>
      <c r="F209" s="4"/>
      <c r="G209" s="37"/>
      <c r="H209" s="179"/>
      <c r="I209" s="178"/>
    </row>
    <row r="210" spans="1:9" x14ac:dyDescent="0.3">
      <c r="A210" s="210" t="s">
        <v>154</v>
      </c>
      <c r="B210" s="89"/>
      <c r="C210" s="4"/>
      <c r="D210" s="4"/>
      <c r="E210" s="4"/>
      <c r="F210" s="4"/>
      <c r="G210" s="37">
        <f>B211+B212+B213+B214+B215+E211+E212+E213+E214+E215+B216+B217+E216+E217+B218+B219+E218</f>
        <v>2393.87</v>
      </c>
      <c r="H210" s="179"/>
      <c r="I210" s="178"/>
    </row>
    <row r="211" spans="1:9" x14ac:dyDescent="0.3">
      <c r="A211" s="77" t="s">
        <v>131</v>
      </c>
      <c r="B211" s="89">
        <v>447.73</v>
      </c>
      <c r="C211" s="4"/>
      <c r="D211" s="80" t="s">
        <v>130</v>
      </c>
      <c r="E211" s="4">
        <v>74.41</v>
      </c>
      <c r="F211" s="4"/>
      <c r="G211" s="37"/>
      <c r="H211" s="179"/>
      <c r="I211" s="178"/>
    </row>
    <row r="212" spans="1:9" x14ac:dyDescent="0.3">
      <c r="A212" s="77" t="s">
        <v>141</v>
      </c>
      <c r="B212" s="89">
        <v>42.93</v>
      </c>
      <c r="C212" s="4"/>
      <c r="D212" s="80" t="s">
        <v>127</v>
      </c>
      <c r="E212" s="4">
        <v>343.44</v>
      </c>
      <c r="F212" s="4"/>
      <c r="G212" s="37"/>
      <c r="H212" s="179"/>
      <c r="I212" s="178"/>
    </row>
    <row r="213" spans="1:9" x14ac:dyDescent="0.3">
      <c r="A213" s="77" t="s">
        <v>128</v>
      </c>
      <c r="B213" s="89">
        <v>42.93</v>
      </c>
      <c r="C213" s="4"/>
      <c r="D213" s="80" t="s">
        <v>140</v>
      </c>
      <c r="E213" s="4">
        <v>48.65</v>
      </c>
      <c r="F213" s="4"/>
      <c r="G213" s="37"/>
      <c r="H213" s="179"/>
      <c r="I213" s="178"/>
    </row>
    <row r="214" spans="1:9" x14ac:dyDescent="0.3">
      <c r="A214" s="77" t="s">
        <v>148</v>
      </c>
      <c r="B214" s="89">
        <v>100.17</v>
      </c>
      <c r="C214" s="4"/>
      <c r="D214" s="80" t="s">
        <v>125</v>
      </c>
      <c r="E214" s="4">
        <v>718.37</v>
      </c>
      <c r="F214" s="4"/>
      <c r="G214" s="37"/>
      <c r="H214" s="179"/>
      <c r="I214" s="178"/>
    </row>
    <row r="215" spans="1:9" x14ac:dyDescent="0.3">
      <c r="A215" s="77" t="s">
        <v>126</v>
      </c>
      <c r="B215" s="89">
        <v>114.48</v>
      </c>
      <c r="C215" s="4"/>
      <c r="D215" s="80" t="s">
        <v>137</v>
      </c>
      <c r="E215" s="4">
        <v>77.28</v>
      </c>
      <c r="F215" s="4"/>
      <c r="G215" s="37"/>
      <c r="H215" s="179"/>
      <c r="I215" s="178"/>
    </row>
    <row r="216" spans="1:9" x14ac:dyDescent="0.3">
      <c r="A216" s="77" t="s">
        <v>139</v>
      </c>
      <c r="B216" s="89">
        <v>5.72</v>
      </c>
      <c r="C216" s="4"/>
      <c r="D216" s="80" t="s">
        <v>146</v>
      </c>
      <c r="E216" s="4">
        <v>77.27</v>
      </c>
      <c r="F216" s="4"/>
      <c r="G216" s="37"/>
      <c r="H216" s="179"/>
      <c r="I216" s="178"/>
    </row>
    <row r="217" spans="1:9" x14ac:dyDescent="0.3">
      <c r="A217" s="77" t="s">
        <v>152</v>
      </c>
      <c r="B217" s="89">
        <v>54.38</v>
      </c>
      <c r="C217" s="4"/>
      <c r="D217" s="80" t="s">
        <v>142</v>
      </c>
      <c r="E217" s="4">
        <v>120.2</v>
      </c>
      <c r="F217" s="4"/>
      <c r="G217" s="37"/>
      <c r="H217" s="179"/>
      <c r="I217" s="178"/>
    </row>
    <row r="218" spans="1:9" x14ac:dyDescent="0.3">
      <c r="A218" s="77" t="s">
        <v>265</v>
      </c>
      <c r="B218" s="89">
        <v>54.36</v>
      </c>
      <c r="C218" s="213"/>
      <c r="D218" s="77" t="s">
        <v>138</v>
      </c>
      <c r="E218" s="4">
        <v>28.62</v>
      </c>
      <c r="F218" s="4"/>
      <c r="G218" s="37"/>
      <c r="H218" s="179"/>
      <c r="I218" s="178"/>
    </row>
    <row r="219" spans="1:9" s="120" customFormat="1" x14ac:dyDescent="0.3">
      <c r="A219" s="77" t="s">
        <v>143</v>
      </c>
      <c r="B219" s="89">
        <v>42.93</v>
      </c>
      <c r="C219" s="213"/>
      <c r="D219" s="77"/>
      <c r="G219" s="37"/>
      <c r="H219" s="179"/>
      <c r="I219" s="178"/>
    </row>
    <row r="220" spans="1:9" x14ac:dyDescent="0.3">
      <c r="A220" s="77"/>
      <c r="B220" s="89"/>
      <c r="C220" s="213"/>
      <c r="D220" s="77"/>
      <c r="E220" s="4"/>
      <c r="F220" s="4"/>
      <c r="G220" s="37"/>
      <c r="H220" s="179"/>
      <c r="I220" s="178"/>
    </row>
    <row r="221" spans="1:9" ht="15.6" x14ac:dyDescent="0.3">
      <c r="A221" s="87" t="s">
        <v>155</v>
      </c>
      <c r="B221" s="4"/>
      <c r="C221" s="4"/>
      <c r="D221" s="4"/>
      <c r="E221" s="4"/>
      <c r="F221" s="4"/>
      <c r="G221" s="37"/>
      <c r="H221" s="179">
        <f>B223+B224+E223+E224+B225+B226+B227+B228+E225+E226+E227+E228</f>
        <v>85513.17</v>
      </c>
      <c r="I221" s="178"/>
    </row>
    <row r="222" spans="1:9" x14ac:dyDescent="0.3">
      <c r="A222" s="210" t="s">
        <v>156</v>
      </c>
      <c r="B222" s="4"/>
      <c r="C222" s="4"/>
      <c r="D222" s="4"/>
      <c r="E222" s="4"/>
      <c r="F222" s="4"/>
      <c r="G222" s="37"/>
      <c r="H222" s="179"/>
      <c r="I222" s="178"/>
    </row>
    <row r="223" spans="1:9" x14ac:dyDescent="0.3">
      <c r="A223" s="77" t="s">
        <v>124</v>
      </c>
      <c r="B223" s="37">
        <v>123</v>
      </c>
      <c r="C223" s="4"/>
      <c r="D223" s="77" t="s">
        <v>145</v>
      </c>
      <c r="E223" s="187">
        <v>901.59</v>
      </c>
      <c r="F223" s="4"/>
      <c r="G223" s="37"/>
      <c r="H223" s="179"/>
      <c r="I223" s="178"/>
    </row>
    <row r="224" spans="1:9" x14ac:dyDescent="0.3">
      <c r="A224" s="77" t="s">
        <v>266</v>
      </c>
      <c r="B224" s="37">
        <v>12998.33</v>
      </c>
      <c r="C224" s="4"/>
      <c r="D224" s="77" t="s">
        <v>136</v>
      </c>
      <c r="E224" s="187">
        <v>725</v>
      </c>
      <c r="F224" s="4"/>
      <c r="G224" s="37"/>
      <c r="H224" s="179"/>
      <c r="I224" s="178"/>
    </row>
    <row r="225" spans="1:9" s="120" customFormat="1" x14ac:dyDescent="0.3">
      <c r="A225" s="77" t="s">
        <v>137</v>
      </c>
      <c r="B225" s="37">
        <v>23950.5</v>
      </c>
      <c r="D225" s="77" t="s">
        <v>127</v>
      </c>
      <c r="E225" s="187">
        <v>26020.9</v>
      </c>
      <c r="G225" s="37"/>
      <c r="H225" s="179"/>
      <c r="I225" s="178"/>
    </row>
    <row r="226" spans="1:9" s="120" customFormat="1" x14ac:dyDescent="0.3">
      <c r="A226" s="77" t="s">
        <v>147</v>
      </c>
      <c r="B226" s="37">
        <v>1992.6</v>
      </c>
      <c r="D226" s="77" t="s">
        <v>138</v>
      </c>
      <c r="E226" s="187">
        <v>10250</v>
      </c>
      <c r="G226" s="37"/>
      <c r="H226" s="179"/>
      <c r="I226" s="178"/>
    </row>
    <row r="227" spans="1:9" s="120" customFormat="1" x14ac:dyDescent="0.3">
      <c r="A227" s="77" t="s">
        <v>126</v>
      </c>
      <c r="B227" s="37">
        <v>1500</v>
      </c>
      <c r="D227" s="77" t="s">
        <v>130</v>
      </c>
      <c r="E227" s="187">
        <v>1199.25</v>
      </c>
      <c r="G227" s="37"/>
      <c r="H227" s="179"/>
      <c r="I227" s="178"/>
    </row>
    <row r="228" spans="1:9" s="120" customFormat="1" x14ac:dyDescent="0.3">
      <c r="A228" s="77" t="s">
        <v>152</v>
      </c>
      <c r="B228" s="37">
        <v>2900</v>
      </c>
      <c r="D228" s="77" t="s">
        <v>148</v>
      </c>
      <c r="E228" s="187">
        <v>2952</v>
      </c>
      <c r="G228" s="37"/>
      <c r="H228" s="179"/>
      <c r="I228" s="178"/>
    </row>
    <row r="229" spans="1:9" x14ac:dyDescent="0.3">
      <c r="A229" s="77"/>
      <c r="B229" s="82"/>
      <c r="C229" s="4"/>
      <c r="D229" s="77"/>
      <c r="E229" s="218"/>
      <c r="F229" s="4"/>
      <c r="G229" s="37"/>
      <c r="H229" s="179"/>
      <c r="I229" s="178"/>
    </row>
    <row r="230" spans="1:9" ht="15.6" x14ac:dyDescent="0.3">
      <c r="A230" s="87" t="s">
        <v>158</v>
      </c>
      <c r="B230" s="4"/>
      <c r="C230" s="4"/>
      <c r="D230" s="4"/>
      <c r="E230" s="4"/>
      <c r="F230" s="4"/>
      <c r="G230" s="37"/>
      <c r="H230" s="179">
        <f>SUM(G231:G251)</f>
        <v>99889.16</v>
      </c>
      <c r="I230" s="178"/>
    </row>
    <row r="231" spans="1:9" x14ac:dyDescent="0.3">
      <c r="A231" s="77" t="s">
        <v>38</v>
      </c>
      <c r="B231" s="4"/>
      <c r="C231" s="4"/>
      <c r="D231" s="4"/>
      <c r="E231" s="4"/>
      <c r="F231" s="77"/>
      <c r="G231" s="37">
        <v>372.6</v>
      </c>
      <c r="H231" s="179"/>
      <c r="I231" s="178"/>
    </row>
    <row r="232" spans="1:9" x14ac:dyDescent="0.3">
      <c r="A232" s="77" t="s">
        <v>329</v>
      </c>
      <c r="B232" s="197"/>
      <c r="C232" s="197"/>
      <c r="D232" s="4"/>
      <c r="E232" s="4"/>
      <c r="F232" s="77"/>
      <c r="G232" s="37">
        <v>9111.84</v>
      </c>
      <c r="H232" s="179"/>
      <c r="I232" s="178"/>
    </row>
    <row r="233" spans="1:9" x14ac:dyDescent="0.3">
      <c r="A233" s="77" t="s">
        <v>160</v>
      </c>
      <c r="B233" s="197"/>
      <c r="C233" s="197"/>
      <c r="D233" s="4"/>
      <c r="E233" s="4"/>
      <c r="F233" s="77"/>
      <c r="G233" s="37">
        <v>1760</v>
      </c>
      <c r="H233" s="179"/>
      <c r="I233" s="178"/>
    </row>
    <row r="234" spans="1:9" x14ac:dyDescent="0.3">
      <c r="A234" s="77" t="s">
        <v>385</v>
      </c>
      <c r="B234" s="197"/>
      <c r="C234" s="197"/>
      <c r="D234" s="4"/>
      <c r="E234" s="4"/>
      <c r="F234" s="77"/>
      <c r="G234" s="37">
        <v>7431.6</v>
      </c>
      <c r="H234" s="179"/>
      <c r="I234" s="178"/>
    </row>
    <row r="235" spans="1:9" x14ac:dyDescent="0.3">
      <c r="A235" s="77" t="s">
        <v>386</v>
      </c>
      <c r="B235" s="197"/>
      <c r="C235" s="197"/>
      <c r="D235" s="120"/>
      <c r="E235" s="120"/>
      <c r="F235" s="77"/>
      <c r="G235" s="37">
        <v>17950.099999999999</v>
      </c>
      <c r="H235" s="179"/>
      <c r="I235" s="178"/>
    </row>
    <row r="236" spans="1:9" x14ac:dyDescent="0.3">
      <c r="A236" s="77" t="s">
        <v>387</v>
      </c>
      <c r="B236" s="197"/>
      <c r="C236" s="197"/>
      <c r="D236" s="120"/>
      <c r="E236" s="120"/>
      <c r="F236" s="77"/>
      <c r="G236" s="37">
        <v>6763.82</v>
      </c>
      <c r="H236" s="179"/>
      <c r="I236" s="178"/>
    </row>
    <row r="237" spans="1:9" s="233" customFormat="1" x14ac:dyDescent="0.3">
      <c r="A237" s="77" t="s">
        <v>376</v>
      </c>
      <c r="B237" s="197"/>
      <c r="C237" s="197"/>
      <c r="F237" s="77"/>
      <c r="G237" s="37">
        <v>9411.8700000000008</v>
      </c>
      <c r="H237" s="179"/>
      <c r="I237" s="178"/>
    </row>
    <row r="238" spans="1:9" s="120" customFormat="1" x14ac:dyDescent="0.3">
      <c r="A238" s="227" t="s">
        <v>121</v>
      </c>
      <c r="B238" s="228"/>
      <c r="C238" s="228"/>
      <c r="D238" s="4"/>
      <c r="E238" s="4"/>
      <c r="F238" s="77"/>
      <c r="G238" s="37">
        <f>B239+B240+B241+B242+B243+B244+B245+B246+B247+E239+E240+E241+E242+E243+E244+E245+E246+E247</f>
        <v>4401.6499999999987</v>
      </c>
      <c r="H238" s="179"/>
      <c r="I238" s="178"/>
    </row>
    <row r="239" spans="1:9" s="120" customFormat="1" x14ac:dyDescent="0.3">
      <c r="A239" s="77" t="s">
        <v>131</v>
      </c>
      <c r="B239" s="52">
        <v>1555.84</v>
      </c>
      <c r="D239" s="80" t="s">
        <v>130</v>
      </c>
      <c r="E239" s="37">
        <v>185.09</v>
      </c>
      <c r="F239" s="77"/>
      <c r="G239" s="37"/>
      <c r="H239" s="179"/>
      <c r="I239" s="178"/>
    </row>
    <row r="240" spans="1:9" s="120" customFormat="1" x14ac:dyDescent="0.3">
      <c r="A240" s="77" t="s">
        <v>141</v>
      </c>
      <c r="B240" s="52">
        <v>121.07</v>
      </c>
      <c r="D240" s="80" t="s">
        <v>127</v>
      </c>
      <c r="E240" s="37">
        <v>688.07</v>
      </c>
      <c r="F240" s="77"/>
      <c r="G240" s="37"/>
      <c r="H240" s="179"/>
      <c r="I240" s="178"/>
    </row>
    <row r="241" spans="1:9" s="120" customFormat="1" x14ac:dyDescent="0.3">
      <c r="A241" s="77" t="s">
        <v>128</v>
      </c>
      <c r="B241" s="52">
        <v>121.07</v>
      </c>
      <c r="D241" s="80" t="s">
        <v>140</v>
      </c>
      <c r="E241" s="37">
        <v>322.57</v>
      </c>
      <c r="F241" s="77"/>
      <c r="G241" s="37"/>
      <c r="H241" s="179"/>
      <c r="I241" s="178"/>
    </row>
    <row r="242" spans="1:9" s="120" customFormat="1" x14ac:dyDescent="0.3">
      <c r="A242" s="77" t="s">
        <v>148</v>
      </c>
      <c r="B242" s="52">
        <v>40.07</v>
      </c>
      <c r="D242" s="80" t="s">
        <v>125</v>
      </c>
      <c r="E242" s="37">
        <v>155.38999999999999</v>
      </c>
      <c r="F242" s="77"/>
      <c r="G242" s="37"/>
      <c r="H242" s="179"/>
      <c r="I242" s="178"/>
    </row>
    <row r="243" spans="1:9" s="120" customFormat="1" x14ac:dyDescent="0.3">
      <c r="A243" s="77" t="s">
        <v>126</v>
      </c>
      <c r="B243" s="52">
        <v>299.27</v>
      </c>
      <c r="D243" s="80" t="s">
        <v>137</v>
      </c>
      <c r="E243" s="37">
        <v>244.59</v>
      </c>
      <c r="F243" s="77"/>
      <c r="G243" s="37"/>
      <c r="H243" s="179"/>
      <c r="I243" s="178"/>
    </row>
    <row r="244" spans="1:9" s="120" customFormat="1" x14ac:dyDescent="0.3">
      <c r="A244" s="77" t="s">
        <v>139</v>
      </c>
      <c r="B244" s="52">
        <v>19.39</v>
      </c>
      <c r="D244" s="80" t="s">
        <v>146</v>
      </c>
      <c r="E244" s="37">
        <v>40.07</v>
      </c>
      <c r="F244" s="77"/>
      <c r="G244" s="37"/>
      <c r="H244" s="179"/>
      <c r="I244" s="178"/>
    </row>
    <row r="245" spans="1:9" s="120" customFormat="1" x14ac:dyDescent="0.3">
      <c r="A245" s="77" t="s">
        <v>152</v>
      </c>
      <c r="B245" s="52">
        <v>40.07</v>
      </c>
      <c r="D245" s="80" t="s">
        <v>142</v>
      </c>
      <c r="E245" s="37">
        <v>40.07</v>
      </c>
      <c r="F245" s="77"/>
      <c r="G245" s="37"/>
      <c r="H245" s="179"/>
      <c r="I245" s="178"/>
    </row>
    <row r="246" spans="1:9" s="120" customFormat="1" x14ac:dyDescent="0.3">
      <c r="A246" s="77" t="s">
        <v>265</v>
      </c>
      <c r="B246" s="52">
        <v>335.16</v>
      </c>
      <c r="C246" s="213"/>
      <c r="D246" s="77" t="s">
        <v>138</v>
      </c>
      <c r="E246" s="37">
        <v>31.48</v>
      </c>
      <c r="F246" s="77"/>
      <c r="G246" s="37"/>
      <c r="H246" s="179"/>
      <c r="I246" s="178"/>
    </row>
    <row r="247" spans="1:9" s="120" customFormat="1" x14ac:dyDescent="0.3">
      <c r="A247" s="77" t="s">
        <v>143</v>
      </c>
      <c r="B247" s="52">
        <v>31.48</v>
      </c>
      <c r="C247" s="213"/>
      <c r="D247" s="77" t="s">
        <v>124</v>
      </c>
      <c r="E247" s="120">
        <v>130.9</v>
      </c>
      <c r="F247" s="77"/>
      <c r="G247" s="37"/>
      <c r="H247" s="179"/>
      <c r="I247" s="178">
        <v>5</v>
      </c>
    </row>
    <row r="248" spans="1:9" ht="9.75" customHeight="1" x14ac:dyDescent="0.3">
      <c r="A248" s="77"/>
      <c r="B248" s="197"/>
      <c r="C248" s="197"/>
      <c r="D248" s="4"/>
      <c r="E248" s="4"/>
      <c r="F248" s="77"/>
      <c r="G248" s="37"/>
      <c r="H248" s="179"/>
      <c r="I248" s="178"/>
    </row>
    <row r="249" spans="1:9" x14ac:dyDescent="0.3">
      <c r="A249" s="210" t="s">
        <v>161</v>
      </c>
      <c r="B249" s="4"/>
      <c r="C249" s="4"/>
      <c r="D249" s="4"/>
      <c r="E249" s="77"/>
      <c r="F249" s="4"/>
      <c r="G249" s="37">
        <f>B250+B251+B252+B253+B254+E250+E251+E252+E253+B255+B256+B257+B258+E254+E255+E256+E257+E258</f>
        <v>42685.679999999993</v>
      </c>
      <c r="H249" s="179"/>
      <c r="I249" s="178"/>
    </row>
    <row r="250" spans="1:9" x14ac:dyDescent="0.3">
      <c r="A250" s="77" t="s">
        <v>128</v>
      </c>
      <c r="B250" s="37">
        <v>629.16999999999996</v>
      </c>
      <c r="C250" s="4"/>
      <c r="D250" s="80" t="s">
        <v>127</v>
      </c>
      <c r="E250" s="52">
        <v>492</v>
      </c>
      <c r="F250" s="4"/>
      <c r="G250" s="37"/>
      <c r="H250" s="179"/>
      <c r="I250" s="178"/>
    </row>
    <row r="251" spans="1:9" x14ac:dyDescent="0.3">
      <c r="A251" s="77" t="s">
        <v>142</v>
      </c>
      <c r="B251" s="37">
        <v>694.95</v>
      </c>
      <c r="C251" s="4"/>
      <c r="D251" s="80" t="s">
        <v>145</v>
      </c>
      <c r="E251" s="52">
        <v>5387.35</v>
      </c>
      <c r="F251" s="4"/>
      <c r="G251" s="37"/>
      <c r="H251" s="179"/>
      <c r="I251" s="178"/>
    </row>
    <row r="252" spans="1:9" x14ac:dyDescent="0.3">
      <c r="A252" s="77" t="s">
        <v>129</v>
      </c>
      <c r="B252" s="37">
        <v>2594.4</v>
      </c>
      <c r="C252" s="4"/>
      <c r="D252" s="80" t="s">
        <v>140</v>
      </c>
      <c r="E252" s="52">
        <v>984</v>
      </c>
      <c r="F252" s="4"/>
      <c r="G252" s="37"/>
      <c r="H252" s="179"/>
      <c r="I252" s="178"/>
    </row>
    <row r="253" spans="1:9" x14ac:dyDescent="0.3">
      <c r="A253" s="213" t="s">
        <v>130</v>
      </c>
      <c r="B253" s="37">
        <v>5930.25</v>
      </c>
      <c r="C253" s="4"/>
      <c r="D253" s="80" t="s">
        <v>147</v>
      </c>
      <c r="E253" s="52">
        <v>270</v>
      </c>
      <c r="F253" s="4"/>
      <c r="G253" s="37"/>
      <c r="H253" s="179"/>
      <c r="I253" s="178"/>
    </row>
    <row r="254" spans="1:9" x14ac:dyDescent="0.3">
      <c r="A254" s="213" t="s">
        <v>265</v>
      </c>
      <c r="B254" s="37">
        <v>9802.98</v>
      </c>
      <c r="C254" s="4"/>
      <c r="D254" s="80" t="s">
        <v>137</v>
      </c>
      <c r="E254" s="52">
        <v>2636.6</v>
      </c>
      <c r="F254" s="4"/>
      <c r="G254" s="37"/>
      <c r="H254" s="179"/>
      <c r="I254" s="178"/>
    </row>
    <row r="255" spans="1:9" s="120" customFormat="1" x14ac:dyDescent="0.3">
      <c r="A255" s="213" t="s">
        <v>124</v>
      </c>
      <c r="B255" s="37">
        <v>849.94</v>
      </c>
      <c r="D255" s="80" t="s">
        <v>131</v>
      </c>
      <c r="E255" s="52">
        <v>2800</v>
      </c>
      <c r="G255" s="37"/>
      <c r="H255" s="179"/>
      <c r="I255" s="178"/>
    </row>
    <row r="256" spans="1:9" s="120" customFormat="1" x14ac:dyDescent="0.3">
      <c r="A256" s="213" t="s">
        <v>125</v>
      </c>
      <c r="B256" s="37">
        <v>800</v>
      </c>
      <c r="D256" s="80" t="s">
        <v>139</v>
      </c>
      <c r="E256" s="52">
        <v>75</v>
      </c>
      <c r="G256" s="37"/>
      <c r="H256" s="179"/>
      <c r="I256" s="178"/>
    </row>
    <row r="257" spans="1:9" s="120" customFormat="1" x14ac:dyDescent="0.3">
      <c r="A257" s="213" t="s">
        <v>146</v>
      </c>
      <c r="B257" s="37">
        <v>70</v>
      </c>
      <c r="D257" s="80" t="s">
        <v>143</v>
      </c>
      <c r="E257" s="52">
        <v>4762.5600000000004</v>
      </c>
      <c r="G257" s="37"/>
      <c r="H257" s="179"/>
      <c r="I257" s="178"/>
    </row>
    <row r="258" spans="1:9" s="120" customFormat="1" x14ac:dyDescent="0.3">
      <c r="A258" s="213" t="s">
        <v>135</v>
      </c>
      <c r="B258" s="37">
        <v>2105.7600000000002</v>
      </c>
      <c r="D258" s="80" t="s">
        <v>138</v>
      </c>
      <c r="E258" s="52">
        <v>1800.72</v>
      </c>
      <c r="G258" s="37"/>
      <c r="H258" s="179"/>
      <c r="I258" s="178"/>
    </row>
    <row r="259" spans="1:9" x14ac:dyDescent="0.3">
      <c r="A259" s="77"/>
      <c r="B259" s="4"/>
      <c r="C259" s="4"/>
      <c r="D259" s="4"/>
      <c r="E259" s="89"/>
      <c r="F259" s="4"/>
      <c r="G259" s="37"/>
      <c r="H259" s="179"/>
      <c r="I259" s="178"/>
    </row>
    <row r="260" spans="1:9" ht="15.6" x14ac:dyDescent="0.3">
      <c r="A260" s="87" t="s">
        <v>162</v>
      </c>
      <c r="B260" s="4"/>
      <c r="C260" s="4"/>
      <c r="D260" s="4"/>
      <c r="E260" s="4"/>
      <c r="F260" s="4"/>
      <c r="G260" s="88"/>
      <c r="H260" s="179">
        <f>SUM(G261:G264)</f>
        <v>4727.3799999999992</v>
      </c>
      <c r="I260" s="178"/>
    </row>
    <row r="261" spans="1:9" x14ac:dyDescent="0.3">
      <c r="A261" s="77" t="s">
        <v>267</v>
      </c>
      <c r="B261" s="197"/>
      <c r="C261" s="197"/>
      <c r="D261" s="197"/>
      <c r="E261" s="4"/>
      <c r="F261" s="4"/>
      <c r="G261" s="37">
        <v>193.05</v>
      </c>
      <c r="H261" s="179"/>
      <c r="I261" s="178"/>
    </row>
    <row r="262" spans="1:9" x14ac:dyDescent="0.3">
      <c r="A262" s="213" t="s">
        <v>163</v>
      </c>
      <c r="B262" s="203"/>
      <c r="C262" s="203"/>
      <c r="D262" s="203"/>
      <c r="E262" s="4"/>
      <c r="F262" s="4"/>
      <c r="G262" s="37">
        <v>1072</v>
      </c>
      <c r="H262" s="179"/>
      <c r="I262" s="178"/>
    </row>
    <row r="263" spans="1:9" x14ac:dyDescent="0.3">
      <c r="A263" s="213" t="s">
        <v>171</v>
      </c>
      <c r="B263" s="203"/>
      <c r="C263" s="203"/>
      <c r="D263" s="203"/>
      <c r="E263" s="4"/>
      <c r="F263" s="4"/>
      <c r="G263" s="37">
        <v>2379.9299999999998</v>
      </c>
      <c r="H263" s="179"/>
      <c r="I263" s="178"/>
    </row>
    <row r="264" spans="1:9" s="120" customFormat="1" x14ac:dyDescent="0.3">
      <c r="A264" s="213" t="s">
        <v>330</v>
      </c>
      <c r="B264" s="203"/>
      <c r="C264" s="203"/>
      <c r="D264" s="203"/>
      <c r="G264" s="37">
        <v>1082.4000000000001</v>
      </c>
      <c r="H264" s="179"/>
      <c r="I264" s="178"/>
    </row>
    <row r="265" spans="1:9" s="120" customFormat="1" x14ac:dyDescent="0.3">
      <c r="A265" s="213"/>
      <c r="B265" s="203"/>
      <c r="C265" s="203"/>
      <c r="D265" s="203"/>
      <c r="G265" s="37"/>
      <c r="H265" s="179"/>
      <c r="I265" s="178"/>
    </row>
    <row r="266" spans="1:9" s="120" customFormat="1" x14ac:dyDescent="0.3">
      <c r="A266" s="213"/>
      <c r="B266" s="203"/>
      <c r="C266" s="203"/>
      <c r="D266" s="203"/>
      <c r="G266" s="37"/>
      <c r="H266" s="179"/>
      <c r="I266" s="178"/>
    </row>
    <row r="267" spans="1:9" x14ac:dyDescent="0.3">
      <c r="A267" s="213"/>
      <c r="B267" s="203"/>
      <c r="C267" s="203"/>
      <c r="D267" s="203"/>
      <c r="E267" s="4"/>
      <c r="F267" s="4"/>
      <c r="G267" s="37"/>
      <c r="H267" s="179"/>
      <c r="I267" s="178"/>
    </row>
    <row r="268" spans="1:9" ht="20.399999999999999" x14ac:dyDescent="0.35">
      <c r="A268" s="206" t="s">
        <v>164</v>
      </c>
      <c r="B268" s="207"/>
      <c r="C268" s="207"/>
      <c r="D268" s="207"/>
      <c r="E268" s="207"/>
      <c r="F268" s="207"/>
      <c r="G268" s="204"/>
      <c r="H268" s="188">
        <f>H270+H274</f>
        <v>77407.63</v>
      </c>
      <c r="I268" s="91">
        <f>H268/77500</f>
        <v>0.99880812903225813</v>
      </c>
    </row>
    <row r="269" spans="1:9" ht="17.399999999999999" x14ac:dyDescent="0.3">
      <c r="A269" s="171"/>
      <c r="B269" s="4"/>
      <c r="C269" s="4"/>
      <c r="D269" s="4"/>
      <c r="E269" s="4"/>
      <c r="F269" s="4"/>
      <c r="G269" s="37"/>
      <c r="H269" s="179"/>
      <c r="I269" s="178"/>
    </row>
    <row r="270" spans="1:9" ht="15.6" x14ac:dyDescent="0.3">
      <c r="A270" s="87" t="s">
        <v>268</v>
      </c>
      <c r="B270" s="113"/>
      <c r="C270" s="4"/>
      <c r="D270" s="4"/>
      <c r="E270" s="4"/>
      <c r="F270" s="84"/>
      <c r="G270" s="88"/>
      <c r="H270" s="177">
        <v>50262.89</v>
      </c>
      <c r="I270" s="104">
        <f>H270/50270</f>
        <v>0.99985856375571913</v>
      </c>
    </row>
    <row r="271" spans="1:9" ht="15.6" x14ac:dyDescent="0.3">
      <c r="A271" s="113" t="s">
        <v>269</v>
      </c>
      <c r="B271" s="113"/>
      <c r="C271" s="114"/>
      <c r="D271" s="114"/>
      <c r="E271" s="114"/>
      <c r="F271" s="84"/>
      <c r="G271" s="88"/>
      <c r="H271" s="177"/>
      <c r="I271" s="104"/>
    </row>
    <row r="272" spans="1:9" x14ac:dyDescent="0.3">
      <c r="A272" s="77" t="s">
        <v>388</v>
      </c>
      <c r="B272" s="77"/>
      <c r="C272" s="4"/>
      <c r="D272" s="4"/>
      <c r="E272" s="4"/>
      <c r="F272" s="4"/>
      <c r="G272" s="37"/>
      <c r="H272" s="179"/>
      <c r="I272" s="93"/>
    </row>
    <row r="273" spans="1:9" x14ac:dyDescent="0.3">
      <c r="A273" s="77"/>
      <c r="B273" s="77"/>
      <c r="C273" s="4"/>
      <c r="D273" s="4"/>
      <c r="E273" s="4"/>
      <c r="F273" s="4"/>
      <c r="G273" s="37"/>
      <c r="H273" s="179"/>
      <c r="I273" s="93"/>
    </row>
    <row r="274" spans="1:9" ht="15.6" x14ac:dyDescent="0.3">
      <c r="A274" s="84" t="s">
        <v>16</v>
      </c>
      <c r="B274" s="4"/>
      <c r="C274" s="4"/>
      <c r="D274" s="4"/>
      <c r="E274" s="4"/>
      <c r="F274" s="4"/>
      <c r="G274" s="85"/>
      <c r="H274" s="177">
        <f>SUM(H275:H314)</f>
        <v>27144.740000000005</v>
      </c>
      <c r="I274" s="104">
        <f>H274/27230</f>
        <v>0.9968688946015426</v>
      </c>
    </row>
    <row r="275" spans="1:9" ht="15.6" x14ac:dyDescent="0.3">
      <c r="A275" s="87" t="s">
        <v>165</v>
      </c>
      <c r="B275" s="4"/>
      <c r="C275" s="4"/>
      <c r="D275" s="4"/>
      <c r="E275" s="4"/>
      <c r="F275" s="4"/>
      <c r="G275" s="37"/>
      <c r="H275" s="179">
        <v>134.75</v>
      </c>
      <c r="I275" s="178"/>
    </row>
    <row r="276" spans="1:9" ht="15.6" x14ac:dyDescent="0.3">
      <c r="A276" s="87"/>
      <c r="B276" s="4"/>
      <c r="C276" s="4"/>
      <c r="D276" s="4"/>
      <c r="E276" s="4"/>
      <c r="F276" s="4"/>
      <c r="G276" s="37"/>
      <c r="H276" s="179"/>
      <c r="I276" s="178"/>
    </row>
    <row r="277" spans="1:9" ht="15.6" x14ac:dyDescent="0.3">
      <c r="A277" s="87" t="s">
        <v>18</v>
      </c>
      <c r="B277" s="4"/>
      <c r="C277" s="4"/>
      <c r="D277" s="4"/>
      <c r="E277" s="4"/>
      <c r="F277" s="4"/>
      <c r="G277" s="37"/>
      <c r="H277" s="179">
        <f>SUM(G278:G282)</f>
        <v>3477.52</v>
      </c>
      <c r="I277" s="92"/>
    </row>
    <row r="278" spans="1:9" x14ac:dyDescent="0.3">
      <c r="A278" s="77" t="s">
        <v>166</v>
      </c>
      <c r="B278" s="4"/>
      <c r="C278" s="4"/>
      <c r="D278" s="77"/>
      <c r="E278" s="4"/>
      <c r="F278" s="4"/>
      <c r="G278" s="37">
        <v>1886.03</v>
      </c>
      <c r="H278" s="179"/>
      <c r="I278" s="178"/>
    </row>
    <row r="279" spans="1:9" x14ac:dyDescent="0.3">
      <c r="A279" s="77" t="s">
        <v>333</v>
      </c>
      <c r="B279" s="4"/>
      <c r="C279" s="4"/>
      <c r="D279" s="4"/>
      <c r="E279" s="4"/>
      <c r="F279" s="77"/>
      <c r="G279" s="37">
        <v>458.31</v>
      </c>
      <c r="H279" s="179"/>
      <c r="I279" s="178"/>
    </row>
    <row r="280" spans="1:9" x14ac:dyDescent="0.3">
      <c r="A280" s="77" t="s">
        <v>167</v>
      </c>
      <c r="B280" s="4"/>
      <c r="C280" s="4"/>
      <c r="D280" s="4"/>
      <c r="E280" s="4"/>
      <c r="F280" s="77"/>
      <c r="G280" s="37">
        <v>71.92</v>
      </c>
      <c r="H280" s="179"/>
      <c r="I280" s="178"/>
    </row>
    <row r="281" spans="1:9" x14ac:dyDescent="0.3">
      <c r="A281" s="77" t="s">
        <v>332</v>
      </c>
      <c r="B281" s="4"/>
      <c r="C281" s="4"/>
      <c r="D281" s="4"/>
      <c r="E281" s="4"/>
      <c r="F281" s="77"/>
      <c r="G281" s="37">
        <v>897.66</v>
      </c>
      <c r="H281" s="179"/>
      <c r="I281" s="178"/>
    </row>
    <row r="282" spans="1:9" s="120" customFormat="1" x14ac:dyDescent="0.3">
      <c r="A282" s="77" t="s">
        <v>331</v>
      </c>
      <c r="F282" s="77"/>
      <c r="G282" s="37">
        <v>163.6</v>
      </c>
      <c r="H282" s="179"/>
      <c r="I282" s="178"/>
    </row>
    <row r="283" spans="1:9" x14ac:dyDescent="0.3">
      <c r="A283" s="77"/>
      <c r="B283" s="4"/>
      <c r="C283" s="4"/>
      <c r="D283" s="4"/>
      <c r="E283" s="4"/>
      <c r="F283" s="77"/>
      <c r="G283" s="37"/>
      <c r="H283" s="179"/>
      <c r="I283" s="178"/>
    </row>
    <row r="284" spans="1:9" ht="15.6" x14ac:dyDescent="0.3">
      <c r="A284" s="87" t="s">
        <v>114</v>
      </c>
      <c r="B284" s="4"/>
      <c r="C284" s="4"/>
      <c r="D284" s="4"/>
      <c r="E284" s="4"/>
      <c r="F284" s="4"/>
      <c r="G284" s="88"/>
      <c r="H284" s="179">
        <f>SUM(G285:G287)</f>
        <v>10793.27</v>
      </c>
      <c r="I284" s="178"/>
    </row>
    <row r="285" spans="1:9" x14ac:dyDescent="0.3">
      <c r="A285" s="77" t="s">
        <v>270</v>
      </c>
      <c r="B285" s="197"/>
      <c r="C285" s="4"/>
      <c r="D285" s="4"/>
      <c r="E285" s="4"/>
      <c r="F285" s="4"/>
      <c r="G285" s="37">
        <v>2287.15</v>
      </c>
      <c r="H285" s="179"/>
      <c r="I285" s="178"/>
    </row>
    <row r="286" spans="1:9" x14ac:dyDescent="0.3">
      <c r="A286" s="77" t="s">
        <v>271</v>
      </c>
      <c r="B286" s="197"/>
      <c r="C286" s="4"/>
      <c r="D286" s="4"/>
      <c r="E286" s="4"/>
      <c r="F286" s="4"/>
      <c r="G286" s="37">
        <v>230.83</v>
      </c>
      <c r="H286" s="179"/>
      <c r="I286" s="178"/>
    </row>
    <row r="287" spans="1:9" x14ac:dyDescent="0.3">
      <c r="A287" s="77" t="s">
        <v>115</v>
      </c>
      <c r="B287" s="197"/>
      <c r="C287" s="4"/>
      <c r="D287" s="4"/>
      <c r="E287" s="4"/>
      <c r="F287" s="4"/>
      <c r="G287" s="37">
        <v>8275.2900000000009</v>
      </c>
      <c r="H287" s="179"/>
      <c r="I287" s="178"/>
    </row>
    <row r="288" spans="1:9" x14ac:dyDescent="0.3">
      <c r="A288" s="77"/>
      <c r="B288" s="4"/>
      <c r="C288" s="4"/>
      <c r="D288" s="4"/>
      <c r="E288" s="4"/>
      <c r="F288" s="4"/>
      <c r="G288" s="37"/>
      <c r="H288" s="179"/>
      <c r="I288" s="178"/>
    </row>
    <row r="289" spans="1:9" ht="15.6" x14ac:dyDescent="0.3">
      <c r="A289" s="87" t="s">
        <v>272</v>
      </c>
      <c r="B289" s="4"/>
      <c r="C289" s="4"/>
      <c r="D289" s="4"/>
      <c r="E289" s="4"/>
      <c r="F289" s="4"/>
      <c r="G289" s="88"/>
      <c r="H289" s="179">
        <f>SUM(G290:G294)</f>
        <v>7210.8600000000006</v>
      </c>
      <c r="I289" s="178"/>
    </row>
    <row r="290" spans="1:9" x14ac:dyDescent="0.3">
      <c r="A290" s="77" t="s">
        <v>273</v>
      </c>
      <c r="B290" s="28"/>
      <c r="C290" s="28"/>
      <c r="D290" s="28"/>
      <c r="E290" s="4"/>
      <c r="F290" s="4"/>
      <c r="G290" s="219">
        <v>615</v>
      </c>
      <c r="H290" s="179"/>
      <c r="I290" s="178"/>
    </row>
    <row r="291" spans="1:9" x14ac:dyDescent="0.3">
      <c r="A291" s="77" t="s">
        <v>274</v>
      </c>
      <c r="B291" s="28"/>
      <c r="C291" s="28"/>
      <c r="D291" s="28"/>
      <c r="E291" s="4"/>
      <c r="F291" s="4"/>
      <c r="G291" s="219">
        <v>400</v>
      </c>
      <c r="H291" s="179"/>
      <c r="I291" s="178"/>
    </row>
    <row r="292" spans="1:9" x14ac:dyDescent="0.3">
      <c r="A292" s="77" t="s">
        <v>275</v>
      </c>
      <c r="B292" s="28"/>
      <c r="C292" s="28"/>
      <c r="D292" s="28"/>
      <c r="E292" s="4"/>
      <c r="F292" s="4"/>
      <c r="G292" s="219">
        <v>248.46</v>
      </c>
      <c r="H292" s="179"/>
      <c r="I292" s="178"/>
    </row>
    <row r="293" spans="1:9" x14ac:dyDescent="0.3">
      <c r="A293" s="77" t="s">
        <v>276</v>
      </c>
      <c r="B293" s="28"/>
      <c r="C293" s="28"/>
      <c r="D293" s="28"/>
      <c r="E293" s="4"/>
      <c r="F293" s="4"/>
      <c r="G293" s="219">
        <v>5799.8</v>
      </c>
      <c r="H293" s="179"/>
      <c r="I293" s="178"/>
    </row>
    <row r="294" spans="1:9" x14ac:dyDescent="0.3">
      <c r="A294" s="77" t="s">
        <v>334</v>
      </c>
      <c r="B294" s="28"/>
      <c r="C294" s="28"/>
      <c r="D294" s="28"/>
      <c r="E294" s="4"/>
      <c r="F294" s="4"/>
      <c r="G294" s="219">
        <v>147.6</v>
      </c>
      <c r="H294" s="179"/>
      <c r="I294" s="178"/>
    </row>
    <row r="295" spans="1:9" s="120" customFormat="1" x14ac:dyDescent="0.3">
      <c r="A295" s="77"/>
      <c r="B295" s="28"/>
      <c r="C295" s="28"/>
      <c r="D295" s="28"/>
      <c r="G295" s="219"/>
      <c r="H295" s="179"/>
      <c r="I295" s="178"/>
    </row>
    <row r="296" spans="1:9" ht="15.6" x14ac:dyDescent="0.3">
      <c r="A296" s="87" t="s">
        <v>117</v>
      </c>
      <c r="B296" s="199"/>
      <c r="C296" s="199"/>
      <c r="D296" s="199"/>
      <c r="E296" s="199"/>
      <c r="F296" s="200"/>
      <c r="G296" s="52"/>
      <c r="H296" s="179">
        <v>100</v>
      </c>
      <c r="I296" s="178">
        <v>6</v>
      </c>
    </row>
    <row r="297" spans="1:9" x14ac:dyDescent="0.3">
      <c r="A297" s="77"/>
      <c r="B297" s="4"/>
      <c r="C297" s="4"/>
      <c r="D297" s="4"/>
      <c r="E297" s="4"/>
      <c r="F297" s="4"/>
      <c r="G297" s="37"/>
      <c r="H297" s="179"/>
      <c r="I297" s="178"/>
    </row>
    <row r="298" spans="1:9" ht="15.6" x14ac:dyDescent="0.3">
      <c r="A298" s="87" t="s">
        <v>118</v>
      </c>
      <c r="B298" s="4"/>
      <c r="C298" s="4"/>
      <c r="D298" s="4"/>
      <c r="E298" s="4"/>
      <c r="F298" s="4"/>
      <c r="G298" s="37"/>
      <c r="H298" s="179">
        <f>SUM(G299:G306)</f>
        <v>3534.77</v>
      </c>
      <c r="I298" s="178"/>
    </row>
    <row r="299" spans="1:9" ht="15.6" x14ac:dyDescent="0.3">
      <c r="A299" s="87" t="s">
        <v>277</v>
      </c>
      <c r="B299" s="4"/>
      <c r="C299" s="4"/>
      <c r="D299" s="4"/>
      <c r="E299" s="4"/>
      <c r="F299" s="4"/>
      <c r="G299" s="37">
        <v>615</v>
      </c>
      <c r="H299" s="179"/>
      <c r="I299" s="178"/>
    </row>
    <row r="300" spans="1:9" x14ac:dyDescent="0.3">
      <c r="A300" s="77" t="s">
        <v>278</v>
      </c>
      <c r="B300" s="4"/>
      <c r="C300" s="4"/>
      <c r="D300" s="4"/>
      <c r="E300" s="4"/>
      <c r="F300" s="4"/>
      <c r="G300" s="37">
        <v>232.2</v>
      </c>
      <c r="H300" s="179"/>
      <c r="I300" s="178"/>
    </row>
    <row r="301" spans="1:9" x14ac:dyDescent="0.3">
      <c r="A301" s="77" t="s">
        <v>279</v>
      </c>
      <c r="B301" s="4"/>
      <c r="C301" s="77"/>
      <c r="D301" s="4"/>
      <c r="E301" s="4"/>
      <c r="F301" s="4"/>
      <c r="G301" s="37">
        <v>359.43</v>
      </c>
      <c r="H301" s="179"/>
      <c r="I301" s="178"/>
    </row>
    <row r="302" spans="1:9" x14ac:dyDescent="0.3">
      <c r="A302" s="77" t="s">
        <v>159</v>
      </c>
      <c r="B302" s="4"/>
      <c r="C302" s="4"/>
      <c r="D302" s="4"/>
      <c r="E302" s="4"/>
      <c r="F302" s="77"/>
      <c r="G302" s="37">
        <v>112.95</v>
      </c>
      <c r="H302" s="179"/>
      <c r="I302" s="178"/>
    </row>
    <row r="303" spans="1:9" x14ac:dyDescent="0.3">
      <c r="A303" s="77" t="s">
        <v>280</v>
      </c>
      <c r="B303" s="4"/>
      <c r="C303" s="4"/>
      <c r="D303" s="4"/>
      <c r="E303" s="4"/>
      <c r="F303" s="77"/>
      <c r="G303" s="37">
        <v>776.58</v>
      </c>
      <c r="H303" s="179"/>
      <c r="I303" s="178"/>
    </row>
    <row r="304" spans="1:9" x14ac:dyDescent="0.3">
      <c r="A304" s="77" t="s">
        <v>281</v>
      </c>
      <c r="B304" s="4"/>
      <c r="C304" s="4"/>
      <c r="D304" s="4"/>
      <c r="E304" s="4"/>
      <c r="F304" s="77"/>
      <c r="G304" s="37">
        <v>174.91</v>
      </c>
      <c r="H304" s="179"/>
      <c r="I304" s="178"/>
    </row>
    <row r="305" spans="1:9" x14ac:dyDescent="0.3">
      <c r="A305" s="77" t="s">
        <v>282</v>
      </c>
      <c r="B305" s="4"/>
      <c r="C305" s="4"/>
      <c r="D305" s="4"/>
      <c r="E305" s="4"/>
      <c r="F305" s="4"/>
      <c r="G305" s="37">
        <v>473.7</v>
      </c>
      <c r="H305" s="179"/>
      <c r="I305" s="178"/>
    </row>
    <row r="306" spans="1:9" x14ac:dyDescent="0.3">
      <c r="A306" s="77" t="s">
        <v>335</v>
      </c>
      <c r="B306" s="4"/>
      <c r="C306" s="4"/>
      <c r="D306" s="4"/>
      <c r="E306" s="4"/>
      <c r="F306" s="4"/>
      <c r="G306" s="37">
        <v>790</v>
      </c>
      <c r="H306" s="179"/>
      <c r="I306" s="178"/>
    </row>
    <row r="307" spans="1:9" s="120" customFormat="1" x14ac:dyDescent="0.3">
      <c r="A307" s="77"/>
      <c r="G307" s="37"/>
      <c r="H307" s="179"/>
      <c r="I307" s="178"/>
    </row>
    <row r="308" spans="1:9" ht="15.6" x14ac:dyDescent="0.3">
      <c r="A308" s="90" t="s">
        <v>251</v>
      </c>
      <c r="B308" s="51"/>
      <c r="C308" s="4"/>
      <c r="D308" s="4"/>
      <c r="E308" s="4"/>
      <c r="F308" s="4"/>
      <c r="G308" s="37"/>
      <c r="H308" s="179">
        <v>194.34</v>
      </c>
      <c r="I308" s="178"/>
    </row>
    <row r="309" spans="1:9" ht="15.6" x14ac:dyDescent="0.3">
      <c r="A309" s="51"/>
      <c r="B309" s="4"/>
      <c r="C309" s="4"/>
      <c r="D309" s="4"/>
      <c r="E309" s="4"/>
      <c r="F309" s="4"/>
      <c r="G309" s="37"/>
      <c r="H309" s="179"/>
      <c r="I309" s="178"/>
    </row>
    <row r="310" spans="1:9" ht="15.6" x14ac:dyDescent="0.3">
      <c r="A310" s="87" t="s">
        <v>283</v>
      </c>
      <c r="B310" s="4"/>
      <c r="C310" s="4"/>
      <c r="D310" s="4"/>
      <c r="E310" s="4"/>
      <c r="F310" s="4"/>
      <c r="G310" s="88"/>
      <c r="H310" s="179">
        <f>G311+G312</f>
        <v>331.81</v>
      </c>
      <c r="I310" s="178"/>
    </row>
    <row r="311" spans="1:9" s="120" customFormat="1" x14ac:dyDescent="0.3">
      <c r="A311" s="77" t="s">
        <v>171</v>
      </c>
      <c r="B311" s="28"/>
      <c r="C311" s="28"/>
      <c r="D311" s="28"/>
      <c r="G311" s="37">
        <v>138.76</v>
      </c>
      <c r="H311" s="179"/>
      <c r="I311" s="178"/>
    </row>
    <row r="312" spans="1:9" s="120" customFormat="1" x14ac:dyDescent="0.3">
      <c r="A312" s="77" t="s">
        <v>336</v>
      </c>
      <c r="B312" s="28"/>
      <c r="C312" s="28"/>
      <c r="G312" s="37">
        <v>193.05</v>
      </c>
      <c r="H312" s="179"/>
      <c r="I312" s="178"/>
    </row>
    <row r="313" spans="1:9" ht="15.6" x14ac:dyDescent="0.3">
      <c r="A313" s="87"/>
      <c r="B313" s="4"/>
      <c r="C313" s="4"/>
      <c r="D313" s="4"/>
      <c r="E313" s="4"/>
      <c r="F313" s="4"/>
      <c r="G313" s="37"/>
      <c r="H313" s="179"/>
      <c r="I313" s="178"/>
    </row>
    <row r="314" spans="1:9" ht="15.6" x14ac:dyDescent="0.3">
      <c r="A314" s="87" t="s">
        <v>168</v>
      </c>
      <c r="B314" s="4"/>
      <c r="C314" s="4"/>
      <c r="D314" s="4"/>
      <c r="E314" s="4"/>
      <c r="F314" s="4"/>
      <c r="G314" s="37"/>
      <c r="H314" s="179">
        <v>1367.42</v>
      </c>
      <c r="I314" s="178"/>
    </row>
    <row r="315" spans="1:9" s="120" customFormat="1" ht="15.6" x14ac:dyDescent="0.3">
      <c r="A315" s="87"/>
      <c r="G315" s="37"/>
      <c r="H315" s="179"/>
      <c r="I315" s="178"/>
    </row>
    <row r="316" spans="1:9" s="120" customFormat="1" ht="15.6" x14ac:dyDescent="0.3">
      <c r="A316" s="87"/>
      <c r="G316" s="37"/>
      <c r="H316" s="179"/>
      <c r="I316" s="178"/>
    </row>
    <row r="317" spans="1:9" s="120" customFormat="1" ht="15.6" x14ac:dyDescent="0.3">
      <c r="A317" s="87"/>
      <c r="G317" s="37"/>
      <c r="H317" s="179"/>
      <c r="I317" s="178"/>
    </row>
    <row r="318" spans="1:9" ht="20.399999999999999" x14ac:dyDescent="0.35">
      <c r="A318" s="206" t="s">
        <v>169</v>
      </c>
      <c r="B318" s="207"/>
      <c r="C318" s="207"/>
      <c r="D318" s="207"/>
      <c r="E318" s="207"/>
      <c r="F318" s="207"/>
      <c r="G318" s="204"/>
      <c r="H318" s="188">
        <f>H320+H323</f>
        <v>44194.240000000005</v>
      </c>
      <c r="I318" s="91">
        <f>H318/44211</f>
        <v>0.99962090882359611</v>
      </c>
    </row>
    <row r="319" spans="1:9" ht="15.6" x14ac:dyDescent="0.3">
      <c r="A319" s="87"/>
      <c r="B319" s="4"/>
      <c r="C319" s="4"/>
      <c r="D319" s="4"/>
      <c r="E319" s="4"/>
      <c r="F319" s="4"/>
      <c r="G319" s="37"/>
      <c r="H319" s="179"/>
      <c r="I319" s="178"/>
    </row>
    <row r="320" spans="1:9" ht="15.6" x14ac:dyDescent="0.3">
      <c r="A320" s="84" t="s">
        <v>284</v>
      </c>
      <c r="B320" s="4"/>
      <c r="C320" s="84"/>
      <c r="D320" s="87"/>
      <c r="E320" s="4"/>
      <c r="F320" s="4"/>
      <c r="G320" s="37"/>
      <c r="H320" s="177">
        <v>26904.400000000001</v>
      </c>
      <c r="I320" s="91">
        <f>H320/26912</f>
        <v>0.99971759809750305</v>
      </c>
    </row>
    <row r="321" spans="1:9" x14ac:dyDescent="0.3">
      <c r="A321" s="77" t="s">
        <v>337</v>
      </c>
      <c r="B321" s="4"/>
      <c r="C321" s="4"/>
      <c r="D321" s="4"/>
      <c r="E321" s="4"/>
      <c r="F321" s="4"/>
      <c r="G321" s="37"/>
      <c r="H321" s="179"/>
      <c r="I321" s="93"/>
    </row>
    <row r="322" spans="1:9" x14ac:dyDescent="0.3">
      <c r="A322" s="77"/>
      <c r="B322" s="4"/>
      <c r="C322" s="4"/>
      <c r="D322" s="4"/>
      <c r="E322" s="4"/>
      <c r="F322" s="4"/>
      <c r="G322" s="37"/>
      <c r="H322" s="179"/>
      <c r="I322" s="93"/>
    </row>
    <row r="323" spans="1:9" ht="15.6" x14ac:dyDescent="0.3">
      <c r="A323" s="84" t="s">
        <v>133</v>
      </c>
      <c r="B323" s="4"/>
      <c r="C323" s="4"/>
      <c r="D323" s="4"/>
      <c r="E323" s="4"/>
      <c r="F323" s="84"/>
      <c r="G323" s="88"/>
      <c r="H323" s="177">
        <f>SUM(H325:H371)</f>
        <v>17289.84</v>
      </c>
      <c r="I323" s="91">
        <f>H323/17299</f>
        <v>0.99947048962367768</v>
      </c>
    </row>
    <row r="324" spans="1:9" ht="15.6" x14ac:dyDescent="0.3">
      <c r="A324" s="87"/>
      <c r="B324" s="4"/>
      <c r="C324" s="4"/>
      <c r="D324" s="4"/>
      <c r="E324" s="4"/>
      <c r="F324" s="4"/>
      <c r="G324" s="37"/>
      <c r="H324" s="179"/>
      <c r="I324" s="178"/>
    </row>
    <row r="325" spans="1:9" ht="15.6" x14ac:dyDescent="0.3">
      <c r="A325" s="87" t="s">
        <v>113</v>
      </c>
      <c r="B325" s="4"/>
      <c r="C325" s="4"/>
      <c r="D325" s="4"/>
      <c r="E325" s="4"/>
      <c r="F325" s="4"/>
      <c r="G325" s="37"/>
      <c r="H325" s="179">
        <v>59.3</v>
      </c>
      <c r="I325" s="178"/>
    </row>
    <row r="326" spans="1:9" ht="15.6" x14ac:dyDescent="0.3">
      <c r="A326" s="87"/>
      <c r="B326" s="4"/>
      <c r="C326" s="4"/>
      <c r="D326" s="4"/>
      <c r="E326" s="4"/>
      <c r="F326" s="4"/>
      <c r="G326" s="37"/>
      <c r="H326" s="179"/>
      <c r="I326" s="178"/>
    </row>
    <row r="327" spans="1:9" ht="15.6" x14ac:dyDescent="0.3">
      <c r="A327" s="87" t="s">
        <v>18</v>
      </c>
      <c r="B327" s="4"/>
      <c r="C327" s="4"/>
      <c r="D327" s="4"/>
      <c r="E327" s="4"/>
      <c r="F327" s="4"/>
      <c r="G327" s="37"/>
      <c r="H327" s="179">
        <f>SUM(G328:G335)</f>
        <v>4408.3899999999994</v>
      </c>
      <c r="I327" s="92"/>
    </row>
    <row r="328" spans="1:9" x14ac:dyDescent="0.3">
      <c r="A328" s="77" t="s">
        <v>341</v>
      </c>
      <c r="B328" s="4"/>
      <c r="C328" s="4"/>
      <c r="D328" s="4"/>
      <c r="E328" s="4"/>
      <c r="F328" s="4"/>
      <c r="G328" s="37">
        <v>591.34</v>
      </c>
      <c r="H328" s="179"/>
      <c r="I328" s="178"/>
    </row>
    <row r="329" spans="1:9" x14ac:dyDescent="0.3">
      <c r="A329" s="77" t="s">
        <v>20</v>
      </c>
      <c r="B329" s="4"/>
      <c r="C329" s="4"/>
      <c r="D329" s="4"/>
      <c r="E329" s="4"/>
      <c r="F329" s="4"/>
      <c r="G329" s="37">
        <v>156.76</v>
      </c>
      <c r="H329" s="179"/>
      <c r="I329" s="178"/>
    </row>
    <row r="330" spans="1:9" x14ac:dyDescent="0.3">
      <c r="A330" s="77" t="s">
        <v>285</v>
      </c>
      <c r="B330" s="77"/>
      <c r="C330" s="4"/>
      <c r="D330" s="4"/>
      <c r="E330" s="4"/>
      <c r="F330" s="4"/>
      <c r="G330" s="37">
        <v>65</v>
      </c>
      <c r="H330" s="179"/>
      <c r="I330" s="178"/>
    </row>
    <row r="331" spans="1:9" x14ac:dyDescent="0.3">
      <c r="A331" s="77" t="s">
        <v>338</v>
      </c>
      <c r="B331" s="4"/>
      <c r="C331" s="4"/>
      <c r="D331" s="77"/>
      <c r="E331" s="4"/>
      <c r="F331" s="4"/>
      <c r="G331" s="37">
        <v>442</v>
      </c>
      <c r="H331" s="179"/>
      <c r="I331" s="178"/>
    </row>
    <row r="332" spans="1:9" x14ac:dyDescent="0.3">
      <c r="A332" s="77" t="s">
        <v>339</v>
      </c>
      <c r="B332" s="4"/>
      <c r="C332" s="4"/>
      <c r="D332" s="77"/>
      <c r="E332" s="4"/>
      <c r="F332" s="4"/>
      <c r="G332" s="37">
        <v>132.66</v>
      </c>
      <c r="H332" s="179"/>
      <c r="I332" s="178"/>
    </row>
    <row r="333" spans="1:9" s="120" customFormat="1" x14ac:dyDescent="0.3">
      <c r="A333" s="77" t="s">
        <v>340</v>
      </c>
      <c r="D333" s="77"/>
      <c r="G333" s="37">
        <v>653.79999999999995</v>
      </c>
      <c r="H333" s="179"/>
      <c r="I333" s="178"/>
    </row>
    <row r="334" spans="1:9" s="120" customFormat="1" x14ac:dyDescent="0.3">
      <c r="A334" s="77" t="s">
        <v>342</v>
      </c>
      <c r="D334" s="77"/>
      <c r="G334" s="37">
        <v>962.89</v>
      </c>
      <c r="H334" s="179"/>
      <c r="I334" s="178"/>
    </row>
    <row r="335" spans="1:9" s="120" customFormat="1" x14ac:dyDescent="0.3">
      <c r="A335" s="77" t="s">
        <v>343</v>
      </c>
      <c r="D335" s="77"/>
      <c r="G335" s="37">
        <v>1403.94</v>
      </c>
      <c r="H335" s="179"/>
      <c r="I335" s="178"/>
    </row>
    <row r="336" spans="1:9" x14ac:dyDescent="0.3">
      <c r="A336" s="77"/>
      <c r="B336" s="4"/>
      <c r="C336" s="4"/>
      <c r="D336" s="4"/>
      <c r="E336" s="4"/>
      <c r="F336" s="4"/>
      <c r="G336" s="37"/>
      <c r="H336" s="179"/>
      <c r="I336" s="178"/>
    </row>
    <row r="337" spans="1:9" ht="15.6" x14ac:dyDescent="0.3">
      <c r="A337" s="87" t="s">
        <v>114</v>
      </c>
      <c r="B337" s="4"/>
      <c r="C337" s="4"/>
      <c r="D337" s="4"/>
      <c r="E337" s="4"/>
      <c r="F337" s="4"/>
      <c r="G337" s="88"/>
      <c r="H337" s="179">
        <f>SUM(G338:G340)</f>
        <v>2976.09</v>
      </c>
      <c r="I337" s="178"/>
    </row>
    <row r="338" spans="1:9" x14ac:dyDescent="0.3">
      <c r="A338" s="77" t="s">
        <v>389</v>
      </c>
      <c r="B338" s="197"/>
      <c r="C338" s="4"/>
      <c r="D338" s="4"/>
      <c r="E338" s="4"/>
      <c r="F338" s="4"/>
      <c r="G338" s="37">
        <v>833.58</v>
      </c>
      <c r="H338" s="179"/>
      <c r="I338" s="178"/>
    </row>
    <row r="339" spans="1:9" x14ac:dyDescent="0.3">
      <c r="A339" s="77" t="s">
        <v>390</v>
      </c>
      <c r="B339" s="197"/>
      <c r="C339" s="4"/>
      <c r="D339" s="4"/>
      <c r="E339" s="4"/>
      <c r="F339" s="4"/>
      <c r="G339" s="37">
        <v>58.95</v>
      </c>
      <c r="H339" s="179"/>
      <c r="I339" s="178"/>
    </row>
    <row r="340" spans="1:9" x14ac:dyDescent="0.3">
      <c r="A340" s="77" t="s">
        <v>115</v>
      </c>
      <c r="B340" s="197"/>
      <c r="C340" s="4"/>
      <c r="D340" s="4"/>
      <c r="E340" s="4"/>
      <c r="F340" s="4"/>
      <c r="G340" s="37">
        <v>2083.56</v>
      </c>
      <c r="H340" s="179"/>
      <c r="I340" s="178"/>
    </row>
    <row r="341" spans="1:9" ht="15.6" x14ac:dyDescent="0.3">
      <c r="A341" s="87"/>
      <c r="B341" s="4"/>
      <c r="C341" s="4"/>
      <c r="D341" s="4"/>
      <c r="E341" s="4"/>
      <c r="F341" s="4"/>
      <c r="G341" s="37"/>
      <c r="H341" s="179"/>
      <c r="I341" s="178"/>
    </row>
    <row r="342" spans="1:9" ht="15.6" x14ac:dyDescent="0.3">
      <c r="A342" s="87" t="s">
        <v>116</v>
      </c>
      <c r="B342" s="4"/>
      <c r="C342" s="4"/>
      <c r="D342" s="4"/>
      <c r="E342" s="4"/>
      <c r="F342" s="4"/>
      <c r="G342" s="37"/>
      <c r="H342" s="179">
        <f>SUM(G343:G345)</f>
        <v>666.26</v>
      </c>
      <c r="I342" s="178"/>
    </row>
    <row r="343" spans="1:9" x14ac:dyDescent="0.3">
      <c r="A343" s="77" t="s">
        <v>344</v>
      </c>
      <c r="B343" s="4"/>
      <c r="C343" s="4"/>
      <c r="D343" s="4"/>
      <c r="E343" s="4"/>
      <c r="F343" s="4"/>
      <c r="G343" s="37">
        <v>146.4</v>
      </c>
      <c r="H343" s="179"/>
      <c r="I343" s="178"/>
    </row>
    <row r="344" spans="1:9" s="120" customFormat="1" x14ac:dyDescent="0.3">
      <c r="A344" s="77" t="s">
        <v>391</v>
      </c>
      <c r="G344" s="37">
        <v>184.5</v>
      </c>
      <c r="H344" s="179"/>
      <c r="I344" s="178"/>
    </row>
    <row r="345" spans="1:9" s="120" customFormat="1" x14ac:dyDescent="0.3">
      <c r="A345" s="77" t="s">
        <v>392</v>
      </c>
      <c r="G345" s="37">
        <v>335.36</v>
      </c>
      <c r="H345" s="179"/>
      <c r="I345" s="178">
        <v>7</v>
      </c>
    </row>
    <row r="346" spans="1:9" x14ac:dyDescent="0.3">
      <c r="A346" s="77"/>
      <c r="B346" s="4"/>
      <c r="C346" s="4"/>
      <c r="D346" s="4"/>
      <c r="E346" s="4"/>
      <c r="F346" s="4"/>
      <c r="G346" s="37"/>
      <c r="H346" s="179"/>
      <c r="I346" s="178"/>
    </row>
    <row r="347" spans="1:9" ht="15.6" x14ac:dyDescent="0.3">
      <c r="A347" s="87" t="s">
        <v>117</v>
      </c>
      <c r="B347" s="199"/>
      <c r="C347" s="199"/>
      <c r="D347" s="199"/>
      <c r="E347" s="199"/>
      <c r="F347" s="200"/>
      <c r="G347" s="52"/>
      <c r="H347" s="179">
        <v>25</v>
      </c>
      <c r="I347" s="178"/>
    </row>
    <row r="348" spans="1:9" x14ac:dyDescent="0.3">
      <c r="A348" s="77"/>
      <c r="B348" s="4"/>
      <c r="C348" s="4"/>
      <c r="D348" s="4"/>
      <c r="E348" s="4"/>
      <c r="F348" s="4"/>
      <c r="G348" s="37"/>
      <c r="H348" s="179"/>
      <c r="I348" s="178"/>
    </row>
    <row r="349" spans="1:9" ht="15.6" x14ac:dyDescent="0.3">
      <c r="A349" s="87" t="s">
        <v>118</v>
      </c>
      <c r="B349" s="4"/>
      <c r="C349" s="4"/>
      <c r="D349" s="4"/>
      <c r="E349" s="4"/>
      <c r="F349" s="4"/>
      <c r="G349" s="37"/>
      <c r="H349" s="179">
        <f>SUM(G350:G359)</f>
        <v>7467.75</v>
      </c>
      <c r="I349" s="178"/>
    </row>
    <row r="350" spans="1:9" x14ac:dyDescent="0.3">
      <c r="A350" s="77" t="s">
        <v>170</v>
      </c>
      <c r="B350" s="4"/>
      <c r="C350" s="77"/>
      <c r="D350" s="4"/>
      <c r="E350" s="4"/>
      <c r="F350" s="4"/>
      <c r="G350" s="37">
        <v>143.72999999999999</v>
      </c>
      <c r="H350" s="179"/>
      <c r="I350" s="178"/>
    </row>
    <row r="351" spans="1:9" x14ac:dyDescent="0.3">
      <c r="A351" s="77" t="s">
        <v>120</v>
      </c>
      <c r="B351" s="4"/>
      <c r="C351" s="4"/>
      <c r="D351" s="4"/>
      <c r="E351" s="4"/>
      <c r="F351" s="4"/>
      <c r="G351" s="37">
        <v>70.2</v>
      </c>
      <c r="H351" s="179"/>
      <c r="I351" s="178"/>
    </row>
    <row r="352" spans="1:9" x14ac:dyDescent="0.3">
      <c r="A352" s="77" t="s">
        <v>286</v>
      </c>
      <c r="B352" s="4"/>
      <c r="C352" s="4"/>
      <c r="D352" s="4"/>
      <c r="E352" s="4"/>
      <c r="F352" s="4"/>
      <c r="G352" s="37">
        <v>119.26</v>
      </c>
      <c r="H352" s="179"/>
      <c r="I352" s="178"/>
    </row>
    <row r="353" spans="1:9" x14ac:dyDescent="0.3">
      <c r="A353" s="77" t="s">
        <v>287</v>
      </c>
      <c r="B353" s="4"/>
      <c r="C353" s="4"/>
      <c r="D353" s="4"/>
      <c r="E353" s="77"/>
      <c r="F353" s="4"/>
      <c r="G353" s="37">
        <v>132.82</v>
      </c>
      <c r="H353" s="179"/>
      <c r="I353" s="178"/>
    </row>
    <row r="354" spans="1:9" x14ac:dyDescent="0.3">
      <c r="A354" s="77" t="s">
        <v>288</v>
      </c>
      <c r="B354" s="4"/>
      <c r="C354" s="4"/>
      <c r="D354" s="4"/>
      <c r="E354" s="77"/>
      <c r="F354" s="4"/>
      <c r="G354" s="37">
        <v>46.74</v>
      </c>
      <c r="H354" s="179"/>
      <c r="I354" s="178"/>
    </row>
    <row r="355" spans="1:9" x14ac:dyDescent="0.3">
      <c r="A355" s="77" t="s">
        <v>289</v>
      </c>
      <c r="B355" s="4"/>
      <c r="C355" s="4"/>
      <c r="D355" s="4"/>
      <c r="E355" s="77"/>
      <c r="F355" s="4"/>
      <c r="G355" s="37">
        <v>1200</v>
      </c>
      <c r="H355" s="179"/>
      <c r="I355" s="178"/>
    </row>
    <row r="356" spans="1:9" x14ac:dyDescent="0.3">
      <c r="A356" s="77" t="s">
        <v>290</v>
      </c>
      <c r="B356" s="4"/>
      <c r="C356" s="4"/>
      <c r="D356" s="4"/>
      <c r="E356" s="77"/>
      <c r="F356" s="4"/>
      <c r="G356" s="37">
        <v>1845</v>
      </c>
      <c r="H356" s="179"/>
      <c r="I356" s="178"/>
    </row>
    <row r="357" spans="1:9" s="120" customFormat="1" x14ac:dyDescent="0.3">
      <c r="A357" s="77" t="s">
        <v>346</v>
      </c>
      <c r="E357" s="77"/>
      <c r="G357" s="37">
        <v>250</v>
      </c>
      <c r="H357" s="179"/>
      <c r="I357" s="178"/>
    </row>
    <row r="358" spans="1:9" s="120" customFormat="1" x14ac:dyDescent="0.3">
      <c r="A358" s="77" t="s">
        <v>345</v>
      </c>
      <c r="E358" s="77"/>
      <c r="G358" s="37">
        <v>160</v>
      </c>
      <c r="H358" s="179"/>
      <c r="I358" s="178"/>
    </row>
    <row r="359" spans="1:9" s="120" customFormat="1" x14ac:dyDescent="0.3">
      <c r="A359" s="77" t="s">
        <v>347</v>
      </c>
      <c r="E359" s="77"/>
      <c r="G359" s="37">
        <v>3500</v>
      </c>
      <c r="H359" s="179"/>
      <c r="I359" s="178"/>
    </row>
    <row r="360" spans="1:9" ht="10.5" customHeight="1" x14ac:dyDescent="0.3">
      <c r="A360" s="87"/>
      <c r="B360" s="4"/>
      <c r="C360" s="4"/>
      <c r="D360" s="4"/>
      <c r="E360" s="4"/>
      <c r="F360" s="4"/>
      <c r="G360" s="37"/>
      <c r="H360" s="179"/>
      <c r="I360" s="178"/>
    </row>
    <row r="361" spans="1:9" ht="15.6" x14ac:dyDescent="0.3">
      <c r="A361" s="87" t="s">
        <v>291</v>
      </c>
      <c r="B361" s="4"/>
      <c r="C361" s="4"/>
      <c r="D361" s="4"/>
      <c r="E361" s="4"/>
      <c r="F361" s="4"/>
      <c r="G361" s="37"/>
      <c r="H361" s="179">
        <f>G362+G363</f>
        <v>549.43000000000006</v>
      </c>
      <c r="I361" s="178"/>
    </row>
    <row r="362" spans="1:9" x14ac:dyDescent="0.3">
      <c r="A362" s="77" t="s">
        <v>252</v>
      </c>
      <c r="B362" s="28"/>
      <c r="C362" s="28"/>
      <c r="D362" s="28"/>
      <c r="E362" s="203"/>
      <c r="F362" s="52"/>
      <c r="G362" s="37">
        <v>210.19</v>
      </c>
      <c r="H362" s="179"/>
      <c r="I362" s="178"/>
    </row>
    <row r="363" spans="1:9" x14ac:dyDescent="0.3">
      <c r="A363" s="77" t="s">
        <v>253</v>
      </c>
      <c r="B363" s="28"/>
      <c r="C363" s="28"/>
      <c r="D363" s="28"/>
      <c r="E363" s="203"/>
      <c r="F363" s="52"/>
      <c r="G363" s="37">
        <v>339.24</v>
      </c>
      <c r="H363" s="179"/>
      <c r="I363" s="178"/>
    </row>
    <row r="364" spans="1:9" ht="12" customHeight="1" x14ac:dyDescent="0.3">
      <c r="A364" s="87"/>
      <c r="B364" s="4"/>
      <c r="C364" s="4"/>
      <c r="D364" s="4"/>
      <c r="E364" s="4"/>
      <c r="F364" s="4"/>
      <c r="G364" s="88"/>
      <c r="H364" s="179"/>
      <c r="I364" s="178"/>
    </row>
    <row r="365" spans="1:9" ht="15.6" x14ac:dyDescent="0.3">
      <c r="A365" s="90" t="s">
        <v>255</v>
      </c>
      <c r="B365" s="4"/>
      <c r="C365" s="4"/>
      <c r="D365" s="4"/>
      <c r="E365" s="4"/>
      <c r="F365" s="4"/>
      <c r="G365" s="37"/>
      <c r="H365" s="179">
        <v>316.39</v>
      </c>
      <c r="I365" s="178"/>
    </row>
    <row r="366" spans="1:9" ht="12.75" customHeight="1" x14ac:dyDescent="0.3">
      <c r="A366" s="87"/>
      <c r="B366" s="4"/>
      <c r="C366" s="4"/>
      <c r="D366" s="4"/>
      <c r="E366" s="4"/>
      <c r="F366" s="4"/>
      <c r="G366" s="37"/>
      <c r="H366" s="179"/>
      <c r="I366" s="178"/>
    </row>
    <row r="367" spans="1:9" ht="15.6" x14ac:dyDescent="0.3">
      <c r="A367" s="87" t="s">
        <v>256</v>
      </c>
      <c r="B367" s="4"/>
      <c r="C367" s="4"/>
      <c r="D367" s="4"/>
      <c r="E367" s="4"/>
      <c r="F367" s="4"/>
      <c r="G367" s="88"/>
      <c r="H367" s="179">
        <f>G368+G369</f>
        <v>274.27</v>
      </c>
      <c r="I367" s="178"/>
    </row>
    <row r="368" spans="1:9" x14ac:dyDescent="0.3">
      <c r="A368" s="77" t="s">
        <v>348</v>
      </c>
      <c r="B368" s="4"/>
      <c r="C368" s="4"/>
      <c r="D368" s="4"/>
      <c r="E368" s="4"/>
      <c r="F368" s="4"/>
      <c r="G368" s="37">
        <v>193.05</v>
      </c>
      <c r="H368" s="179"/>
      <c r="I368" s="178"/>
    </row>
    <row r="369" spans="1:9" s="120" customFormat="1" x14ac:dyDescent="0.3">
      <c r="A369" s="77" t="s">
        <v>171</v>
      </c>
      <c r="G369" s="37">
        <v>81.22</v>
      </c>
      <c r="H369" s="179"/>
      <c r="I369" s="178"/>
    </row>
    <row r="370" spans="1:9" ht="12" customHeight="1" x14ac:dyDescent="0.3">
      <c r="A370" s="77"/>
      <c r="B370" s="4"/>
      <c r="C370" s="4"/>
      <c r="D370" s="4"/>
      <c r="E370" s="4"/>
      <c r="F370" s="4"/>
      <c r="G370" s="37"/>
      <c r="H370" s="179"/>
      <c r="I370" s="178"/>
    </row>
    <row r="371" spans="1:9" ht="15.6" x14ac:dyDescent="0.3">
      <c r="A371" s="87" t="s">
        <v>257</v>
      </c>
      <c r="B371" s="4"/>
      <c r="C371" s="4"/>
      <c r="D371" s="4"/>
      <c r="E371" s="4"/>
      <c r="F371" s="4"/>
      <c r="G371" s="37"/>
      <c r="H371" s="179">
        <v>546.96</v>
      </c>
      <c r="I371" s="178"/>
    </row>
    <row r="372" spans="1:9" ht="10.5" customHeight="1" x14ac:dyDescent="0.3">
      <c r="A372" s="87"/>
      <c r="B372" s="4"/>
      <c r="C372" s="4"/>
      <c r="D372" s="4"/>
      <c r="E372" s="4"/>
      <c r="F372" s="4"/>
      <c r="G372" s="37"/>
      <c r="H372" s="179"/>
      <c r="I372" s="178"/>
    </row>
    <row r="373" spans="1:9" ht="15.6" x14ac:dyDescent="0.3">
      <c r="A373" s="6"/>
      <c r="G373" s="37"/>
      <c r="H373" s="2"/>
      <c r="I373" s="70"/>
    </row>
    <row r="374" spans="1:9" ht="15.6" x14ac:dyDescent="0.3">
      <c r="A374" s="87" t="s">
        <v>367</v>
      </c>
      <c r="B374" s="233"/>
      <c r="C374" s="233"/>
      <c r="D374" s="233"/>
      <c r="E374" s="233"/>
      <c r="F374" s="233"/>
      <c r="G374" s="37"/>
      <c r="H374" s="52"/>
      <c r="I374" s="239"/>
    </row>
    <row r="375" spans="1:9" ht="15.6" x14ac:dyDescent="0.3">
      <c r="A375" s="87" t="s">
        <v>353</v>
      </c>
      <c r="B375" s="233"/>
      <c r="C375" s="233"/>
      <c r="D375" s="233"/>
      <c r="E375" s="233"/>
      <c r="F375" s="233"/>
      <c r="G375" s="37"/>
      <c r="H375" s="52"/>
      <c r="I375" s="239"/>
    </row>
    <row r="376" spans="1:9" ht="15.6" x14ac:dyDescent="0.3">
      <c r="A376" s="87" t="s">
        <v>354</v>
      </c>
      <c r="B376" s="233"/>
      <c r="C376" s="233"/>
      <c r="D376" s="233"/>
      <c r="E376" s="233"/>
      <c r="F376" s="233"/>
      <c r="G376" s="37"/>
      <c r="H376" s="52"/>
      <c r="I376" s="239"/>
    </row>
    <row r="377" spans="1:9" s="233" customFormat="1" ht="15.6" x14ac:dyDescent="0.3">
      <c r="A377" s="87" t="s">
        <v>355</v>
      </c>
      <c r="G377" s="37"/>
      <c r="H377" s="52"/>
      <c r="I377" s="239"/>
    </row>
    <row r="378" spans="1:9" ht="15.6" x14ac:dyDescent="0.3">
      <c r="A378" s="87" t="s">
        <v>358</v>
      </c>
      <c r="B378" s="233"/>
      <c r="C378" s="233"/>
      <c r="D378" s="233"/>
      <c r="E378" s="233"/>
      <c r="F378" s="233"/>
      <c r="G378" s="37"/>
      <c r="H378" s="52"/>
      <c r="I378" s="239"/>
    </row>
    <row r="379" spans="1:9" s="233" customFormat="1" ht="15.6" x14ac:dyDescent="0.3">
      <c r="A379" s="33" t="s">
        <v>359</v>
      </c>
      <c r="B379" s="112"/>
      <c r="C379" s="112"/>
      <c r="D379" s="112"/>
      <c r="E379" s="112"/>
      <c r="F379" s="112"/>
      <c r="G379" s="229"/>
      <c r="H379" s="52"/>
      <c r="I379" s="239"/>
    </row>
    <row r="380" spans="1:9" s="233" customFormat="1" ht="15.6" x14ac:dyDescent="0.3">
      <c r="A380" s="33" t="s">
        <v>360</v>
      </c>
      <c r="B380" s="112"/>
      <c r="C380" s="112"/>
      <c r="D380" s="112"/>
      <c r="E380" s="112"/>
      <c r="F380" s="112"/>
      <c r="G380" s="229"/>
      <c r="H380" s="230"/>
      <c r="I380" s="231"/>
    </row>
    <row r="381" spans="1:9" s="233" customFormat="1" ht="15.6" x14ac:dyDescent="0.3">
      <c r="A381" s="33" t="s">
        <v>174</v>
      </c>
      <c r="B381" s="112"/>
      <c r="C381" s="112"/>
      <c r="D381" s="112"/>
      <c r="E381" s="112"/>
      <c r="F381" s="112"/>
      <c r="G381" s="229"/>
      <c r="H381" s="230"/>
      <c r="I381" s="231"/>
    </row>
    <row r="382" spans="1:9" s="233" customFormat="1" ht="15.6" x14ac:dyDescent="0.3">
      <c r="A382" s="33" t="s">
        <v>175</v>
      </c>
      <c r="B382" s="112"/>
      <c r="C382" s="112"/>
      <c r="D382" s="112"/>
      <c r="E382" s="112"/>
      <c r="F382" s="112"/>
      <c r="G382" s="229"/>
      <c r="H382" s="230"/>
      <c r="I382" s="231"/>
    </row>
    <row r="383" spans="1:9" ht="15.6" x14ac:dyDescent="0.3">
      <c r="A383" s="33" t="s">
        <v>176</v>
      </c>
      <c r="B383" s="112"/>
      <c r="C383" s="112"/>
      <c r="D383" s="112"/>
      <c r="E383" s="112"/>
      <c r="F383" s="112"/>
      <c r="G383" s="229"/>
      <c r="H383" s="230"/>
      <c r="I383" s="231"/>
    </row>
    <row r="384" spans="1:9" x14ac:dyDescent="0.3">
      <c r="A384" s="232" t="s">
        <v>177</v>
      </c>
      <c r="B384" s="232"/>
      <c r="C384" s="232"/>
      <c r="D384" s="232"/>
      <c r="E384" s="232"/>
      <c r="F384" s="232"/>
      <c r="G384" s="229"/>
      <c r="H384" s="230"/>
      <c r="I384" s="231"/>
    </row>
    <row r="385" spans="1:9" ht="15.6" x14ac:dyDescent="0.3">
      <c r="A385" s="121" t="s">
        <v>356</v>
      </c>
      <c r="B385" s="112"/>
      <c r="C385" s="112"/>
      <c r="D385" s="112"/>
      <c r="E385" s="112"/>
      <c r="F385" s="112"/>
      <c r="G385" s="229"/>
      <c r="H385" s="110"/>
      <c r="I385" s="111"/>
    </row>
    <row r="386" spans="1:9" ht="15.6" x14ac:dyDescent="0.3">
      <c r="A386" s="121" t="s">
        <v>178</v>
      </c>
      <c r="B386" s="112"/>
      <c r="C386" s="112"/>
      <c r="D386" s="112"/>
      <c r="E386" s="112"/>
      <c r="F386" s="112"/>
      <c r="G386" s="229"/>
      <c r="H386" s="110"/>
      <c r="I386" s="111"/>
    </row>
    <row r="387" spans="1:9" ht="15.6" x14ac:dyDescent="0.3">
      <c r="A387" s="121" t="s">
        <v>357</v>
      </c>
      <c r="B387" s="112"/>
      <c r="C387" s="112"/>
      <c r="D387" s="112"/>
      <c r="E387" s="112"/>
      <c r="F387" s="112"/>
      <c r="G387" s="229"/>
      <c r="H387" s="110"/>
      <c r="I387" s="111"/>
    </row>
    <row r="388" spans="1:9" s="233" customFormat="1" ht="15.6" x14ac:dyDescent="0.3">
      <c r="A388" s="121" t="s">
        <v>363</v>
      </c>
      <c r="B388" s="112"/>
      <c r="C388" s="112"/>
      <c r="D388" s="112"/>
      <c r="E388" s="112"/>
      <c r="F388" s="112"/>
      <c r="G388" s="229"/>
      <c r="H388" s="110"/>
      <c r="I388" s="111"/>
    </row>
    <row r="389" spans="1:9" s="233" customFormat="1" ht="15.6" x14ac:dyDescent="0.3">
      <c r="A389" s="121" t="s">
        <v>364</v>
      </c>
      <c r="B389" s="112"/>
      <c r="C389" s="112"/>
      <c r="D389" s="112"/>
      <c r="E389" s="112"/>
      <c r="F389" s="112"/>
      <c r="G389" s="229"/>
      <c r="H389" s="110"/>
      <c r="I389" s="111"/>
    </row>
    <row r="390" spans="1:9" s="233" customFormat="1" ht="15.6" x14ac:dyDescent="0.3">
      <c r="A390" s="87" t="s">
        <v>365</v>
      </c>
      <c r="G390" s="37"/>
      <c r="H390" s="52"/>
      <c r="I390" s="111"/>
    </row>
    <row r="391" spans="1:9" s="233" customFormat="1" ht="15.6" x14ac:dyDescent="0.3">
      <c r="A391" s="87" t="s">
        <v>366</v>
      </c>
      <c r="G391" s="37"/>
      <c r="H391" s="52"/>
      <c r="I391" s="111"/>
    </row>
    <row r="392" spans="1:9" ht="15.6" x14ac:dyDescent="0.3">
      <c r="A392" s="87" t="s">
        <v>361</v>
      </c>
      <c r="B392" s="233"/>
      <c r="C392" s="233"/>
      <c r="D392" s="233"/>
      <c r="E392" s="233"/>
      <c r="F392" s="233"/>
      <c r="G392" s="37"/>
      <c r="H392" s="52"/>
      <c r="I392" s="239"/>
    </row>
    <row r="393" spans="1:9" ht="15.6" x14ac:dyDescent="0.3">
      <c r="A393" s="87" t="s">
        <v>362</v>
      </c>
      <c r="B393" s="233"/>
      <c r="C393" s="233"/>
      <c r="D393" s="233"/>
      <c r="E393" s="233"/>
      <c r="F393" s="233"/>
      <c r="G393" s="37"/>
      <c r="H393" s="52"/>
      <c r="I393" s="239"/>
    </row>
    <row r="394" spans="1:9" ht="15.6" x14ac:dyDescent="0.3">
      <c r="A394" s="87" t="s">
        <v>394</v>
      </c>
      <c r="B394" s="233"/>
      <c r="C394" s="233"/>
      <c r="D394" s="233"/>
      <c r="E394" s="233"/>
      <c r="F394" s="233"/>
      <c r="G394" s="37"/>
      <c r="H394" s="52"/>
      <c r="I394" s="239"/>
    </row>
    <row r="395" spans="1:9" ht="15.6" x14ac:dyDescent="0.3">
      <c r="A395" s="87" t="s">
        <v>393</v>
      </c>
      <c r="B395" s="233"/>
      <c r="C395" s="233"/>
      <c r="D395" s="233"/>
      <c r="E395" s="233"/>
      <c r="F395" s="233"/>
      <c r="G395" s="37"/>
      <c r="H395" s="52"/>
      <c r="I395" s="239">
        <v>8</v>
      </c>
    </row>
    <row r="396" spans="1:9" ht="15.6" x14ac:dyDescent="0.3">
      <c r="A396" s="259" t="s">
        <v>292</v>
      </c>
      <c r="B396" s="259"/>
      <c r="C396" s="259"/>
      <c r="D396" s="259"/>
      <c r="E396" s="259"/>
      <c r="F396" s="259"/>
      <c r="G396" s="37"/>
      <c r="H396" s="190">
        <v>13000.75</v>
      </c>
      <c r="I396" s="220">
        <f>H396/13001</f>
        <v>0.9999807707099454</v>
      </c>
    </row>
    <row r="397" spans="1:9" s="120" customFormat="1" x14ac:dyDescent="0.3">
      <c r="A397" s="77"/>
      <c r="B397" s="4"/>
      <c r="C397" s="4"/>
      <c r="D397" s="4"/>
      <c r="E397" s="4"/>
      <c r="F397" s="4"/>
      <c r="G397" s="37"/>
      <c r="H397" s="179"/>
      <c r="I397" s="178"/>
    </row>
    <row r="398" spans="1:9" s="120" customFormat="1" ht="18" x14ac:dyDescent="0.35">
      <c r="A398" s="94" t="s">
        <v>173</v>
      </c>
      <c r="B398" s="95"/>
      <c r="C398" s="95"/>
      <c r="D398" s="95"/>
      <c r="E398" s="95"/>
      <c r="F398" s="94"/>
      <c r="G398" s="96"/>
      <c r="H398" s="97">
        <f>G399</f>
        <v>17900.79</v>
      </c>
      <c r="I398" s="178"/>
    </row>
    <row r="399" spans="1:9" s="120" customFormat="1" ht="14.25" customHeight="1" x14ac:dyDescent="0.3">
      <c r="A399" s="87" t="s">
        <v>293</v>
      </c>
      <c r="B399" s="98"/>
      <c r="C399" s="4"/>
      <c r="D399" s="4"/>
      <c r="E399" s="98"/>
      <c r="F399" s="99"/>
      <c r="G399" s="52">
        <v>17900.79</v>
      </c>
      <c r="H399" s="97"/>
      <c r="I399" s="91">
        <f>G399/17901</f>
        <v>0.99998826881179825</v>
      </c>
    </row>
    <row r="400" spans="1:9" s="120" customFormat="1" ht="12.75" customHeight="1" x14ac:dyDescent="0.3">
      <c r="A400" s="100" t="s">
        <v>395</v>
      </c>
      <c r="B400" s="101"/>
      <c r="C400" s="101"/>
      <c r="D400" s="101"/>
      <c r="E400" s="101"/>
      <c r="F400" s="102"/>
      <c r="G400" s="103"/>
      <c r="H400" s="97"/>
      <c r="I400" s="104"/>
    </row>
    <row r="401" spans="1:9" s="120" customFormat="1" ht="16.5" customHeight="1" x14ac:dyDescent="0.3">
      <c r="A401" s="77"/>
      <c r="B401" s="4"/>
      <c r="C401" s="4"/>
      <c r="D401" s="4"/>
      <c r="E401" s="4"/>
      <c r="F401" s="4"/>
      <c r="G401" s="37"/>
      <c r="H401" s="97"/>
      <c r="I401" s="178"/>
    </row>
    <row r="402" spans="1:9" s="120" customFormat="1" ht="18" x14ac:dyDescent="0.35">
      <c r="A402" s="94" t="s">
        <v>179</v>
      </c>
      <c r="B402" s="105"/>
      <c r="C402" s="105"/>
      <c r="D402" s="105"/>
      <c r="E402" s="106"/>
      <c r="F402" s="107"/>
      <c r="G402" s="108"/>
      <c r="H402" s="97">
        <v>32237.07</v>
      </c>
      <c r="I402" s="104">
        <f>H402/34000</f>
        <v>0.94814911764705878</v>
      </c>
    </row>
    <row r="403" spans="1:9" s="120" customFormat="1" ht="6.75" customHeight="1" x14ac:dyDescent="0.3">
      <c r="A403" s="87"/>
      <c r="B403" s="4"/>
      <c r="C403" s="4"/>
      <c r="D403" s="4"/>
      <c r="E403" s="4"/>
      <c r="F403" s="4"/>
      <c r="G403" s="37"/>
      <c r="H403" s="86"/>
      <c r="I403" s="115"/>
    </row>
    <row r="404" spans="1:9" s="120" customFormat="1" ht="15.6" x14ac:dyDescent="0.3">
      <c r="A404" s="87" t="s">
        <v>294</v>
      </c>
      <c r="B404" s="4"/>
      <c r="C404" s="4"/>
      <c r="D404" s="4"/>
      <c r="E404" s="4"/>
      <c r="F404" s="4"/>
      <c r="G404" s="37"/>
      <c r="H404" s="86"/>
      <c r="I404" s="115"/>
    </row>
    <row r="405" spans="1:9" s="120" customFormat="1" ht="15" customHeight="1" x14ac:dyDescent="0.3">
      <c r="A405" s="87" t="s">
        <v>349</v>
      </c>
      <c r="B405" s="4"/>
      <c r="C405" s="4"/>
      <c r="D405" s="4"/>
      <c r="E405" s="4"/>
      <c r="F405" s="4"/>
      <c r="G405" s="37"/>
      <c r="H405" s="86"/>
      <c r="I405" s="115"/>
    </row>
    <row r="406" spans="1:9" s="120" customFormat="1" ht="19.2" x14ac:dyDescent="0.6">
      <c r="A406" s="221" t="s">
        <v>368</v>
      </c>
      <c r="B406" s="222"/>
      <c r="C406" s="222"/>
      <c r="D406" s="222"/>
      <c r="E406" s="223"/>
      <c r="F406" s="224"/>
      <c r="G406" s="37"/>
      <c r="H406" s="86"/>
      <c r="I406" s="178"/>
    </row>
    <row r="407" spans="1:9" s="225" customFormat="1" ht="19.2" x14ac:dyDescent="0.6">
      <c r="A407" s="221" t="s">
        <v>352</v>
      </c>
      <c r="B407" s="222"/>
      <c r="C407" s="222"/>
      <c r="D407" s="222"/>
      <c r="E407" s="223"/>
      <c r="F407" s="224"/>
      <c r="G407" s="58"/>
      <c r="H407" s="86"/>
      <c r="I407" s="178"/>
    </row>
    <row r="408" spans="1:9" s="225" customFormat="1" ht="12" customHeight="1" x14ac:dyDescent="0.65">
      <c r="A408" s="234"/>
      <c r="B408" s="235"/>
      <c r="C408" s="235"/>
      <c r="D408" s="235"/>
      <c r="E408" s="236"/>
      <c r="F408" s="237"/>
      <c r="G408" s="193"/>
      <c r="H408" s="86"/>
      <c r="I408" s="178"/>
    </row>
    <row r="409" spans="1:9" s="120" customFormat="1" ht="15.6" x14ac:dyDescent="0.3">
      <c r="A409" s="100" t="s">
        <v>350</v>
      </c>
      <c r="B409" s="101"/>
      <c r="C409" s="101"/>
      <c r="D409" s="101"/>
      <c r="E409" s="101"/>
      <c r="F409" s="102"/>
      <c r="G409" s="37"/>
      <c r="H409" s="86"/>
      <c r="I409" s="178"/>
    </row>
    <row r="410" spans="1:9" ht="15.6" x14ac:dyDescent="0.3">
      <c r="A410" s="6" t="s">
        <v>351</v>
      </c>
      <c r="B410" s="114"/>
      <c r="C410" s="114"/>
      <c r="D410" s="114"/>
      <c r="E410" s="114"/>
      <c r="F410" s="114"/>
      <c r="G410" s="58"/>
      <c r="H410" s="2"/>
      <c r="I410" s="70"/>
    </row>
    <row r="411" spans="1:9" ht="15.6" x14ac:dyDescent="0.3">
      <c r="A411" s="6"/>
      <c r="G411" s="37"/>
      <c r="H411" s="2"/>
      <c r="I411" s="70"/>
    </row>
    <row r="412" spans="1:9" ht="15.6" x14ac:dyDescent="0.3">
      <c r="A412" s="6"/>
      <c r="G412" s="37"/>
      <c r="H412" s="2"/>
      <c r="I412" s="70"/>
    </row>
    <row r="413" spans="1:9" ht="15.6" x14ac:dyDescent="0.3">
      <c r="A413" s="5" t="s">
        <v>187</v>
      </c>
      <c r="G413" s="76"/>
      <c r="H413" s="7">
        <f>H60-H62</f>
        <v>14373.080000000191</v>
      </c>
      <c r="I413" s="70"/>
    </row>
    <row r="414" spans="1:9" ht="15.6" x14ac:dyDescent="0.3">
      <c r="A414" s="6"/>
      <c r="G414" s="37"/>
      <c r="H414" s="2"/>
      <c r="I414" s="70"/>
    </row>
    <row r="415" spans="1:9" ht="15.6" x14ac:dyDescent="0.3">
      <c r="A415" s="6"/>
      <c r="G415" s="37"/>
      <c r="H415" s="2"/>
      <c r="I415" s="70"/>
    </row>
    <row r="416" spans="1:9" ht="15.6" x14ac:dyDescent="0.3">
      <c r="A416" s="6"/>
      <c r="G416" s="37"/>
      <c r="H416" s="2"/>
    </row>
    <row r="417" spans="1:9" ht="15.6" x14ac:dyDescent="0.3">
      <c r="A417" s="34" t="s">
        <v>188</v>
      </c>
      <c r="B417" s="35"/>
      <c r="C417" s="35"/>
      <c r="D417" s="35"/>
      <c r="E417" s="35"/>
      <c r="F417" s="35"/>
      <c r="G417" s="36"/>
      <c r="H417" s="36">
        <f>SUM(G418:G420)</f>
        <v>8791.2999999999993</v>
      </c>
      <c r="I417" s="70"/>
    </row>
    <row r="418" spans="1:9" ht="15.6" x14ac:dyDescent="0.3">
      <c r="A418" s="6" t="s">
        <v>180</v>
      </c>
      <c r="B418" s="19"/>
      <c r="C418" s="35"/>
      <c r="D418" s="35"/>
      <c r="E418" s="35"/>
      <c r="F418" s="35"/>
      <c r="G418" s="2">
        <v>503.38</v>
      </c>
      <c r="H418" s="36"/>
      <c r="I418" s="70"/>
    </row>
    <row r="419" spans="1:9" ht="15.6" x14ac:dyDescent="0.3">
      <c r="A419" s="6" t="s">
        <v>181</v>
      </c>
      <c r="G419" s="2">
        <v>8287.92</v>
      </c>
      <c r="H419" s="2"/>
      <c r="I419" s="70"/>
    </row>
    <row r="420" spans="1:9" ht="15.6" x14ac:dyDescent="0.3">
      <c r="A420" s="6" t="s">
        <v>191</v>
      </c>
      <c r="F420" s="6"/>
      <c r="G420" s="2"/>
      <c r="H420" s="2"/>
      <c r="I420" s="70"/>
    </row>
    <row r="421" spans="1:9" ht="15.6" x14ac:dyDescent="0.3">
      <c r="A421" s="6"/>
      <c r="F421" s="6"/>
      <c r="G421" s="2"/>
      <c r="H421" s="2"/>
      <c r="I421" s="70"/>
    </row>
    <row r="422" spans="1:9" ht="15.6" x14ac:dyDescent="0.3">
      <c r="A422" s="6"/>
      <c r="F422" s="6"/>
      <c r="G422" s="2"/>
      <c r="H422" s="2"/>
      <c r="I422" s="70"/>
    </row>
    <row r="423" spans="1:9" ht="15.6" x14ac:dyDescent="0.3">
      <c r="A423" s="34" t="s">
        <v>189</v>
      </c>
      <c r="B423" s="35"/>
      <c r="C423" s="35"/>
      <c r="D423" s="19"/>
      <c r="E423" s="19"/>
      <c r="F423" s="19"/>
      <c r="G423" s="2"/>
      <c r="H423" s="36">
        <f>SUM(G424:G425)</f>
        <v>3664.82</v>
      </c>
      <c r="I423" s="70"/>
    </row>
    <row r="424" spans="1:9" ht="4.5" customHeight="1" x14ac:dyDescent="0.3">
      <c r="A424" s="18"/>
      <c r="B424" s="19"/>
      <c r="C424" s="19"/>
      <c r="D424" s="19"/>
      <c r="E424" s="19"/>
      <c r="F424" s="79"/>
      <c r="G424" s="2"/>
      <c r="H424" s="2"/>
      <c r="I424" s="70"/>
    </row>
    <row r="425" spans="1:9" ht="15.6" x14ac:dyDescent="0.3">
      <c r="A425" s="6" t="s">
        <v>369</v>
      </c>
      <c r="B425" s="117"/>
      <c r="C425" s="117"/>
      <c r="D425" s="117"/>
      <c r="E425" s="117"/>
      <c r="F425" s="2"/>
      <c r="G425" s="2">
        <f>F426+F428</f>
        <v>3664.82</v>
      </c>
      <c r="H425" s="2"/>
      <c r="I425" s="70"/>
    </row>
    <row r="426" spans="1:9" ht="15.6" x14ac:dyDescent="0.3">
      <c r="A426" s="6" t="s">
        <v>370</v>
      </c>
      <c r="B426" s="6"/>
      <c r="C426" s="6"/>
      <c r="D426" s="6"/>
      <c r="E426" s="6"/>
      <c r="F426" s="2">
        <v>3500</v>
      </c>
      <c r="G426" s="2"/>
      <c r="H426" s="2"/>
      <c r="I426" s="70"/>
    </row>
    <row r="427" spans="1:9" ht="15.6" x14ac:dyDescent="0.3">
      <c r="A427" s="6" t="s">
        <v>371</v>
      </c>
      <c r="B427" s="6"/>
      <c r="C427" s="6"/>
      <c r="D427" s="6"/>
      <c r="E427" s="6"/>
      <c r="F427" s="2"/>
      <c r="G427" s="2"/>
      <c r="H427" s="2"/>
      <c r="I427" s="70"/>
    </row>
    <row r="428" spans="1:9" ht="15.6" x14ac:dyDescent="0.3">
      <c r="A428" s="6" t="s">
        <v>372</v>
      </c>
      <c r="B428" s="6"/>
      <c r="C428" s="6"/>
      <c r="D428" s="6"/>
      <c r="E428" s="6"/>
      <c r="F428" s="19">
        <v>164.82</v>
      </c>
      <c r="G428" s="2"/>
      <c r="H428" s="2"/>
      <c r="I428" s="70"/>
    </row>
    <row r="429" spans="1:9" ht="15.6" x14ac:dyDescent="0.3">
      <c r="A429" s="6" t="s">
        <v>373</v>
      </c>
      <c r="B429" s="19"/>
      <c r="C429" s="19"/>
      <c r="D429" s="19"/>
      <c r="E429" s="19"/>
      <c r="F429" s="19"/>
      <c r="G429" s="2"/>
      <c r="H429" s="2"/>
      <c r="I429" s="70"/>
    </row>
    <row r="430" spans="1:9" ht="12" customHeight="1" x14ac:dyDescent="0.3">
      <c r="A430" s="6"/>
      <c r="B430" s="19"/>
      <c r="C430" s="19"/>
      <c r="D430" s="19"/>
      <c r="E430" s="19"/>
      <c r="F430" s="19"/>
      <c r="G430" s="2"/>
      <c r="H430" s="2"/>
      <c r="I430" s="70"/>
    </row>
    <row r="431" spans="1:9" ht="15.6" x14ac:dyDescent="0.3">
      <c r="A431" s="34" t="s">
        <v>190</v>
      </c>
      <c r="B431" s="35"/>
      <c r="C431" s="35"/>
      <c r="D431" s="35"/>
      <c r="E431" s="19"/>
      <c r="F431" s="83"/>
      <c r="G431" s="2"/>
      <c r="H431" s="36">
        <f>SUM(G432:G435)</f>
        <v>503.38</v>
      </c>
      <c r="I431" s="70"/>
    </row>
    <row r="432" spans="1:9" ht="15.6" x14ac:dyDescent="0.3">
      <c r="A432" s="6" t="s">
        <v>182</v>
      </c>
      <c r="B432" s="19"/>
      <c r="C432" s="19"/>
      <c r="D432" s="19"/>
      <c r="E432" s="19"/>
      <c r="F432" s="19"/>
      <c r="G432" s="2">
        <f>SUM(F433:F434)</f>
        <v>503.38</v>
      </c>
      <c r="H432" s="2"/>
      <c r="I432" s="70"/>
    </row>
    <row r="433" spans="1:9" x14ac:dyDescent="0.3">
      <c r="A433" s="18" t="s">
        <v>183</v>
      </c>
      <c r="B433" s="19"/>
      <c r="C433" s="19"/>
      <c r="D433" s="19"/>
      <c r="E433" s="19"/>
      <c r="F433" s="83">
        <v>395.26</v>
      </c>
      <c r="G433" s="2"/>
      <c r="H433" s="2"/>
      <c r="I433" s="70"/>
    </row>
    <row r="434" spans="1:9" x14ac:dyDescent="0.3">
      <c r="A434" s="18" t="s">
        <v>374</v>
      </c>
      <c r="B434" s="19"/>
      <c r="C434" s="19"/>
      <c r="D434" s="19"/>
      <c r="E434" s="19"/>
      <c r="F434" s="83">
        <v>108.12</v>
      </c>
      <c r="G434" s="2"/>
      <c r="H434" s="2"/>
      <c r="I434" s="70"/>
    </row>
    <row r="435" spans="1:9" x14ac:dyDescent="0.3">
      <c r="A435" s="18"/>
      <c r="B435" s="19"/>
      <c r="C435" s="19"/>
      <c r="D435" s="19"/>
      <c r="E435" s="19"/>
      <c r="F435" s="83"/>
      <c r="G435" s="2"/>
      <c r="H435" s="2"/>
      <c r="I435" s="70"/>
    </row>
    <row r="436" spans="1:9" x14ac:dyDescent="0.3">
      <c r="A436" s="71"/>
      <c r="B436" s="71"/>
      <c r="C436" s="71"/>
      <c r="D436" s="71"/>
      <c r="E436" s="71"/>
      <c r="F436" s="71"/>
      <c r="G436" s="71"/>
      <c r="H436" s="71"/>
      <c r="I436" s="81"/>
    </row>
    <row r="437" spans="1:9" ht="15.6" x14ac:dyDescent="0.3">
      <c r="A437" s="256" t="s">
        <v>184</v>
      </c>
      <c r="B437" s="256"/>
      <c r="C437" s="256"/>
      <c r="D437" s="256"/>
      <c r="E437" s="256"/>
      <c r="F437" s="256"/>
      <c r="G437" s="7"/>
      <c r="H437" s="7"/>
      <c r="I437" s="81"/>
    </row>
    <row r="438" spans="1:9" ht="15.6" x14ac:dyDescent="0.3">
      <c r="A438" s="118"/>
      <c r="B438" s="69"/>
      <c r="C438" s="69"/>
      <c r="D438" s="69"/>
      <c r="E438" s="69"/>
      <c r="F438" s="69"/>
      <c r="G438" s="7"/>
      <c r="H438" s="7"/>
      <c r="I438" s="81"/>
    </row>
    <row r="439" spans="1:9" x14ac:dyDescent="0.3">
      <c r="A439" t="s">
        <v>375</v>
      </c>
      <c r="I439" s="70"/>
    </row>
    <row r="440" spans="1:9" x14ac:dyDescent="0.3">
      <c r="I440" s="70"/>
    </row>
    <row r="441" spans="1:9" x14ac:dyDescent="0.3">
      <c r="A441" t="s">
        <v>51</v>
      </c>
      <c r="I441" s="70"/>
    </row>
    <row r="444" spans="1:9" x14ac:dyDescent="0.3">
      <c r="I444">
        <v>9</v>
      </c>
    </row>
    <row r="445" spans="1:9" x14ac:dyDescent="0.3">
      <c r="I445" s="119"/>
    </row>
  </sheetData>
  <mergeCells count="9">
    <mergeCell ref="A1:I1"/>
    <mergeCell ref="A2:I2"/>
    <mergeCell ref="A3:I3"/>
    <mergeCell ref="A8:D8"/>
    <mergeCell ref="A437:F437"/>
    <mergeCell ref="A22:E22"/>
    <mergeCell ref="A23:E23"/>
    <mergeCell ref="A59:E59"/>
    <mergeCell ref="A396:F39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Biblioteka</vt:lpstr>
      <vt:lpstr>GOK</vt:lpstr>
      <vt:lpstr>GOK-opis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Skarbnik</cp:lastModifiedBy>
  <cp:lastPrinted>2016-03-22T19:42:01Z</cp:lastPrinted>
  <dcterms:created xsi:type="dcterms:W3CDTF">2016-02-17T12:05:56Z</dcterms:created>
  <dcterms:modified xsi:type="dcterms:W3CDTF">2016-04-06T08:43:47Z</dcterms:modified>
</cp:coreProperties>
</file>