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15315" windowHeight="9750" tabRatio="869" activeTab="5"/>
  </bookViews>
  <sheets>
    <sheet name="Zbiorcze zestawienie" sheetId="1" r:id="rId1"/>
    <sheet name="1_Wod-Kan, Odpady" sheetId="2" r:id="rId2"/>
    <sheet name="2_Drogi" sheetId="3" r:id="rId3"/>
    <sheet name="3_Zagosp przestrz" sheetId="4" r:id="rId4"/>
    <sheet name="4_infrastr sport i kultur" sheetId="5" r:id="rId5"/>
    <sheet name="5_infrastr społ i mieszkan" sheetId="6" r:id="rId6"/>
  </sheets>
  <definedNames>
    <definedName name="_Toc171140785" localSheetId="4">'4_infrastr sport i kultur'!$A$1</definedName>
    <definedName name="OLE_LINK3" localSheetId="2">'2_Drogi'!$A$1</definedName>
    <definedName name="_xlnm.Print_Titles" localSheetId="1">'1_Wod-Kan, Odpady'!$2:$3</definedName>
    <definedName name="_xlnm.Print_Titles" localSheetId="2">'2_Drogi'!$2:$3</definedName>
    <definedName name="_xlnm.Print_Titles" localSheetId="4">'4_infrastr sport i kultur'!$2:$3</definedName>
    <definedName name="_xlnm.Print_Titles" localSheetId="5">'5_infrastr społ i mieszkan'!$2:$3</definedName>
  </definedNames>
  <calcPr fullCalcOnLoad="1"/>
</workbook>
</file>

<file path=xl/comments2.xml><?xml version="1.0" encoding="utf-8"?>
<comments xmlns="http://schemas.openxmlformats.org/spreadsheetml/2006/main">
  <authors>
    <author>Joanna Kowalska</author>
  </authors>
  <commentList>
    <comment ref="C61" authorId="0">
      <text>
        <r>
          <rPr>
            <sz val="8"/>
            <rFont val="Tahoma"/>
            <family val="0"/>
          </rPr>
          <t xml:space="preserve">Limit dofinansowania w ramach PROW na podstawowe usługi (wod-kan) w okresie 2007-2013 wynosi 4 mln zł dla całej gminy
</t>
        </r>
      </text>
    </comment>
  </commentList>
</comments>
</file>

<file path=xl/comments3.xml><?xml version="1.0" encoding="utf-8"?>
<comments xmlns="http://schemas.openxmlformats.org/spreadsheetml/2006/main">
  <authors>
    <author>Joanna Kowalska</author>
  </authors>
  <commentList>
    <comment ref="F7" authorId="0">
      <text>
        <r>
          <rPr>
            <sz val="8"/>
            <rFont val="Tahoma"/>
            <family val="0"/>
          </rPr>
          <t>301,00 odsetki
0 rata kapitałowa (okres   karencji)
26000,00 nadzór budowlany</t>
        </r>
      </text>
    </comment>
    <comment ref="G7" authorId="0">
      <text>
        <r>
          <rPr>
            <sz val="8"/>
            <rFont val="Tahoma"/>
            <family val="0"/>
          </rPr>
          <t>321774,00 odsetki
0 rata kapitałowa (okres karencji)
96000,00 nadzór budowlany</t>
        </r>
      </text>
    </comment>
    <comment ref="H7" authorId="0">
      <text>
        <r>
          <rPr>
            <b/>
            <sz val="8"/>
            <rFont val="Tahoma"/>
            <family val="0"/>
          </rPr>
          <t xml:space="preserve">368918,00 rata kapitałowa
491323,00 odsetki
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sz val="8"/>
            <rFont val="Tahoma"/>
            <family val="0"/>
          </rPr>
          <t xml:space="preserve">885403,20 rata kapitałowa
447000,00 odsetki
</t>
        </r>
      </text>
    </comment>
    <comment ref="J7" authorId="0">
      <text>
        <r>
          <rPr>
            <sz val="8"/>
            <rFont val="Tahoma"/>
            <family val="0"/>
          </rPr>
          <t xml:space="preserve">885403,20 rata kapitałowa
391980,00 odsetki
</t>
        </r>
      </text>
    </comment>
    <comment ref="K7" authorId="0">
      <text>
        <r>
          <rPr>
            <sz val="8"/>
            <rFont val="Tahoma"/>
            <family val="0"/>
          </rPr>
          <t xml:space="preserve">885403,20 rata kapitałowa
336960,00 odsetki
</t>
        </r>
      </text>
    </comment>
    <comment ref="L7" authorId="0">
      <text>
        <r>
          <rPr>
            <sz val="8"/>
            <rFont val="Tahoma"/>
            <family val="0"/>
          </rPr>
          <t xml:space="preserve">885403,20 rata kapitałowa
281951,00 odsetki
</t>
        </r>
      </text>
    </comment>
    <comment ref="M7" authorId="0">
      <text>
        <r>
          <rPr>
            <sz val="8"/>
            <rFont val="Tahoma"/>
            <family val="0"/>
          </rPr>
          <t xml:space="preserve">885403,20 rata kapitałowa
226932,00 odsetki
</t>
        </r>
      </text>
    </comment>
  </commentList>
</comments>
</file>

<file path=xl/sharedStrings.xml><?xml version="1.0" encoding="utf-8"?>
<sst xmlns="http://schemas.openxmlformats.org/spreadsheetml/2006/main" count="503" uniqueCount="159">
  <si>
    <t>Lp.</t>
  </si>
  <si>
    <t xml:space="preserve">Nazwa zadania </t>
  </si>
  <si>
    <t>Źródła finansowania </t>
  </si>
  <si>
    <t>Przewidywane nakłady w latach</t>
  </si>
  <si>
    <t>Infrastruktura drogowa</t>
  </si>
  <si>
    <t>Źródła finansowania</t>
  </si>
  <si>
    <t>Ogółem</t>
  </si>
  <si>
    <t xml:space="preserve">Razem:                </t>
  </si>
  <si>
    <t>środki własne</t>
  </si>
  <si>
    <t>środki zewnętrzne</t>
  </si>
  <si>
    <t>POZOSTAŁE MODERNIZACJE INFRASTRUKTURY DROGOWEJ</t>
  </si>
  <si>
    <t>Budowa z kostki nawierzchni ul.Kwiatowej w Gniewkowie</t>
  </si>
  <si>
    <t>Budowa z kostki nawierzchni ul.Działkowców w Gniewkowie</t>
  </si>
  <si>
    <t>Modernizacja nawierzchni ul.Parkowej w Gniewkowie</t>
  </si>
  <si>
    <t>Modernizacja drogi gminnej Zajezierze-Perkowo</t>
  </si>
  <si>
    <t>Modernizacja drogi gminnej Gniewkowo-Wielowieś-Wierzchosławice</t>
  </si>
  <si>
    <t>Modernizacja nawierzchni ul.700-lecia w Gniewkowie</t>
  </si>
  <si>
    <t>Modernizacja nawierzchni ul.Sikorskiego w Gniewkowie</t>
  </si>
  <si>
    <t>Modernizacja nawierzchni ul.Cmentarnej w Gniewkowie</t>
  </si>
  <si>
    <t>Modernizacja nawierzchni ul. Polnej w Gniewkowie</t>
  </si>
  <si>
    <t>Modernizacja nawierzchni ul.Kolejowej w Gniewkowie</t>
  </si>
  <si>
    <t>Modernizacja nawierzchni Osiedle Toruńskie w Gniewkowie</t>
  </si>
  <si>
    <t>Modernizacja nawierzchni ul.Kątnej w Gniewkowie</t>
  </si>
  <si>
    <t>Modernizacja sali gimnastycznej przy Szkole Podstawowej nr 1 w Gniewkowie</t>
  </si>
  <si>
    <t>Odwodnienie terenu Szkoły Podstawowej w Wierzchosławicach</t>
  </si>
  <si>
    <t>Informatyzacja Gminy i Urzędu Miejskiego w Gniewkowie</t>
  </si>
  <si>
    <t>Remont budynku Pałacu w Markowie</t>
  </si>
  <si>
    <t>Adaptacja pomieszczeń na cele mieszkaniowe na ul.Kilińskiego w Gniewkowie (dawny młyn)</t>
  </si>
  <si>
    <t>OGÓŁEM</t>
  </si>
  <si>
    <t>Budowa ścieżki rowerowej Wierzchosławice-Gniewkowo</t>
  </si>
  <si>
    <t>Budowa sieci wodociągowej w Wielowsi</t>
  </si>
  <si>
    <t>Budowa świetlicy w Zajezierzu</t>
  </si>
  <si>
    <t>Budowa świetlicy w Kawęczynie</t>
  </si>
  <si>
    <t>Modernizacja kuchni i zakup wyposażenia do Samorządowego Przedszkola w Gniewkowie</t>
  </si>
  <si>
    <t>Infrastruktura społeczna i mieszkaniowa</t>
  </si>
  <si>
    <t xml:space="preserve">TABELA 6. Infrastruktura społeczna i mieszkaniowa </t>
  </si>
  <si>
    <t xml:space="preserve">TABELA 5. Infrastruktura sportowa, kulturalna i turystyczna </t>
  </si>
  <si>
    <t xml:space="preserve">TABELA 3. Infrastruktura drogowa </t>
  </si>
  <si>
    <t>Budowa budynku mieszkalnego w Lipiu</t>
  </si>
  <si>
    <t>Adaptacja i przebudowa budynku mieszkalnego w Lipiu</t>
  </si>
  <si>
    <t>ZESTAWIENIE RZECZOWO-FINANSOWE WIELOLETNIEGO PLANU INWESTYCYJNEGO</t>
  </si>
  <si>
    <t>Budowa sieci wodociągowej Wierzchosławice-Kolonia</t>
  </si>
  <si>
    <t xml:space="preserve">środki zewnętrzne </t>
  </si>
  <si>
    <t>Dofinansowanie budowy chodnika w Wierzchosławicach</t>
  </si>
  <si>
    <t>Budowa garażu przy OSP w Gniewkowie</t>
  </si>
  <si>
    <t>REWITALIZACJA CENTRUM MIASTA</t>
  </si>
  <si>
    <t>Modernizacja ulic: Dworcowej, Sobieskiego, Kościelnej, Zamkowej, Podgórnej oraz Rynku w Gniewkowie</t>
  </si>
  <si>
    <t>Budowa sieci wodociągowej w Kawęczynie</t>
  </si>
  <si>
    <t xml:space="preserve">Budowa boisk sportowych na terenach wiejskich </t>
  </si>
  <si>
    <t>Budowa placu zabaw w Wierzchosławicach</t>
  </si>
  <si>
    <t>Budowa miasteczka ruchu drogowego przy Szkole Podstawowej w Gniewkowie</t>
  </si>
  <si>
    <t>(inwestycje powyżej 10.000 zł)</t>
  </si>
  <si>
    <t>TABELA 2. Infrastruktura wodociągowo – kanalizacyjna, gospodarka odpadami</t>
  </si>
  <si>
    <t>Przebudowa wysypiska odpadów komunalnych w Kaczkowie</t>
  </si>
  <si>
    <t>Wymiana pieca c.o. w świetlicy w Ostrowie</t>
  </si>
  <si>
    <t>Modernizacja kotłowni w Szkole Podstawowej w Murzynnie</t>
  </si>
  <si>
    <t>TABELA 1. Zbiorcze zestawienie nakładów inwestycyjnych w zł</t>
  </si>
  <si>
    <t>Modernizacja budynku Łącznicy TP na cele M-GOKSiR</t>
  </si>
  <si>
    <t>TABELA 4. Zagospodarowanie przestrzenne, gospodarka nieruchomościami</t>
  </si>
  <si>
    <t>Wykupy gruntów</t>
  </si>
  <si>
    <t>Adaptacja świetlicy w Więcławicach</t>
  </si>
  <si>
    <t>Budowa 17 placów zabaw na terenach wiejskich</t>
  </si>
  <si>
    <t>Rozdzielenie kanalizacji ogólnospławnej na ul. Toruńskiej w Gniewkowie</t>
  </si>
  <si>
    <t>kredyt</t>
  </si>
  <si>
    <t>środki gminne</t>
  </si>
  <si>
    <t>pożyczka WFOŚIGW</t>
  </si>
  <si>
    <t>dofinansowanie RPO, działanie 2.2., max 70%</t>
  </si>
  <si>
    <t>dofinansowanie RPO, działanie 2.1, max 50%</t>
  </si>
  <si>
    <t>Dofinansowanie budowy przydomowych oczyszczalni ścieków na terenach wiejskich</t>
  </si>
  <si>
    <t>dofinansowanie PROW, działanie 3.3, max 75%</t>
  </si>
  <si>
    <t>Budowa sieci wodociągowo-kanalizacyjnej przy ul.Parkowej w Gniewkowie</t>
  </si>
  <si>
    <t>dofinansowanie PROW</t>
  </si>
  <si>
    <t>dofinansowanie RPO</t>
  </si>
  <si>
    <t xml:space="preserve">kredyt  </t>
  </si>
  <si>
    <t>dofinansowanie GDDKiA</t>
  </si>
  <si>
    <t>Budowa ścieżki rowerowej Suchatówka-Gniewkowo/Michałowo</t>
  </si>
  <si>
    <t>Budowa ścieżki rowerowej Wierzchosławice-Więcławice (etap I-II)</t>
  </si>
  <si>
    <t>dofinansowanie PROW, działanie 3.4, max 75%</t>
  </si>
  <si>
    <t>Wykonanie chodnika na ul. Pająkowskiego w Gniewkowie</t>
  </si>
  <si>
    <t>Dofinansowanie modernizacji drogi powiatowej Lipie-Modliborzyce</t>
  </si>
  <si>
    <t>Opracowanie projektu drogi Gniewkowo-Wielowieś-Wierzchosławice oraz Perkowo-Zajezierze</t>
  </si>
  <si>
    <t>Lp</t>
  </si>
  <si>
    <t>Nakłady na lata 2007- 2015</t>
  </si>
  <si>
    <t>dofinansowanie PZU, MSIT</t>
  </si>
  <si>
    <t>dofinansowanie PROW, dzialanie 3.4, max 75%</t>
  </si>
  <si>
    <t>Budowa boiska przy Gimnazjum nr 1 w Gniewkowie</t>
  </si>
  <si>
    <t>dotacja Urzędu Marszałkowskiego</t>
  </si>
  <si>
    <t>dotacja WORD w Bydgoszczy</t>
  </si>
  <si>
    <t>dofinansowanie MSiT, Urzędu Marszałkowskiego</t>
  </si>
  <si>
    <t>dofinansowanie PROW, dzialanie 3.4, poziom dofinans.54,12%</t>
  </si>
  <si>
    <t>Budowa placu zabaw z konstrukcją linową "pająk" przy ul.Piasta w Gniewkowie</t>
  </si>
  <si>
    <t>Budowa bieżni przy boisku Gimnazjum nr 1 w Gniewkowie</t>
  </si>
  <si>
    <t>Budowa boiska wielofunkcyjnego przy ul. Piasta w Gniewkowie</t>
  </si>
  <si>
    <t xml:space="preserve">dofinansowanie MSiT </t>
  </si>
  <si>
    <t>Budowa 2 placów zabaw na ul. Pająkowskiego w Gniewkowie</t>
  </si>
  <si>
    <t>Budowa skateparku w Gniewkowie</t>
  </si>
  <si>
    <t>Budowa całorocznego lodowiska w Gniewkowie</t>
  </si>
  <si>
    <t>dotacja Urzędu Marszałkowskiego, FRKF</t>
  </si>
  <si>
    <t xml:space="preserve">inne dotacje </t>
  </si>
  <si>
    <t>Przebudowa wejścia głównego z podjazdem dla niepełnosprawwnych w Gimnazjum nr 1 w Gniewkowie</t>
  </si>
  <si>
    <t>Ocieplenie dachu budynku Samorządowego Przedszkola w Gniewkowie</t>
  </si>
  <si>
    <t>Naprawa dachu budynku Szkoły Podstawowej nr 1 w Gniewkowie</t>
  </si>
  <si>
    <t>Termomodernizacja Szkoły Podstawowej w Szadłowicach (etap I-II)</t>
  </si>
  <si>
    <t>dofinansowanie Fundusz Mieszkaniowy</t>
  </si>
  <si>
    <t>Modernizacja budynku Urzędu Miejskiego w Gniewkowie</t>
  </si>
  <si>
    <t>dofinansowanie RPO i Urzędu Marszałkowskiego</t>
  </si>
  <si>
    <t>dofinansowanie ANR w Bydgoszczy</t>
  </si>
  <si>
    <t>dofinansowanie Fundusz Mieszkaniowy 20%</t>
  </si>
  <si>
    <t>dofinansowanie Fundusz Mieszkaniowy 30%</t>
  </si>
  <si>
    <t xml:space="preserve">dofinansowanie ANR  </t>
  </si>
  <si>
    <t>dofinansowanie RPO, działanie 4.1, max 75%</t>
  </si>
  <si>
    <t>Adaptacja budynku bożnicy w Gniewkowie na muzeum wraz z zagospodarowaniem parkingu</t>
  </si>
  <si>
    <t>Modernizacja budynku Miejsko-Gminnego Ośrodka Kultury, Sportu i Rekreacji w Gniewkowie</t>
  </si>
  <si>
    <t xml:space="preserve">Modernizacja zabytkowego budynku ratusza na cele Urzędu Miejskiego w Gniewkowie </t>
  </si>
  <si>
    <t>Zagospodarowanie zdegradowanych przestrzeni miejskich z przeznaczeniem na place, ciągi komunikacji pieszej, skwery</t>
  </si>
  <si>
    <t>Modernizacja elewacji, dachu i wymiana stolarki budowalnej w budynku komunalnym na ul.Rynek 8</t>
  </si>
  <si>
    <t>Modernizacja elewacji, dachu i wymiana stolarki budowalnej w budynku komunalnym na ul.Sobieskiego 11 wraz z zagospodarowaniem podwórza</t>
  </si>
  <si>
    <t>dofinansowanie RPO, działanie 7.1, max 85%</t>
  </si>
  <si>
    <t>Opracowanie miejscowych planów zagospodarowania terenów w rejonie ulic:Zajezierna, Inowrocławska,Ogrodowa,Nowa (przy obwodnicy), Kątna,Toruńska,Przemysłowa, Parkowa, Cmentarna, Powstańców Wielkopolskich, Cegielna,Michałowo,Kasprowicza, Kolejowa, Cegielna, Żytnia, Kaczkowo, Bąbolin, Wierzchosławice, Wielowieś,Suchatówka, Zajezierze, Chrząstowo,Szadłowice, Dąblin, Gąski, Murzynno.</t>
  </si>
  <si>
    <t>Infrastruktura wodociągowo-kanalizacyjna, gospodarka odpadami</t>
  </si>
  <si>
    <t>Zagospodarowanie przestrzenne i wykupy gruntów</t>
  </si>
  <si>
    <t xml:space="preserve">Infrastruktura sportowa, kulturalna i turystyczna </t>
  </si>
  <si>
    <t>Wykonanie mostku nad stawkiem przy ul.Piasta w Gniewkowie</t>
  </si>
  <si>
    <t>środki gminne (na spłatę kredytu-wykup wierzytelnosci w BRE)</t>
  </si>
  <si>
    <t>REWITALIZACJA</t>
  </si>
  <si>
    <t>Budowa sieci kanalizacji sanitarnej w miejscowościach Suchatówka - Gniewkowo (etap I i II)</t>
  </si>
  <si>
    <t>Budowa sieci kanalizacji sanitarnej w miejscowościach Rojewo – Kaczkowo – Gniewkowo (etap I i II)</t>
  </si>
  <si>
    <t>Remont budynku OSP w Gniewkowie</t>
  </si>
  <si>
    <t>Wykonanie toalety publicznej w Gniewkowie</t>
  </si>
  <si>
    <t>Wykonanie dokumentacji technicznej oświetlenia ulic</t>
  </si>
  <si>
    <t>Budowa wodociągu w Wierzchosławicach</t>
  </si>
  <si>
    <t>Zakup sceny przenośnej wraz z nagłośnieniem i oświetleniem</t>
  </si>
  <si>
    <t>dotacja MKIDN</t>
  </si>
  <si>
    <t>Kompleks rekreacyjno-sportowy w Parku Wolności w Gniewkowie</t>
  </si>
  <si>
    <t>dofinansowanie RPO działanie 1.1 max 50%</t>
  </si>
  <si>
    <t>dofinansowanie MKIDN</t>
  </si>
  <si>
    <t xml:space="preserve">Przebudowa ulic: Chopina, Moniuszki, 17 Stycznia i Wałowej w Gniewkowie </t>
  </si>
  <si>
    <t>Dofinansowanie budowy chodnika w Wierzbiczanach</t>
  </si>
  <si>
    <t>Dofinansowanie wykonania sygnalizacji świetlnej na przejeździe kolejowym w Suchatówce</t>
  </si>
  <si>
    <t>środki zewnętrzne/Starostwo Powiatowe</t>
  </si>
  <si>
    <t>dofinansowanie PROW , działanie 3.3</t>
  </si>
  <si>
    <t>Budowa sieci kanalizacji sanitarnej Szadłowice-Skalmierowice-Wierzchosławice</t>
  </si>
  <si>
    <t>pożyczka BGK lub WFOSIGW</t>
  </si>
  <si>
    <t>Budowa wodociągu do budynków PKP Szadłowice-Skalmierowice</t>
  </si>
  <si>
    <t>Budowa stacji uzdatniania wody w Gniewkowie</t>
  </si>
  <si>
    <t>Przebudowa Oczyszczalni Ścieków i uporządkowanie gospodarki wodno-ściekowej w Gniewkowie</t>
  </si>
  <si>
    <t>pożyczka WFOŚIGW/kredyt</t>
  </si>
  <si>
    <t>dofinansowanie FOGR</t>
  </si>
  <si>
    <t xml:space="preserve">Modernizacja drogi gminnej Gniewkowo-Zajezierze-Suchatówka </t>
  </si>
  <si>
    <t>Przebudowa drogi gminnej Suchatówka-Warzyn-Kijewo</t>
  </si>
  <si>
    <t>dofinansowanie Nar.Prog.Przeb.Dróg Lokal. 2008-2011</t>
  </si>
  <si>
    <t>Nar.Prog.Przeb.Dróg Lok.2008-2011</t>
  </si>
  <si>
    <t>wykup wierzytelności</t>
  </si>
  <si>
    <t>dofinansowanie PFRON</t>
  </si>
  <si>
    <t>kredyt/wykup wierzytelności</t>
  </si>
  <si>
    <t>Budowa obserwatorium przyszkolnego "Astro-baza" w Gniewkowie</t>
  </si>
  <si>
    <t>Budowa kompleksu sportowego przy SP nr 1 w Gniewkowie (ORLIK-2012)</t>
  </si>
  <si>
    <t>dotacja Starostwa Powiatowego</t>
  </si>
  <si>
    <t>kredyt/wykup wierzytelnosci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</si>
</sst>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#,##0.00_ ;\-#,##0.00\ "/>
    <numFmt numFmtId="170" formatCode="#,##0.0_ ;\-#,##0.0\ "/>
    <numFmt numFmtId="171" formatCode="#,##0_ ;\-#,##0\ "/>
    <numFmt numFmtId="172" formatCode="#,##0.000_ ;\-#,##0.000\ 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\ _z_ł"/>
    <numFmt numFmtId="179" formatCode="#,##0.00\ &quot;zł&quot;"/>
    <numFmt numFmtId="180" formatCode="#,##0.0\ &quot;zł&quot;"/>
    <numFmt numFmtId="181" formatCode="#,##0\ &quot;zł&quot;"/>
    <numFmt numFmtId="182" formatCode="0.0"/>
  </numFmts>
  <fonts count="6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4"/>
      <name val="Times New Roman"/>
      <family val="1"/>
    </font>
    <font>
      <sz val="14"/>
      <name val="Arial"/>
      <family val="0"/>
    </font>
    <font>
      <u val="single"/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/>
      <right style="medium"/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/>
      <right style="thick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ck">
        <color indexed="8"/>
      </right>
      <top style="medium"/>
      <bottom style="medium">
        <color indexed="8"/>
      </bottom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ck">
        <color indexed="8"/>
      </left>
      <right style="thin"/>
      <top style="thin"/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ck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medium"/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4" fontId="6" fillId="0" borderId="0" xfId="60" applyFont="1" applyBorder="1" applyAlignment="1">
      <alignment vertical="center"/>
    </xf>
    <xf numFmtId="44" fontId="6" fillId="0" borderId="10" xfId="6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69" fontId="10" fillId="33" borderId="0" xfId="42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wrapText="1"/>
    </xf>
    <xf numFmtId="169" fontId="10" fillId="34" borderId="12" xfId="42" applyNumberFormat="1" applyFont="1" applyFill="1" applyBorder="1" applyAlignment="1">
      <alignment horizontal="right"/>
    </xf>
    <xf numFmtId="0" fontId="11" fillId="35" borderId="13" xfId="0" applyFont="1" applyFill="1" applyBorder="1" applyAlignment="1">
      <alignment horizontal="center" vertical="top" wrapText="1"/>
    </xf>
    <xf numFmtId="169" fontId="10" fillId="34" borderId="14" xfId="42" applyNumberFormat="1" applyFont="1" applyFill="1" applyBorder="1" applyAlignment="1">
      <alignment horizontal="right"/>
    </xf>
    <xf numFmtId="0" fontId="12" fillId="35" borderId="15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35" borderId="20" xfId="0" applyFont="1" applyFill="1" applyBorder="1" applyAlignment="1">
      <alignment horizontal="center" wrapText="1"/>
    </xf>
    <xf numFmtId="0" fontId="11" fillId="35" borderId="20" xfId="0" applyFont="1" applyFill="1" applyBorder="1" applyAlignment="1">
      <alignment horizontal="center" vertical="top"/>
    </xf>
    <xf numFmtId="0" fontId="11" fillId="35" borderId="20" xfId="0" applyFont="1" applyFill="1" applyBorder="1" applyAlignment="1">
      <alignment horizontal="center" vertical="top" wrapText="1"/>
    </xf>
    <xf numFmtId="0" fontId="11" fillId="35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1" fillId="35" borderId="26" xfId="0" applyFont="1" applyFill="1" applyBorder="1" applyAlignment="1">
      <alignment horizontal="center" vertical="center"/>
    </xf>
    <xf numFmtId="0" fontId="11" fillId="35" borderId="26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wrapText="1"/>
    </xf>
    <xf numFmtId="0" fontId="11" fillId="35" borderId="16" xfId="0" applyFont="1" applyFill="1" applyBorder="1" applyAlignment="1">
      <alignment horizontal="center" vertical="top"/>
    </xf>
    <xf numFmtId="0" fontId="11" fillId="35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35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" fillId="35" borderId="29" xfId="0" applyFont="1" applyFill="1" applyBorder="1" applyAlignment="1">
      <alignment horizontal="center" vertical="center"/>
    </xf>
    <xf numFmtId="3" fontId="9" fillId="35" borderId="30" xfId="0" applyNumberFormat="1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3" fontId="9" fillId="35" borderId="30" xfId="0" applyNumberFormat="1" applyFont="1" applyFill="1" applyBorder="1" applyAlignment="1">
      <alignment horizontal="center" vertical="center" wrapText="1"/>
    </xf>
    <xf numFmtId="3" fontId="9" fillId="35" borderId="32" xfId="0" applyNumberFormat="1" applyFont="1" applyFill="1" applyBorder="1" applyAlignment="1">
      <alignment horizontal="center" vertical="center"/>
    </xf>
    <xf numFmtId="3" fontId="9" fillId="35" borderId="33" xfId="0" applyNumberFormat="1" applyFont="1" applyFill="1" applyBorder="1" applyAlignment="1">
      <alignment horizontal="center" vertical="center" wrapText="1"/>
    </xf>
    <xf numFmtId="3" fontId="9" fillId="35" borderId="34" xfId="0" applyNumberFormat="1" applyFont="1" applyFill="1" applyBorder="1" applyAlignment="1">
      <alignment horizontal="center" vertical="center" wrapText="1"/>
    </xf>
    <xf numFmtId="3" fontId="9" fillId="35" borderId="35" xfId="0" applyNumberFormat="1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wrapText="1"/>
    </xf>
    <xf numFmtId="169" fontId="10" fillId="33" borderId="37" xfId="42" applyNumberFormat="1" applyFont="1" applyFill="1" applyBorder="1" applyAlignment="1">
      <alignment horizontal="right"/>
    </xf>
    <xf numFmtId="169" fontId="10" fillId="33" borderId="38" xfId="42" applyNumberFormat="1" applyFont="1" applyFill="1" applyBorder="1" applyAlignment="1">
      <alignment horizontal="right"/>
    </xf>
    <xf numFmtId="169" fontId="9" fillId="33" borderId="0" xfId="42" applyNumberFormat="1" applyFont="1" applyFill="1" applyBorder="1" applyAlignment="1">
      <alignment horizontal="right"/>
    </xf>
    <xf numFmtId="169" fontId="9" fillId="33" borderId="39" xfId="42" applyNumberFormat="1" applyFont="1" applyFill="1" applyBorder="1" applyAlignment="1">
      <alignment horizontal="right"/>
    </xf>
    <xf numFmtId="0" fontId="10" fillId="34" borderId="40" xfId="0" applyFont="1" applyFill="1" applyBorder="1" applyAlignment="1">
      <alignment wrapText="1"/>
    </xf>
    <xf numFmtId="169" fontId="10" fillId="34" borderId="41" xfId="42" applyNumberFormat="1" applyFont="1" applyFill="1" applyBorder="1" applyAlignment="1">
      <alignment horizontal="right"/>
    </xf>
    <xf numFmtId="169" fontId="10" fillId="34" borderId="0" xfId="42" applyNumberFormat="1" applyFont="1" applyFill="1" applyBorder="1" applyAlignment="1">
      <alignment horizontal="right"/>
    </xf>
    <xf numFmtId="169" fontId="10" fillId="34" borderId="39" xfId="42" applyNumberFormat="1" applyFont="1" applyFill="1" applyBorder="1" applyAlignment="1">
      <alignment horizontal="right"/>
    </xf>
    <xf numFmtId="169" fontId="9" fillId="33" borderId="0" xfId="42" applyNumberFormat="1" applyFont="1" applyFill="1" applyBorder="1" applyAlignment="1">
      <alignment horizontal="right" wrapText="1"/>
    </xf>
    <xf numFmtId="0" fontId="10" fillId="34" borderId="11" xfId="0" applyFont="1" applyFill="1" applyBorder="1" applyAlignment="1">
      <alignment wrapText="1"/>
    </xf>
    <xf numFmtId="0" fontId="9" fillId="33" borderId="42" xfId="0" applyFont="1" applyFill="1" applyBorder="1" applyAlignment="1">
      <alignment wrapText="1"/>
    </xf>
    <xf numFmtId="169" fontId="9" fillId="33" borderId="43" xfId="42" applyNumberFormat="1" applyFont="1" applyFill="1" applyBorder="1" applyAlignment="1">
      <alignment horizontal="right" wrapText="1"/>
    </xf>
    <xf numFmtId="0" fontId="10" fillId="33" borderId="11" xfId="0" applyFont="1" applyFill="1" applyBorder="1" applyAlignment="1">
      <alignment wrapText="1"/>
    </xf>
    <xf numFmtId="169" fontId="10" fillId="33" borderId="39" xfId="42" applyNumberFormat="1" applyFont="1" applyFill="1" applyBorder="1" applyAlignment="1">
      <alignment horizontal="right"/>
    </xf>
    <xf numFmtId="0" fontId="13" fillId="33" borderId="36" xfId="0" applyFont="1" applyFill="1" applyBorder="1" applyAlignment="1">
      <alignment wrapText="1"/>
    </xf>
    <xf numFmtId="169" fontId="13" fillId="33" borderId="37" xfId="42" applyNumberFormat="1" applyFont="1" applyFill="1" applyBorder="1" applyAlignment="1">
      <alignment horizontal="right"/>
    </xf>
    <xf numFmtId="169" fontId="13" fillId="33" borderId="38" xfId="42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5" fillId="33" borderId="11" xfId="0" applyFont="1" applyFill="1" applyBorder="1" applyAlignment="1">
      <alignment wrapText="1"/>
    </xf>
    <xf numFmtId="169" fontId="15" fillId="33" borderId="0" xfId="42" applyNumberFormat="1" applyFont="1" applyFill="1" applyBorder="1" applyAlignment="1">
      <alignment horizontal="right"/>
    </xf>
    <xf numFmtId="169" fontId="15" fillId="33" borderId="39" xfId="42" applyNumberFormat="1" applyFont="1" applyFill="1" applyBorder="1" applyAlignment="1">
      <alignment horizontal="right"/>
    </xf>
    <xf numFmtId="0" fontId="13" fillId="34" borderId="40" xfId="0" applyFont="1" applyFill="1" applyBorder="1" applyAlignment="1">
      <alignment wrapText="1"/>
    </xf>
    <xf numFmtId="169" fontId="13" fillId="34" borderId="12" xfId="42" applyNumberFormat="1" applyFont="1" applyFill="1" applyBorder="1" applyAlignment="1">
      <alignment horizontal="right"/>
    </xf>
    <xf numFmtId="169" fontId="13" fillId="34" borderId="41" xfId="42" applyNumberFormat="1" applyFont="1" applyFill="1" applyBorder="1" applyAlignment="1">
      <alignment horizontal="righ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169" fontId="9" fillId="33" borderId="44" xfId="42" applyNumberFormat="1" applyFont="1" applyFill="1" applyBorder="1" applyAlignment="1">
      <alignment horizontal="right" wrapText="1"/>
    </xf>
    <xf numFmtId="169" fontId="9" fillId="33" borderId="45" xfId="42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/>
    </xf>
    <xf numFmtId="3" fontId="9" fillId="35" borderId="46" xfId="0" applyNumberFormat="1" applyFont="1" applyFill="1" applyBorder="1" applyAlignment="1">
      <alignment horizontal="center" vertical="center" wrapText="1"/>
    </xf>
    <xf numFmtId="169" fontId="9" fillId="33" borderId="38" xfId="42" applyNumberFormat="1" applyFont="1" applyFill="1" applyBorder="1" applyAlignment="1">
      <alignment horizontal="right"/>
    </xf>
    <xf numFmtId="169" fontId="9" fillId="34" borderId="41" xfId="42" applyNumberFormat="1" applyFont="1" applyFill="1" applyBorder="1" applyAlignment="1">
      <alignment horizontal="right"/>
    </xf>
    <xf numFmtId="0" fontId="9" fillId="35" borderId="31" xfId="0" applyFont="1" applyFill="1" applyBorder="1" applyAlignment="1">
      <alignment horizontal="center"/>
    </xf>
    <xf numFmtId="3" fontId="9" fillId="35" borderId="31" xfId="0" applyNumberFormat="1" applyFont="1" applyFill="1" applyBorder="1" applyAlignment="1">
      <alignment horizontal="center"/>
    </xf>
    <xf numFmtId="3" fontId="9" fillId="35" borderId="31" xfId="0" applyNumberFormat="1" applyFont="1" applyFill="1" applyBorder="1" applyAlignment="1">
      <alignment horizontal="center" wrapText="1"/>
    </xf>
    <xf numFmtId="2" fontId="10" fillId="33" borderId="47" xfId="0" applyNumberFormat="1" applyFont="1" applyFill="1" applyBorder="1" applyAlignment="1">
      <alignment horizontal="left" wrapText="1"/>
    </xf>
    <xf numFmtId="4" fontId="10" fillId="33" borderId="47" xfId="42" applyNumberFormat="1" applyFont="1" applyFill="1" applyBorder="1" applyAlignment="1">
      <alignment horizontal="center"/>
    </xf>
    <xf numFmtId="4" fontId="10" fillId="33" borderId="47" xfId="0" applyNumberFormat="1" applyFont="1" applyFill="1" applyBorder="1" applyAlignment="1">
      <alignment horizontal="center"/>
    </xf>
    <xf numFmtId="4" fontId="10" fillId="33" borderId="20" xfId="42" applyNumberFormat="1" applyFont="1" applyFill="1" applyBorder="1" applyAlignment="1">
      <alignment horizontal="center"/>
    </xf>
    <xf numFmtId="2" fontId="9" fillId="33" borderId="0" xfId="0" applyNumberFormat="1" applyFont="1" applyFill="1" applyBorder="1" applyAlignment="1">
      <alignment horizontal="left" wrapText="1"/>
    </xf>
    <xf numFmtId="4" fontId="9" fillId="33" borderId="0" xfId="42" applyNumberFormat="1" applyFont="1" applyFill="1" applyBorder="1" applyAlignment="1">
      <alignment horizontal="center"/>
    </xf>
    <xf numFmtId="4" fontId="9" fillId="33" borderId="0" xfId="0" applyNumberFormat="1" applyFont="1" applyFill="1" applyBorder="1" applyAlignment="1">
      <alignment horizontal="center"/>
    </xf>
    <xf numFmtId="4" fontId="9" fillId="33" borderId="16" xfId="0" applyNumberFormat="1" applyFont="1" applyFill="1" applyBorder="1" applyAlignment="1">
      <alignment horizontal="center"/>
    </xf>
    <xf numFmtId="2" fontId="10" fillId="34" borderId="48" xfId="0" applyNumberFormat="1" applyFont="1" applyFill="1" applyBorder="1" applyAlignment="1">
      <alignment horizontal="left" wrapText="1"/>
    </xf>
    <xf numFmtId="4" fontId="10" fillId="34" borderId="48" xfId="42" applyNumberFormat="1" applyFont="1" applyFill="1" applyBorder="1" applyAlignment="1">
      <alignment horizontal="center"/>
    </xf>
    <xf numFmtId="4" fontId="10" fillId="34" borderId="49" xfId="42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left" wrapText="1"/>
    </xf>
    <xf numFmtId="4" fontId="10" fillId="33" borderId="0" xfId="42" applyNumberFormat="1" applyFont="1" applyFill="1" applyBorder="1" applyAlignment="1">
      <alignment horizontal="center"/>
    </xf>
    <xf numFmtId="4" fontId="10" fillId="33" borderId="0" xfId="0" applyNumberFormat="1" applyFont="1" applyFill="1" applyBorder="1" applyAlignment="1">
      <alignment horizontal="center"/>
    </xf>
    <xf numFmtId="4" fontId="10" fillId="33" borderId="16" xfId="42" applyNumberFormat="1" applyFont="1" applyFill="1" applyBorder="1" applyAlignment="1">
      <alignment horizontal="center"/>
    </xf>
    <xf numFmtId="4" fontId="9" fillId="33" borderId="16" xfId="42" applyNumberFormat="1" applyFont="1" applyFill="1" applyBorder="1" applyAlignment="1">
      <alignment horizontal="center"/>
    </xf>
    <xf numFmtId="0" fontId="9" fillId="33" borderId="50" xfId="0" applyFont="1" applyFill="1" applyBorder="1" applyAlignment="1">
      <alignment wrapText="1"/>
    </xf>
    <xf numFmtId="3" fontId="9" fillId="35" borderId="31" xfId="0" applyNumberFormat="1" applyFont="1" applyFill="1" applyBorder="1" applyAlignment="1">
      <alignment horizontal="center" vertical="center"/>
    </xf>
    <xf numFmtId="3" fontId="9" fillId="35" borderId="31" xfId="0" applyNumberFormat="1" applyFont="1" applyFill="1" applyBorder="1" applyAlignment="1">
      <alignment horizontal="center" vertical="center" wrapText="1"/>
    </xf>
    <xf numFmtId="171" fontId="10" fillId="33" borderId="37" xfId="42" applyNumberFormat="1" applyFont="1" applyFill="1" applyBorder="1" applyAlignment="1">
      <alignment horizontal="right"/>
    </xf>
    <xf numFmtId="169" fontId="10" fillId="33" borderId="51" xfId="42" applyNumberFormat="1" applyFont="1" applyFill="1" applyBorder="1" applyAlignment="1">
      <alignment horizontal="right"/>
    </xf>
    <xf numFmtId="171" fontId="9" fillId="33" borderId="0" xfId="42" applyNumberFormat="1" applyFont="1" applyFill="1" applyBorder="1" applyAlignment="1">
      <alignment horizontal="right"/>
    </xf>
    <xf numFmtId="169" fontId="9" fillId="33" borderId="16" xfId="42" applyNumberFormat="1" applyFont="1" applyFill="1" applyBorder="1" applyAlignment="1">
      <alignment horizontal="right"/>
    </xf>
    <xf numFmtId="171" fontId="10" fillId="34" borderId="12" xfId="42" applyNumberFormat="1" applyFont="1" applyFill="1" applyBorder="1" applyAlignment="1">
      <alignment horizontal="right"/>
    </xf>
    <xf numFmtId="169" fontId="9" fillId="0" borderId="0" xfId="42" applyNumberFormat="1" applyFont="1" applyFill="1" applyBorder="1" applyAlignment="1">
      <alignment horizontal="right"/>
    </xf>
    <xf numFmtId="169" fontId="9" fillId="0" borderId="16" xfId="42" applyNumberFormat="1" applyFont="1" applyFill="1" applyBorder="1" applyAlignment="1">
      <alignment horizontal="right"/>
    </xf>
    <xf numFmtId="169" fontId="10" fillId="34" borderId="16" xfId="42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34" borderId="40" xfId="0" applyFont="1" applyFill="1" applyBorder="1" applyAlignment="1">
      <alignment horizontal="left" wrapText="1" readingOrder="1"/>
    </xf>
    <xf numFmtId="169" fontId="9" fillId="0" borderId="0" xfId="42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4" fontId="9" fillId="33" borderId="32" xfId="42" applyNumberFormat="1" applyFont="1" applyFill="1" applyBorder="1" applyAlignment="1">
      <alignment horizontal="center"/>
    </xf>
    <xf numFmtId="4" fontId="9" fillId="33" borderId="31" xfId="42" applyNumberFormat="1" applyFont="1" applyFill="1" applyBorder="1" applyAlignment="1">
      <alignment horizontal="center"/>
    </xf>
    <xf numFmtId="0" fontId="9" fillId="33" borderId="52" xfId="0" applyFont="1" applyFill="1" applyBorder="1" applyAlignment="1">
      <alignment wrapText="1"/>
    </xf>
    <xf numFmtId="169" fontId="9" fillId="33" borderId="53" xfId="42" applyNumberFormat="1" applyFont="1" applyFill="1" applyBorder="1" applyAlignment="1">
      <alignment horizontal="right" wrapText="1"/>
    </xf>
    <xf numFmtId="169" fontId="9" fillId="33" borderId="54" xfId="42" applyNumberFormat="1" applyFont="1" applyFill="1" applyBorder="1" applyAlignment="1">
      <alignment horizontal="right" wrapText="1"/>
    </xf>
    <xf numFmtId="2" fontId="10" fillId="34" borderId="0" xfId="0" applyNumberFormat="1" applyFont="1" applyFill="1" applyBorder="1" applyAlignment="1">
      <alignment horizontal="left" wrapText="1"/>
    </xf>
    <xf numFmtId="4" fontId="10" fillId="34" borderId="0" xfId="42" applyNumberFormat="1" applyFont="1" applyFill="1" applyBorder="1" applyAlignment="1">
      <alignment horizontal="center"/>
    </xf>
    <xf numFmtId="4" fontId="10" fillId="34" borderId="16" xfId="42" applyNumberFormat="1" applyFont="1" applyFill="1" applyBorder="1" applyAlignment="1">
      <alignment horizontal="center"/>
    </xf>
    <xf numFmtId="4" fontId="9" fillId="33" borderId="53" xfId="42" applyNumberFormat="1" applyFont="1" applyFill="1" applyBorder="1" applyAlignment="1">
      <alignment horizontal="center"/>
    </xf>
    <xf numFmtId="4" fontId="9" fillId="33" borderId="53" xfId="0" applyNumberFormat="1" applyFont="1" applyFill="1" applyBorder="1" applyAlignment="1">
      <alignment horizontal="center"/>
    </xf>
    <xf numFmtId="4" fontId="9" fillId="33" borderId="54" xfId="0" applyNumberFormat="1" applyFont="1" applyFill="1" applyBorder="1" applyAlignment="1">
      <alignment horizontal="center"/>
    </xf>
    <xf numFmtId="169" fontId="9" fillId="0" borderId="44" xfId="42" applyNumberFormat="1" applyFont="1" applyFill="1" applyBorder="1" applyAlignment="1">
      <alignment horizontal="right" wrapText="1"/>
    </xf>
    <xf numFmtId="169" fontId="9" fillId="0" borderId="43" xfId="42" applyNumberFormat="1" applyFont="1" applyFill="1" applyBorder="1" applyAlignment="1">
      <alignment horizontal="right" wrapText="1"/>
    </xf>
    <xf numFmtId="169" fontId="9" fillId="0" borderId="45" xfId="42" applyNumberFormat="1" applyFont="1" applyFill="1" applyBorder="1" applyAlignment="1">
      <alignment horizontal="right" wrapText="1"/>
    </xf>
    <xf numFmtId="169" fontId="9" fillId="0" borderId="53" xfId="42" applyNumberFormat="1" applyFont="1" applyFill="1" applyBorder="1" applyAlignment="1">
      <alignment horizontal="right" wrapText="1"/>
    </xf>
    <xf numFmtId="169" fontId="9" fillId="0" borderId="54" xfId="42" applyNumberFormat="1" applyFont="1" applyFill="1" applyBorder="1" applyAlignment="1">
      <alignment horizontal="right" wrapText="1"/>
    </xf>
    <xf numFmtId="0" fontId="11" fillId="35" borderId="23" xfId="0" applyFont="1" applyFill="1" applyBorder="1" applyAlignment="1">
      <alignment horizontal="center" vertical="center"/>
    </xf>
    <xf numFmtId="0" fontId="11" fillId="35" borderId="55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/>
    </xf>
    <xf numFmtId="3" fontId="9" fillId="35" borderId="30" xfId="0" applyNumberFormat="1" applyFont="1" applyFill="1" applyBorder="1" applyAlignment="1">
      <alignment horizontal="center"/>
    </xf>
    <xf numFmtId="0" fontId="9" fillId="35" borderId="56" xfId="0" applyFont="1" applyFill="1" applyBorder="1" applyAlignment="1">
      <alignment horizontal="center"/>
    </xf>
    <xf numFmtId="0" fontId="9" fillId="35" borderId="57" xfId="0" applyFont="1" applyFill="1" applyBorder="1" applyAlignment="1">
      <alignment horizontal="center"/>
    </xf>
    <xf numFmtId="3" fontId="9" fillId="35" borderId="45" xfId="0" applyNumberFormat="1" applyFont="1" applyFill="1" applyBorder="1" applyAlignment="1">
      <alignment horizontal="center" wrapText="1"/>
    </xf>
    <xf numFmtId="3" fontId="9" fillId="35" borderId="32" xfId="0" applyNumberFormat="1" applyFont="1" applyFill="1" applyBorder="1" applyAlignment="1">
      <alignment horizontal="center"/>
    </xf>
    <xf numFmtId="3" fontId="9" fillId="35" borderId="34" xfId="0" applyNumberFormat="1" applyFont="1" applyFill="1" applyBorder="1" applyAlignment="1">
      <alignment horizontal="center" wrapText="1"/>
    </xf>
    <xf numFmtId="3" fontId="9" fillId="35" borderId="58" xfId="0" applyNumberFormat="1" applyFont="1" applyFill="1" applyBorder="1" applyAlignment="1">
      <alignment horizontal="center" wrapText="1"/>
    </xf>
    <xf numFmtId="169" fontId="10" fillId="33" borderId="59" xfId="42" applyNumberFormat="1" applyFont="1" applyFill="1" applyBorder="1" applyAlignment="1">
      <alignment horizontal="right"/>
    </xf>
    <xf numFmtId="169" fontId="9" fillId="33" borderId="60" xfId="42" applyNumberFormat="1" applyFont="1" applyFill="1" applyBorder="1" applyAlignment="1">
      <alignment horizontal="right"/>
    </xf>
    <xf numFmtId="169" fontId="10" fillId="34" borderId="61" xfId="42" applyNumberFormat="1" applyFont="1" applyFill="1" applyBorder="1" applyAlignment="1">
      <alignment horizontal="right"/>
    </xf>
    <xf numFmtId="169" fontId="10" fillId="33" borderId="60" xfId="42" applyNumberFormat="1" applyFont="1" applyFill="1" applyBorder="1" applyAlignment="1">
      <alignment horizontal="right"/>
    </xf>
    <xf numFmtId="0" fontId="10" fillId="34" borderId="40" xfId="0" applyFont="1" applyFill="1" applyBorder="1" applyAlignment="1">
      <alignment wrapText="1"/>
    </xf>
    <xf numFmtId="169" fontId="10" fillId="34" borderId="12" xfId="42" applyNumberFormat="1" applyFont="1" applyFill="1" applyBorder="1" applyAlignment="1">
      <alignment horizontal="right"/>
    </xf>
    <xf numFmtId="169" fontId="10" fillId="34" borderId="61" xfId="42" applyNumberFormat="1" applyFont="1" applyFill="1" applyBorder="1" applyAlignment="1">
      <alignment horizontal="right"/>
    </xf>
    <xf numFmtId="0" fontId="10" fillId="34" borderId="40" xfId="0" applyFont="1" applyFill="1" applyBorder="1" applyAlignment="1">
      <alignment horizontal="left" wrapText="1"/>
    </xf>
    <xf numFmtId="0" fontId="18" fillId="0" borderId="62" xfId="0" applyFont="1" applyBorder="1" applyAlignment="1">
      <alignment horizontal="center" vertical="center"/>
    </xf>
    <xf numFmtId="169" fontId="10" fillId="34" borderId="60" xfId="42" applyNumberFormat="1" applyFont="1" applyFill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32" xfId="0" applyFont="1" applyBorder="1" applyAlignment="1">
      <alignment/>
    </xf>
    <xf numFmtId="0" fontId="10" fillId="34" borderId="47" xfId="0" applyFont="1" applyFill="1" applyBorder="1" applyAlignment="1">
      <alignment/>
    </xf>
    <xf numFmtId="0" fontId="10" fillId="0" borderId="0" xfId="0" applyFont="1" applyBorder="1" applyAlignment="1">
      <alignment wrapText="1"/>
    </xf>
    <xf numFmtId="2" fontId="10" fillId="34" borderId="47" xfId="0" applyNumberFormat="1" applyFont="1" applyFill="1" applyBorder="1" applyAlignment="1">
      <alignment horizontal="right"/>
    </xf>
    <xf numFmtId="2" fontId="10" fillId="34" borderId="20" xfId="0" applyNumberFormat="1" applyFont="1" applyFill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32" xfId="0" applyNumberFormat="1" applyFont="1" applyBorder="1" applyAlignment="1">
      <alignment horizontal="right"/>
    </xf>
    <xf numFmtId="2" fontId="10" fillId="0" borderId="31" xfId="0" applyNumberFormat="1" applyFont="1" applyBorder="1" applyAlignment="1">
      <alignment horizontal="right"/>
    </xf>
    <xf numFmtId="0" fontId="9" fillId="34" borderId="47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0" xfId="0" applyFont="1" applyBorder="1" applyAlignment="1">
      <alignment wrapText="1"/>
    </xf>
    <xf numFmtId="2" fontId="9" fillId="34" borderId="47" xfId="0" applyNumberFormat="1" applyFont="1" applyFill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32" xfId="0" applyNumberFormat="1" applyFont="1" applyBorder="1" applyAlignment="1">
      <alignment/>
    </xf>
    <xf numFmtId="0" fontId="9" fillId="33" borderId="53" xfId="0" applyFont="1" applyFill="1" applyBorder="1" applyAlignment="1">
      <alignment wrapText="1"/>
    </xf>
    <xf numFmtId="0" fontId="9" fillId="33" borderId="0" xfId="0" applyFont="1" applyFill="1" applyBorder="1" applyAlignment="1">
      <alignment wrapText="1"/>
    </xf>
    <xf numFmtId="0" fontId="9" fillId="33" borderId="43" xfId="0" applyFont="1" applyFill="1" applyBorder="1" applyAlignment="1">
      <alignment wrapText="1"/>
    </xf>
    <xf numFmtId="3" fontId="9" fillId="35" borderId="46" xfId="0" applyNumberFormat="1" applyFont="1" applyFill="1" applyBorder="1" applyAlignment="1">
      <alignment horizontal="center" vertical="center"/>
    </xf>
    <xf numFmtId="2" fontId="9" fillId="0" borderId="16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9" fillId="0" borderId="43" xfId="0" applyFont="1" applyFill="1" applyBorder="1" applyAlignment="1">
      <alignment/>
    </xf>
    <xf numFmtId="0" fontId="9" fillId="0" borderId="53" xfId="0" applyFont="1" applyFill="1" applyBorder="1" applyAlignment="1">
      <alignment vertical="center" wrapText="1"/>
    </xf>
    <xf numFmtId="169" fontId="9" fillId="0" borderId="53" xfId="42" applyNumberFormat="1" applyFont="1" applyFill="1" applyBorder="1" applyAlignment="1">
      <alignment vertical="center" wrapText="1"/>
    </xf>
    <xf numFmtId="2" fontId="10" fillId="0" borderId="0" xfId="0" applyNumberFormat="1" applyFont="1" applyAlignment="1">
      <alignment/>
    </xf>
    <xf numFmtId="0" fontId="10" fillId="34" borderId="40" xfId="0" applyFont="1" applyFill="1" applyBorder="1" applyAlignment="1">
      <alignment/>
    </xf>
    <xf numFmtId="169" fontId="10" fillId="34" borderId="12" xfId="0" applyNumberFormat="1" applyFont="1" applyFill="1" applyBorder="1" applyAlignment="1">
      <alignment/>
    </xf>
    <xf numFmtId="169" fontId="10" fillId="34" borderId="12" xfId="60" applyNumberFormat="1" applyFont="1" applyFill="1" applyBorder="1" applyAlignment="1">
      <alignment/>
    </xf>
    <xf numFmtId="2" fontId="10" fillId="34" borderId="12" xfId="0" applyNumberFormat="1" applyFont="1" applyFill="1" applyBorder="1" applyAlignment="1">
      <alignment/>
    </xf>
    <xf numFmtId="169" fontId="9" fillId="0" borderId="63" xfId="42" applyNumberFormat="1" applyFont="1" applyFill="1" applyBorder="1" applyAlignment="1">
      <alignment vertical="center" wrapText="1"/>
    </xf>
    <xf numFmtId="169" fontId="9" fillId="0" borderId="64" xfId="42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right"/>
    </xf>
    <xf numFmtId="2" fontId="10" fillId="0" borderId="16" xfId="0" applyNumberFormat="1" applyFont="1" applyFill="1" applyBorder="1" applyAlignment="1">
      <alignment horizontal="right"/>
    </xf>
    <xf numFmtId="169" fontId="10" fillId="34" borderId="65" xfId="42" applyNumberFormat="1" applyFont="1" applyFill="1" applyBorder="1" applyAlignment="1">
      <alignment horizontal="right" wrapText="1"/>
    </xf>
    <xf numFmtId="169" fontId="10" fillId="0" borderId="0" xfId="42" applyNumberFormat="1" applyFont="1" applyFill="1" applyBorder="1" applyAlignment="1">
      <alignment horizontal="right" wrapText="1"/>
    </xf>
    <xf numFmtId="169" fontId="10" fillId="0" borderId="43" xfId="42" applyNumberFormat="1" applyFont="1" applyFill="1" applyBorder="1" applyAlignment="1">
      <alignment horizontal="right" wrapText="1"/>
    </xf>
    <xf numFmtId="169" fontId="10" fillId="34" borderId="20" xfId="42" applyNumberFormat="1" applyFont="1" applyFill="1" applyBorder="1" applyAlignment="1">
      <alignment horizontal="right" wrapText="1"/>
    </xf>
    <xf numFmtId="169" fontId="10" fillId="0" borderId="16" xfId="42" applyNumberFormat="1" applyFont="1" applyFill="1" applyBorder="1" applyAlignment="1">
      <alignment horizontal="right" wrapText="1"/>
    </xf>
    <xf numFmtId="169" fontId="10" fillId="0" borderId="31" xfId="42" applyNumberFormat="1" applyFont="1" applyFill="1" applyBorder="1" applyAlignment="1">
      <alignment horizontal="right" wrapText="1"/>
    </xf>
    <xf numFmtId="169" fontId="2" fillId="0" borderId="0" xfId="0" applyNumberFormat="1" applyFont="1" applyAlignment="1">
      <alignment/>
    </xf>
    <xf numFmtId="0" fontId="9" fillId="0" borderId="53" xfId="0" applyFont="1" applyFill="1" applyBorder="1" applyAlignment="1">
      <alignment wrapText="1"/>
    </xf>
    <xf numFmtId="169" fontId="5" fillId="0" borderId="0" xfId="0" applyNumberFormat="1" applyFont="1" applyAlignment="1">
      <alignment/>
    </xf>
    <xf numFmtId="169" fontId="9" fillId="0" borderId="66" xfId="42" applyNumberFormat="1" applyFont="1" applyFill="1" applyBorder="1" applyAlignment="1">
      <alignment horizontal="right" wrapText="1"/>
    </xf>
    <xf numFmtId="169" fontId="9" fillId="0" borderId="67" xfId="42" applyNumberFormat="1" applyFont="1" applyFill="1" applyBorder="1" applyAlignment="1">
      <alignment horizontal="right" wrapText="1"/>
    </xf>
    <xf numFmtId="169" fontId="9" fillId="33" borderId="66" xfId="42" applyNumberFormat="1" applyFont="1" applyFill="1" applyBorder="1" applyAlignment="1">
      <alignment horizontal="right" wrapText="1"/>
    </xf>
    <xf numFmtId="169" fontId="9" fillId="33" borderId="63" xfId="42" applyNumberFormat="1" applyFont="1" applyFill="1" applyBorder="1" applyAlignment="1">
      <alignment horizontal="right" wrapText="1"/>
    </xf>
    <xf numFmtId="2" fontId="9" fillId="34" borderId="20" xfId="0" applyNumberFormat="1" applyFont="1" applyFill="1" applyBorder="1" applyAlignment="1">
      <alignment/>
    </xf>
    <xf numFmtId="2" fontId="9" fillId="0" borderId="31" xfId="0" applyNumberFormat="1" applyFont="1" applyBorder="1" applyAlignment="1">
      <alignment/>
    </xf>
    <xf numFmtId="0" fontId="9" fillId="35" borderId="68" xfId="0" applyFont="1" applyFill="1" applyBorder="1" applyAlignment="1">
      <alignment horizontal="center" vertical="center" wrapText="1"/>
    </xf>
    <xf numFmtId="0" fontId="0" fillId="35" borderId="66" xfId="0" applyFill="1" applyBorder="1" applyAlignment="1">
      <alignment horizontal="center" vertical="center"/>
    </xf>
    <xf numFmtId="0" fontId="0" fillId="35" borderId="69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70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9" fillId="0" borderId="7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22" fillId="0" borderId="7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9" fillId="35" borderId="72" xfId="0" applyFont="1" applyFill="1" applyBorder="1" applyAlignment="1">
      <alignment horizontal="center" vertical="center" wrapText="1"/>
    </xf>
    <xf numFmtId="0" fontId="9" fillId="35" borderId="7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7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left" vertical="center" wrapText="1"/>
    </xf>
    <xf numFmtId="0" fontId="9" fillId="35" borderId="74" xfId="0" applyFont="1" applyFill="1" applyBorder="1" applyAlignment="1">
      <alignment horizontal="left" vertical="center" wrapText="1"/>
    </xf>
    <xf numFmtId="0" fontId="10" fillId="0" borderId="62" xfId="60" applyNumberFormat="1" applyFont="1" applyBorder="1" applyAlignment="1">
      <alignment horizontal="center" vertical="center"/>
    </xf>
    <xf numFmtId="0" fontId="10" fillId="0" borderId="75" xfId="60" applyNumberFormat="1" applyFont="1" applyBorder="1" applyAlignment="1">
      <alignment horizontal="center" vertical="center"/>
    </xf>
    <xf numFmtId="0" fontId="10" fillId="0" borderId="76" xfId="60" applyNumberFormat="1" applyFont="1" applyBorder="1" applyAlignment="1">
      <alignment horizontal="center" vertical="center"/>
    </xf>
    <xf numFmtId="0" fontId="10" fillId="0" borderId="62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left" vertical="center" wrapText="1"/>
    </xf>
    <xf numFmtId="0" fontId="10" fillId="0" borderId="7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3" fillId="0" borderId="10" xfId="6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6" xfId="0" applyFont="1" applyBorder="1" applyAlignment="1">
      <alignment horizontal="left" vertical="center" wrapText="1"/>
    </xf>
    <xf numFmtId="0" fontId="9" fillId="34" borderId="68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 wrapText="1"/>
    </xf>
    <xf numFmtId="0" fontId="9" fillId="35" borderId="52" xfId="0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10" fillId="0" borderId="10" xfId="60" applyNumberFormat="1" applyFont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9" fillId="33" borderId="77" xfId="0" applyFont="1" applyFill="1" applyBorder="1" applyAlignment="1">
      <alignment horizontal="center"/>
    </xf>
    <xf numFmtId="0" fontId="9" fillId="33" borderId="78" xfId="0" applyFont="1" applyFill="1" applyBorder="1" applyAlignment="1">
      <alignment horizontal="center"/>
    </xf>
    <xf numFmtId="0" fontId="9" fillId="33" borderId="79" xfId="0" applyFont="1" applyFill="1" applyBorder="1" applyAlignment="1">
      <alignment horizontal="center"/>
    </xf>
    <xf numFmtId="0" fontId="9" fillId="35" borderId="54" xfId="0" applyFont="1" applyFill="1" applyBorder="1" applyAlignment="1">
      <alignment horizontal="center" vertical="center" wrapText="1"/>
    </xf>
    <xf numFmtId="44" fontId="9" fillId="0" borderId="77" xfId="60" applyFont="1" applyBorder="1" applyAlignment="1">
      <alignment horizontal="center" vertical="center"/>
    </xf>
    <xf numFmtId="44" fontId="9" fillId="0" borderId="78" xfId="60" applyFont="1" applyBorder="1" applyAlignment="1">
      <alignment horizontal="center" vertical="center"/>
    </xf>
    <xf numFmtId="44" fontId="9" fillId="0" borderId="79" xfId="60" applyFont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  <xf numFmtId="0" fontId="10" fillId="33" borderId="75" xfId="0" applyFont="1" applyFill="1" applyBorder="1" applyAlignment="1">
      <alignment horizontal="center" vertical="center"/>
    </xf>
    <xf numFmtId="0" fontId="10" fillId="33" borderId="76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left" vertical="center" wrapText="1"/>
    </xf>
    <xf numFmtId="0" fontId="10" fillId="33" borderId="75" xfId="0" applyFont="1" applyFill="1" applyBorder="1" applyAlignment="1">
      <alignment horizontal="left" vertical="center" wrapText="1"/>
    </xf>
    <xf numFmtId="0" fontId="10" fillId="33" borderId="76" xfId="0" applyFont="1" applyFill="1" applyBorder="1" applyAlignment="1">
      <alignment horizontal="left" vertical="center" wrapText="1"/>
    </xf>
    <xf numFmtId="0" fontId="9" fillId="35" borderId="15" xfId="0" applyFont="1" applyFill="1" applyBorder="1" applyAlignment="1">
      <alignment horizontal="center" wrapText="1"/>
    </xf>
    <xf numFmtId="0" fontId="9" fillId="35" borderId="74" xfId="0" applyFont="1" applyFill="1" applyBorder="1" applyAlignment="1">
      <alignment horizont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6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84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9" fillId="35" borderId="72" xfId="0" applyFont="1" applyFill="1" applyBorder="1" applyAlignment="1">
      <alignment horizontal="center" wrapText="1"/>
    </xf>
    <xf numFmtId="0" fontId="9" fillId="35" borderId="73" xfId="0" applyFont="1" applyFill="1" applyBorder="1" applyAlignment="1">
      <alignment horizontal="center" wrapText="1"/>
    </xf>
    <xf numFmtId="0" fontId="9" fillId="35" borderId="13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horizontal="left" wrapText="1"/>
    </xf>
    <xf numFmtId="0" fontId="9" fillId="35" borderId="74" xfId="0" applyFont="1" applyFill="1" applyBorder="1" applyAlignment="1">
      <alignment horizontal="left" wrapText="1"/>
    </xf>
    <xf numFmtId="0" fontId="10" fillId="0" borderId="7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7" xfId="0" applyFont="1" applyBorder="1" applyAlignment="1">
      <alignment horizontal="left" vertical="center" wrapText="1"/>
    </xf>
    <xf numFmtId="0" fontId="10" fillId="0" borderId="74" xfId="0" applyFont="1" applyBorder="1" applyAlignment="1">
      <alignment horizontal="left" vertical="center"/>
    </xf>
    <xf numFmtId="0" fontId="10" fillId="0" borderId="74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44" fontId="10" fillId="33" borderId="91" xfId="60" applyFont="1" applyFill="1" applyBorder="1" applyAlignment="1">
      <alignment horizontal="left" wrapText="1"/>
    </xf>
    <xf numFmtId="0" fontId="0" fillId="0" borderId="75" xfId="0" applyBorder="1" applyAlignment="1">
      <alignment horizontal="left" wrapText="1"/>
    </xf>
    <xf numFmtId="0" fontId="0" fillId="0" borderId="76" xfId="0" applyBorder="1" applyAlignment="1">
      <alignment horizontal="left" wrapText="1"/>
    </xf>
    <xf numFmtId="0" fontId="10" fillId="0" borderId="92" xfId="0" applyFont="1" applyBorder="1" applyAlignment="1">
      <alignment horizontal="center" vertical="center" wrapText="1"/>
    </xf>
    <xf numFmtId="0" fontId="10" fillId="0" borderId="92" xfId="60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left" vertical="center" wrapText="1"/>
    </xf>
    <xf numFmtId="0" fontId="10" fillId="0" borderId="93" xfId="60" applyNumberFormat="1" applyFont="1" applyBorder="1" applyAlignment="1">
      <alignment horizontal="center" vertical="center"/>
    </xf>
    <xf numFmtId="0" fontId="10" fillId="0" borderId="94" xfId="60" applyNumberFormat="1" applyFont="1" applyBorder="1" applyAlignment="1">
      <alignment horizontal="center" vertical="center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/>
    </xf>
    <xf numFmtId="0" fontId="9" fillId="35" borderId="68" xfId="0" applyFont="1" applyFill="1" applyBorder="1" applyAlignment="1">
      <alignment horizontal="center" vertical="center"/>
    </xf>
    <xf numFmtId="0" fontId="9" fillId="35" borderId="66" xfId="0" applyFont="1" applyFill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62" xfId="0" applyFont="1" applyBorder="1" applyAlignment="1">
      <alignment horizontal="left" vertical="distributed" wrapText="1"/>
    </xf>
    <xf numFmtId="0" fontId="10" fillId="0" borderId="75" xfId="0" applyFont="1" applyBorder="1" applyAlignment="1">
      <alignment horizontal="left" vertical="distributed" wrapText="1"/>
    </xf>
    <xf numFmtId="0" fontId="10" fillId="0" borderId="98" xfId="0" applyFont="1" applyBorder="1" applyAlignment="1">
      <alignment horizontal="left" vertical="distributed" wrapText="1"/>
    </xf>
    <xf numFmtId="0" fontId="9" fillId="35" borderId="99" xfId="0" applyFont="1" applyFill="1" applyBorder="1" applyAlignment="1">
      <alignment horizontal="center" wrapText="1"/>
    </xf>
    <xf numFmtId="0" fontId="9" fillId="35" borderId="100" xfId="0" applyFont="1" applyFill="1" applyBorder="1" applyAlignment="1">
      <alignment horizontal="center" wrapText="1"/>
    </xf>
    <xf numFmtId="0" fontId="9" fillId="35" borderId="101" xfId="0" applyFont="1" applyFill="1" applyBorder="1" applyAlignment="1">
      <alignment horizontal="center" wrapText="1"/>
    </xf>
    <xf numFmtId="0" fontId="9" fillId="35" borderId="102" xfId="0" applyFont="1" applyFill="1" applyBorder="1" applyAlignment="1">
      <alignment horizontal="center" wrapText="1"/>
    </xf>
    <xf numFmtId="0" fontId="9" fillId="35" borderId="103" xfId="0" applyFont="1" applyFill="1" applyBorder="1" applyAlignment="1">
      <alignment horizontal="center" vertical="center" wrapText="1"/>
    </xf>
    <xf numFmtId="0" fontId="9" fillId="35" borderId="104" xfId="0" applyFont="1" applyFill="1" applyBorder="1" applyAlignment="1">
      <alignment horizontal="center" vertical="center" wrapText="1"/>
    </xf>
    <xf numFmtId="0" fontId="9" fillId="35" borderId="105" xfId="0" applyFont="1" applyFill="1" applyBorder="1" applyAlignment="1">
      <alignment horizontal="left" vertical="center" wrapText="1"/>
    </xf>
    <xf numFmtId="0" fontId="9" fillId="35" borderId="71" xfId="0" applyFont="1" applyFill="1" applyBorder="1" applyAlignment="1">
      <alignment horizontal="left" vertical="center" wrapText="1"/>
    </xf>
    <xf numFmtId="0" fontId="9" fillId="35" borderId="29" xfId="0" applyFont="1" applyFill="1" applyBorder="1" applyAlignment="1">
      <alignment horizontal="left" vertical="center" wrapText="1"/>
    </xf>
    <xf numFmtId="0" fontId="9" fillId="35" borderId="105" xfId="0" applyFont="1" applyFill="1" applyBorder="1" applyAlignment="1">
      <alignment horizontal="center" wrapText="1"/>
    </xf>
    <xf numFmtId="0" fontId="9" fillId="35" borderId="29" xfId="0" applyFont="1" applyFill="1" applyBorder="1" applyAlignment="1">
      <alignment horizontal="center" wrapText="1"/>
    </xf>
    <xf numFmtId="0" fontId="10" fillId="0" borderId="95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0" fontId="10" fillId="0" borderId="97" xfId="0" applyFont="1" applyBorder="1" applyAlignment="1">
      <alignment horizontal="center" vertical="center" wrapText="1"/>
    </xf>
    <xf numFmtId="0" fontId="10" fillId="0" borderId="96" xfId="0" applyFont="1" applyBorder="1" applyAlignment="1">
      <alignment/>
    </xf>
    <xf numFmtId="0" fontId="10" fillId="0" borderId="97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1">
      <selection activeCell="E65" sqref="E65"/>
    </sheetView>
  </sheetViews>
  <sheetFormatPr defaultColWidth="9.140625" defaultRowHeight="12.75"/>
  <cols>
    <col min="1" max="1" width="3.28125" style="14" customWidth="1"/>
    <col min="2" max="2" width="14.140625" style="14" customWidth="1"/>
    <col min="3" max="3" width="16.7109375" style="9" customWidth="1"/>
    <col min="4" max="4" width="11.140625" style="9" customWidth="1"/>
    <col min="5" max="5" width="8.28125" style="9" customWidth="1"/>
    <col min="6" max="6" width="9.8515625" style="9" customWidth="1"/>
    <col min="7" max="7" width="11.28125" style="9" customWidth="1"/>
    <col min="8" max="8" width="11.140625" style="9" customWidth="1"/>
    <col min="9" max="9" width="11.28125" style="9" customWidth="1"/>
    <col min="10" max="10" width="11.57421875" style="9" customWidth="1"/>
    <col min="11" max="11" width="10.28125" style="9" customWidth="1"/>
    <col min="12" max="12" width="11.57421875" style="9" customWidth="1"/>
    <col min="13" max="13" width="11.421875" style="9" customWidth="1"/>
    <col min="14" max="16384" width="9.140625" style="9" customWidth="1"/>
  </cols>
  <sheetData>
    <row r="1" spans="1:13" ht="20.25">
      <c r="A1" s="241" t="s">
        <v>40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8" customHeight="1">
      <c r="A2" s="167"/>
      <c r="B2" s="167"/>
      <c r="C2" s="242" t="s">
        <v>51</v>
      </c>
      <c r="D2" s="242"/>
      <c r="E2" s="242"/>
      <c r="F2" s="242"/>
      <c r="G2" s="242"/>
      <c r="H2" s="242"/>
      <c r="I2" s="242"/>
      <c r="J2" s="242"/>
      <c r="K2" s="242"/>
      <c r="L2" s="168"/>
      <c r="M2" s="168"/>
    </row>
    <row r="3" ht="23.25" customHeight="1">
      <c r="A3" s="87" t="s">
        <v>56</v>
      </c>
    </row>
    <row r="4" ht="3" customHeight="1" thickBot="1">
      <c r="A4" s="1"/>
    </row>
    <row r="5" spans="1:13" ht="21.75" customHeight="1" thickBot="1">
      <c r="A5" s="246" t="s">
        <v>0</v>
      </c>
      <c r="B5" s="248" t="s">
        <v>1</v>
      </c>
      <c r="C5" s="248" t="s">
        <v>2</v>
      </c>
      <c r="D5" s="246" t="s">
        <v>82</v>
      </c>
      <c r="E5" s="243" t="s">
        <v>3</v>
      </c>
      <c r="F5" s="244"/>
      <c r="G5" s="244"/>
      <c r="H5" s="244"/>
      <c r="I5" s="244"/>
      <c r="J5" s="244"/>
      <c r="K5" s="244"/>
      <c r="L5" s="244"/>
      <c r="M5" s="245"/>
    </row>
    <row r="6" spans="1:13" ht="13.5" thickBot="1">
      <c r="A6" s="247"/>
      <c r="B6" s="249"/>
      <c r="C6" s="249"/>
      <c r="D6" s="247"/>
      <c r="E6" s="56">
        <v>2007</v>
      </c>
      <c r="F6" s="115">
        <v>2008</v>
      </c>
      <c r="G6" s="56">
        <v>2009</v>
      </c>
      <c r="H6" s="56">
        <v>2010</v>
      </c>
      <c r="I6" s="56">
        <v>2011</v>
      </c>
      <c r="J6" s="56">
        <v>2012</v>
      </c>
      <c r="K6" s="116">
        <v>2013</v>
      </c>
      <c r="L6" s="115">
        <v>2014</v>
      </c>
      <c r="M6" s="116">
        <v>2015</v>
      </c>
    </row>
    <row r="7" spans="1:13" ht="12.75">
      <c r="A7" s="227">
        <v>1</v>
      </c>
      <c r="B7" s="230" t="s">
        <v>119</v>
      </c>
      <c r="C7" s="171" t="s">
        <v>7</v>
      </c>
      <c r="D7" s="206">
        <v>31121970</v>
      </c>
      <c r="E7" s="206">
        <v>0</v>
      </c>
      <c r="F7" s="206">
        <v>261100</v>
      </c>
      <c r="G7" s="206">
        <v>3670870</v>
      </c>
      <c r="H7" s="206">
        <v>13605000</v>
      </c>
      <c r="I7" s="206">
        <v>11285000</v>
      </c>
      <c r="J7" s="206">
        <v>2200000</v>
      </c>
      <c r="K7" s="206">
        <v>100000</v>
      </c>
      <c r="L7" s="206">
        <v>0</v>
      </c>
      <c r="M7" s="209">
        <v>0</v>
      </c>
    </row>
    <row r="8" spans="1:13" ht="12.75">
      <c r="A8" s="228"/>
      <c r="B8" s="231"/>
      <c r="C8" s="169" t="s">
        <v>64</v>
      </c>
      <c r="D8" s="207">
        <v>10112734</v>
      </c>
      <c r="E8" s="207">
        <v>0</v>
      </c>
      <c r="F8" s="207">
        <v>261100</v>
      </c>
      <c r="G8" s="207">
        <v>1441634</v>
      </c>
      <c r="H8" s="207">
        <v>5310000</v>
      </c>
      <c r="I8" s="207">
        <v>2390000</v>
      </c>
      <c r="J8" s="207">
        <v>640000</v>
      </c>
      <c r="K8" s="207">
        <v>70000</v>
      </c>
      <c r="L8" s="207">
        <v>0</v>
      </c>
      <c r="M8" s="210">
        <v>0</v>
      </c>
    </row>
    <row r="9" spans="1:13" ht="12.75">
      <c r="A9" s="228"/>
      <c r="B9" s="231"/>
      <c r="C9" s="169" t="s">
        <v>63</v>
      </c>
      <c r="D9" s="207">
        <v>2470000</v>
      </c>
      <c r="E9" s="207">
        <v>0</v>
      </c>
      <c r="F9" s="207">
        <v>0</v>
      </c>
      <c r="G9" s="207">
        <v>0</v>
      </c>
      <c r="H9" s="207">
        <v>1020000</v>
      </c>
      <c r="I9" s="207">
        <v>1450000</v>
      </c>
      <c r="J9" s="207">
        <v>0</v>
      </c>
      <c r="K9" s="207">
        <v>0</v>
      </c>
      <c r="L9" s="207">
        <v>0</v>
      </c>
      <c r="M9" s="210">
        <v>0</v>
      </c>
    </row>
    <row r="10" spans="1:13" ht="12.75">
      <c r="A10" s="228"/>
      <c r="B10" s="231"/>
      <c r="C10" s="169" t="s">
        <v>65</v>
      </c>
      <c r="D10" s="207">
        <v>16099236</v>
      </c>
      <c r="E10" s="207">
        <v>0</v>
      </c>
      <c r="F10" s="207">
        <v>0</v>
      </c>
      <c r="G10" s="207">
        <v>2229236</v>
      </c>
      <c r="H10" s="207">
        <v>6335000</v>
      </c>
      <c r="I10" s="207">
        <v>5945000</v>
      </c>
      <c r="J10" s="207">
        <v>1560000</v>
      </c>
      <c r="K10" s="207">
        <v>30000</v>
      </c>
      <c r="L10" s="207">
        <v>0</v>
      </c>
      <c r="M10" s="210">
        <v>0</v>
      </c>
    </row>
    <row r="11" spans="1:13" ht="12.75">
      <c r="A11" s="228"/>
      <c r="B11" s="231"/>
      <c r="C11" s="169" t="s">
        <v>72</v>
      </c>
      <c r="D11" s="207">
        <v>6372400</v>
      </c>
      <c r="E11" s="207">
        <v>0</v>
      </c>
      <c r="F11" s="207">
        <v>0</v>
      </c>
      <c r="G11" s="207">
        <v>0</v>
      </c>
      <c r="H11" s="207">
        <v>372400</v>
      </c>
      <c r="I11" s="207">
        <v>0</v>
      </c>
      <c r="J11" s="207">
        <v>6000000</v>
      </c>
      <c r="K11" s="207">
        <v>0</v>
      </c>
      <c r="L11" s="207">
        <v>0</v>
      </c>
      <c r="M11" s="210">
        <v>0</v>
      </c>
    </row>
    <row r="12" spans="1:13" ht="13.5" thickBot="1">
      <c r="A12" s="229"/>
      <c r="B12" s="232"/>
      <c r="C12" s="170" t="s">
        <v>71</v>
      </c>
      <c r="D12" s="208">
        <v>4317965.36</v>
      </c>
      <c r="E12" s="208">
        <v>0</v>
      </c>
      <c r="F12" s="208">
        <v>0</v>
      </c>
      <c r="G12" s="208">
        <v>0</v>
      </c>
      <c r="H12" s="208">
        <v>940000</v>
      </c>
      <c r="I12" s="208">
        <v>3377965.36</v>
      </c>
      <c r="J12" s="208">
        <v>0</v>
      </c>
      <c r="K12" s="208">
        <v>0</v>
      </c>
      <c r="L12" s="208">
        <v>0</v>
      </c>
      <c r="M12" s="211">
        <v>0</v>
      </c>
    </row>
    <row r="13" spans="1:13" ht="12.75" customHeight="1">
      <c r="A13" s="227">
        <v>2</v>
      </c>
      <c r="B13" s="230" t="s">
        <v>4</v>
      </c>
      <c r="C13" s="171" t="s">
        <v>7</v>
      </c>
      <c r="D13" s="173">
        <v>31852816</v>
      </c>
      <c r="E13" s="173">
        <v>8000</v>
      </c>
      <c r="F13" s="173">
        <v>1209661</v>
      </c>
      <c r="G13" s="173">
        <v>2618774</v>
      </c>
      <c r="H13" s="173">
        <v>8044541</v>
      </c>
      <c r="I13" s="173">
        <v>5332403.2</v>
      </c>
      <c r="J13" s="173">
        <v>5777383.2</v>
      </c>
      <c r="K13" s="173">
        <v>1222363.2</v>
      </c>
      <c r="L13" s="173">
        <v>3447355.2</v>
      </c>
      <c r="M13" s="174">
        <v>4192335.2</v>
      </c>
    </row>
    <row r="14" spans="1:13" ht="12.75" customHeight="1">
      <c r="A14" s="233"/>
      <c r="B14" s="235"/>
      <c r="C14" s="203" t="s">
        <v>64</v>
      </c>
      <c r="D14" s="204">
        <v>10778360</v>
      </c>
      <c r="E14" s="204">
        <v>8000</v>
      </c>
      <c r="F14" s="204">
        <v>1209661</v>
      </c>
      <c r="G14" s="204">
        <v>1547974</v>
      </c>
      <c r="H14" s="204">
        <v>3137041</v>
      </c>
      <c r="I14" s="204">
        <v>3332403.2</v>
      </c>
      <c r="J14" s="204">
        <v>2777383.2</v>
      </c>
      <c r="K14" s="204">
        <v>1222363.2</v>
      </c>
      <c r="L14" s="204">
        <v>2307355.2</v>
      </c>
      <c r="M14" s="205">
        <v>2652335.2</v>
      </c>
    </row>
    <row r="15" spans="1:13" ht="12.75" customHeight="1">
      <c r="A15" s="233"/>
      <c r="B15" s="235"/>
      <c r="C15" s="203" t="s">
        <v>63</v>
      </c>
      <c r="D15" s="204">
        <v>4950000</v>
      </c>
      <c r="E15" s="204">
        <v>0</v>
      </c>
      <c r="F15" s="204">
        <v>0</v>
      </c>
      <c r="G15" s="204">
        <v>1000000</v>
      </c>
      <c r="H15" s="204">
        <v>3950000</v>
      </c>
      <c r="I15" s="204">
        <v>0</v>
      </c>
      <c r="J15" s="204">
        <v>0</v>
      </c>
      <c r="K15" s="204">
        <v>0</v>
      </c>
      <c r="L15" s="204">
        <v>0</v>
      </c>
      <c r="M15" s="205">
        <v>0</v>
      </c>
    </row>
    <row r="16" spans="1:13" ht="12.75" customHeight="1">
      <c r="A16" s="233"/>
      <c r="B16" s="235"/>
      <c r="C16" s="203" t="s">
        <v>152</v>
      </c>
      <c r="D16" s="204">
        <v>7416156.000000001</v>
      </c>
      <c r="E16" s="204">
        <v>0</v>
      </c>
      <c r="F16" s="204">
        <v>26301</v>
      </c>
      <c r="G16" s="204">
        <v>417774</v>
      </c>
      <c r="H16" s="204">
        <v>860241</v>
      </c>
      <c r="I16" s="204">
        <v>1332403.2</v>
      </c>
      <c r="J16" s="204">
        <v>1277383.2</v>
      </c>
      <c r="K16" s="204">
        <v>1222363.2</v>
      </c>
      <c r="L16" s="204">
        <v>1167355.2</v>
      </c>
      <c r="M16" s="205">
        <v>1112335.2</v>
      </c>
    </row>
    <row r="17" spans="1:13" ht="12.75" customHeight="1">
      <c r="A17" s="233"/>
      <c r="B17" s="235"/>
      <c r="C17" s="203" t="s">
        <v>147</v>
      </c>
      <c r="D17" s="204">
        <v>70800</v>
      </c>
      <c r="E17" s="204">
        <v>0</v>
      </c>
      <c r="F17" s="204">
        <v>0</v>
      </c>
      <c r="G17" s="204">
        <v>70800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5">
        <v>0</v>
      </c>
    </row>
    <row r="18" spans="1:13" ht="12.75">
      <c r="A18" s="237"/>
      <c r="B18" s="239"/>
      <c r="C18" s="169" t="s">
        <v>74</v>
      </c>
      <c r="D18" s="175">
        <v>550000</v>
      </c>
      <c r="E18" s="175">
        <v>0</v>
      </c>
      <c r="F18" s="175">
        <v>0</v>
      </c>
      <c r="G18" s="175">
        <v>0</v>
      </c>
      <c r="H18" s="175">
        <v>550000</v>
      </c>
      <c r="I18" s="175">
        <v>0</v>
      </c>
      <c r="J18" s="175">
        <v>0</v>
      </c>
      <c r="K18" s="175">
        <v>0</v>
      </c>
      <c r="L18" s="175">
        <v>0</v>
      </c>
      <c r="M18" s="176">
        <v>0</v>
      </c>
    </row>
    <row r="19" spans="1:13" ht="22.5">
      <c r="A19" s="237"/>
      <c r="B19" s="239"/>
      <c r="C19" s="172" t="s">
        <v>151</v>
      </c>
      <c r="D19" s="175">
        <v>1600000</v>
      </c>
      <c r="E19" s="175">
        <v>0</v>
      </c>
      <c r="F19" s="175">
        <v>0</v>
      </c>
      <c r="G19" s="175">
        <v>0</v>
      </c>
      <c r="H19" s="175">
        <v>0</v>
      </c>
      <c r="I19" s="175">
        <v>1600000</v>
      </c>
      <c r="J19" s="175">
        <v>0</v>
      </c>
      <c r="K19" s="175">
        <v>0</v>
      </c>
      <c r="L19" s="175">
        <v>0</v>
      </c>
      <c r="M19" s="176">
        <v>0</v>
      </c>
    </row>
    <row r="20" spans="1:13" ht="12.75">
      <c r="A20" s="237"/>
      <c r="B20" s="239"/>
      <c r="C20" s="169" t="s">
        <v>72</v>
      </c>
      <c r="D20" s="175">
        <v>5845150</v>
      </c>
      <c r="E20" s="175">
        <v>0</v>
      </c>
      <c r="F20" s="175">
        <v>0</v>
      </c>
      <c r="G20" s="175">
        <v>0</v>
      </c>
      <c r="H20" s="175">
        <v>782500</v>
      </c>
      <c r="I20" s="175">
        <v>1632650</v>
      </c>
      <c r="J20" s="175">
        <v>750000</v>
      </c>
      <c r="K20" s="175">
        <v>0</v>
      </c>
      <c r="L20" s="175">
        <v>1140000</v>
      </c>
      <c r="M20" s="176">
        <v>1540000</v>
      </c>
    </row>
    <row r="21" spans="1:13" ht="13.5" thickBot="1">
      <c r="A21" s="238"/>
      <c r="B21" s="240"/>
      <c r="C21" s="170" t="s">
        <v>71</v>
      </c>
      <c r="D21" s="177">
        <v>3375000</v>
      </c>
      <c r="E21" s="177">
        <v>0</v>
      </c>
      <c r="F21" s="177">
        <v>0</v>
      </c>
      <c r="G21" s="177">
        <v>0</v>
      </c>
      <c r="H21" s="177">
        <v>75000</v>
      </c>
      <c r="I21" s="177">
        <v>1050000</v>
      </c>
      <c r="J21" s="177">
        <v>2250000</v>
      </c>
      <c r="K21" s="177">
        <v>0</v>
      </c>
      <c r="L21" s="177">
        <v>0</v>
      </c>
      <c r="M21" s="178">
        <v>0</v>
      </c>
    </row>
    <row r="22" spans="1:13" ht="12.75">
      <c r="A22" s="227">
        <v>3</v>
      </c>
      <c r="B22" s="230" t="s">
        <v>120</v>
      </c>
      <c r="C22" s="171" t="s">
        <v>7</v>
      </c>
      <c r="D22" s="173">
        <v>1504500</v>
      </c>
      <c r="E22" s="173">
        <v>92500</v>
      </c>
      <c r="F22" s="173">
        <v>222000</v>
      </c>
      <c r="G22" s="173">
        <v>140000</v>
      </c>
      <c r="H22" s="173">
        <v>200000</v>
      </c>
      <c r="I22" s="173">
        <v>200000</v>
      </c>
      <c r="J22" s="173">
        <v>180000</v>
      </c>
      <c r="K22" s="173">
        <v>170000</v>
      </c>
      <c r="L22" s="173">
        <v>150000</v>
      </c>
      <c r="M22" s="174">
        <v>150000</v>
      </c>
    </row>
    <row r="23" spans="1:13" ht="12.75">
      <c r="A23" s="233"/>
      <c r="B23" s="235"/>
      <c r="C23" s="169" t="s">
        <v>64</v>
      </c>
      <c r="D23" s="175">
        <v>1504500</v>
      </c>
      <c r="E23" s="175">
        <v>92500</v>
      </c>
      <c r="F23" s="175">
        <v>222000</v>
      </c>
      <c r="G23" s="175">
        <v>140000</v>
      </c>
      <c r="H23" s="175">
        <v>200000</v>
      </c>
      <c r="I23" s="175">
        <v>200000</v>
      </c>
      <c r="J23" s="175">
        <v>180000</v>
      </c>
      <c r="K23" s="175">
        <v>170000</v>
      </c>
      <c r="L23" s="175">
        <v>150000</v>
      </c>
      <c r="M23" s="176">
        <v>150000</v>
      </c>
    </row>
    <row r="24" spans="1:13" ht="13.5" thickBot="1">
      <c r="A24" s="234"/>
      <c r="B24" s="236"/>
      <c r="C24" s="170" t="s">
        <v>9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8">
        <v>0</v>
      </c>
    </row>
    <row r="25" spans="1:13" ht="12.75">
      <c r="A25" s="227">
        <v>4</v>
      </c>
      <c r="B25" s="230" t="s">
        <v>121</v>
      </c>
      <c r="C25" s="171" t="s">
        <v>7</v>
      </c>
      <c r="D25" s="173">
        <v>17973340</v>
      </c>
      <c r="E25" s="173">
        <v>507000</v>
      </c>
      <c r="F25" s="173">
        <v>1747740</v>
      </c>
      <c r="G25" s="173">
        <v>1609000</v>
      </c>
      <c r="H25" s="173">
        <v>9859600</v>
      </c>
      <c r="I25" s="173">
        <v>2800000</v>
      </c>
      <c r="J25" s="173">
        <v>1100000</v>
      </c>
      <c r="K25" s="173">
        <v>0</v>
      </c>
      <c r="L25" s="173">
        <v>200000</v>
      </c>
      <c r="M25" s="174">
        <v>150000</v>
      </c>
    </row>
    <row r="26" spans="1:13" ht="12.75">
      <c r="A26" s="233"/>
      <c r="B26" s="235"/>
      <c r="C26" s="169" t="s">
        <v>64</v>
      </c>
      <c r="D26" s="175">
        <v>5123040</v>
      </c>
      <c r="E26" s="175">
        <v>207000</v>
      </c>
      <c r="F26" s="175">
        <v>1017040</v>
      </c>
      <c r="G26" s="175">
        <v>1159000</v>
      </c>
      <c r="H26" s="175">
        <v>1465000</v>
      </c>
      <c r="I26" s="175">
        <v>575000</v>
      </c>
      <c r="J26" s="175">
        <v>525000</v>
      </c>
      <c r="K26" s="175">
        <v>0</v>
      </c>
      <c r="L26" s="175">
        <v>100000</v>
      </c>
      <c r="M26" s="176">
        <v>75000</v>
      </c>
    </row>
    <row r="27" spans="1:13" ht="22.5">
      <c r="A27" s="233"/>
      <c r="B27" s="235"/>
      <c r="C27" s="172" t="s">
        <v>158</v>
      </c>
      <c r="D27" s="175">
        <v>5770000</v>
      </c>
      <c r="E27" s="175">
        <v>0</v>
      </c>
      <c r="F27" s="175">
        <v>0</v>
      </c>
      <c r="G27" s="175">
        <v>200000</v>
      </c>
      <c r="H27" s="175">
        <v>5570000</v>
      </c>
      <c r="I27" s="175">
        <v>0</v>
      </c>
      <c r="J27" s="175">
        <v>0</v>
      </c>
      <c r="K27" s="175">
        <v>0</v>
      </c>
      <c r="L27" s="175">
        <v>0</v>
      </c>
      <c r="M27" s="176">
        <v>0</v>
      </c>
    </row>
    <row r="28" spans="1:13" ht="12.75">
      <c r="A28" s="233"/>
      <c r="B28" s="235"/>
      <c r="C28" s="169" t="s">
        <v>71</v>
      </c>
      <c r="D28" s="175">
        <v>1212068.448</v>
      </c>
      <c r="E28" s="175">
        <v>0</v>
      </c>
      <c r="F28" s="175">
        <v>0</v>
      </c>
      <c r="G28" s="175">
        <v>0</v>
      </c>
      <c r="H28" s="175">
        <v>662100</v>
      </c>
      <c r="I28" s="175">
        <v>474968.44800000003</v>
      </c>
      <c r="J28" s="175">
        <v>75000</v>
      </c>
      <c r="K28" s="175">
        <v>0</v>
      </c>
      <c r="L28" s="175">
        <v>0</v>
      </c>
      <c r="M28" s="176">
        <v>0</v>
      </c>
    </row>
    <row r="29" spans="1:13" ht="12.75">
      <c r="A29" s="233"/>
      <c r="B29" s="235"/>
      <c r="C29" s="169" t="s">
        <v>135</v>
      </c>
      <c r="D29" s="175">
        <v>162500</v>
      </c>
      <c r="E29" s="175">
        <v>0</v>
      </c>
      <c r="F29" s="175">
        <v>0</v>
      </c>
      <c r="G29" s="175">
        <v>0</v>
      </c>
      <c r="H29" s="175">
        <v>162500</v>
      </c>
      <c r="I29" s="175">
        <v>0</v>
      </c>
      <c r="J29" s="175">
        <v>0</v>
      </c>
      <c r="K29" s="175">
        <v>0</v>
      </c>
      <c r="L29" s="175">
        <v>0</v>
      </c>
      <c r="M29" s="176">
        <v>0</v>
      </c>
    </row>
    <row r="30" spans="1:13" ht="21" customHeight="1">
      <c r="A30" s="233"/>
      <c r="B30" s="235"/>
      <c r="C30" s="172" t="s">
        <v>86</v>
      </c>
      <c r="D30" s="175">
        <v>4839700</v>
      </c>
      <c r="E30" s="175">
        <v>0</v>
      </c>
      <c r="F30" s="175">
        <v>14700</v>
      </c>
      <c r="G30" s="175">
        <v>0</v>
      </c>
      <c r="H30" s="175">
        <v>2000000</v>
      </c>
      <c r="I30" s="175">
        <v>2150000</v>
      </c>
      <c r="J30" s="175">
        <v>500000</v>
      </c>
      <c r="K30" s="175">
        <v>0</v>
      </c>
      <c r="L30" s="175">
        <v>100000</v>
      </c>
      <c r="M30" s="176">
        <v>75000</v>
      </c>
    </row>
    <row r="31" spans="1:13" ht="13.5" thickBot="1">
      <c r="A31" s="234"/>
      <c r="B31" s="236"/>
      <c r="C31" s="170" t="s">
        <v>98</v>
      </c>
      <c r="D31" s="177">
        <v>1266000</v>
      </c>
      <c r="E31" s="177">
        <v>300000</v>
      </c>
      <c r="F31" s="177">
        <v>716000</v>
      </c>
      <c r="G31" s="177">
        <v>250000</v>
      </c>
      <c r="H31" s="177">
        <v>0</v>
      </c>
      <c r="I31" s="177">
        <v>0</v>
      </c>
      <c r="J31" s="177">
        <v>0</v>
      </c>
      <c r="K31" s="177">
        <v>0</v>
      </c>
      <c r="L31" s="177">
        <v>0</v>
      </c>
      <c r="M31" s="178">
        <v>0</v>
      </c>
    </row>
    <row r="32" spans="1:13" ht="12.75">
      <c r="A32" s="227">
        <v>5</v>
      </c>
      <c r="B32" s="230" t="s">
        <v>34</v>
      </c>
      <c r="C32" s="171" t="s">
        <v>7</v>
      </c>
      <c r="D32" s="173">
        <v>9932671</v>
      </c>
      <c r="E32" s="173">
        <v>46960</v>
      </c>
      <c r="F32" s="173">
        <v>1810711</v>
      </c>
      <c r="G32" s="173">
        <v>785000</v>
      </c>
      <c r="H32" s="173">
        <v>3120000</v>
      </c>
      <c r="I32" s="173">
        <v>2020000</v>
      </c>
      <c r="J32" s="173">
        <v>1400000</v>
      </c>
      <c r="K32" s="173">
        <v>550000</v>
      </c>
      <c r="L32" s="173">
        <v>100000</v>
      </c>
      <c r="M32" s="174">
        <v>100000</v>
      </c>
    </row>
    <row r="33" spans="1:13" ht="12.75">
      <c r="A33" s="233"/>
      <c r="B33" s="235"/>
      <c r="C33" s="169" t="s">
        <v>64</v>
      </c>
      <c r="D33" s="175">
        <v>4718571</v>
      </c>
      <c r="E33" s="175">
        <v>46960</v>
      </c>
      <c r="F33" s="175">
        <v>1229111</v>
      </c>
      <c r="G33" s="175">
        <v>360000</v>
      </c>
      <c r="H33" s="175">
        <v>1340000</v>
      </c>
      <c r="I33" s="175">
        <v>792500</v>
      </c>
      <c r="J33" s="175">
        <v>602500</v>
      </c>
      <c r="K33" s="175">
        <v>297500</v>
      </c>
      <c r="L33" s="175">
        <v>25000</v>
      </c>
      <c r="M33" s="176">
        <v>25000</v>
      </c>
    </row>
    <row r="34" spans="1:13" ht="12.75">
      <c r="A34" s="233"/>
      <c r="B34" s="235"/>
      <c r="C34" s="169" t="s">
        <v>65</v>
      </c>
      <c r="D34" s="175">
        <v>507340</v>
      </c>
      <c r="E34" s="175">
        <v>0</v>
      </c>
      <c r="F34" s="175">
        <v>267340</v>
      </c>
      <c r="G34" s="175">
        <v>240000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6">
        <v>0</v>
      </c>
    </row>
    <row r="35" spans="1:13" ht="12.75">
      <c r="A35" s="233"/>
      <c r="B35" s="235"/>
      <c r="C35" s="169" t="s">
        <v>63</v>
      </c>
      <c r="D35" s="175">
        <v>500000</v>
      </c>
      <c r="E35" s="175">
        <v>0</v>
      </c>
      <c r="F35" s="175">
        <v>0</v>
      </c>
      <c r="G35" s="175">
        <v>0</v>
      </c>
      <c r="H35" s="175">
        <v>500000</v>
      </c>
      <c r="I35" s="175">
        <v>0</v>
      </c>
      <c r="J35" s="175">
        <v>0</v>
      </c>
      <c r="K35" s="175">
        <v>0</v>
      </c>
      <c r="L35" s="175">
        <v>0</v>
      </c>
      <c r="M35" s="176">
        <v>0</v>
      </c>
    </row>
    <row r="36" spans="1:13" ht="12.75">
      <c r="A36" s="233"/>
      <c r="B36" s="235"/>
      <c r="C36" s="169" t="s">
        <v>157</v>
      </c>
      <c r="D36" s="175">
        <v>100000</v>
      </c>
      <c r="E36" s="175">
        <v>0</v>
      </c>
      <c r="F36" s="175">
        <v>0</v>
      </c>
      <c r="G36" s="175">
        <v>100000</v>
      </c>
      <c r="H36" s="175">
        <v>0</v>
      </c>
      <c r="I36" s="175">
        <v>0</v>
      </c>
      <c r="J36" s="175">
        <v>0</v>
      </c>
      <c r="K36" s="175">
        <v>0</v>
      </c>
      <c r="L36" s="175">
        <v>0</v>
      </c>
      <c r="M36" s="176">
        <v>0</v>
      </c>
    </row>
    <row r="37" spans="1:13" ht="12.75">
      <c r="A37" s="233"/>
      <c r="B37" s="235"/>
      <c r="C37" s="169" t="s">
        <v>72</v>
      </c>
      <c r="D37" s="175">
        <v>2072500</v>
      </c>
      <c r="E37" s="175">
        <v>0</v>
      </c>
      <c r="F37" s="175">
        <v>0</v>
      </c>
      <c r="G37" s="175">
        <v>85000</v>
      </c>
      <c r="H37" s="175">
        <v>660000</v>
      </c>
      <c r="I37" s="175">
        <v>617500</v>
      </c>
      <c r="J37" s="175">
        <v>447500</v>
      </c>
      <c r="K37" s="175">
        <v>112500</v>
      </c>
      <c r="L37" s="175">
        <v>75000</v>
      </c>
      <c r="M37" s="176">
        <v>75000</v>
      </c>
    </row>
    <row r="38" spans="1:13" ht="22.5">
      <c r="A38" s="233"/>
      <c r="B38" s="235"/>
      <c r="C38" s="172" t="s">
        <v>103</v>
      </c>
      <c r="D38" s="175">
        <v>914260</v>
      </c>
      <c r="E38" s="175">
        <v>0</v>
      </c>
      <c r="F38" s="175">
        <v>314260</v>
      </c>
      <c r="G38" s="175">
        <v>0</v>
      </c>
      <c r="H38" s="175">
        <v>0</v>
      </c>
      <c r="I38" s="175">
        <v>360000</v>
      </c>
      <c r="J38" s="175">
        <v>100000</v>
      </c>
      <c r="K38" s="175">
        <v>140000</v>
      </c>
      <c r="L38" s="175">
        <v>0</v>
      </c>
      <c r="M38" s="176">
        <v>0</v>
      </c>
    </row>
    <row r="39" spans="1:13" ht="33.75">
      <c r="A39" s="233"/>
      <c r="B39" s="235"/>
      <c r="C39" s="172" t="s">
        <v>105</v>
      </c>
      <c r="D39" s="175">
        <v>130000</v>
      </c>
      <c r="E39" s="175">
        <v>0</v>
      </c>
      <c r="F39" s="175">
        <v>0</v>
      </c>
      <c r="G39" s="175">
        <v>0</v>
      </c>
      <c r="H39" s="175">
        <v>130000</v>
      </c>
      <c r="I39" s="175">
        <v>0</v>
      </c>
      <c r="J39" s="175">
        <v>0</v>
      </c>
      <c r="K39" s="175">
        <v>0</v>
      </c>
      <c r="L39" s="175">
        <v>0</v>
      </c>
      <c r="M39" s="176">
        <v>0</v>
      </c>
    </row>
    <row r="40" spans="1:13" ht="13.5" thickBot="1">
      <c r="A40" s="233"/>
      <c r="B40" s="235"/>
      <c r="C40" s="170" t="s">
        <v>109</v>
      </c>
      <c r="D40" s="177">
        <v>990000</v>
      </c>
      <c r="E40" s="177">
        <v>0</v>
      </c>
      <c r="F40" s="177">
        <v>0</v>
      </c>
      <c r="G40" s="177">
        <v>0</v>
      </c>
      <c r="H40" s="177">
        <v>490000</v>
      </c>
      <c r="I40" s="177">
        <v>250000</v>
      </c>
      <c r="J40" s="177">
        <v>250000</v>
      </c>
      <c r="K40" s="177">
        <v>0</v>
      </c>
      <c r="L40" s="177">
        <v>0</v>
      </c>
      <c r="M40" s="178">
        <v>0</v>
      </c>
    </row>
    <row r="41" spans="1:13" ht="12.75" customHeight="1">
      <c r="A41" s="221" t="s">
        <v>28</v>
      </c>
      <c r="B41" s="222"/>
      <c r="C41" s="179" t="s">
        <v>7</v>
      </c>
      <c r="D41" s="183">
        <f>D32+D25+D22+D13+D7</f>
        <v>92385297</v>
      </c>
      <c r="E41" s="183">
        <f aca="true" t="shared" si="0" ref="E41:M41">E32+E25+E22+E13+E7</f>
        <v>654460</v>
      </c>
      <c r="F41" s="183">
        <f t="shared" si="0"/>
        <v>5251212</v>
      </c>
      <c r="G41" s="183">
        <f t="shared" si="0"/>
        <v>8823644</v>
      </c>
      <c r="H41" s="183">
        <f t="shared" si="0"/>
        <v>34829141</v>
      </c>
      <c r="I41" s="183">
        <f t="shared" si="0"/>
        <v>21637403.2</v>
      </c>
      <c r="J41" s="183">
        <f t="shared" si="0"/>
        <v>10657383.2</v>
      </c>
      <c r="K41" s="183">
        <f t="shared" si="0"/>
        <v>2042363.2</v>
      </c>
      <c r="L41" s="183">
        <f t="shared" si="0"/>
        <v>3897355.2</v>
      </c>
      <c r="M41" s="219">
        <f t="shared" si="0"/>
        <v>4592335.2</v>
      </c>
    </row>
    <row r="42" spans="1:13" ht="12.75">
      <c r="A42" s="223"/>
      <c r="B42" s="224"/>
      <c r="C42" s="180" t="s">
        <v>64</v>
      </c>
      <c r="D42" s="184">
        <f>D33+D26+D23+D8+D14</f>
        <v>32237205</v>
      </c>
      <c r="E42" s="184">
        <f aca="true" t="shared" si="1" ref="E42:M42">E33+E26+E23+E8+E14</f>
        <v>354460</v>
      </c>
      <c r="F42" s="184">
        <f t="shared" si="1"/>
        <v>3938912</v>
      </c>
      <c r="G42" s="184">
        <f t="shared" si="1"/>
        <v>4648608</v>
      </c>
      <c r="H42" s="184">
        <f t="shared" si="1"/>
        <v>11452041</v>
      </c>
      <c r="I42" s="184">
        <f t="shared" si="1"/>
        <v>7289903.2</v>
      </c>
      <c r="J42" s="184">
        <f t="shared" si="1"/>
        <v>4724883.2</v>
      </c>
      <c r="K42" s="184">
        <f t="shared" si="1"/>
        <v>1759863.2</v>
      </c>
      <c r="L42" s="184">
        <f t="shared" si="1"/>
        <v>2582355.2</v>
      </c>
      <c r="M42" s="190">
        <f t="shared" si="1"/>
        <v>2902335.2</v>
      </c>
    </row>
    <row r="43" spans="1:13" ht="12.75">
      <c r="A43" s="223"/>
      <c r="B43" s="224"/>
      <c r="C43" s="180" t="s">
        <v>63</v>
      </c>
      <c r="D43" s="184">
        <f>D9+D15+D27+D35</f>
        <v>13690000</v>
      </c>
      <c r="E43" s="184">
        <f aca="true" t="shared" si="2" ref="E43:M43">E9+E15+E27+E35</f>
        <v>0</v>
      </c>
      <c r="F43" s="184">
        <f t="shared" si="2"/>
        <v>0</v>
      </c>
      <c r="G43" s="184">
        <f t="shared" si="2"/>
        <v>1200000</v>
      </c>
      <c r="H43" s="184">
        <f t="shared" si="2"/>
        <v>11040000</v>
      </c>
      <c r="I43" s="184">
        <f t="shared" si="2"/>
        <v>1450000</v>
      </c>
      <c r="J43" s="184">
        <f t="shared" si="2"/>
        <v>0</v>
      </c>
      <c r="K43" s="184">
        <f t="shared" si="2"/>
        <v>0</v>
      </c>
      <c r="L43" s="184">
        <f t="shared" si="2"/>
        <v>0</v>
      </c>
      <c r="M43" s="190">
        <f t="shared" si="2"/>
        <v>0</v>
      </c>
    </row>
    <row r="44" spans="1:13" ht="12.75">
      <c r="A44" s="223"/>
      <c r="B44" s="224"/>
      <c r="C44" s="180" t="s">
        <v>152</v>
      </c>
      <c r="D44" s="184">
        <f>D16</f>
        <v>7416156.000000001</v>
      </c>
      <c r="E44" s="184">
        <f aca="true" t="shared" si="3" ref="E44:M44">E16</f>
        <v>0</v>
      </c>
      <c r="F44" s="184">
        <f t="shared" si="3"/>
        <v>26301</v>
      </c>
      <c r="G44" s="184">
        <f t="shared" si="3"/>
        <v>417774</v>
      </c>
      <c r="H44" s="184">
        <f t="shared" si="3"/>
        <v>860241</v>
      </c>
      <c r="I44" s="184">
        <f t="shared" si="3"/>
        <v>1332403.2</v>
      </c>
      <c r="J44" s="184">
        <f t="shared" si="3"/>
        <v>1277383.2</v>
      </c>
      <c r="K44" s="184">
        <f t="shared" si="3"/>
        <v>1222363.2</v>
      </c>
      <c r="L44" s="184">
        <f t="shared" si="3"/>
        <v>1167355.2</v>
      </c>
      <c r="M44" s="190">
        <f t="shared" si="3"/>
        <v>1112335.2</v>
      </c>
    </row>
    <row r="45" spans="1:13" ht="12.75">
      <c r="A45" s="223"/>
      <c r="B45" s="224"/>
      <c r="C45" s="180" t="s">
        <v>65</v>
      </c>
      <c r="D45" s="184">
        <f>D10+D34</f>
        <v>16606576</v>
      </c>
      <c r="E45" s="184">
        <f aca="true" t="shared" si="4" ref="E45:M45">E10+E34</f>
        <v>0</v>
      </c>
      <c r="F45" s="184">
        <f t="shared" si="4"/>
        <v>267340</v>
      </c>
      <c r="G45" s="184">
        <f t="shared" si="4"/>
        <v>2469236</v>
      </c>
      <c r="H45" s="184">
        <f t="shared" si="4"/>
        <v>6335000</v>
      </c>
      <c r="I45" s="184">
        <f t="shared" si="4"/>
        <v>5945000</v>
      </c>
      <c r="J45" s="184">
        <f t="shared" si="4"/>
        <v>1560000</v>
      </c>
      <c r="K45" s="184">
        <f t="shared" si="4"/>
        <v>30000</v>
      </c>
      <c r="L45" s="184">
        <f t="shared" si="4"/>
        <v>0</v>
      </c>
      <c r="M45" s="190">
        <f t="shared" si="4"/>
        <v>0</v>
      </c>
    </row>
    <row r="46" spans="1:13" ht="21.75">
      <c r="A46" s="223"/>
      <c r="B46" s="224"/>
      <c r="C46" s="182" t="s">
        <v>71</v>
      </c>
      <c r="D46" s="184">
        <f>D28+D21+D12</f>
        <v>8905033.808</v>
      </c>
      <c r="E46" s="184">
        <f aca="true" t="shared" si="5" ref="E46:M46">E28+E21+E12</f>
        <v>0</v>
      </c>
      <c r="F46" s="184">
        <f t="shared" si="5"/>
        <v>0</v>
      </c>
      <c r="G46" s="184">
        <f t="shared" si="5"/>
        <v>0</v>
      </c>
      <c r="H46" s="184">
        <f t="shared" si="5"/>
        <v>1677100</v>
      </c>
      <c r="I46" s="184">
        <f t="shared" si="5"/>
        <v>4902933.808</v>
      </c>
      <c r="J46" s="184">
        <f t="shared" si="5"/>
        <v>2325000</v>
      </c>
      <c r="K46" s="184">
        <f t="shared" si="5"/>
        <v>0</v>
      </c>
      <c r="L46" s="184">
        <f t="shared" si="5"/>
        <v>0</v>
      </c>
      <c r="M46" s="190">
        <f t="shared" si="5"/>
        <v>0</v>
      </c>
    </row>
    <row r="47" spans="1:13" ht="12.75">
      <c r="A47" s="223"/>
      <c r="B47" s="224"/>
      <c r="C47" s="180" t="s">
        <v>72</v>
      </c>
      <c r="D47" s="184">
        <f>D37+D20+D11</f>
        <v>14290050</v>
      </c>
      <c r="E47" s="184">
        <f aca="true" t="shared" si="6" ref="E47:M47">E37+E20+E11</f>
        <v>0</v>
      </c>
      <c r="F47" s="184">
        <f t="shared" si="6"/>
        <v>0</v>
      </c>
      <c r="G47" s="184">
        <f t="shared" si="6"/>
        <v>85000</v>
      </c>
      <c r="H47" s="184">
        <f t="shared" si="6"/>
        <v>1814900</v>
      </c>
      <c r="I47" s="184">
        <f t="shared" si="6"/>
        <v>2250150</v>
      </c>
      <c r="J47" s="184">
        <f t="shared" si="6"/>
        <v>7197500</v>
      </c>
      <c r="K47" s="184">
        <f t="shared" si="6"/>
        <v>112500</v>
      </c>
      <c r="L47" s="184">
        <f t="shared" si="6"/>
        <v>1215000</v>
      </c>
      <c r="M47" s="190">
        <f t="shared" si="6"/>
        <v>1615000</v>
      </c>
    </row>
    <row r="48" spans="1:13" ht="21.75">
      <c r="A48" s="223"/>
      <c r="B48" s="224"/>
      <c r="C48" s="182" t="s">
        <v>151</v>
      </c>
      <c r="D48" s="184">
        <f>D19</f>
        <v>1600000</v>
      </c>
      <c r="E48" s="184">
        <f aca="true" t="shared" si="7" ref="E48:M48">E19</f>
        <v>0</v>
      </c>
      <c r="F48" s="184">
        <f t="shared" si="7"/>
        <v>0</v>
      </c>
      <c r="G48" s="184">
        <f t="shared" si="7"/>
        <v>0</v>
      </c>
      <c r="H48" s="184">
        <f t="shared" si="7"/>
        <v>0</v>
      </c>
      <c r="I48" s="184">
        <f t="shared" si="7"/>
        <v>1600000</v>
      </c>
      <c r="J48" s="184">
        <f t="shared" si="7"/>
        <v>0</v>
      </c>
      <c r="K48" s="184">
        <f t="shared" si="7"/>
        <v>0</v>
      </c>
      <c r="L48" s="184">
        <f t="shared" si="7"/>
        <v>0</v>
      </c>
      <c r="M48" s="190">
        <f t="shared" si="7"/>
        <v>0</v>
      </c>
    </row>
    <row r="49" spans="1:13" ht="21.75">
      <c r="A49" s="223"/>
      <c r="B49" s="224"/>
      <c r="C49" s="182" t="s">
        <v>86</v>
      </c>
      <c r="D49" s="184">
        <f>D30</f>
        <v>4839700</v>
      </c>
      <c r="E49" s="184">
        <f aca="true" t="shared" si="8" ref="E49:M49">E30</f>
        <v>0</v>
      </c>
      <c r="F49" s="184">
        <f t="shared" si="8"/>
        <v>14700</v>
      </c>
      <c r="G49" s="184">
        <f t="shared" si="8"/>
        <v>0</v>
      </c>
      <c r="H49" s="184">
        <f t="shared" si="8"/>
        <v>2000000</v>
      </c>
      <c r="I49" s="184">
        <f t="shared" si="8"/>
        <v>2150000</v>
      </c>
      <c r="J49" s="184">
        <f t="shared" si="8"/>
        <v>500000</v>
      </c>
      <c r="K49" s="184">
        <f t="shared" si="8"/>
        <v>0</v>
      </c>
      <c r="L49" s="184">
        <f t="shared" si="8"/>
        <v>100000</v>
      </c>
      <c r="M49" s="190">
        <f t="shared" si="8"/>
        <v>75000</v>
      </c>
    </row>
    <row r="50" spans="1:13" ht="21.75">
      <c r="A50" s="223"/>
      <c r="B50" s="224"/>
      <c r="C50" s="182" t="s">
        <v>135</v>
      </c>
      <c r="D50" s="184">
        <f>D29</f>
        <v>162500</v>
      </c>
      <c r="E50" s="184">
        <f aca="true" t="shared" si="9" ref="E50:M50">E29</f>
        <v>0</v>
      </c>
      <c r="F50" s="184">
        <f t="shared" si="9"/>
        <v>0</v>
      </c>
      <c r="G50" s="184">
        <f t="shared" si="9"/>
        <v>0</v>
      </c>
      <c r="H50" s="184">
        <f t="shared" si="9"/>
        <v>162500</v>
      </c>
      <c r="I50" s="184">
        <f t="shared" si="9"/>
        <v>0</v>
      </c>
      <c r="J50" s="184">
        <f t="shared" si="9"/>
        <v>0</v>
      </c>
      <c r="K50" s="184">
        <f t="shared" si="9"/>
        <v>0</v>
      </c>
      <c r="L50" s="184">
        <f t="shared" si="9"/>
        <v>0</v>
      </c>
      <c r="M50" s="190">
        <f t="shared" si="9"/>
        <v>0</v>
      </c>
    </row>
    <row r="51" spans="1:13" ht="32.25">
      <c r="A51" s="223"/>
      <c r="B51" s="224"/>
      <c r="C51" s="182" t="s">
        <v>103</v>
      </c>
      <c r="D51" s="184">
        <f>D38</f>
        <v>914260</v>
      </c>
      <c r="E51" s="184">
        <f aca="true" t="shared" si="10" ref="E51:M51">E38</f>
        <v>0</v>
      </c>
      <c r="F51" s="184">
        <f t="shared" si="10"/>
        <v>314260</v>
      </c>
      <c r="G51" s="184">
        <f t="shared" si="10"/>
        <v>0</v>
      </c>
      <c r="H51" s="184">
        <f t="shared" si="10"/>
        <v>0</v>
      </c>
      <c r="I51" s="184">
        <f t="shared" si="10"/>
        <v>360000</v>
      </c>
      <c r="J51" s="184">
        <f t="shared" si="10"/>
        <v>100000</v>
      </c>
      <c r="K51" s="184">
        <f t="shared" si="10"/>
        <v>140000</v>
      </c>
      <c r="L51" s="184">
        <f t="shared" si="10"/>
        <v>0</v>
      </c>
      <c r="M51" s="190">
        <f t="shared" si="10"/>
        <v>0</v>
      </c>
    </row>
    <row r="52" spans="1:13" ht="32.25">
      <c r="A52" s="223"/>
      <c r="B52" s="224"/>
      <c r="C52" s="182" t="s">
        <v>105</v>
      </c>
      <c r="D52" s="184">
        <f>D39</f>
        <v>130000</v>
      </c>
      <c r="E52" s="184">
        <f aca="true" t="shared" si="11" ref="E52:M52">E39</f>
        <v>0</v>
      </c>
      <c r="F52" s="184">
        <f t="shared" si="11"/>
        <v>0</v>
      </c>
      <c r="G52" s="184">
        <f t="shared" si="11"/>
        <v>0</v>
      </c>
      <c r="H52" s="184">
        <f t="shared" si="11"/>
        <v>130000</v>
      </c>
      <c r="I52" s="184">
        <f t="shared" si="11"/>
        <v>0</v>
      </c>
      <c r="J52" s="184">
        <f t="shared" si="11"/>
        <v>0</v>
      </c>
      <c r="K52" s="184">
        <f t="shared" si="11"/>
        <v>0</v>
      </c>
      <c r="L52" s="184">
        <f t="shared" si="11"/>
        <v>0</v>
      </c>
      <c r="M52" s="190">
        <f t="shared" si="11"/>
        <v>0</v>
      </c>
    </row>
    <row r="53" spans="1:13" ht="12.75">
      <c r="A53" s="223"/>
      <c r="B53" s="224"/>
      <c r="C53" s="180" t="s">
        <v>109</v>
      </c>
      <c r="D53" s="184">
        <f>D40</f>
        <v>990000</v>
      </c>
      <c r="E53" s="184">
        <f aca="true" t="shared" si="12" ref="E53:M53">E40</f>
        <v>0</v>
      </c>
      <c r="F53" s="184">
        <f t="shared" si="12"/>
        <v>0</v>
      </c>
      <c r="G53" s="184">
        <f t="shared" si="12"/>
        <v>0</v>
      </c>
      <c r="H53" s="184">
        <f t="shared" si="12"/>
        <v>490000</v>
      </c>
      <c r="I53" s="184">
        <f t="shared" si="12"/>
        <v>250000</v>
      </c>
      <c r="J53" s="184">
        <f t="shared" si="12"/>
        <v>250000</v>
      </c>
      <c r="K53" s="184">
        <f t="shared" si="12"/>
        <v>0</v>
      </c>
      <c r="L53" s="184">
        <f t="shared" si="12"/>
        <v>0</v>
      </c>
      <c r="M53" s="190">
        <f t="shared" si="12"/>
        <v>0</v>
      </c>
    </row>
    <row r="54" spans="1:13" ht="13.5" thickBot="1">
      <c r="A54" s="225"/>
      <c r="B54" s="226"/>
      <c r="C54" s="181" t="s">
        <v>98</v>
      </c>
      <c r="D54" s="185">
        <f>D31+D18+D17+D36</f>
        <v>1986800</v>
      </c>
      <c r="E54" s="185">
        <f aca="true" t="shared" si="13" ref="E54:M54">E31+E18+E17+E36</f>
        <v>300000</v>
      </c>
      <c r="F54" s="185">
        <f t="shared" si="13"/>
        <v>716000</v>
      </c>
      <c r="G54" s="185">
        <f t="shared" si="13"/>
        <v>420800</v>
      </c>
      <c r="H54" s="185">
        <f t="shared" si="13"/>
        <v>550000</v>
      </c>
      <c r="I54" s="185">
        <f t="shared" si="13"/>
        <v>0</v>
      </c>
      <c r="J54" s="185">
        <f t="shared" si="13"/>
        <v>0</v>
      </c>
      <c r="K54" s="185">
        <f t="shared" si="13"/>
        <v>0</v>
      </c>
      <c r="L54" s="185">
        <f t="shared" si="13"/>
        <v>0</v>
      </c>
      <c r="M54" s="220">
        <f t="shared" si="13"/>
        <v>0</v>
      </c>
    </row>
    <row r="55" spans="1:13" ht="12.75">
      <c r="A55" s="52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1:13" ht="12.75">
      <c r="A56" s="52"/>
      <c r="B56" s="52"/>
      <c r="C56" s="196"/>
      <c r="D56" s="196"/>
      <c r="E56" s="53"/>
      <c r="F56" s="53"/>
      <c r="G56" s="53"/>
      <c r="H56" s="53"/>
      <c r="I56" s="53"/>
      <c r="J56" s="53"/>
      <c r="K56" s="53"/>
      <c r="L56" s="53"/>
      <c r="M56" s="53"/>
    </row>
    <row r="57" spans="1:13" ht="12.75">
      <c r="A57" s="52"/>
      <c r="B57" s="52"/>
      <c r="C57" s="196"/>
      <c r="D57" s="196"/>
      <c r="E57" s="53"/>
      <c r="F57" s="53"/>
      <c r="G57" s="53"/>
      <c r="H57" s="53"/>
      <c r="I57" s="53"/>
      <c r="J57" s="53"/>
      <c r="K57" s="53"/>
      <c r="L57" s="53"/>
      <c r="M57" s="53"/>
    </row>
    <row r="58" spans="1:13" ht="12.75">
      <c r="A58" s="52"/>
      <c r="B58" s="52"/>
      <c r="C58" s="196"/>
      <c r="D58" s="196"/>
      <c r="E58" s="53"/>
      <c r="F58" s="53"/>
      <c r="G58" s="53"/>
      <c r="H58" s="53"/>
      <c r="I58" s="53"/>
      <c r="J58" s="53"/>
      <c r="K58" s="53"/>
      <c r="L58" s="53"/>
      <c r="M58" s="53"/>
    </row>
    <row r="59" spans="1:13" ht="12.75">
      <c r="A59" s="52"/>
      <c r="B59" s="52"/>
      <c r="C59" s="196"/>
      <c r="D59" s="196"/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12.75">
      <c r="A60" s="52"/>
      <c r="B60" s="52"/>
      <c r="C60" s="196"/>
      <c r="D60" s="196"/>
      <c r="E60" s="53"/>
      <c r="F60" s="53"/>
      <c r="G60" s="53"/>
      <c r="H60" s="53"/>
      <c r="I60" s="53"/>
      <c r="J60" s="53"/>
      <c r="K60" s="53"/>
      <c r="L60" s="53"/>
      <c r="M60" s="53"/>
    </row>
    <row r="61" spans="1:13" ht="12.75">
      <c r="A61" s="52"/>
      <c r="B61" s="52"/>
      <c r="C61" s="53"/>
      <c r="D61" s="196"/>
      <c r="E61" s="53"/>
      <c r="F61" s="53"/>
      <c r="G61" s="53"/>
      <c r="H61" s="53"/>
      <c r="I61" s="53"/>
      <c r="J61" s="53"/>
      <c r="K61" s="53"/>
      <c r="L61" s="53"/>
      <c r="M61" s="53"/>
    </row>
    <row r="62" spans="1:13" ht="12.75">
      <c r="A62" s="52"/>
      <c r="B62" s="52"/>
      <c r="C62" s="53"/>
      <c r="D62" s="196"/>
      <c r="E62" s="53"/>
      <c r="F62" s="53"/>
      <c r="G62" s="53"/>
      <c r="H62" s="53"/>
      <c r="I62" s="53"/>
      <c r="J62" s="53"/>
      <c r="K62" s="53"/>
      <c r="L62" s="53"/>
      <c r="M62" s="53"/>
    </row>
    <row r="63" spans="1:13" ht="12.75">
      <c r="A63" s="52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3" ht="12.75">
      <c r="A64" s="52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1:13" ht="12.75">
      <c r="A65" s="52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</row>
    <row r="66" spans="1:13" ht="12.75">
      <c r="A66" s="52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1:13" ht="12.75">
      <c r="A67" s="52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</row>
  </sheetData>
  <sheetProtection/>
  <mergeCells count="18">
    <mergeCell ref="A1:M1"/>
    <mergeCell ref="C2:K2"/>
    <mergeCell ref="A32:A40"/>
    <mergeCell ref="B32:B40"/>
    <mergeCell ref="E5:M5"/>
    <mergeCell ref="A5:A6"/>
    <mergeCell ref="B5:B6"/>
    <mergeCell ref="C5:C6"/>
    <mergeCell ref="D5:D6"/>
    <mergeCell ref="A41:B54"/>
    <mergeCell ref="A7:A12"/>
    <mergeCell ref="B7:B12"/>
    <mergeCell ref="A22:A24"/>
    <mergeCell ref="B22:B24"/>
    <mergeCell ref="A13:A21"/>
    <mergeCell ref="B13:B21"/>
    <mergeCell ref="B25:B31"/>
    <mergeCell ref="A25:A31"/>
  </mergeCells>
  <printOptions/>
  <pageMargins left="0.3937007874015748" right="0.35433070866141736" top="0.5118110236220472" bottom="0.3937007874015748" header="0.31496062992125984" footer="0.1968503937007874"/>
  <pageSetup horizontalDpi="600" verticalDpi="600" orientation="landscape" paperSize="9" r:id="rId1"/>
  <headerFooter alignWithMargins="0">
    <oddHeader xml:space="preserve">&amp;RZałącznik do uchwały  nr  XLI/343/2009 Rady Miejskiej w Gniewkowie z dnia 26 sierpnia 2009 r. </oddHeader>
    <oddFooter>&amp;CWieloletni Plan Inwestycyjny Gminy Gniewkowo na lata 2007-2015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B52">
      <selection activeCell="G68" sqref="G68"/>
    </sheetView>
  </sheetViews>
  <sheetFormatPr defaultColWidth="9.140625" defaultRowHeight="21" customHeight="1"/>
  <cols>
    <col min="1" max="1" width="3.140625" style="6" customWidth="1"/>
    <col min="2" max="2" width="20.7109375" style="6" customWidth="1"/>
    <col min="3" max="3" width="23.57421875" style="2" customWidth="1"/>
    <col min="4" max="4" width="11.140625" style="2" customWidth="1"/>
    <col min="5" max="5" width="7.28125" style="2" customWidth="1"/>
    <col min="6" max="6" width="9.00390625" style="2" customWidth="1"/>
    <col min="7" max="7" width="10.421875" style="2" customWidth="1"/>
    <col min="8" max="8" width="11.28125" style="2" customWidth="1"/>
    <col min="9" max="9" width="11.421875" style="2" customWidth="1"/>
    <col min="10" max="10" width="10.140625" style="2" customWidth="1"/>
    <col min="11" max="11" width="8.8515625" style="2" customWidth="1"/>
    <col min="12" max="12" width="6.7109375" style="2" customWidth="1"/>
    <col min="13" max="13" width="7.140625" style="2" customWidth="1"/>
    <col min="14" max="16384" width="9.140625" style="2" customWidth="1"/>
  </cols>
  <sheetData>
    <row r="1" spans="1:13" ht="21.75" customHeight="1" thickBot="1">
      <c r="A1" s="87" t="s">
        <v>52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4.25" customHeight="1" thickBot="1">
      <c r="A2" s="246" t="s">
        <v>0</v>
      </c>
      <c r="B2" s="248" t="s">
        <v>1</v>
      </c>
      <c r="C2" s="248" t="s">
        <v>5</v>
      </c>
      <c r="D2" s="281" t="s">
        <v>82</v>
      </c>
      <c r="E2" s="276" t="s">
        <v>3</v>
      </c>
      <c r="F2" s="277"/>
      <c r="G2" s="277"/>
      <c r="H2" s="277"/>
      <c r="I2" s="277"/>
      <c r="J2" s="277"/>
      <c r="K2" s="277"/>
      <c r="L2" s="278"/>
      <c r="M2" s="279"/>
    </row>
    <row r="3" spans="1:13" ht="18" customHeight="1" thickBot="1">
      <c r="A3" s="247"/>
      <c r="B3" s="249"/>
      <c r="C3" s="249"/>
      <c r="D3" s="282"/>
      <c r="E3" s="54">
        <v>2007</v>
      </c>
      <c r="F3" s="55">
        <v>2008</v>
      </c>
      <c r="G3" s="56">
        <v>2009</v>
      </c>
      <c r="H3" s="54">
        <v>2010</v>
      </c>
      <c r="I3" s="57">
        <v>2011</v>
      </c>
      <c r="J3" s="58">
        <v>2012</v>
      </c>
      <c r="K3" s="59">
        <v>2013</v>
      </c>
      <c r="L3" s="60">
        <v>2014</v>
      </c>
      <c r="M3" s="61">
        <v>2015</v>
      </c>
    </row>
    <row r="4" spans="1:13" ht="12" customHeight="1">
      <c r="A4" s="22">
        <v>1</v>
      </c>
      <c r="B4" s="23">
        <v>2</v>
      </c>
      <c r="C4" s="23">
        <v>3</v>
      </c>
      <c r="D4" s="24">
        <v>4</v>
      </c>
      <c r="E4" s="24">
        <v>5</v>
      </c>
      <c r="F4" s="25">
        <v>6</v>
      </c>
      <c r="G4" s="26">
        <v>7</v>
      </c>
      <c r="H4" s="24">
        <v>8</v>
      </c>
      <c r="I4" s="27">
        <v>9</v>
      </c>
      <c r="J4" s="28">
        <v>10</v>
      </c>
      <c r="K4" s="51">
        <v>11</v>
      </c>
      <c r="L4" s="28">
        <v>12</v>
      </c>
      <c r="M4" s="25">
        <v>13</v>
      </c>
    </row>
    <row r="5" spans="1:13" ht="16.5" customHeight="1">
      <c r="A5" s="280">
        <v>1</v>
      </c>
      <c r="B5" s="257" t="s">
        <v>30</v>
      </c>
      <c r="C5" s="62" t="s">
        <v>7</v>
      </c>
      <c r="D5" s="63">
        <v>70000</v>
      </c>
      <c r="E5" s="63">
        <v>0</v>
      </c>
      <c r="F5" s="63">
        <v>70000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4">
        <v>0</v>
      </c>
    </row>
    <row r="6" spans="1:13" ht="16.5" customHeight="1">
      <c r="A6" s="280"/>
      <c r="B6" s="258"/>
      <c r="C6" s="18" t="s">
        <v>64</v>
      </c>
      <c r="D6" s="65">
        <v>70000</v>
      </c>
      <c r="E6" s="65">
        <v>0</v>
      </c>
      <c r="F6" s="65">
        <v>70000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6">
        <v>0</v>
      </c>
    </row>
    <row r="7" spans="1:13" ht="16.5" customHeight="1">
      <c r="A7" s="280"/>
      <c r="B7" s="259"/>
      <c r="C7" s="67" t="s">
        <v>9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68">
        <v>0</v>
      </c>
    </row>
    <row r="8" spans="1:13" ht="16.5" customHeight="1">
      <c r="A8" s="250">
        <v>2</v>
      </c>
      <c r="B8" s="253" t="s">
        <v>41</v>
      </c>
      <c r="C8" s="62" t="s">
        <v>7</v>
      </c>
      <c r="D8" s="63">
        <v>60000</v>
      </c>
      <c r="E8" s="63">
        <v>0</v>
      </c>
      <c r="F8" s="63">
        <v>60000</v>
      </c>
      <c r="G8" s="63">
        <v>0</v>
      </c>
      <c r="H8" s="63">
        <v>0</v>
      </c>
      <c r="I8" s="63">
        <v>0</v>
      </c>
      <c r="J8" s="63">
        <v>0</v>
      </c>
      <c r="K8" s="17">
        <v>0</v>
      </c>
      <c r="L8" s="63">
        <v>0</v>
      </c>
      <c r="M8" s="64">
        <v>0</v>
      </c>
    </row>
    <row r="9" spans="1:13" ht="16.5" customHeight="1">
      <c r="A9" s="251"/>
      <c r="B9" s="254"/>
      <c r="C9" s="18" t="s">
        <v>64</v>
      </c>
      <c r="D9" s="65">
        <v>60000</v>
      </c>
      <c r="E9" s="65">
        <v>0</v>
      </c>
      <c r="F9" s="65">
        <v>60000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6">
        <v>0</v>
      </c>
    </row>
    <row r="10" spans="1:13" ht="16.5" customHeight="1">
      <c r="A10" s="252"/>
      <c r="B10" s="255"/>
      <c r="C10" s="67" t="s">
        <v>9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68">
        <v>0</v>
      </c>
    </row>
    <row r="11" spans="1:13" ht="16.5" customHeight="1">
      <c r="A11" s="250">
        <v>3</v>
      </c>
      <c r="B11" s="257" t="s">
        <v>47</v>
      </c>
      <c r="C11" s="62" t="s">
        <v>7</v>
      </c>
      <c r="D11" s="63">
        <v>10000</v>
      </c>
      <c r="E11" s="63">
        <v>0</v>
      </c>
      <c r="F11" s="63">
        <v>10000</v>
      </c>
      <c r="G11" s="63">
        <v>0</v>
      </c>
      <c r="H11" s="63">
        <v>0</v>
      </c>
      <c r="I11" s="63">
        <v>0</v>
      </c>
      <c r="J11" s="63">
        <v>0</v>
      </c>
      <c r="K11" s="17">
        <v>0</v>
      </c>
      <c r="L11" s="63">
        <v>0</v>
      </c>
      <c r="M11" s="64">
        <v>0</v>
      </c>
    </row>
    <row r="12" spans="1:13" ht="16.5" customHeight="1">
      <c r="A12" s="251"/>
      <c r="B12" s="258"/>
      <c r="C12" s="18" t="s">
        <v>64</v>
      </c>
      <c r="D12" s="65">
        <v>10000</v>
      </c>
      <c r="E12" s="65">
        <v>0</v>
      </c>
      <c r="F12" s="65">
        <v>10000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6">
        <v>0</v>
      </c>
    </row>
    <row r="13" spans="1:13" ht="16.5" customHeight="1">
      <c r="A13" s="252"/>
      <c r="B13" s="259"/>
      <c r="C13" s="67" t="s">
        <v>9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68">
        <v>0</v>
      </c>
    </row>
    <row r="14" spans="1:13" ht="16.5" customHeight="1">
      <c r="A14" s="250">
        <v>4</v>
      </c>
      <c r="B14" s="257" t="s">
        <v>62</v>
      </c>
      <c r="C14" s="62" t="s">
        <v>7</v>
      </c>
      <c r="D14" s="63">
        <f>G14</f>
        <v>1575710</v>
      </c>
      <c r="E14" s="63">
        <v>0</v>
      </c>
      <c r="F14" s="63">
        <v>0</v>
      </c>
      <c r="G14" s="63">
        <f>G15+G16</f>
        <v>1575710</v>
      </c>
      <c r="H14" s="63">
        <v>0</v>
      </c>
      <c r="I14" s="63">
        <v>0</v>
      </c>
      <c r="J14" s="63">
        <v>0</v>
      </c>
      <c r="K14" s="17">
        <v>0</v>
      </c>
      <c r="L14" s="63">
        <v>0</v>
      </c>
      <c r="M14" s="64">
        <v>0</v>
      </c>
    </row>
    <row r="15" spans="1:13" ht="16.5" customHeight="1">
      <c r="A15" s="251"/>
      <c r="B15" s="258"/>
      <c r="C15" s="18" t="s">
        <v>64</v>
      </c>
      <c r="D15" s="65">
        <f>G15</f>
        <v>628710</v>
      </c>
      <c r="E15" s="65">
        <v>0</v>
      </c>
      <c r="F15" s="65">
        <v>0</v>
      </c>
      <c r="G15" s="65">
        <v>628710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6">
        <v>0</v>
      </c>
    </row>
    <row r="16" spans="1:13" ht="16.5" customHeight="1">
      <c r="A16" s="251"/>
      <c r="B16" s="258"/>
      <c r="C16" s="18" t="s">
        <v>65</v>
      </c>
      <c r="D16" s="65">
        <v>947000</v>
      </c>
      <c r="E16" s="65">
        <v>0</v>
      </c>
      <c r="F16" s="65">
        <v>0</v>
      </c>
      <c r="G16" s="65">
        <v>947000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6">
        <v>0</v>
      </c>
    </row>
    <row r="17" spans="1:13" ht="16.5" customHeight="1">
      <c r="A17" s="252"/>
      <c r="B17" s="259"/>
      <c r="C17" s="67" t="s">
        <v>9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68">
        <v>0</v>
      </c>
    </row>
    <row r="18" spans="1:13" ht="16.5" customHeight="1">
      <c r="A18" s="250">
        <v>5</v>
      </c>
      <c r="B18" s="253" t="s">
        <v>143</v>
      </c>
      <c r="C18" s="62" t="s">
        <v>7</v>
      </c>
      <c r="D18" s="63">
        <v>80000</v>
      </c>
      <c r="E18" s="63">
        <v>0</v>
      </c>
      <c r="F18" s="63">
        <v>0</v>
      </c>
      <c r="G18" s="63">
        <v>80000</v>
      </c>
      <c r="H18" s="63">
        <v>0</v>
      </c>
      <c r="I18" s="63">
        <v>0</v>
      </c>
      <c r="J18" s="63">
        <v>0</v>
      </c>
      <c r="K18" s="17">
        <v>0</v>
      </c>
      <c r="L18" s="63">
        <v>0</v>
      </c>
      <c r="M18" s="64">
        <v>0</v>
      </c>
    </row>
    <row r="19" spans="1:13" ht="16.5" customHeight="1">
      <c r="A19" s="251"/>
      <c r="B19" s="254"/>
      <c r="C19" s="18" t="s">
        <v>64</v>
      </c>
      <c r="D19" s="65">
        <v>80000</v>
      </c>
      <c r="E19" s="65">
        <v>0</v>
      </c>
      <c r="F19" s="65">
        <v>0</v>
      </c>
      <c r="G19" s="65">
        <v>80000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6">
        <v>0</v>
      </c>
    </row>
    <row r="20" spans="1:13" ht="16.5" customHeight="1">
      <c r="A20" s="252"/>
      <c r="B20" s="255"/>
      <c r="C20" s="67" t="s">
        <v>9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68">
        <v>0</v>
      </c>
    </row>
    <row r="21" spans="1:13" ht="16.5" customHeight="1">
      <c r="A21" s="250">
        <v>6</v>
      </c>
      <c r="B21" s="253" t="s">
        <v>130</v>
      </c>
      <c r="C21" s="62" t="s">
        <v>7</v>
      </c>
      <c r="D21" s="63">
        <f>G21</f>
        <v>120000</v>
      </c>
      <c r="E21" s="63">
        <v>0</v>
      </c>
      <c r="F21" s="63">
        <v>0</v>
      </c>
      <c r="G21" s="63">
        <v>120000</v>
      </c>
      <c r="H21" s="63">
        <v>0</v>
      </c>
      <c r="I21" s="63">
        <v>0</v>
      </c>
      <c r="J21" s="63">
        <v>0</v>
      </c>
      <c r="K21" s="17">
        <v>0</v>
      </c>
      <c r="L21" s="63">
        <v>0</v>
      </c>
      <c r="M21" s="64">
        <v>0</v>
      </c>
    </row>
    <row r="22" spans="1:13" ht="16.5" customHeight="1">
      <c r="A22" s="251"/>
      <c r="B22" s="254"/>
      <c r="C22" s="18" t="s">
        <v>64</v>
      </c>
      <c r="D22" s="65">
        <f>G22</f>
        <v>120000</v>
      </c>
      <c r="E22" s="65">
        <v>0</v>
      </c>
      <c r="F22" s="65">
        <v>0</v>
      </c>
      <c r="G22" s="65">
        <f>G21</f>
        <v>120000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6">
        <v>0</v>
      </c>
    </row>
    <row r="23" spans="1:13" ht="16.5" customHeight="1">
      <c r="A23" s="252"/>
      <c r="B23" s="255"/>
      <c r="C23" s="67" t="s">
        <v>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69">
        <v>0</v>
      </c>
      <c r="L23" s="19">
        <v>0</v>
      </c>
      <c r="M23" s="68">
        <v>0</v>
      </c>
    </row>
    <row r="24" spans="1:14" ht="16.5" customHeight="1">
      <c r="A24" s="256">
        <v>7</v>
      </c>
      <c r="B24" s="257" t="s">
        <v>144</v>
      </c>
      <c r="C24" s="62" t="s">
        <v>7</v>
      </c>
      <c r="D24" s="63">
        <f>F24+G24+H24</f>
        <v>3889100</v>
      </c>
      <c r="E24" s="63">
        <v>0</v>
      </c>
      <c r="F24" s="63">
        <v>89100</v>
      </c>
      <c r="G24" s="63">
        <v>500000</v>
      </c>
      <c r="H24" s="63">
        <v>3300000</v>
      </c>
      <c r="I24" s="63">
        <v>0</v>
      </c>
      <c r="J24" s="63">
        <v>0</v>
      </c>
      <c r="K24" s="63">
        <v>0</v>
      </c>
      <c r="L24" s="63">
        <v>0</v>
      </c>
      <c r="M24" s="64">
        <v>0</v>
      </c>
      <c r="N24" s="8"/>
    </row>
    <row r="25" spans="1:14" ht="15.75" customHeight="1">
      <c r="A25" s="256"/>
      <c r="B25" s="258"/>
      <c r="C25" s="18" t="s">
        <v>64</v>
      </c>
      <c r="D25" s="65">
        <f>F25+G25+H25</f>
        <v>2789100</v>
      </c>
      <c r="E25" s="65">
        <v>0</v>
      </c>
      <c r="F25" s="65">
        <v>89100</v>
      </c>
      <c r="G25" s="65">
        <v>100000</v>
      </c>
      <c r="H25" s="65">
        <v>2600000</v>
      </c>
      <c r="I25" s="65">
        <f>I24*0.5</f>
        <v>0</v>
      </c>
      <c r="J25" s="65">
        <f>J24*0.5</f>
        <v>0</v>
      </c>
      <c r="K25" s="65">
        <f>K24-K27</f>
        <v>0</v>
      </c>
      <c r="L25" s="65">
        <f>L24*0.5</f>
        <v>0</v>
      </c>
      <c r="M25" s="66">
        <f>M24-M27</f>
        <v>0</v>
      </c>
      <c r="N25" s="8"/>
    </row>
    <row r="26" spans="1:14" ht="18" customHeight="1">
      <c r="A26" s="256"/>
      <c r="B26" s="258"/>
      <c r="C26" s="18" t="s">
        <v>65</v>
      </c>
      <c r="D26" s="65">
        <f>G26+H26</f>
        <v>1100000</v>
      </c>
      <c r="E26" s="17">
        <v>0</v>
      </c>
      <c r="F26" s="17">
        <v>0</v>
      </c>
      <c r="G26" s="65">
        <v>400000</v>
      </c>
      <c r="H26" s="65">
        <v>700000</v>
      </c>
      <c r="I26" s="65">
        <v>0</v>
      </c>
      <c r="J26" s="65">
        <v>0</v>
      </c>
      <c r="K26" s="65">
        <v>0</v>
      </c>
      <c r="L26" s="65">
        <v>0</v>
      </c>
      <c r="M26" s="66">
        <v>0</v>
      </c>
      <c r="N26" s="8"/>
    </row>
    <row r="27" spans="1:14" ht="27" customHeight="1">
      <c r="A27" s="256"/>
      <c r="B27" s="259"/>
      <c r="C27" s="67" t="s">
        <v>9</v>
      </c>
      <c r="D27" s="19">
        <f>G27+H27+I27+J27+K27</f>
        <v>0</v>
      </c>
      <c r="E27" s="19">
        <v>0</v>
      </c>
      <c r="F27" s="19">
        <v>0</v>
      </c>
      <c r="G27" s="19">
        <v>0</v>
      </c>
      <c r="H27" s="19">
        <v>0</v>
      </c>
      <c r="I27" s="19">
        <f>I24-I25</f>
        <v>0</v>
      </c>
      <c r="J27" s="19">
        <f>J24-J25</f>
        <v>0</v>
      </c>
      <c r="K27" s="19">
        <f>K24*0.7</f>
        <v>0</v>
      </c>
      <c r="L27" s="19">
        <f>L24-L25</f>
        <v>0</v>
      </c>
      <c r="M27" s="68">
        <f>M24*0.7</f>
        <v>0</v>
      </c>
      <c r="N27" s="8"/>
    </row>
    <row r="28" spans="1:13" ht="18" customHeight="1">
      <c r="A28" s="264">
        <v>8</v>
      </c>
      <c r="B28" s="253" t="s">
        <v>70</v>
      </c>
      <c r="C28" s="62" t="s">
        <v>7</v>
      </c>
      <c r="D28" s="63">
        <v>800000</v>
      </c>
      <c r="E28" s="63">
        <v>0</v>
      </c>
      <c r="F28" s="63">
        <v>0</v>
      </c>
      <c r="G28" s="63">
        <v>800000</v>
      </c>
      <c r="H28" s="63">
        <v>0</v>
      </c>
      <c r="I28" s="17">
        <v>0</v>
      </c>
      <c r="J28" s="63">
        <v>0</v>
      </c>
      <c r="K28" s="17">
        <v>0</v>
      </c>
      <c r="L28" s="63">
        <v>0</v>
      </c>
      <c r="M28" s="64">
        <v>0</v>
      </c>
    </row>
    <row r="29" spans="1:13" ht="15.75" customHeight="1">
      <c r="A29" s="265"/>
      <c r="B29" s="254"/>
      <c r="C29" s="18" t="s">
        <v>64</v>
      </c>
      <c r="D29" s="65">
        <f>G29</f>
        <v>317764</v>
      </c>
      <c r="E29" s="65">
        <v>0</v>
      </c>
      <c r="F29" s="65">
        <v>0</v>
      </c>
      <c r="G29" s="65">
        <f>G28-G30</f>
        <v>317764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6">
        <v>0</v>
      </c>
    </row>
    <row r="30" spans="1:13" ht="15.75" customHeight="1">
      <c r="A30" s="265"/>
      <c r="B30" s="254"/>
      <c r="C30" s="18" t="s">
        <v>65</v>
      </c>
      <c r="D30" s="65">
        <f>G30</f>
        <v>482236</v>
      </c>
      <c r="E30" s="65">
        <v>0</v>
      </c>
      <c r="F30" s="65">
        <v>0</v>
      </c>
      <c r="G30" s="65">
        <v>482236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6">
        <v>0</v>
      </c>
    </row>
    <row r="31" spans="1:13" ht="16.5" customHeight="1">
      <c r="A31" s="266"/>
      <c r="B31" s="267"/>
      <c r="C31" s="67" t="s">
        <v>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68">
        <v>0</v>
      </c>
    </row>
    <row r="32" spans="1:13" s="80" customFormat="1" ht="16.5" customHeight="1">
      <c r="A32" s="260">
        <v>9</v>
      </c>
      <c r="B32" s="261" t="s">
        <v>141</v>
      </c>
      <c r="C32" s="77" t="s">
        <v>7</v>
      </c>
      <c r="D32" s="78">
        <f>G32+H32+I32</f>
        <v>4585160</v>
      </c>
      <c r="E32" s="78">
        <v>0</v>
      </c>
      <c r="F32" s="78">
        <v>0</v>
      </c>
      <c r="G32" s="78">
        <v>95160</v>
      </c>
      <c r="H32" s="78">
        <v>3205000</v>
      </c>
      <c r="I32" s="78">
        <v>1285000</v>
      </c>
      <c r="J32" s="78">
        <v>0</v>
      </c>
      <c r="K32" s="78">
        <v>0</v>
      </c>
      <c r="L32" s="78">
        <v>0</v>
      </c>
      <c r="M32" s="79">
        <v>0</v>
      </c>
    </row>
    <row r="33" spans="1:13" s="80" customFormat="1" ht="16.5" customHeight="1">
      <c r="A33" s="260"/>
      <c r="B33" s="262"/>
      <c r="C33" s="81" t="s">
        <v>64</v>
      </c>
      <c r="D33" s="82">
        <f>F33+G33+H33+I33</f>
        <v>1095160</v>
      </c>
      <c r="E33" s="82">
        <v>0</v>
      </c>
      <c r="F33" s="82">
        <v>0</v>
      </c>
      <c r="G33" s="82">
        <v>95160</v>
      </c>
      <c r="H33" s="82">
        <v>600000</v>
      </c>
      <c r="I33" s="82">
        <v>400000</v>
      </c>
      <c r="J33" s="82">
        <v>0</v>
      </c>
      <c r="K33" s="82">
        <v>0</v>
      </c>
      <c r="L33" s="82">
        <v>0</v>
      </c>
      <c r="M33" s="83">
        <v>0</v>
      </c>
    </row>
    <row r="34" spans="1:13" s="80" customFormat="1" ht="16.5" customHeight="1">
      <c r="A34" s="260"/>
      <c r="B34" s="262"/>
      <c r="C34" s="81" t="s">
        <v>142</v>
      </c>
      <c r="D34" s="82">
        <f>F34+G34+H34+I34</f>
        <v>3490000</v>
      </c>
      <c r="E34" s="82">
        <v>0</v>
      </c>
      <c r="F34" s="82">
        <v>0</v>
      </c>
      <c r="G34" s="82">
        <v>0</v>
      </c>
      <c r="H34" s="82">
        <v>2605000</v>
      </c>
      <c r="I34" s="82">
        <v>885000</v>
      </c>
      <c r="J34" s="82">
        <v>0</v>
      </c>
      <c r="K34" s="82">
        <v>0</v>
      </c>
      <c r="L34" s="82">
        <v>0</v>
      </c>
      <c r="M34" s="83">
        <v>0</v>
      </c>
    </row>
    <row r="35" spans="1:13" s="80" customFormat="1" ht="21.75" customHeight="1">
      <c r="A35" s="260"/>
      <c r="B35" s="263"/>
      <c r="C35" s="84" t="s">
        <v>140</v>
      </c>
      <c r="D35" s="85">
        <f>F35+G35+H35+I35</f>
        <v>1877965.36</v>
      </c>
      <c r="E35" s="85">
        <v>0</v>
      </c>
      <c r="F35" s="85">
        <v>0</v>
      </c>
      <c r="G35" s="85">
        <v>0</v>
      </c>
      <c r="H35" s="85">
        <v>0</v>
      </c>
      <c r="I35" s="85">
        <v>1877965.36</v>
      </c>
      <c r="J35" s="85">
        <v>0</v>
      </c>
      <c r="K35" s="85">
        <v>0</v>
      </c>
      <c r="L35" s="85">
        <v>0</v>
      </c>
      <c r="M35" s="86">
        <v>0</v>
      </c>
    </row>
    <row r="36" spans="1:13" ht="16.5" customHeight="1">
      <c r="A36" s="250">
        <v>10</v>
      </c>
      <c r="B36" s="257" t="s">
        <v>53</v>
      </c>
      <c r="C36" s="62" t="s">
        <v>7</v>
      </c>
      <c r="D36" s="63">
        <f>F36+G36</f>
        <v>532000</v>
      </c>
      <c r="E36" s="63">
        <v>0</v>
      </c>
      <c r="F36" s="63">
        <v>32000</v>
      </c>
      <c r="G36" s="63">
        <v>500000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4">
        <v>0</v>
      </c>
    </row>
    <row r="37" spans="1:13" ht="16.5" customHeight="1">
      <c r="A37" s="251"/>
      <c r="B37" s="258"/>
      <c r="C37" s="18" t="s">
        <v>64</v>
      </c>
      <c r="D37" s="65">
        <f>F37+G37</f>
        <v>132000</v>
      </c>
      <c r="E37" s="65">
        <v>0</v>
      </c>
      <c r="F37" s="65">
        <v>32000</v>
      </c>
      <c r="G37" s="65">
        <v>100000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6">
        <v>0</v>
      </c>
    </row>
    <row r="38" spans="1:13" ht="15" customHeight="1">
      <c r="A38" s="251"/>
      <c r="B38" s="258"/>
      <c r="C38" s="18" t="s">
        <v>65</v>
      </c>
      <c r="D38" s="65">
        <v>400000</v>
      </c>
      <c r="E38" s="65">
        <v>0</v>
      </c>
      <c r="F38" s="65">
        <v>0</v>
      </c>
      <c r="G38" s="65">
        <v>400000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6">
        <v>0</v>
      </c>
    </row>
    <row r="39" spans="1:13" ht="21.75" customHeight="1">
      <c r="A39" s="252"/>
      <c r="B39" s="259"/>
      <c r="C39" s="67" t="s">
        <v>66</v>
      </c>
      <c r="D39" s="19">
        <f>H39</f>
        <v>372400</v>
      </c>
      <c r="E39" s="19">
        <v>0</v>
      </c>
      <c r="F39" s="19">
        <v>0</v>
      </c>
      <c r="G39" s="19">
        <v>0</v>
      </c>
      <c r="H39" s="19">
        <v>372400</v>
      </c>
      <c r="I39" s="19">
        <v>0</v>
      </c>
      <c r="J39" s="19">
        <v>0</v>
      </c>
      <c r="K39" s="19">
        <v>0</v>
      </c>
      <c r="L39" s="19">
        <v>0</v>
      </c>
      <c r="M39" s="68">
        <v>0</v>
      </c>
    </row>
    <row r="40" spans="1:14" ht="16.5" customHeight="1">
      <c r="A40" s="256">
        <v>11</v>
      </c>
      <c r="B40" s="257" t="s">
        <v>145</v>
      </c>
      <c r="C40" s="62" t="s">
        <v>7</v>
      </c>
      <c r="D40" s="63">
        <v>12000000</v>
      </c>
      <c r="E40" s="63">
        <v>0</v>
      </c>
      <c r="F40" s="63">
        <v>0</v>
      </c>
      <c r="G40" s="63">
        <v>0</v>
      </c>
      <c r="H40" s="63">
        <v>4000000</v>
      </c>
      <c r="I40" s="63">
        <v>6000000</v>
      </c>
      <c r="J40" s="63">
        <v>2000000</v>
      </c>
      <c r="K40" s="63">
        <v>0</v>
      </c>
      <c r="L40" s="63">
        <v>0</v>
      </c>
      <c r="M40" s="64">
        <v>0</v>
      </c>
      <c r="N40" s="8"/>
    </row>
    <row r="41" spans="1:14" ht="15.75" customHeight="1">
      <c r="A41" s="256"/>
      <c r="B41" s="258"/>
      <c r="C41" s="18" t="s">
        <v>64</v>
      </c>
      <c r="D41" s="65">
        <f>G41+H41+I41+J41</f>
        <v>2500000</v>
      </c>
      <c r="E41" s="65">
        <v>0</v>
      </c>
      <c r="F41" s="65">
        <v>0</v>
      </c>
      <c r="G41" s="65">
        <v>0</v>
      </c>
      <c r="H41" s="65">
        <v>1000000</v>
      </c>
      <c r="I41" s="65">
        <v>1000000</v>
      </c>
      <c r="J41" s="65">
        <v>500000</v>
      </c>
      <c r="K41" s="65">
        <f>K40-K43</f>
        <v>0</v>
      </c>
      <c r="L41" s="65">
        <f>L40*0.5</f>
        <v>0</v>
      </c>
      <c r="M41" s="66">
        <f>M40-M43</f>
        <v>0</v>
      </c>
      <c r="N41" s="8"/>
    </row>
    <row r="42" spans="1:14" ht="18" customHeight="1">
      <c r="A42" s="256"/>
      <c r="B42" s="258"/>
      <c r="C42" s="18" t="s">
        <v>146</v>
      </c>
      <c r="D42" s="65">
        <f>H42+I42+J42</f>
        <v>9500000</v>
      </c>
      <c r="E42" s="17">
        <v>0</v>
      </c>
      <c r="F42" s="17">
        <v>0</v>
      </c>
      <c r="G42" s="65">
        <v>0</v>
      </c>
      <c r="H42" s="65">
        <f>H40-H41</f>
        <v>3000000</v>
      </c>
      <c r="I42" s="65">
        <f>I40-I41</f>
        <v>5000000</v>
      </c>
      <c r="J42" s="65">
        <f>J40-J41</f>
        <v>1500000</v>
      </c>
      <c r="K42" s="65">
        <v>0</v>
      </c>
      <c r="L42" s="65">
        <v>0</v>
      </c>
      <c r="M42" s="66">
        <v>0</v>
      </c>
      <c r="N42" s="8"/>
    </row>
    <row r="43" spans="1:14" ht="27" customHeight="1">
      <c r="A43" s="256"/>
      <c r="B43" s="259"/>
      <c r="C43" s="67" t="s">
        <v>67</v>
      </c>
      <c r="D43" s="19">
        <f>G43+H43+I43+J43+K43</f>
        <v>6000000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6000000</v>
      </c>
      <c r="K43" s="19">
        <f>K40*0.7</f>
        <v>0</v>
      </c>
      <c r="L43" s="19">
        <f>L40-L41</f>
        <v>0</v>
      </c>
      <c r="M43" s="68">
        <f>M40*0.7</f>
        <v>0</v>
      </c>
      <c r="N43" s="8"/>
    </row>
    <row r="44" spans="1:14" ht="16.5" customHeight="1">
      <c r="A44" s="275">
        <v>12</v>
      </c>
      <c r="B44" s="258" t="s">
        <v>68</v>
      </c>
      <c r="C44" s="75" t="s">
        <v>7</v>
      </c>
      <c r="D44" s="17">
        <v>600000</v>
      </c>
      <c r="E44" s="17">
        <v>0</v>
      </c>
      <c r="F44" s="17">
        <v>0</v>
      </c>
      <c r="G44" s="17">
        <v>0</v>
      </c>
      <c r="H44" s="17">
        <v>100000</v>
      </c>
      <c r="I44" s="17">
        <v>200000</v>
      </c>
      <c r="J44" s="17">
        <v>200000</v>
      </c>
      <c r="K44" s="17">
        <v>100000</v>
      </c>
      <c r="L44" s="17">
        <v>0</v>
      </c>
      <c r="M44" s="76">
        <v>0</v>
      </c>
      <c r="N44" s="8"/>
    </row>
    <row r="45" spans="1:14" ht="16.5" customHeight="1">
      <c r="A45" s="256"/>
      <c r="B45" s="258"/>
      <c r="C45" s="18" t="s">
        <v>64</v>
      </c>
      <c r="D45" s="65">
        <f>K45+J45+I45+H45+G45+F45+E45</f>
        <v>420000</v>
      </c>
      <c r="E45" s="65">
        <v>0</v>
      </c>
      <c r="F45" s="65">
        <f>F44-F47</f>
        <v>0</v>
      </c>
      <c r="G45" s="65">
        <v>0</v>
      </c>
      <c r="H45" s="65">
        <v>70000</v>
      </c>
      <c r="I45" s="65">
        <v>140000</v>
      </c>
      <c r="J45" s="65">
        <v>140000</v>
      </c>
      <c r="K45" s="65">
        <v>70000</v>
      </c>
      <c r="L45" s="65">
        <f>L44-L47</f>
        <v>0</v>
      </c>
      <c r="M45" s="66">
        <f>M44-M47</f>
        <v>0</v>
      </c>
      <c r="N45" s="8"/>
    </row>
    <row r="46" spans="1:14" ht="16.5" customHeight="1">
      <c r="A46" s="256"/>
      <c r="B46" s="258"/>
      <c r="C46" s="18" t="s">
        <v>65</v>
      </c>
      <c r="D46" s="65">
        <f>H46+I46+J46+K46</f>
        <v>180000</v>
      </c>
      <c r="E46" s="65">
        <v>0</v>
      </c>
      <c r="F46" s="65">
        <v>0</v>
      </c>
      <c r="G46" s="65">
        <v>0</v>
      </c>
      <c r="H46" s="65">
        <v>30000</v>
      </c>
      <c r="I46" s="65">
        <v>60000</v>
      </c>
      <c r="J46" s="65">
        <v>60000</v>
      </c>
      <c r="K46" s="65">
        <v>30000</v>
      </c>
      <c r="L46" s="65">
        <v>0</v>
      </c>
      <c r="M46" s="66">
        <v>0</v>
      </c>
      <c r="N46" s="8"/>
    </row>
    <row r="47" spans="1:13" ht="15.75" customHeight="1">
      <c r="A47" s="256"/>
      <c r="B47" s="259"/>
      <c r="C47" s="67" t="s">
        <v>9</v>
      </c>
      <c r="D47" s="19">
        <f>K47+J47+I47+H47+G47+F47+E47</f>
        <v>0</v>
      </c>
      <c r="E47" s="19">
        <v>0</v>
      </c>
      <c r="F47" s="19">
        <f>F44*0.7</f>
        <v>0</v>
      </c>
      <c r="G47" s="19">
        <v>0</v>
      </c>
      <c r="H47" s="19">
        <v>0</v>
      </c>
      <c r="I47" s="19">
        <v>0</v>
      </c>
      <c r="J47" s="19">
        <v>0</v>
      </c>
      <c r="K47" s="69">
        <v>0</v>
      </c>
      <c r="L47" s="19">
        <v>0</v>
      </c>
      <c r="M47" s="68">
        <v>0</v>
      </c>
    </row>
    <row r="48" spans="1:13" ht="16.5" customHeight="1">
      <c r="A48" s="256">
        <v>13</v>
      </c>
      <c r="B48" s="257" t="s">
        <v>125</v>
      </c>
      <c r="C48" s="62" t="s">
        <v>7</v>
      </c>
      <c r="D48" s="63">
        <f>H48+I48</f>
        <v>4000000</v>
      </c>
      <c r="E48" s="63">
        <v>0</v>
      </c>
      <c r="F48" s="63">
        <v>0</v>
      </c>
      <c r="G48" s="63">
        <v>0</v>
      </c>
      <c r="H48" s="63">
        <v>2000000</v>
      </c>
      <c r="I48" s="63">
        <v>2000000</v>
      </c>
      <c r="J48" s="63">
        <v>0</v>
      </c>
      <c r="K48" s="63">
        <v>0</v>
      </c>
      <c r="L48" s="63">
        <v>0</v>
      </c>
      <c r="M48" s="64">
        <v>0</v>
      </c>
    </row>
    <row r="49" spans="1:13" ht="16.5" customHeight="1">
      <c r="A49" s="256"/>
      <c r="B49" s="258"/>
      <c r="C49" s="18" t="s">
        <v>64</v>
      </c>
      <c r="D49" s="65">
        <f>H49+I49</f>
        <v>590000</v>
      </c>
      <c r="E49" s="65">
        <v>0</v>
      </c>
      <c r="F49" s="17">
        <v>0</v>
      </c>
      <c r="G49" s="65">
        <v>0</v>
      </c>
      <c r="H49" s="65">
        <v>540000</v>
      </c>
      <c r="I49" s="65">
        <v>50000</v>
      </c>
      <c r="J49" s="65">
        <v>0</v>
      </c>
      <c r="K49" s="65">
        <v>0</v>
      </c>
      <c r="L49" s="65">
        <v>0</v>
      </c>
      <c r="M49" s="66">
        <v>0</v>
      </c>
    </row>
    <row r="50" spans="1:13" ht="16.5" customHeight="1">
      <c r="A50" s="256"/>
      <c r="B50" s="258"/>
      <c r="C50" s="18" t="s">
        <v>63</v>
      </c>
      <c r="D50" s="65">
        <f>H50+I50</f>
        <v>1350000</v>
      </c>
      <c r="E50" s="65">
        <v>0</v>
      </c>
      <c r="F50" s="17">
        <v>0</v>
      </c>
      <c r="G50" s="65">
        <v>0</v>
      </c>
      <c r="H50" s="65">
        <v>900000</v>
      </c>
      <c r="I50" s="65">
        <v>450000</v>
      </c>
      <c r="J50" s="65">
        <v>0</v>
      </c>
      <c r="K50" s="65">
        <v>0</v>
      </c>
      <c r="L50" s="65">
        <v>0</v>
      </c>
      <c r="M50" s="66">
        <v>0</v>
      </c>
    </row>
    <row r="51" spans="1:13" ht="25.5" customHeight="1">
      <c r="A51" s="256"/>
      <c r="B51" s="259"/>
      <c r="C51" s="67" t="s">
        <v>69</v>
      </c>
      <c r="D51" s="19">
        <f>H51+I51</f>
        <v>2060000</v>
      </c>
      <c r="E51" s="19">
        <v>0</v>
      </c>
      <c r="F51" s="19">
        <v>0</v>
      </c>
      <c r="G51" s="19">
        <v>0</v>
      </c>
      <c r="H51" s="19">
        <v>560000</v>
      </c>
      <c r="I51" s="19">
        <v>1500000</v>
      </c>
      <c r="J51" s="19">
        <v>0</v>
      </c>
      <c r="K51" s="19">
        <v>0</v>
      </c>
      <c r="L51" s="19">
        <v>0</v>
      </c>
      <c r="M51" s="68">
        <v>0</v>
      </c>
    </row>
    <row r="52" spans="1:13" ht="15.75" customHeight="1">
      <c r="A52" s="274">
        <v>14</v>
      </c>
      <c r="B52" s="257" t="s">
        <v>126</v>
      </c>
      <c r="C52" s="62" t="s">
        <v>7</v>
      </c>
      <c r="D52" s="63">
        <v>2800000</v>
      </c>
      <c r="E52" s="63">
        <v>0</v>
      </c>
      <c r="F52" s="63">
        <v>0</v>
      </c>
      <c r="G52" s="63">
        <v>0</v>
      </c>
      <c r="H52" s="63">
        <v>1000000</v>
      </c>
      <c r="I52" s="63">
        <v>1800000</v>
      </c>
      <c r="J52" s="63">
        <v>0</v>
      </c>
      <c r="K52" s="17">
        <v>0</v>
      </c>
      <c r="L52" s="63">
        <v>0</v>
      </c>
      <c r="M52" s="64">
        <v>0</v>
      </c>
    </row>
    <row r="53" spans="1:13" ht="17.25" customHeight="1">
      <c r="A53" s="274"/>
      <c r="B53" s="258"/>
      <c r="C53" s="18" t="s">
        <v>64</v>
      </c>
      <c r="D53" s="65">
        <f>H53+I53</f>
        <v>1300000</v>
      </c>
      <c r="E53" s="65">
        <v>0</v>
      </c>
      <c r="F53" s="65">
        <v>0</v>
      </c>
      <c r="G53" s="65">
        <v>0</v>
      </c>
      <c r="H53" s="65">
        <v>500000</v>
      </c>
      <c r="I53" s="65">
        <v>800000</v>
      </c>
      <c r="J53" s="65">
        <v>0</v>
      </c>
      <c r="K53" s="65">
        <v>0</v>
      </c>
      <c r="L53" s="65">
        <v>0</v>
      </c>
      <c r="M53" s="66">
        <v>0</v>
      </c>
    </row>
    <row r="54" spans="1:13" ht="15" customHeight="1">
      <c r="A54" s="264"/>
      <c r="B54" s="258"/>
      <c r="C54" s="18" t="s">
        <v>63</v>
      </c>
      <c r="D54" s="65">
        <f>H54+I54</f>
        <v>1120000</v>
      </c>
      <c r="E54" s="65">
        <v>0</v>
      </c>
      <c r="F54" s="65">
        <v>0</v>
      </c>
      <c r="G54" s="65">
        <v>0</v>
      </c>
      <c r="H54" s="65">
        <v>120000</v>
      </c>
      <c r="I54" s="65">
        <v>1000000</v>
      </c>
      <c r="J54" s="65">
        <v>0</v>
      </c>
      <c r="K54" s="65">
        <v>0</v>
      </c>
      <c r="L54" s="65">
        <v>0</v>
      </c>
      <c r="M54" s="66">
        <v>0</v>
      </c>
    </row>
    <row r="55" spans="1:13" ht="24" customHeight="1" thickBot="1">
      <c r="A55" s="264"/>
      <c r="B55" s="258"/>
      <c r="C55" s="67" t="s">
        <v>69</v>
      </c>
      <c r="D55" s="69">
        <f>H55+I55</f>
        <v>380000</v>
      </c>
      <c r="E55" s="69">
        <v>0</v>
      </c>
      <c r="F55" s="69">
        <v>0</v>
      </c>
      <c r="G55" s="69">
        <v>0</v>
      </c>
      <c r="H55" s="69">
        <v>380000</v>
      </c>
      <c r="I55" s="69">
        <v>0</v>
      </c>
      <c r="J55" s="69">
        <v>0</v>
      </c>
      <c r="K55" s="69">
        <v>0</v>
      </c>
      <c r="L55" s="69">
        <v>0</v>
      </c>
      <c r="M55" s="70">
        <v>0</v>
      </c>
    </row>
    <row r="56" spans="1:13" ht="16.5" customHeight="1" thickBot="1">
      <c r="A56" s="268" t="s">
        <v>6</v>
      </c>
      <c r="B56" s="269"/>
      <c r="C56" s="133" t="s">
        <v>7</v>
      </c>
      <c r="D56" s="134">
        <f>D52+D48+D44+D40+D14+D11+D32+D8+D5+D36+D28+D21+D24+D18</f>
        <v>31121970</v>
      </c>
      <c r="E56" s="134">
        <f aca="true" t="shared" si="0" ref="E56:M56">E52+E48+E44+E40+E14+E11+E32+E8+E5+E36+E28+E21+E24+E18</f>
        <v>0</v>
      </c>
      <c r="F56" s="134">
        <f t="shared" si="0"/>
        <v>261100</v>
      </c>
      <c r="G56" s="134">
        <f t="shared" si="0"/>
        <v>3670870</v>
      </c>
      <c r="H56" s="134">
        <f t="shared" si="0"/>
        <v>13605000</v>
      </c>
      <c r="I56" s="134">
        <f t="shared" si="0"/>
        <v>11285000</v>
      </c>
      <c r="J56" s="134">
        <f t="shared" si="0"/>
        <v>2200000</v>
      </c>
      <c r="K56" s="134">
        <f t="shared" si="0"/>
        <v>100000</v>
      </c>
      <c r="L56" s="134">
        <f t="shared" si="0"/>
        <v>0</v>
      </c>
      <c r="M56" s="218">
        <f t="shared" si="0"/>
        <v>0</v>
      </c>
    </row>
    <row r="57" spans="1:13" ht="14.25" customHeight="1">
      <c r="A57" s="270"/>
      <c r="B57" s="271"/>
      <c r="C57" s="18" t="s">
        <v>64</v>
      </c>
      <c r="D57" s="71">
        <f>D53+D29+D49+D45+D41+D15+D37+D12+D33+D9+D6+D22+D25+D19</f>
        <v>10112734</v>
      </c>
      <c r="E57" s="71">
        <f aca="true" t="shared" si="1" ref="E57:M57">E53+E29+E49+E45+E41+E15+E37+E12+E33+E9+E6+E22+E25+E19</f>
        <v>0</v>
      </c>
      <c r="F57" s="71">
        <f t="shared" si="1"/>
        <v>261100</v>
      </c>
      <c r="G57" s="71">
        <f t="shared" si="1"/>
        <v>1441634</v>
      </c>
      <c r="H57" s="71">
        <f t="shared" si="1"/>
        <v>5310000</v>
      </c>
      <c r="I57" s="71">
        <f t="shared" si="1"/>
        <v>2390000</v>
      </c>
      <c r="J57" s="71">
        <f t="shared" si="1"/>
        <v>640000</v>
      </c>
      <c r="K57" s="71">
        <f t="shared" si="1"/>
        <v>70000</v>
      </c>
      <c r="L57" s="71">
        <f t="shared" si="1"/>
        <v>0</v>
      </c>
      <c r="M57" s="217">
        <f t="shared" si="1"/>
        <v>0</v>
      </c>
    </row>
    <row r="58" spans="1:13" ht="14.25" customHeight="1">
      <c r="A58" s="270"/>
      <c r="B58" s="271"/>
      <c r="C58" s="18" t="s">
        <v>63</v>
      </c>
      <c r="D58" s="71">
        <f>D54+D50</f>
        <v>2470000</v>
      </c>
      <c r="E58" s="71">
        <f aca="true" t="shared" si="2" ref="E58:M58">E54+E50</f>
        <v>0</v>
      </c>
      <c r="F58" s="71">
        <f t="shared" si="2"/>
        <v>0</v>
      </c>
      <c r="G58" s="71">
        <f t="shared" si="2"/>
        <v>0</v>
      </c>
      <c r="H58" s="71">
        <f t="shared" si="2"/>
        <v>1020000</v>
      </c>
      <c r="I58" s="71">
        <f t="shared" si="2"/>
        <v>1450000</v>
      </c>
      <c r="J58" s="71">
        <f t="shared" si="2"/>
        <v>0</v>
      </c>
      <c r="K58" s="71">
        <f t="shared" si="2"/>
        <v>0</v>
      </c>
      <c r="L58" s="71">
        <f t="shared" si="2"/>
        <v>0</v>
      </c>
      <c r="M58" s="89">
        <f t="shared" si="2"/>
        <v>0</v>
      </c>
    </row>
    <row r="59" spans="1:13" ht="14.25" customHeight="1">
      <c r="A59" s="270"/>
      <c r="B59" s="271"/>
      <c r="C59" s="18" t="s">
        <v>65</v>
      </c>
      <c r="D59" s="71">
        <f>D30+D46+D42+D16+D38+D34+D26</f>
        <v>16099236</v>
      </c>
      <c r="E59" s="71">
        <f aca="true" t="shared" si="3" ref="E59:M59">E30+E46+E42+E16+E38+E34+E26</f>
        <v>0</v>
      </c>
      <c r="F59" s="71">
        <f t="shared" si="3"/>
        <v>0</v>
      </c>
      <c r="G59" s="71">
        <f t="shared" si="3"/>
        <v>2229236</v>
      </c>
      <c r="H59" s="71">
        <f t="shared" si="3"/>
        <v>6335000</v>
      </c>
      <c r="I59" s="71">
        <f t="shared" si="3"/>
        <v>5945000</v>
      </c>
      <c r="J59" s="71">
        <f t="shared" si="3"/>
        <v>1560000</v>
      </c>
      <c r="K59" s="71">
        <f t="shared" si="3"/>
        <v>30000</v>
      </c>
      <c r="L59" s="71">
        <f t="shared" si="3"/>
        <v>0</v>
      </c>
      <c r="M59" s="89">
        <f t="shared" si="3"/>
        <v>0</v>
      </c>
    </row>
    <row r="60" spans="1:13" ht="14.25" customHeight="1">
      <c r="A60" s="270"/>
      <c r="B60" s="271"/>
      <c r="C60" s="18" t="s">
        <v>72</v>
      </c>
      <c r="D60" s="71">
        <f>D39+D43</f>
        <v>6372400</v>
      </c>
      <c r="E60" s="71">
        <f aca="true" t="shared" si="4" ref="E60:M60">E39+E43</f>
        <v>0</v>
      </c>
      <c r="F60" s="71">
        <f t="shared" si="4"/>
        <v>0</v>
      </c>
      <c r="G60" s="71">
        <f t="shared" si="4"/>
        <v>0</v>
      </c>
      <c r="H60" s="71">
        <f t="shared" si="4"/>
        <v>372400</v>
      </c>
      <c r="I60" s="71">
        <f t="shared" si="4"/>
        <v>0</v>
      </c>
      <c r="J60" s="71">
        <f t="shared" si="4"/>
        <v>6000000</v>
      </c>
      <c r="K60" s="71">
        <f t="shared" si="4"/>
        <v>0</v>
      </c>
      <c r="L60" s="71">
        <f t="shared" si="4"/>
        <v>0</v>
      </c>
      <c r="M60" s="89">
        <f t="shared" si="4"/>
        <v>0</v>
      </c>
    </row>
    <row r="61" spans="1:13" ht="15" customHeight="1" thickBot="1">
      <c r="A61" s="272"/>
      <c r="B61" s="273"/>
      <c r="C61" s="73" t="s">
        <v>71</v>
      </c>
      <c r="D61" s="74">
        <f>D55+D51+D35</f>
        <v>4317965.36</v>
      </c>
      <c r="E61" s="74">
        <f aca="true" t="shared" si="5" ref="E61:M61">E55+E51+E35</f>
        <v>0</v>
      </c>
      <c r="F61" s="74">
        <f t="shared" si="5"/>
        <v>0</v>
      </c>
      <c r="G61" s="74">
        <f t="shared" si="5"/>
        <v>0</v>
      </c>
      <c r="H61" s="74">
        <f t="shared" si="5"/>
        <v>940000</v>
      </c>
      <c r="I61" s="74">
        <f t="shared" si="5"/>
        <v>3377965.3600000003</v>
      </c>
      <c r="J61" s="74">
        <f t="shared" si="5"/>
        <v>0</v>
      </c>
      <c r="K61" s="74">
        <f t="shared" si="5"/>
        <v>0</v>
      </c>
      <c r="L61" s="74">
        <f t="shared" si="5"/>
        <v>0</v>
      </c>
      <c r="M61" s="90">
        <f t="shared" si="5"/>
        <v>0</v>
      </c>
    </row>
    <row r="62" spans="2:4" ht="21" customHeight="1">
      <c r="B62" s="7"/>
      <c r="D62" s="214"/>
    </row>
    <row r="63" spans="2:13" ht="21" customHeight="1">
      <c r="B63" s="7"/>
      <c r="K63" s="10"/>
      <c r="M63" s="10"/>
    </row>
    <row r="64" ht="21" customHeight="1">
      <c r="B64" s="7"/>
    </row>
  </sheetData>
  <sheetProtection/>
  <mergeCells count="34">
    <mergeCell ref="C2:C3"/>
    <mergeCell ref="D2:D3"/>
    <mergeCell ref="A2:A3"/>
    <mergeCell ref="B2:B3"/>
    <mergeCell ref="B48:B51"/>
    <mergeCell ref="A40:A43"/>
    <mergeCell ref="B40:B43"/>
    <mergeCell ref="A44:A47"/>
    <mergeCell ref="E2:M2"/>
    <mergeCell ref="A11:A13"/>
    <mergeCell ref="B11:B13"/>
    <mergeCell ref="A5:A7"/>
    <mergeCell ref="A8:A10"/>
    <mergeCell ref="B8:B10"/>
    <mergeCell ref="A32:A35"/>
    <mergeCell ref="B32:B35"/>
    <mergeCell ref="A28:A31"/>
    <mergeCell ref="B28:B31"/>
    <mergeCell ref="A56:B61"/>
    <mergeCell ref="B52:B55"/>
    <mergeCell ref="A36:A39"/>
    <mergeCell ref="B36:B39"/>
    <mergeCell ref="A48:A51"/>
    <mergeCell ref="A52:A55"/>
    <mergeCell ref="A18:A20"/>
    <mergeCell ref="B18:B20"/>
    <mergeCell ref="A24:A27"/>
    <mergeCell ref="B24:B27"/>
    <mergeCell ref="B44:B47"/>
    <mergeCell ref="B5:B7"/>
    <mergeCell ref="A21:A23"/>
    <mergeCell ref="B21:B23"/>
    <mergeCell ref="A14:A17"/>
    <mergeCell ref="B14:B17"/>
  </mergeCells>
  <printOptions/>
  <pageMargins left="0.4330708661417323" right="0.4330708661417323" top="0.6" bottom="0.7874015748031497" header="0.36" footer="0.5"/>
  <pageSetup firstPageNumber="1" useFirstPageNumber="1" horizontalDpi="600" verticalDpi="600" orientation="landscape" paperSize="9" r:id="rId3"/>
  <headerFooter alignWithMargins="0">
    <oddHeader xml:space="preserve">&amp;RZałącznik do uchwały nr XLI/343/2009 Rady Miejskiej w Gniewkowie z dnia 26 sierpnia 2009 r.  </oddHeader>
    <oddFooter>&amp;CWieloletni Plan Inwestycyjny Gminy Gniewkowo na lata 2007-2015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110"/>
  <sheetViews>
    <sheetView zoomScalePageLayoutView="0" workbookViewId="0" topLeftCell="A85">
      <selection activeCell="E108" sqref="E108"/>
    </sheetView>
  </sheetViews>
  <sheetFormatPr defaultColWidth="9.140625" defaultRowHeight="12.75"/>
  <cols>
    <col min="1" max="1" width="3.00390625" style="2" customWidth="1"/>
    <col min="2" max="2" width="21.57421875" style="11" customWidth="1"/>
    <col min="3" max="3" width="18.57421875" style="2" customWidth="1"/>
    <col min="4" max="4" width="11.00390625" style="2" customWidth="1"/>
    <col min="5" max="5" width="8.00390625" style="2" customWidth="1"/>
    <col min="6" max="7" width="10.140625" style="2" customWidth="1"/>
    <col min="8" max="8" width="10.57421875" style="2" customWidth="1"/>
    <col min="9" max="9" width="10.28125" style="2" customWidth="1"/>
    <col min="10" max="11" width="10.140625" style="2" customWidth="1"/>
    <col min="12" max="12" width="10.28125" style="2" customWidth="1"/>
    <col min="13" max="13" width="10.57421875" style="2" customWidth="1"/>
    <col min="14" max="16384" width="9.140625" style="2" customWidth="1"/>
  </cols>
  <sheetData>
    <row r="1" spans="1:13" ht="19.5" thickBot="1">
      <c r="A1" s="88" t="s">
        <v>37</v>
      </c>
      <c r="B1" s="91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6.5" customHeight="1" thickBot="1">
      <c r="A2" s="246" t="s">
        <v>0</v>
      </c>
      <c r="B2" s="248" t="s">
        <v>1</v>
      </c>
      <c r="C2" s="248" t="s">
        <v>2</v>
      </c>
      <c r="D2" s="281" t="s">
        <v>82</v>
      </c>
      <c r="E2" s="276" t="s">
        <v>3</v>
      </c>
      <c r="F2" s="277"/>
      <c r="G2" s="277"/>
      <c r="H2" s="277"/>
      <c r="I2" s="277"/>
      <c r="J2" s="277"/>
      <c r="K2" s="277"/>
      <c r="L2" s="277"/>
      <c r="M2" s="294"/>
    </row>
    <row r="3" spans="1:13" ht="18" customHeight="1" thickBot="1">
      <c r="A3" s="247"/>
      <c r="B3" s="249"/>
      <c r="C3" s="249"/>
      <c r="D3" s="282"/>
      <c r="E3" s="54">
        <v>2007</v>
      </c>
      <c r="F3" s="55">
        <v>2008</v>
      </c>
      <c r="G3" s="56">
        <v>2009</v>
      </c>
      <c r="H3" s="54">
        <v>2010</v>
      </c>
      <c r="I3" s="57">
        <v>2011</v>
      </c>
      <c r="J3" s="58">
        <v>2012</v>
      </c>
      <c r="K3" s="189">
        <v>2013</v>
      </c>
      <c r="L3" s="58">
        <v>2014</v>
      </c>
      <c r="M3" s="92">
        <v>2015</v>
      </c>
    </row>
    <row r="4" spans="1:13" ht="11.25" customHeight="1">
      <c r="A4" s="44">
        <v>1</v>
      </c>
      <c r="B4" s="45">
        <v>2</v>
      </c>
      <c r="C4" s="46">
        <v>3</v>
      </c>
      <c r="D4" s="33">
        <v>4</v>
      </c>
      <c r="E4" s="33">
        <v>5</v>
      </c>
      <c r="F4" s="47">
        <v>6</v>
      </c>
      <c r="G4" s="47">
        <v>7</v>
      </c>
      <c r="H4" s="47">
        <v>8</v>
      </c>
      <c r="I4" s="45">
        <v>9</v>
      </c>
      <c r="J4" s="48">
        <v>10</v>
      </c>
      <c r="K4" s="48">
        <v>11</v>
      </c>
      <c r="L4" s="48">
        <v>12</v>
      </c>
      <c r="M4" s="48">
        <v>13</v>
      </c>
    </row>
    <row r="5" spans="1:13" ht="12">
      <c r="A5" s="291" t="s">
        <v>45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3"/>
    </row>
    <row r="6" spans="1:13" ht="14.25" customHeight="1">
      <c r="A6" s="250">
        <v>1</v>
      </c>
      <c r="B6" s="253" t="s">
        <v>46</v>
      </c>
      <c r="C6" s="62" t="s">
        <v>7</v>
      </c>
      <c r="D6" s="17">
        <f>E6+F6+G6+H6+I6+J6+K6+L6+M6</f>
        <v>7416156.000000001</v>
      </c>
      <c r="E6" s="63">
        <v>0</v>
      </c>
      <c r="F6" s="63">
        <f>F7</f>
        <v>26301</v>
      </c>
      <c r="G6" s="63">
        <f aca="true" t="shared" si="0" ref="G6:M6">G7</f>
        <v>417774</v>
      </c>
      <c r="H6" s="63">
        <f t="shared" si="0"/>
        <v>860241</v>
      </c>
      <c r="I6" s="63">
        <f t="shared" si="0"/>
        <v>1332403.2</v>
      </c>
      <c r="J6" s="63">
        <f t="shared" si="0"/>
        <v>1277383.2</v>
      </c>
      <c r="K6" s="63">
        <f t="shared" si="0"/>
        <v>1222363.2</v>
      </c>
      <c r="L6" s="63">
        <f t="shared" si="0"/>
        <v>1167355.2</v>
      </c>
      <c r="M6" s="63">
        <f t="shared" si="0"/>
        <v>1112335.2</v>
      </c>
    </row>
    <row r="7" spans="1:13" ht="32.25" customHeight="1">
      <c r="A7" s="251"/>
      <c r="B7" s="254"/>
      <c r="C7" s="18" t="s">
        <v>123</v>
      </c>
      <c r="D7" s="192">
        <f>E7+F7+G7+H7+I7+J7+K7+L7+M7</f>
        <v>7416156.000000001</v>
      </c>
      <c r="E7" s="65">
        <v>0</v>
      </c>
      <c r="F7" s="65">
        <v>26301</v>
      </c>
      <c r="G7" s="65">
        <f>321774+96000</f>
        <v>417774</v>
      </c>
      <c r="H7" s="65">
        <v>860241</v>
      </c>
      <c r="I7" s="65">
        <v>1332403.2</v>
      </c>
      <c r="J7" s="65">
        <v>1277383.2</v>
      </c>
      <c r="K7" s="65">
        <v>1222363.2</v>
      </c>
      <c r="L7" s="65">
        <v>1167355.2</v>
      </c>
      <c r="M7" s="66">
        <v>1112335.2</v>
      </c>
    </row>
    <row r="8" spans="1:13" ht="15" customHeight="1">
      <c r="A8" s="252"/>
      <c r="B8" s="255"/>
      <c r="C8" s="67" t="s">
        <v>9</v>
      </c>
      <c r="D8" s="19">
        <v>0</v>
      </c>
      <c r="E8" s="19">
        <v>0</v>
      </c>
      <c r="F8" s="19">
        <f>D8</f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68">
        <v>0</v>
      </c>
    </row>
    <row r="9" spans="1:78" s="5" customFormat="1" ht="14.25" customHeight="1">
      <c r="A9" s="295" t="s">
        <v>10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7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1:13" s="4" customFormat="1" ht="14.25" customHeight="1">
      <c r="A10" s="256">
        <v>2</v>
      </c>
      <c r="B10" s="288" t="s">
        <v>43</v>
      </c>
      <c r="C10" s="62" t="s">
        <v>7</v>
      </c>
      <c r="D10" s="63">
        <v>122000</v>
      </c>
      <c r="E10" s="63">
        <v>0</v>
      </c>
      <c r="F10" s="63">
        <v>122000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4">
        <v>0</v>
      </c>
    </row>
    <row r="11" spans="1:13" s="4" customFormat="1" ht="14.25" customHeight="1">
      <c r="A11" s="256"/>
      <c r="B11" s="288"/>
      <c r="C11" s="18" t="s">
        <v>64</v>
      </c>
      <c r="D11" s="65">
        <v>122000</v>
      </c>
      <c r="E11" s="65">
        <v>0</v>
      </c>
      <c r="F11" s="65">
        <v>122000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6">
        <v>0</v>
      </c>
    </row>
    <row r="12" spans="1:13" s="4" customFormat="1" ht="12.75" customHeight="1">
      <c r="A12" s="256"/>
      <c r="B12" s="288"/>
      <c r="C12" s="67" t="s">
        <v>9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68">
        <v>0</v>
      </c>
    </row>
    <row r="13" spans="1:13" ht="17.25" customHeight="1">
      <c r="A13" s="256">
        <v>3</v>
      </c>
      <c r="B13" s="288" t="s">
        <v>12</v>
      </c>
      <c r="C13" s="62" t="s">
        <v>7</v>
      </c>
      <c r="D13" s="63">
        <v>700000</v>
      </c>
      <c r="E13" s="63">
        <v>0</v>
      </c>
      <c r="F13" s="63">
        <v>700000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4">
        <v>0</v>
      </c>
    </row>
    <row r="14" spans="1:13" ht="17.25" customHeight="1">
      <c r="A14" s="256"/>
      <c r="B14" s="288"/>
      <c r="C14" s="18" t="s">
        <v>64</v>
      </c>
      <c r="D14" s="65">
        <v>700000</v>
      </c>
      <c r="E14" s="65">
        <v>0</v>
      </c>
      <c r="F14" s="65">
        <v>700000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6">
        <v>0</v>
      </c>
    </row>
    <row r="15" spans="1:13" ht="18" customHeight="1">
      <c r="A15" s="256"/>
      <c r="B15" s="288"/>
      <c r="C15" s="67" t="s">
        <v>42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68">
        <v>0</v>
      </c>
    </row>
    <row r="16" spans="1:13" s="4" customFormat="1" ht="14.25" customHeight="1">
      <c r="A16" s="256">
        <v>4</v>
      </c>
      <c r="B16" s="288" t="s">
        <v>78</v>
      </c>
      <c r="C16" s="62" t="s">
        <v>7</v>
      </c>
      <c r="D16" s="63">
        <v>70000</v>
      </c>
      <c r="E16" s="63">
        <v>0</v>
      </c>
      <c r="F16" s="63">
        <v>0</v>
      </c>
      <c r="G16" s="63">
        <v>70000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4">
        <v>0</v>
      </c>
    </row>
    <row r="17" spans="1:13" s="4" customFormat="1" ht="14.25" customHeight="1">
      <c r="A17" s="256"/>
      <c r="B17" s="288"/>
      <c r="C17" s="18" t="s">
        <v>64</v>
      </c>
      <c r="D17" s="65">
        <f>G17</f>
        <v>70000</v>
      </c>
      <c r="E17" s="65">
        <v>0</v>
      </c>
      <c r="F17" s="65">
        <v>0</v>
      </c>
      <c r="G17" s="65">
        <v>70000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6">
        <v>0</v>
      </c>
    </row>
    <row r="18" spans="1:13" s="4" customFormat="1" ht="12.75" customHeight="1">
      <c r="A18" s="256"/>
      <c r="B18" s="288"/>
      <c r="C18" s="67" t="s">
        <v>9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68">
        <v>0</v>
      </c>
    </row>
    <row r="19" spans="1:13" s="4" customFormat="1" ht="18" customHeight="1">
      <c r="A19" s="256">
        <v>5</v>
      </c>
      <c r="B19" s="288" t="s">
        <v>80</v>
      </c>
      <c r="C19" s="62" t="s">
        <v>7</v>
      </c>
      <c r="D19" s="63">
        <v>80000</v>
      </c>
      <c r="E19" s="63">
        <v>0</v>
      </c>
      <c r="F19" s="63">
        <v>0</v>
      </c>
      <c r="G19" s="63">
        <v>80000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4">
        <v>0</v>
      </c>
    </row>
    <row r="20" spans="1:13" s="4" customFormat="1" ht="15" customHeight="1">
      <c r="A20" s="256"/>
      <c r="B20" s="288"/>
      <c r="C20" s="18" t="s">
        <v>64</v>
      </c>
      <c r="D20" s="65">
        <v>80000</v>
      </c>
      <c r="E20" s="65">
        <v>0</v>
      </c>
      <c r="F20" s="65">
        <v>0</v>
      </c>
      <c r="G20" s="65">
        <v>80000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6">
        <v>0</v>
      </c>
    </row>
    <row r="21" spans="1:13" s="4" customFormat="1" ht="14.25" customHeight="1">
      <c r="A21" s="256"/>
      <c r="B21" s="288"/>
      <c r="C21" s="67" t="s">
        <v>9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68">
        <v>0</v>
      </c>
    </row>
    <row r="22" spans="1:13" ht="15.75" customHeight="1">
      <c r="A22" s="256">
        <v>6</v>
      </c>
      <c r="B22" s="288" t="s">
        <v>149</v>
      </c>
      <c r="C22" s="62" t="s">
        <v>7</v>
      </c>
      <c r="D22" s="63">
        <f>F22+G22+H22+I22</f>
        <v>1484000</v>
      </c>
      <c r="E22" s="63">
        <v>0</v>
      </c>
      <c r="F22" s="63">
        <v>24000</v>
      </c>
      <c r="G22" s="63">
        <f>G23+G24+G25</f>
        <v>1460000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4">
        <v>0</v>
      </c>
    </row>
    <row r="23" spans="1:13" ht="14.25" customHeight="1">
      <c r="A23" s="256"/>
      <c r="B23" s="288"/>
      <c r="C23" s="18" t="s">
        <v>64</v>
      </c>
      <c r="D23" s="65">
        <f>F23+G23+H23+I23+J23</f>
        <v>413200</v>
      </c>
      <c r="E23" s="65">
        <v>0</v>
      </c>
      <c r="F23" s="65">
        <v>24000</v>
      </c>
      <c r="G23" s="65">
        <v>389200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6">
        <v>0</v>
      </c>
    </row>
    <row r="24" spans="1:13" ht="15" customHeight="1">
      <c r="A24" s="256"/>
      <c r="B24" s="288"/>
      <c r="C24" s="18" t="s">
        <v>73</v>
      </c>
      <c r="D24" s="65">
        <f>G24+H24+I24</f>
        <v>1000000</v>
      </c>
      <c r="E24" s="65">
        <v>0</v>
      </c>
      <c r="F24" s="65">
        <v>0</v>
      </c>
      <c r="G24" s="65">
        <v>1000000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6">
        <v>0</v>
      </c>
    </row>
    <row r="25" spans="1:13" ht="15" customHeight="1">
      <c r="A25" s="256"/>
      <c r="B25" s="288"/>
      <c r="C25" s="67" t="s">
        <v>147</v>
      </c>
      <c r="D25" s="19">
        <f>G25</f>
        <v>70800</v>
      </c>
      <c r="E25" s="19">
        <v>0</v>
      </c>
      <c r="F25" s="19">
        <v>0</v>
      </c>
      <c r="G25" s="19">
        <v>70800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94">
        <v>0</v>
      </c>
    </row>
    <row r="26" spans="1:13" ht="15.75" customHeight="1">
      <c r="A26" s="298">
        <v>7</v>
      </c>
      <c r="B26" s="301" t="s">
        <v>29</v>
      </c>
      <c r="C26" s="62" t="s">
        <v>7</v>
      </c>
      <c r="D26" s="63">
        <f>F26+G26+H26</f>
        <v>937360</v>
      </c>
      <c r="E26" s="63">
        <v>0</v>
      </c>
      <c r="F26" s="63">
        <v>337360</v>
      </c>
      <c r="G26" s="63">
        <v>200000</v>
      </c>
      <c r="H26" s="63">
        <v>400000</v>
      </c>
      <c r="I26" s="63">
        <v>0</v>
      </c>
      <c r="J26" s="63">
        <v>0</v>
      </c>
      <c r="K26" s="63">
        <v>0</v>
      </c>
      <c r="L26" s="63">
        <v>0</v>
      </c>
      <c r="M26" s="64">
        <v>0</v>
      </c>
    </row>
    <row r="27" spans="1:13" ht="17.25" customHeight="1">
      <c r="A27" s="299"/>
      <c r="B27" s="302"/>
      <c r="C27" s="18" t="s">
        <v>64</v>
      </c>
      <c r="D27" s="65">
        <f>F27+G27+H27</f>
        <v>637360</v>
      </c>
      <c r="E27" s="65">
        <v>0</v>
      </c>
      <c r="F27" s="65">
        <v>337360</v>
      </c>
      <c r="G27" s="65">
        <v>200000</v>
      </c>
      <c r="H27" s="65">
        <v>100000</v>
      </c>
      <c r="I27" s="65">
        <v>0</v>
      </c>
      <c r="J27" s="65">
        <v>0</v>
      </c>
      <c r="K27" s="65">
        <v>0</v>
      </c>
      <c r="L27" s="65">
        <v>0</v>
      </c>
      <c r="M27" s="66">
        <v>0</v>
      </c>
    </row>
    <row r="28" spans="1:13" ht="20.25" customHeight="1">
      <c r="A28" s="299"/>
      <c r="B28" s="302"/>
      <c r="C28" s="18" t="s">
        <v>74</v>
      </c>
      <c r="D28" s="65">
        <f>H28</f>
        <v>300000</v>
      </c>
      <c r="E28" s="65">
        <v>0</v>
      </c>
      <c r="F28" s="65">
        <v>0</v>
      </c>
      <c r="G28" s="65">
        <v>0</v>
      </c>
      <c r="H28" s="65">
        <v>300000</v>
      </c>
      <c r="I28" s="65">
        <v>0</v>
      </c>
      <c r="J28" s="65">
        <v>0</v>
      </c>
      <c r="K28" s="65">
        <v>0</v>
      </c>
      <c r="L28" s="65">
        <v>0</v>
      </c>
      <c r="M28" s="66">
        <v>0</v>
      </c>
    </row>
    <row r="29" spans="1:13" ht="17.25" customHeight="1">
      <c r="A29" s="300"/>
      <c r="B29" s="303"/>
      <c r="C29" s="67" t="s">
        <v>42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68">
        <v>0</v>
      </c>
    </row>
    <row r="30" spans="1:13" ht="14.25" customHeight="1">
      <c r="A30" s="289">
        <v>8</v>
      </c>
      <c r="B30" s="253" t="s">
        <v>137</v>
      </c>
      <c r="C30" s="62" t="s">
        <v>7</v>
      </c>
      <c r="D30" s="17">
        <f aca="true" t="shared" si="1" ref="D30:D37">G30</f>
        <v>50000</v>
      </c>
      <c r="E30" s="63">
        <v>0</v>
      </c>
      <c r="F30" s="63">
        <v>0</v>
      </c>
      <c r="G30" s="17">
        <v>50000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4">
        <v>0</v>
      </c>
    </row>
    <row r="31" spans="1:13" ht="14.25" customHeight="1">
      <c r="A31" s="290"/>
      <c r="B31" s="254"/>
      <c r="C31" s="18" t="s">
        <v>64</v>
      </c>
      <c r="D31" s="65">
        <f t="shared" si="1"/>
        <v>50000</v>
      </c>
      <c r="E31" s="65">
        <v>0</v>
      </c>
      <c r="F31" s="65">
        <v>0</v>
      </c>
      <c r="G31" s="65">
        <v>50000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6">
        <v>0</v>
      </c>
    </row>
    <row r="32" spans="1:13" ht="14.25" customHeight="1">
      <c r="A32" s="275"/>
      <c r="B32" s="255"/>
      <c r="C32" s="67" t="s">
        <v>9</v>
      </c>
      <c r="D32" s="19">
        <f t="shared" si="1"/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94">
        <v>0</v>
      </c>
    </row>
    <row r="33" spans="1:13" ht="14.25" customHeight="1">
      <c r="A33" s="289">
        <v>9</v>
      </c>
      <c r="B33" s="253" t="s">
        <v>138</v>
      </c>
      <c r="C33" s="62" t="s">
        <v>7</v>
      </c>
      <c r="D33" s="17">
        <f t="shared" si="1"/>
        <v>85000</v>
      </c>
      <c r="E33" s="17">
        <v>0</v>
      </c>
      <c r="F33" s="17">
        <v>0</v>
      </c>
      <c r="G33" s="17">
        <v>85000</v>
      </c>
      <c r="H33" s="17">
        <v>0</v>
      </c>
      <c r="I33" s="63">
        <v>0</v>
      </c>
      <c r="J33" s="63">
        <v>0</v>
      </c>
      <c r="K33" s="63">
        <v>0</v>
      </c>
      <c r="L33" s="63">
        <v>0</v>
      </c>
      <c r="M33" s="64">
        <v>0</v>
      </c>
    </row>
    <row r="34" spans="1:13" ht="14.25" customHeight="1">
      <c r="A34" s="290"/>
      <c r="B34" s="254"/>
      <c r="C34" s="18" t="s">
        <v>64</v>
      </c>
      <c r="D34" s="65">
        <f t="shared" si="1"/>
        <v>85000</v>
      </c>
      <c r="E34" s="65">
        <v>0</v>
      </c>
      <c r="F34" s="65">
        <v>0</v>
      </c>
      <c r="G34" s="65">
        <v>85000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6">
        <v>0</v>
      </c>
    </row>
    <row r="35" spans="1:13" ht="14.25" customHeight="1">
      <c r="A35" s="275"/>
      <c r="B35" s="255"/>
      <c r="C35" s="67" t="s">
        <v>9</v>
      </c>
      <c r="D35" s="69">
        <f t="shared" si="1"/>
        <v>0</v>
      </c>
      <c r="E35" s="19">
        <v>0</v>
      </c>
      <c r="F35" s="19">
        <v>0</v>
      </c>
      <c r="G35" s="6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94">
        <v>0</v>
      </c>
    </row>
    <row r="36" spans="1:13" ht="15.75" customHeight="1">
      <c r="A36" s="256">
        <v>10</v>
      </c>
      <c r="B36" s="288" t="s">
        <v>129</v>
      </c>
      <c r="C36" s="62" t="s">
        <v>7</v>
      </c>
      <c r="D36" s="63">
        <f t="shared" si="1"/>
        <v>20000</v>
      </c>
      <c r="E36" s="63">
        <v>0</v>
      </c>
      <c r="F36" s="63">
        <v>0</v>
      </c>
      <c r="G36" s="63">
        <v>20000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4">
        <v>0</v>
      </c>
    </row>
    <row r="37" spans="1:13" ht="14.25" customHeight="1">
      <c r="A37" s="256"/>
      <c r="B37" s="288"/>
      <c r="C37" s="18" t="s">
        <v>64</v>
      </c>
      <c r="D37" s="65">
        <f t="shared" si="1"/>
        <v>20000</v>
      </c>
      <c r="E37" s="65">
        <v>0</v>
      </c>
      <c r="F37" s="65">
        <v>0</v>
      </c>
      <c r="G37" s="65">
        <v>20000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6">
        <v>0</v>
      </c>
    </row>
    <row r="38" spans="1:13" ht="14.25" customHeight="1">
      <c r="A38" s="256"/>
      <c r="B38" s="288"/>
      <c r="C38" s="67" t="s">
        <v>9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94">
        <v>0</v>
      </c>
    </row>
    <row r="39" spans="1:13" ht="15.75" customHeight="1">
      <c r="A39" s="256">
        <v>11</v>
      </c>
      <c r="B39" s="253" t="s">
        <v>136</v>
      </c>
      <c r="C39" s="62" t="s">
        <v>7</v>
      </c>
      <c r="D39" s="63">
        <f>G39+H39</f>
        <v>1365300</v>
      </c>
      <c r="E39" s="63">
        <v>0</v>
      </c>
      <c r="F39" s="63">
        <v>0</v>
      </c>
      <c r="G39" s="63">
        <f>G40+G41</f>
        <v>60000</v>
      </c>
      <c r="H39" s="63">
        <f>H40+H41</f>
        <v>1305300</v>
      </c>
      <c r="I39" s="63">
        <v>0</v>
      </c>
      <c r="J39" s="63">
        <v>0</v>
      </c>
      <c r="K39" s="63">
        <v>0</v>
      </c>
      <c r="L39" s="63">
        <v>0</v>
      </c>
      <c r="M39" s="64">
        <v>0</v>
      </c>
    </row>
    <row r="40" spans="1:13" ht="14.25" customHeight="1">
      <c r="A40" s="256"/>
      <c r="B40" s="286"/>
      <c r="C40" s="18" t="s">
        <v>64</v>
      </c>
      <c r="D40" s="65">
        <f>G40+H40</f>
        <v>465300</v>
      </c>
      <c r="E40" s="65">
        <v>0</v>
      </c>
      <c r="F40" s="65">
        <v>0</v>
      </c>
      <c r="G40" s="65">
        <v>60000</v>
      </c>
      <c r="H40" s="65">
        <v>405300</v>
      </c>
      <c r="I40" s="65">
        <v>0</v>
      </c>
      <c r="J40" s="65">
        <v>0</v>
      </c>
      <c r="K40" s="65">
        <v>0</v>
      </c>
      <c r="L40" s="65">
        <v>0</v>
      </c>
      <c r="M40" s="66">
        <v>0</v>
      </c>
    </row>
    <row r="41" spans="1:13" ht="15" customHeight="1">
      <c r="A41" s="256"/>
      <c r="B41" s="286"/>
      <c r="C41" s="18" t="s">
        <v>73</v>
      </c>
      <c r="D41" s="65">
        <f>G41+H41</f>
        <v>900000</v>
      </c>
      <c r="E41" s="65">
        <v>0</v>
      </c>
      <c r="F41" s="65">
        <v>0</v>
      </c>
      <c r="G41" s="65">
        <v>0</v>
      </c>
      <c r="H41" s="65">
        <v>900000</v>
      </c>
      <c r="I41" s="65">
        <v>0</v>
      </c>
      <c r="J41" s="65">
        <v>0</v>
      </c>
      <c r="K41" s="65">
        <v>0</v>
      </c>
      <c r="L41" s="65">
        <v>0</v>
      </c>
      <c r="M41" s="76">
        <v>0</v>
      </c>
    </row>
    <row r="42" spans="1:13" ht="23.25" customHeight="1">
      <c r="A42" s="256"/>
      <c r="B42" s="287"/>
      <c r="C42" s="67" t="s">
        <v>134</v>
      </c>
      <c r="D42" s="19">
        <f>I42</f>
        <v>682650</v>
      </c>
      <c r="E42" s="19">
        <v>0</v>
      </c>
      <c r="F42" s="19">
        <v>0</v>
      </c>
      <c r="G42" s="19">
        <v>0</v>
      </c>
      <c r="H42" s="19">
        <v>0</v>
      </c>
      <c r="I42" s="19">
        <f>D39/2</f>
        <v>682650</v>
      </c>
      <c r="J42" s="19">
        <v>0</v>
      </c>
      <c r="K42" s="19">
        <v>0</v>
      </c>
      <c r="L42" s="19">
        <v>0</v>
      </c>
      <c r="M42" s="94">
        <v>0</v>
      </c>
    </row>
    <row r="43" spans="1:13" ht="17.25" customHeight="1">
      <c r="A43" s="256">
        <v>12</v>
      </c>
      <c r="B43" s="288" t="s">
        <v>148</v>
      </c>
      <c r="C43" s="62" t="s">
        <v>7</v>
      </c>
      <c r="D43" s="63">
        <f>G43+H43</f>
        <v>2026000</v>
      </c>
      <c r="E43" s="63">
        <v>0</v>
      </c>
      <c r="F43" s="63">
        <v>0</v>
      </c>
      <c r="G43" s="63">
        <v>26000</v>
      </c>
      <c r="H43" s="63">
        <v>2000000</v>
      </c>
      <c r="I43" s="63">
        <v>0</v>
      </c>
      <c r="J43" s="63">
        <v>0</v>
      </c>
      <c r="K43" s="63">
        <v>0</v>
      </c>
      <c r="L43" s="63">
        <v>0</v>
      </c>
      <c r="M43" s="64">
        <v>0</v>
      </c>
    </row>
    <row r="44" spans="1:13" ht="17.25" customHeight="1">
      <c r="A44" s="256"/>
      <c r="B44" s="288"/>
      <c r="C44" s="18" t="s">
        <v>64</v>
      </c>
      <c r="D44" s="65">
        <f>F44+G44+H44+I44+J44+M44</f>
        <v>326000</v>
      </c>
      <c r="E44" s="65">
        <v>0</v>
      </c>
      <c r="F44" s="65">
        <v>0</v>
      </c>
      <c r="G44" s="65">
        <v>26000</v>
      </c>
      <c r="H44" s="65">
        <v>300000</v>
      </c>
      <c r="I44" s="65">
        <v>0</v>
      </c>
      <c r="J44" s="65">
        <v>0</v>
      </c>
      <c r="K44" s="65">
        <v>0</v>
      </c>
      <c r="L44" s="65">
        <v>0</v>
      </c>
      <c r="M44" s="66">
        <v>0</v>
      </c>
    </row>
    <row r="45" spans="1:13" ht="17.25" customHeight="1">
      <c r="A45" s="256"/>
      <c r="B45" s="288"/>
      <c r="C45" s="18" t="s">
        <v>63</v>
      </c>
      <c r="D45" s="65">
        <f>H45+I45+J45</f>
        <v>1700000</v>
      </c>
      <c r="E45" s="65">
        <v>0</v>
      </c>
      <c r="F45" s="65">
        <v>0</v>
      </c>
      <c r="G45" s="65">
        <v>0</v>
      </c>
      <c r="H45" s="65">
        <v>1700000</v>
      </c>
      <c r="I45" s="65">
        <v>0</v>
      </c>
      <c r="J45" s="65">
        <v>0</v>
      </c>
      <c r="K45" s="65">
        <v>0</v>
      </c>
      <c r="L45" s="65">
        <v>0</v>
      </c>
      <c r="M45" s="66">
        <v>0</v>
      </c>
    </row>
    <row r="46" spans="1:13" ht="34.5" customHeight="1">
      <c r="A46" s="256"/>
      <c r="B46" s="288"/>
      <c r="C46" s="67" t="s">
        <v>150</v>
      </c>
      <c r="D46" s="19">
        <f>E46+F46+G46+H46+I46+J46+M46</f>
        <v>1000000</v>
      </c>
      <c r="E46" s="19">
        <v>0</v>
      </c>
      <c r="F46" s="19">
        <v>0</v>
      </c>
      <c r="G46" s="19">
        <v>0</v>
      </c>
      <c r="H46" s="19">
        <v>0</v>
      </c>
      <c r="I46" s="19">
        <v>1000000</v>
      </c>
      <c r="J46" s="19">
        <v>0</v>
      </c>
      <c r="K46" s="19">
        <v>0</v>
      </c>
      <c r="L46" s="19">
        <v>0</v>
      </c>
      <c r="M46" s="68">
        <v>0</v>
      </c>
    </row>
    <row r="47" spans="1:13" ht="15" customHeight="1">
      <c r="A47" s="256">
        <v>13</v>
      </c>
      <c r="B47" s="288" t="s">
        <v>14</v>
      </c>
      <c r="C47" s="62" t="s">
        <v>7</v>
      </c>
      <c r="D47" s="63">
        <f>H47</f>
        <v>1200000</v>
      </c>
      <c r="E47" s="63">
        <v>0</v>
      </c>
      <c r="F47" s="63">
        <v>0</v>
      </c>
      <c r="G47" s="63">
        <v>0</v>
      </c>
      <c r="H47" s="63">
        <v>1200000</v>
      </c>
      <c r="I47" s="63">
        <v>0</v>
      </c>
      <c r="J47" s="63">
        <v>0</v>
      </c>
      <c r="K47" s="63">
        <v>0</v>
      </c>
      <c r="L47" s="63">
        <v>0</v>
      </c>
      <c r="M47" s="64">
        <v>0</v>
      </c>
    </row>
    <row r="48" spans="1:13" ht="14.25" customHeight="1">
      <c r="A48" s="256"/>
      <c r="B48" s="288"/>
      <c r="C48" s="18" t="s">
        <v>64</v>
      </c>
      <c r="D48" s="65">
        <f>H48</f>
        <v>300000</v>
      </c>
      <c r="E48" s="65">
        <v>0</v>
      </c>
      <c r="F48" s="65">
        <v>0</v>
      </c>
      <c r="G48" s="65">
        <v>0</v>
      </c>
      <c r="H48" s="65">
        <v>300000</v>
      </c>
      <c r="I48" s="65">
        <v>0</v>
      </c>
      <c r="J48" s="65">
        <v>0</v>
      </c>
      <c r="K48" s="65">
        <v>0</v>
      </c>
      <c r="L48" s="65">
        <v>0</v>
      </c>
      <c r="M48" s="66">
        <v>0</v>
      </c>
    </row>
    <row r="49" spans="1:13" ht="13.5" customHeight="1">
      <c r="A49" s="256"/>
      <c r="B49" s="288"/>
      <c r="C49" s="18" t="s">
        <v>63</v>
      </c>
      <c r="D49" s="65">
        <f>H49</f>
        <v>900000</v>
      </c>
      <c r="E49" s="65">
        <v>0</v>
      </c>
      <c r="F49" s="65">
        <v>0</v>
      </c>
      <c r="G49" s="65">
        <v>0</v>
      </c>
      <c r="H49" s="65">
        <v>900000</v>
      </c>
      <c r="I49" s="65">
        <v>0</v>
      </c>
      <c r="J49" s="65">
        <v>0</v>
      </c>
      <c r="K49" s="65">
        <v>0</v>
      </c>
      <c r="L49" s="65">
        <v>0</v>
      </c>
      <c r="M49" s="66">
        <v>0</v>
      </c>
    </row>
    <row r="50" spans="1:13" ht="34.5" customHeight="1">
      <c r="A50" s="256"/>
      <c r="B50" s="288"/>
      <c r="C50" s="67" t="s">
        <v>150</v>
      </c>
      <c r="D50" s="19">
        <f>I50</f>
        <v>600000</v>
      </c>
      <c r="E50" s="19">
        <v>0</v>
      </c>
      <c r="F50" s="19">
        <v>0</v>
      </c>
      <c r="G50" s="19">
        <v>0</v>
      </c>
      <c r="H50" s="19">
        <v>0</v>
      </c>
      <c r="I50" s="19">
        <v>600000</v>
      </c>
      <c r="J50" s="19">
        <v>0</v>
      </c>
      <c r="K50" s="19">
        <v>0</v>
      </c>
      <c r="L50" s="19">
        <v>0</v>
      </c>
      <c r="M50" s="68">
        <v>0</v>
      </c>
    </row>
    <row r="51" spans="1:13" ht="15.75" customHeight="1">
      <c r="A51" s="256">
        <v>14</v>
      </c>
      <c r="B51" s="288" t="s">
        <v>79</v>
      </c>
      <c r="C51" s="62" t="s">
        <v>7</v>
      </c>
      <c r="D51" s="63">
        <v>400000</v>
      </c>
      <c r="E51" s="63">
        <v>0</v>
      </c>
      <c r="F51" s="63">
        <v>0</v>
      </c>
      <c r="G51" s="63">
        <v>0</v>
      </c>
      <c r="H51" s="63">
        <v>400000</v>
      </c>
      <c r="I51" s="63">
        <v>0</v>
      </c>
      <c r="J51" s="63">
        <v>0</v>
      </c>
      <c r="K51" s="63">
        <v>0</v>
      </c>
      <c r="L51" s="63">
        <v>0</v>
      </c>
      <c r="M51" s="64">
        <v>0</v>
      </c>
    </row>
    <row r="52" spans="1:13" ht="14.25" customHeight="1">
      <c r="A52" s="256"/>
      <c r="B52" s="288"/>
      <c r="C52" s="18" t="s">
        <v>64</v>
      </c>
      <c r="D52" s="65">
        <v>400000</v>
      </c>
      <c r="E52" s="65">
        <v>0</v>
      </c>
      <c r="F52" s="65">
        <v>0</v>
      </c>
      <c r="G52" s="65">
        <v>0</v>
      </c>
      <c r="H52" s="65">
        <v>400000</v>
      </c>
      <c r="I52" s="65">
        <v>0</v>
      </c>
      <c r="J52" s="65">
        <v>0</v>
      </c>
      <c r="K52" s="65">
        <v>0</v>
      </c>
      <c r="L52" s="65">
        <v>0</v>
      </c>
      <c r="M52" s="66">
        <v>0</v>
      </c>
    </row>
    <row r="53" spans="1:13" ht="14.25" customHeight="1">
      <c r="A53" s="256"/>
      <c r="B53" s="288"/>
      <c r="C53" s="67" t="s">
        <v>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94">
        <v>0</v>
      </c>
    </row>
    <row r="54" spans="1:13" ht="17.25" customHeight="1">
      <c r="A54" s="256">
        <v>15</v>
      </c>
      <c r="B54" s="288" t="s">
        <v>75</v>
      </c>
      <c r="C54" s="62" t="s">
        <v>7</v>
      </c>
      <c r="D54" s="63">
        <f>E54+G54+H54+F54</f>
        <v>572000</v>
      </c>
      <c r="E54" s="63">
        <v>8000</v>
      </c>
      <c r="F54" s="63">
        <v>0</v>
      </c>
      <c r="G54" s="63">
        <v>150000</v>
      </c>
      <c r="H54" s="63">
        <v>414000</v>
      </c>
      <c r="I54" s="63">
        <v>0</v>
      </c>
      <c r="J54" s="63">
        <v>0</v>
      </c>
      <c r="K54" s="63">
        <v>0</v>
      </c>
      <c r="L54" s="63">
        <v>0</v>
      </c>
      <c r="M54" s="64">
        <v>0</v>
      </c>
    </row>
    <row r="55" spans="1:13" ht="17.25" customHeight="1">
      <c r="A55" s="256"/>
      <c r="B55" s="288"/>
      <c r="C55" s="18" t="s">
        <v>64</v>
      </c>
      <c r="D55" s="65">
        <f>E55+G55+H55+F55</f>
        <v>322000</v>
      </c>
      <c r="E55" s="65">
        <v>8000</v>
      </c>
      <c r="F55" s="65">
        <v>0</v>
      </c>
      <c r="G55" s="65">
        <v>150000</v>
      </c>
      <c r="H55" s="65">
        <v>164000</v>
      </c>
      <c r="I55" s="65">
        <v>0</v>
      </c>
      <c r="J55" s="65">
        <v>0</v>
      </c>
      <c r="K55" s="65">
        <v>0</v>
      </c>
      <c r="L55" s="65">
        <v>0</v>
      </c>
      <c r="M55" s="66">
        <v>0</v>
      </c>
    </row>
    <row r="56" spans="1:13" ht="22.5" customHeight="1">
      <c r="A56" s="256"/>
      <c r="B56" s="288"/>
      <c r="C56" s="18" t="s">
        <v>74</v>
      </c>
      <c r="D56" s="65">
        <f>H56</f>
        <v>250000</v>
      </c>
      <c r="E56" s="65">
        <v>0</v>
      </c>
      <c r="F56" s="65">
        <v>0</v>
      </c>
      <c r="G56" s="65">
        <v>0</v>
      </c>
      <c r="H56" s="65">
        <v>250000</v>
      </c>
      <c r="I56" s="65">
        <v>0</v>
      </c>
      <c r="J56" s="65">
        <v>0</v>
      </c>
      <c r="K56" s="65">
        <v>0</v>
      </c>
      <c r="L56" s="65">
        <v>0</v>
      </c>
      <c r="M56" s="66">
        <v>0</v>
      </c>
    </row>
    <row r="57" spans="1:13" ht="17.25" customHeight="1">
      <c r="A57" s="256"/>
      <c r="B57" s="288"/>
      <c r="C57" s="67" t="s">
        <v>9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68">
        <v>0</v>
      </c>
    </row>
    <row r="58" spans="1:13" ht="17.25" customHeight="1">
      <c r="A58" s="256">
        <v>16</v>
      </c>
      <c r="B58" s="288" t="s">
        <v>76</v>
      </c>
      <c r="C58" s="62" t="s">
        <v>7</v>
      </c>
      <c r="D58" s="63">
        <v>1500000</v>
      </c>
      <c r="E58" s="63">
        <v>0</v>
      </c>
      <c r="F58" s="63">
        <v>0</v>
      </c>
      <c r="G58" s="63">
        <v>0</v>
      </c>
      <c r="H58" s="63">
        <v>100000</v>
      </c>
      <c r="I58" s="63">
        <v>1400000</v>
      </c>
      <c r="J58" s="63">
        <v>0</v>
      </c>
      <c r="K58" s="63">
        <v>0</v>
      </c>
      <c r="L58" s="63">
        <v>0</v>
      </c>
      <c r="M58" s="64">
        <v>0</v>
      </c>
    </row>
    <row r="59" spans="1:13" ht="17.25" customHeight="1">
      <c r="A59" s="256"/>
      <c r="B59" s="288"/>
      <c r="C59" s="18" t="s">
        <v>64</v>
      </c>
      <c r="D59" s="65">
        <f>D58-D60</f>
        <v>375000</v>
      </c>
      <c r="E59" s="65">
        <v>0</v>
      </c>
      <c r="F59" s="65">
        <v>0</v>
      </c>
      <c r="G59" s="65">
        <v>0</v>
      </c>
      <c r="H59" s="65">
        <f>H58-H60</f>
        <v>25000</v>
      </c>
      <c r="I59" s="65">
        <f>I58-I60</f>
        <v>350000</v>
      </c>
      <c r="J59" s="65">
        <v>0</v>
      </c>
      <c r="K59" s="65">
        <v>0</v>
      </c>
      <c r="L59" s="65">
        <v>0</v>
      </c>
      <c r="M59" s="66">
        <v>0</v>
      </c>
    </row>
    <row r="60" spans="1:13" ht="24" customHeight="1">
      <c r="A60" s="256"/>
      <c r="B60" s="288"/>
      <c r="C60" s="67" t="s">
        <v>77</v>
      </c>
      <c r="D60" s="19">
        <f>D58*0.75</f>
        <v>1125000</v>
      </c>
      <c r="E60" s="19">
        <v>0</v>
      </c>
      <c r="F60" s="19">
        <v>0</v>
      </c>
      <c r="G60" s="19">
        <v>0</v>
      </c>
      <c r="H60" s="19">
        <f>H58*0.75</f>
        <v>75000</v>
      </c>
      <c r="I60" s="19">
        <f>I58*0.75</f>
        <v>1050000</v>
      </c>
      <c r="J60" s="19">
        <v>0</v>
      </c>
      <c r="K60" s="19">
        <v>0</v>
      </c>
      <c r="L60" s="19">
        <v>0</v>
      </c>
      <c r="M60" s="68">
        <v>0</v>
      </c>
    </row>
    <row r="61" spans="1:13" ht="17.25" customHeight="1">
      <c r="A61" s="256">
        <v>17</v>
      </c>
      <c r="B61" s="288" t="s">
        <v>13</v>
      </c>
      <c r="C61" s="62" t="s">
        <v>7</v>
      </c>
      <c r="D61" s="63">
        <v>1665000</v>
      </c>
      <c r="E61" s="63">
        <v>0</v>
      </c>
      <c r="F61" s="63">
        <v>0</v>
      </c>
      <c r="G61" s="63">
        <v>0</v>
      </c>
      <c r="H61" s="63">
        <v>665000</v>
      </c>
      <c r="I61" s="63">
        <v>1000000</v>
      </c>
      <c r="J61" s="63">
        <v>0</v>
      </c>
      <c r="K61" s="63">
        <v>0</v>
      </c>
      <c r="L61" s="63">
        <v>0</v>
      </c>
      <c r="M61" s="64">
        <v>0</v>
      </c>
    </row>
    <row r="62" spans="1:13" ht="17.25" customHeight="1">
      <c r="A62" s="256"/>
      <c r="B62" s="288"/>
      <c r="C62" s="18" t="s">
        <v>64</v>
      </c>
      <c r="D62" s="65">
        <f>H62+I62</f>
        <v>832500</v>
      </c>
      <c r="E62" s="65">
        <v>0</v>
      </c>
      <c r="F62" s="17">
        <v>0</v>
      </c>
      <c r="G62" s="65">
        <v>0</v>
      </c>
      <c r="H62" s="65">
        <f>H61-H63</f>
        <v>332500</v>
      </c>
      <c r="I62" s="65">
        <f>I61-I63</f>
        <v>500000</v>
      </c>
      <c r="J62" s="65">
        <v>0</v>
      </c>
      <c r="K62" s="65">
        <v>0</v>
      </c>
      <c r="L62" s="65">
        <v>0</v>
      </c>
      <c r="M62" s="66">
        <v>0</v>
      </c>
    </row>
    <row r="63" spans="1:13" ht="17.25" customHeight="1">
      <c r="A63" s="256"/>
      <c r="B63" s="288"/>
      <c r="C63" s="67" t="s">
        <v>72</v>
      </c>
      <c r="D63" s="19">
        <f>H63+I63</f>
        <v>832500</v>
      </c>
      <c r="E63" s="19">
        <v>0</v>
      </c>
      <c r="F63" s="19">
        <v>0</v>
      </c>
      <c r="G63" s="19">
        <v>0</v>
      </c>
      <c r="H63" s="19">
        <f>H61*0.5</f>
        <v>332500</v>
      </c>
      <c r="I63" s="19">
        <f>I61*0.5</f>
        <v>500000</v>
      </c>
      <c r="J63" s="19">
        <v>0</v>
      </c>
      <c r="K63" s="19">
        <v>0</v>
      </c>
      <c r="L63" s="19">
        <v>0</v>
      </c>
      <c r="M63" s="68">
        <v>0</v>
      </c>
    </row>
    <row r="64" spans="1:13" ht="17.25" customHeight="1">
      <c r="A64" s="256">
        <v>18</v>
      </c>
      <c r="B64" s="288" t="s">
        <v>19</v>
      </c>
      <c r="C64" s="62" t="s">
        <v>7</v>
      </c>
      <c r="D64" s="63">
        <f>H64</f>
        <v>700000</v>
      </c>
      <c r="E64" s="63">
        <v>0</v>
      </c>
      <c r="F64" s="63">
        <v>0</v>
      </c>
      <c r="G64" s="63">
        <v>0</v>
      </c>
      <c r="H64" s="63">
        <v>700000</v>
      </c>
      <c r="I64" s="63">
        <v>0</v>
      </c>
      <c r="J64" s="63">
        <v>0</v>
      </c>
      <c r="K64" s="63">
        <v>0</v>
      </c>
      <c r="L64" s="63">
        <v>0</v>
      </c>
      <c r="M64" s="64">
        <v>0</v>
      </c>
    </row>
    <row r="65" spans="1:13" ht="17.25" customHeight="1">
      <c r="A65" s="256"/>
      <c r="B65" s="288"/>
      <c r="C65" s="18" t="s">
        <v>64</v>
      </c>
      <c r="D65" s="65">
        <f>H65</f>
        <v>250000</v>
      </c>
      <c r="E65" s="65">
        <v>0</v>
      </c>
      <c r="F65" s="65">
        <v>0</v>
      </c>
      <c r="G65" s="65">
        <v>0</v>
      </c>
      <c r="H65" s="65">
        <v>250000</v>
      </c>
      <c r="I65" s="65">
        <v>0</v>
      </c>
      <c r="J65" s="65">
        <v>0</v>
      </c>
      <c r="K65" s="65">
        <v>0</v>
      </c>
      <c r="L65" s="65">
        <v>0</v>
      </c>
      <c r="M65" s="66">
        <v>0</v>
      </c>
    </row>
    <row r="66" spans="1:13" ht="17.25" customHeight="1">
      <c r="A66" s="256"/>
      <c r="B66" s="288"/>
      <c r="C66" s="67" t="s">
        <v>63</v>
      </c>
      <c r="D66" s="19">
        <f>H66</f>
        <v>450000</v>
      </c>
      <c r="E66" s="19">
        <v>0</v>
      </c>
      <c r="F66" s="19">
        <v>0</v>
      </c>
      <c r="G66" s="19">
        <v>0</v>
      </c>
      <c r="H66" s="19">
        <v>450000</v>
      </c>
      <c r="I66" s="19">
        <v>0</v>
      </c>
      <c r="J66" s="19">
        <v>0</v>
      </c>
      <c r="K66" s="19">
        <v>0</v>
      </c>
      <c r="L66" s="19">
        <v>0</v>
      </c>
      <c r="M66" s="68">
        <v>0</v>
      </c>
    </row>
    <row r="67" spans="1:13" ht="17.25" customHeight="1">
      <c r="A67" s="256">
        <v>19</v>
      </c>
      <c r="B67" s="288" t="s">
        <v>11</v>
      </c>
      <c r="C67" s="62" t="s">
        <v>7</v>
      </c>
      <c r="D67" s="63">
        <v>700000</v>
      </c>
      <c r="E67" s="63">
        <v>0</v>
      </c>
      <c r="F67" s="63">
        <v>0</v>
      </c>
      <c r="G67" s="63">
        <v>0</v>
      </c>
      <c r="H67" s="63">
        <v>0</v>
      </c>
      <c r="I67" s="63">
        <v>700000</v>
      </c>
      <c r="J67" s="63">
        <v>0</v>
      </c>
      <c r="K67" s="63">
        <v>0</v>
      </c>
      <c r="L67" s="63">
        <v>0</v>
      </c>
      <c r="M67" s="93">
        <v>0</v>
      </c>
    </row>
    <row r="68" spans="1:13" ht="17.25" customHeight="1">
      <c r="A68" s="256"/>
      <c r="B68" s="288"/>
      <c r="C68" s="18" t="s">
        <v>64</v>
      </c>
      <c r="D68" s="65">
        <v>700000</v>
      </c>
      <c r="E68" s="17">
        <v>0</v>
      </c>
      <c r="F68" s="65">
        <v>0</v>
      </c>
      <c r="G68" s="17">
        <v>0</v>
      </c>
      <c r="H68" s="65">
        <v>0</v>
      </c>
      <c r="I68" s="65">
        <v>700000</v>
      </c>
      <c r="J68" s="65">
        <v>0</v>
      </c>
      <c r="K68" s="65">
        <v>0</v>
      </c>
      <c r="L68" s="65">
        <v>0</v>
      </c>
      <c r="M68" s="66">
        <v>0</v>
      </c>
    </row>
    <row r="69" spans="1:13" ht="17.25" customHeight="1">
      <c r="A69" s="256"/>
      <c r="B69" s="288"/>
      <c r="C69" s="67" t="s">
        <v>42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94">
        <v>0</v>
      </c>
    </row>
    <row r="70" spans="1:13" ht="17.25" customHeight="1">
      <c r="A70" s="256">
        <v>20</v>
      </c>
      <c r="B70" s="288" t="s">
        <v>16</v>
      </c>
      <c r="C70" s="62" t="s">
        <v>7</v>
      </c>
      <c r="D70" s="63">
        <v>900000</v>
      </c>
      <c r="E70" s="63">
        <v>0</v>
      </c>
      <c r="F70" s="63">
        <v>0</v>
      </c>
      <c r="G70" s="63">
        <v>0</v>
      </c>
      <c r="H70" s="63">
        <v>0</v>
      </c>
      <c r="I70" s="63">
        <v>900000</v>
      </c>
      <c r="J70" s="63">
        <v>0</v>
      </c>
      <c r="K70" s="63">
        <v>0</v>
      </c>
      <c r="L70" s="63">
        <v>0</v>
      </c>
      <c r="M70" s="93">
        <v>0</v>
      </c>
    </row>
    <row r="71" spans="1:13" ht="17.25" customHeight="1">
      <c r="A71" s="256"/>
      <c r="B71" s="288"/>
      <c r="C71" s="18" t="s">
        <v>64</v>
      </c>
      <c r="D71" s="65">
        <f>I71</f>
        <v>450000</v>
      </c>
      <c r="E71" s="17">
        <v>0</v>
      </c>
      <c r="F71" s="65">
        <v>0</v>
      </c>
      <c r="G71" s="65">
        <v>0</v>
      </c>
      <c r="H71" s="65">
        <v>0</v>
      </c>
      <c r="I71" s="65">
        <f>I70-I72</f>
        <v>450000</v>
      </c>
      <c r="J71" s="65">
        <v>0</v>
      </c>
      <c r="K71" s="65">
        <v>0</v>
      </c>
      <c r="L71" s="65">
        <v>0</v>
      </c>
      <c r="M71" s="66">
        <v>0</v>
      </c>
    </row>
    <row r="72" spans="1:13" ht="17.25" customHeight="1">
      <c r="A72" s="256"/>
      <c r="B72" s="288"/>
      <c r="C72" s="67" t="s">
        <v>72</v>
      </c>
      <c r="D72" s="19">
        <f>I72</f>
        <v>450000</v>
      </c>
      <c r="E72" s="19">
        <v>0</v>
      </c>
      <c r="F72" s="19">
        <v>0</v>
      </c>
      <c r="G72" s="19">
        <v>0</v>
      </c>
      <c r="H72" s="19">
        <v>0</v>
      </c>
      <c r="I72" s="19">
        <f>I70*0.5</f>
        <v>450000</v>
      </c>
      <c r="J72" s="19">
        <v>0</v>
      </c>
      <c r="K72" s="19">
        <v>0</v>
      </c>
      <c r="L72" s="19">
        <v>0</v>
      </c>
      <c r="M72" s="94">
        <v>0</v>
      </c>
    </row>
    <row r="73" spans="1:13" ht="17.25" customHeight="1">
      <c r="A73" s="256">
        <v>21</v>
      </c>
      <c r="B73" s="288" t="s">
        <v>15</v>
      </c>
      <c r="C73" s="62" t="s">
        <v>7</v>
      </c>
      <c r="D73" s="63">
        <v>3000000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3000000</v>
      </c>
      <c r="K73" s="63">
        <v>0</v>
      </c>
      <c r="L73" s="63">
        <v>0</v>
      </c>
      <c r="M73" s="64">
        <v>0</v>
      </c>
    </row>
    <row r="74" spans="1:13" ht="17.25" customHeight="1">
      <c r="A74" s="256"/>
      <c r="B74" s="288"/>
      <c r="C74" s="18" t="s">
        <v>64</v>
      </c>
      <c r="D74" s="65">
        <f>J74</f>
        <v>750000</v>
      </c>
      <c r="E74" s="65">
        <v>0</v>
      </c>
      <c r="F74" s="17">
        <v>0</v>
      </c>
      <c r="G74" s="65">
        <v>0</v>
      </c>
      <c r="H74" s="65">
        <v>0</v>
      </c>
      <c r="I74" s="65">
        <v>0</v>
      </c>
      <c r="J74" s="65">
        <f>J73-J75</f>
        <v>750000</v>
      </c>
      <c r="K74" s="65">
        <v>0</v>
      </c>
      <c r="L74" s="65">
        <v>0</v>
      </c>
      <c r="M74" s="66">
        <v>0</v>
      </c>
    </row>
    <row r="75" spans="1:13" ht="17.25" customHeight="1">
      <c r="A75" s="256"/>
      <c r="B75" s="288"/>
      <c r="C75" s="67" t="s">
        <v>71</v>
      </c>
      <c r="D75" s="19">
        <f>J75</f>
        <v>2250000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f>J73*0.75</f>
        <v>2250000</v>
      </c>
      <c r="K75" s="19">
        <v>0</v>
      </c>
      <c r="L75" s="19">
        <v>0</v>
      </c>
      <c r="M75" s="68">
        <v>0</v>
      </c>
    </row>
    <row r="76" spans="1:13" ht="17.25" customHeight="1">
      <c r="A76" s="256">
        <v>22</v>
      </c>
      <c r="B76" s="288" t="s">
        <v>18</v>
      </c>
      <c r="C76" s="62" t="s">
        <v>7</v>
      </c>
      <c r="D76" s="63">
        <v>1500000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1500000</v>
      </c>
      <c r="K76" s="63">
        <v>0</v>
      </c>
      <c r="L76" s="63">
        <v>0</v>
      </c>
      <c r="M76" s="93">
        <v>0</v>
      </c>
    </row>
    <row r="77" spans="1:13" ht="17.25" customHeight="1">
      <c r="A77" s="256"/>
      <c r="B77" s="288"/>
      <c r="C77" s="18" t="s">
        <v>64</v>
      </c>
      <c r="D77" s="65">
        <f>J77</f>
        <v>750000</v>
      </c>
      <c r="E77" s="17">
        <v>0</v>
      </c>
      <c r="F77" s="65">
        <v>0</v>
      </c>
      <c r="G77" s="65">
        <v>0</v>
      </c>
      <c r="H77" s="65">
        <v>0</v>
      </c>
      <c r="I77" s="65">
        <v>0</v>
      </c>
      <c r="J77" s="65">
        <f>J76-J78</f>
        <v>750000</v>
      </c>
      <c r="K77" s="65">
        <v>0</v>
      </c>
      <c r="L77" s="65">
        <v>0</v>
      </c>
      <c r="M77" s="66">
        <v>0</v>
      </c>
    </row>
    <row r="78" spans="1:13" ht="17.25" customHeight="1">
      <c r="A78" s="256"/>
      <c r="B78" s="288"/>
      <c r="C78" s="67" t="s">
        <v>72</v>
      </c>
      <c r="D78" s="19">
        <f>J78</f>
        <v>750000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f>J76*0.5</f>
        <v>750000</v>
      </c>
      <c r="K78" s="19">
        <v>0</v>
      </c>
      <c r="L78" s="19">
        <v>0</v>
      </c>
      <c r="M78" s="94">
        <v>0</v>
      </c>
    </row>
    <row r="79" spans="1:13" ht="17.25" customHeight="1">
      <c r="A79" s="256">
        <v>23</v>
      </c>
      <c r="B79" s="288" t="s">
        <v>21</v>
      </c>
      <c r="C79" s="62" t="s">
        <v>7</v>
      </c>
      <c r="D79" s="63">
        <v>2160000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f>D79/2</f>
        <v>1080000</v>
      </c>
      <c r="M79" s="64">
        <f>D79/2</f>
        <v>1080000</v>
      </c>
    </row>
    <row r="80" spans="1:13" ht="17.25" customHeight="1">
      <c r="A80" s="256"/>
      <c r="B80" s="288"/>
      <c r="C80" s="18" t="s">
        <v>64</v>
      </c>
      <c r="D80" s="65">
        <f>L80+M80</f>
        <v>1080000</v>
      </c>
      <c r="E80" s="17">
        <v>0</v>
      </c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f>L79-L81</f>
        <v>540000</v>
      </c>
      <c r="M80" s="66">
        <f>M79-M81</f>
        <v>540000</v>
      </c>
    </row>
    <row r="81" spans="1:13" ht="17.25" customHeight="1">
      <c r="A81" s="256"/>
      <c r="B81" s="288"/>
      <c r="C81" s="67" t="s">
        <v>72</v>
      </c>
      <c r="D81" s="19">
        <f>L81+M81</f>
        <v>1080000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>L79*0.5</f>
        <v>540000</v>
      </c>
      <c r="M81" s="68">
        <f>M79*0.5</f>
        <v>540000</v>
      </c>
    </row>
    <row r="82" spans="1:13" ht="17.25" customHeight="1">
      <c r="A82" s="289">
        <v>24</v>
      </c>
      <c r="B82" s="253" t="s">
        <v>17</v>
      </c>
      <c r="C82" s="62" t="s">
        <v>7</v>
      </c>
      <c r="D82" s="63">
        <v>1200000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1200000</v>
      </c>
      <c r="M82" s="64">
        <v>0</v>
      </c>
    </row>
    <row r="83" spans="1:13" ht="17.25" customHeight="1">
      <c r="A83" s="290"/>
      <c r="B83" s="254"/>
      <c r="C83" s="18" t="s">
        <v>64</v>
      </c>
      <c r="D83" s="65">
        <f>L83</f>
        <v>600000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65">
        <f>L82-L84</f>
        <v>600000</v>
      </c>
      <c r="M83" s="66">
        <v>0</v>
      </c>
    </row>
    <row r="84" spans="1:13" ht="17.25" customHeight="1">
      <c r="A84" s="275"/>
      <c r="B84" s="255"/>
      <c r="C84" s="67" t="s">
        <v>72</v>
      </c>
      <c r="D84" s="19">
        <f>L84</f>
        <v>600000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>L82*0.5</f>
        <v>600000</v>
      </c>
      <c r="M84" s="68">
        <v>0</v>
      </c>
    </row>
    <row r="85" spans="1:13" ht="17.25" customHeight="1">
      <c r="A85" s="256">
        <v>25</v>
      </c>
      <c r="B85" s="288" t="s">
        <v>20</v>
      </c>
      <c r="C85" s="62" t="s">
        <v>7</v>
      </c>
      <c r="D85" s="63">
        <v>1000000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4">
        <v>1000000</v>
      </c>
    </row>
    <row r="86" spans="1:13" ht="17.25" customHeight="1">
      <c r="A86" s="256"/>
      <c r="B86" s="288"/>
      <c r="C86" s="18" t="s">
        <v>64</v>
      </c>
      <c r="D86" s="65">
        <f>M86</f>
        <v>500000</v>
      </c>
      <c r="E86" s="65">
        <v>0</v>
      </c>
      <c r="F86" s="17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6">
        <f>M85-M87</f>
        <v>500000</v>
      </c>
    </row>
    <row r="87" spans="1:13" ht="17.25" customHeight="1">
      <c r="A87" s="256"/>
      <c r="B87" s="288"/>
      <c r="C87" s="67" t="s">
        <v>72</v>
      </c>
      <c r="D87" s="19">
        <f>M87</f>
        <v>500000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68">
        <f>M85*0.5</f>
        <v>500000</v>
      </c>
    </row>
    <row r="88" spans="1:13" ht="17.25" customHeight="1">
      <c r="A88" s="256">
        <v>26</v>
      </c>
      <c r="B88" s="288" t="s">
        <v>22</v>
      </c>
      <c r="C88" s="62" t="s">
        <v>7</v>
      </c>
      <c r="D88" s="63">
        <v>1000000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4">
        <v>1000000</v>
      </c>
    </row>
    <row r="89" spans="1:13" ht="17.25" customHeight="1">
      <c r="A89" s="256"/>
      <c r="B89" s="288"/>
      <c r="C89" s="18" t="s">
        <v>64</v>
      </c>
      <c r="D89" s="65">
        <f>M89</f>
        <v>500000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66">
        <f>M88-M90</f>
        <v>500000</v>
      </c>
    </row>
    <row r="90" spans="1:13" ht="17.25" customHeight="1" thickBot="1">
      <c r="A90" s="256"/>
      <c r="B90" s="288"/>
      <c r="C90" s="67" t="s">
        <v>72</v>
      </c>
      <c r="D90" s="19">
        <f>M90</f>
        <v>500000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68">
        <f>M88*0.5</f>
        <v>500000</v>
      </c>
    </row>
    <row r="91" spans="1:13" ht="16.5" customHeight="1" thickBot="1">
      <c r="A91" s="268" t="s">
        <v>28</v>
      </c>
      <c r="B91" s="283"/>
      <c r="C91" s="186" t="s">
        <v>7</v>
      </c>
      <c r="D91" s="134">
        <f aca="true" t="shared" si="2" ref="D91:M91">D88+D79+D85+D64+D76+D82+D70+D73+D67+D61+D58+D54+D26+D13+D43+D22+D39+D19+D51+D16+D10+D6+D36+D30+D33+D47</f>
        <v>31852816</v>
      </c>
      <c r="E91" s="134">
        <f t="shared" si="2"/>
        <v>8000</v>
      </c>
      <c r="F91" s="134">
        <f t="shared" si="2"/>
        <v>1209661</v>
      </c>
      <c r="G91" s="134">
        <f t="shared" si="2"/>
        <v>2618774</v>
      </c>
      <c r="H91" s="134">
        <f t="shared" si="2"/>
        <v>8044541</v>
      </c>
      <c r="I91" s="134">
        <f t="shared" si="2"/>
        <v>5332403.2</v>
      </c>
      <c r="J91" s="134">
        <f t="shared" si="2"/>
        <v>5777383.2</v>
      </c>
      <c r="K91" s="134">
        <f t="shared" si="2"/>
        <v>1222363.2</v>
      </c>
      <c r="L91" s="134">
        <f t="shared" si="2"/>
        <v>3447355.2</v>
      </c>
      <c r="M91" s="135">
        <f t="shared" si="2"/>
        <v>4192335.2</v>
      </c>
    </row>
    <row r="92" spans="1:13" ht="14.25" customHeight="1">
      <c r="A92" s="270"/>
      <c r="B92" s="284"/>
      <c r="C92" s="187" t="s">
        <v>64</v>
      </c>
      <c r="D92" s="71">
        <f>D89+D80+D86+D65+D77+D83+D71+D74+D68+D62+D59+D55+D27+D44+D23+D40+D20+D52+D17+D11+D14+D37+D31+D34+D48</f>
        <v>10778360</v>
      </c>
      <c r="E92" s="71">
        <f aca="true" t="shared" si="3" ref="E92:M92">E89+E80+E86+E65+E77+E83+E71+E74+E68+E62+E59+E55+E27+E44+E23+E40+E20+E52+E17+E11+E7+E14+E37+E31+E34+E48</f>
        <v>8000</v>
      </c>
      <c r="F92" s="71">
        <f t="shared" si="3"/>
        <v>1209661</v>
      </c>
      <c r="G92" s="71">
        <f t="shared" si="3"/>
        <v>1547974</v>
      </c>
      <c r="H92" s="71">
        <f t="shared" si="3"/>
        <v>3137041</v>
      </c>
      <c r="I92" s="71">
        <f t="shared" si="3"/>
        <v>3332403.2</v>
      </c>
      <c r="J92" s="71">
        <f t="shared" si="3"/>
        <v>2777383.2</v>
      </c>
      <c r="K92" s="71">
        <f t="shared" si="3"/>
        <v>1222363.2</v>
      </c>
      <c r="L92" s="71">
        <f t="shared" si="3"/>
        <v>2307355.2</v>
      </c>
      <c r="M92" s="89">
        <f t="shared" si="3"/>
        <v>2652335.2</v>
      </c>
    </row>
    <row r="93" spans="1:13" ht="14.25" customHeight="1">
      <c r="A93" s="270"/>
      <c r="B93" s="284"/>
      <c r="C93" s="187" t="s">
        <v>63</v>
      </c>
      <c r="D93" s="71">
        <f>D45+D24+D41+D49+D66</f>
        <v>4950000</v>
      </c>
      <c r="E93" s="71">
        <f aca="true" t="shared" si="4" ref="E93:M93">E45+E24+E41+E49+E66</f>
        <v>0</v>
      </c>
      <c r="F93" s="71">
        <f t="shared" si="4"/>
        <v>0</v>
      </c>
      <c r="G93" s="71">
        <f t="shared" si="4"/>
        <v>1000000</v>
      </c>
      <c r="H93" s="71">
        <f t="shared" si="4"/>
        <v>3950000</v>
      </c>
      <c r="I93" s="71">
        <f t="shared" si="4"/>
        <v>0</v>
      </c>
      <c r="J93" s="71">
        <f t="shared" si="4"/>
        <v>0</v>
      </c>
      <c r="K93" s="71">
        <f t="shared" si="4"/>
        <v>0</v>
      </c>
      <c r="L93" s="71">
        <f t="shared" si="4"/>
        <v>0</v>
      </c>
      <c r="M93" s="89">
        <f t="shared" si="4"/>
        <v>0</v>
      </c>
    </row>
    <row r="94" spans="1:13" ht="14.25" customHeight="1">
      <c r="A94" s="270"/>
      <c r="B94" s="284"/>
      <c r="C94" s="187" t="s">
        <v>152</v>
      </c>
      <c r="D94" s="71">
        <f>D7</f>
        <v>7416156.000000001</v>
      </c>
      <c r="E94" s="71">
        <f aca="true" t="shared" si="5" ref="E94:M94">E7</f>
        <v>0</v>
      </c>
      <c r="F94" s="71">
        <f t="shared" si="5"/>
        <v>26301</v>
      </c>
      <c r="G94" s="71">
        <f t="shared" si="5"/>
        <v>417774</v>
      </c>
      <c r="H94" s="71">
        <f t="shared" si="5"/>
        <v>860241</v>
      </c>
      <c r="I94" s="71">
        <f t="shared" si="5"/>
        <v>1332403.2</v>
      </c>
      <c r="J94" s="71">
        <f t="shared" si="5"/>
        <v>1277383.2</v>
      </c>
      <c r="K94" s="71">
        <f t="shared" si="5"/>
        <v>1222363.2</v>
      </c>
      <c r="L94" s="71">
        <f t="shared" si="5"/>
        <v>1167355.2</v>
      </c>
      <c r="M94" s="89">
        <f t="shared" si="5"/>
        <v>1112335.2</v>
      </c>
    </row>
    <row r="95" spans="1:13" ht="14.25" customHeight="1">
      <c r="A95" s="270"/>
      <c r="B95" s="284"/>
      <c r="C95" s="187" t="s">
        <v>147</v>
      </c>
      <c r="D95" s="71">
        <f>D25</f>
        <v>70800</v>
      </c>
      <c r="E95" s="71">
        <f aca="true" t="shared" si="6" ref="E95:M95">E25</f>
        <v>0</v>
      </c>
      <c r="F95" s="71">
        <f t="shared" si="6"/>
        <v>0</v>
      </c>
      <c r="G95" s="71">
        <f t="shared" si="6"/>
        <v>70800</v>
      </c>
      <c r="H95" s="71">
        <f t="shared" si="6"/>
        <v>0</v>
      </c>
      <c r="I95" s="71">
        <f t="shared" si="6"/>
        <v>0</v>
      </c>
      <c r="J95" s="71">
        <f t="shared" si="6"/>
        <v>0</v>
      </c>
      <c r="K95" s="71">
        <f t="shared" si="6"/>
        <v>0</v>
      </c>
      <c r="L95" s="71">
        <f t="shared" si="6"/>
        <v>0</v>
      </c>
      <c r="M95" s="89">
        <f t="shared" si="6"/>
        <v>0</v>
      </c>
    </row>
    <row r="96" spans="1:13" ht="14.25" customHeight="1">
      <c r="A96" s="270"/>
      <c r="B96" s="284"/>
      <c r="C96" s="187" t="s">
        <v>74</v>
      </c>
      <c r="D96" s="71">
        <f aca="true" t="shared" si="7" ref="D96:L96">D28+D56</f>
        <v>550000</v>
      </c>
      <c r="E96" s="71">
        <f t="shared" si="7"/>
        <v>0</v>
      </c>
      <c r="F96" s="71">
        <f t="shared" si="7"/>
        <v>0</v>
      </c>
      <c r="G96" s="71">
        <f t="shared" si="7"/>
        <v>0</v>
      </c>
      <c r="H96" s="71">
        <f t="shared" si="7"/>
        <v>550000</v>
      </c>
      <c r="I96" s="71">
        <f t="shared" si="7"/>
        <v>0</v>
      </c>
      <c r="J96" s="71">
        <f t="shared" si="7"/>
        <v>0</v>
      </c>
      <c r="K96" s="71">
        <f t="shared" si="7"/>
        <v>0</v>
      </c>
      <c r="L96" s="71">
        <f t="shared" si="7"/>
        <v>0</v>
      </c>
      <c r="M96" s="89">
        <f>M28</f>
        <v>0</v>
      </c>
    </row>
    <row r="97" spans="1:13" ht="23.25" customHeight="1">
      <c r="A97" s="270"/>
      <c r="B97" s="284"/>
      <c r="C97" s="187" t="s">
        <v>151</v>
      </c>
      <c r="D97" s="71">
        <f>D50+D46</f>
        <v>1600000</v>
      </c>
      <c r="E97" s="71">
        <f aca="true" t="shared" si="8" ref="E97:M97">E50+E46</f>
        <v>0</v>
      </c>
      <c r="F97" s="71">
        <f t="shared" si="8"/>
        <v>0</v>
      </c>
      <c r="G97" s="71">
        <f t="shared" si="8"/>
        <v>0</v>
      </c>
      <c r="H97" s="71">
        <f t="shared" si="8"/>
        <v>0</v>
      </c>
      <c r="I97" s="71">
        <f t="shared" si="8"/>
        <v>1600000</v>
      </c>
      <c r="J97" s="71">
        <f t="shared" si="8"/>
        <v>0</v>
      </c>
      <c r="K97" s="71">
        <f t="shared" si="8"/>
        <v>0</v>
      </c>
      <c r="L97" s="71">
        <f t="shared" si="8"/>
        <v>0</v>
      </c>
      <c r="M97" s="89">
        <f t="shared" si="8"/>
        <v>0</v>
      </c>
    </row>
    <row r="98" spans="1:13" ht="14.25" customHeight="1">
      <c r="A98" s="270"/>
      <c r="B98" s="284"/>
      <c r="C98" s="187" t="s">
        <v>72</v>
      </c>
      <c r="D98" s="71">
        <f>D90+D81+D87+D66+D78+D84+D72+D63+D42</f>
        <v>5845150</v>
      </c>
      <c r="E98" s="71">
        <f aca="true" t="shared" si="9" ref="E98:L98">E90+E81+E87+E66+E78+E84+E72+E63+E42</f>
        <v>0</v>
      </c>
      <c r="F98" s="71">
        <f t="shared" si="9"/>
        <v>0</v>
      </c>
      <c r="G98" s="71">
        <f t="shared" si="9"/>
        <v>0</v>
      </c>
      <c r="H98" s="71">
        <f t="shared" si="9"/>
        <v>782500</v>
      </c>
      <c r="I98" s="71">
        <f t="shared" si="9"/>
        <v>1632650</v>
      </c>
      <c r="J98" s="71">
        <f t="shared" si="9"/>
        <v>750000</v>
      </c>
      <c r="K98" s="71">
        <f t="shared" si="9"/>
        <v>0</v>
      </c>
      <c r="L98" s="71">
        <f t="shared" si="9"/>
        <v>1140000</v>
      </c>
      <c r="M98" s="89">
        <f>M90+M81+M87+M66+M78+M84+M72+M46+M63+M42</f>
        <v>1540000</v>
      </c>
    </row>
    <row r="99" spans="1:13" ht="15" customHeight="1" thickBot="1">
      <c r="A99" s="272"/>
      <c r="B99" s="285"/>
      <c r="C99" s="188" t="s">
        <v>71</v>
      </c>
      <c r="D99" s="74">
        <f>D75+D60</f>
        <v>3375000</v>
      </c>
      <c r="E99" s="74">
        <f aca="true" t="shared" si="10" ref="E99:M99">E75+E60</f>
        <v>0</v>
      </c>
      <c r="F99" s="74">
        <f t="shared" si="10"/>
        <v>0</v>
      </c>
      <c r="G99" s="74">
        <f t="shared" si="10"/>
        <v>0</v>
      </c>
      <c r="H99" s="74">
        <f t="shared" si="10"/>
        <v>75000</v>
      </c>
      <c r="I99" s="74">
        <f t="shared" si="10"/>
        <v>1050000</v>
      </c>
      <c r="J99" s="74">
        <f t="shared" si="10"/>
        <v>2250000</v>
      </c>
      <c r="K99" s="74">
        <f t="shared" si="10"/>
        <v>0</v>
      </c>
      <c r="L99" s="74">
        <f t="shared" si="10"/>
        <v>0</v>
      </c>
      <c r="M99" s="90">
        <f t="shared" si="10"/>
        <v>0</v>
      </c>
    </row>
    <row r="100" ht="17.25" customHeight="1">
      <c r="D100" s="214"/>
    </row>
    <row r="101" ht="17.25" customHeight="1">
      <c r="D101" s="214"/>
    </row>
    <row r="102" ht="17.25" customHeight="1">
      <c r="D102" s="214"/>
    </row>
    <row r="103" ht="17.25" customHeight="1"/>
    <row r="104" spans="3:10" ht="17.25" customHeight="1">
      <c r="C104" s="191"/>
      <c r="D104" s="191"/>
      <c r="E104" s="191"/>
      <c r="F104" s="191"/>
      <c r="G104" s="191"/>
      <c r="H104" s="191"/>
      <c r="I104" s="191"/>
      <c r="J104" s="191"/>
    </row>
    <row r="105" spans="3:10" ht="17.25" customHeight="1">
      <c r="C105" s="191"/>
      <c r="D105" s="191"/>
      <c r="E105" s="191"/>
      <c r="F105" s="191"/>
      <c r="G105" s="191"/>
      <c r="H105" s="191"/>
      <c r="I105" s="191"/>
      <c r="J105" s="191"/>
    </row>
    <row r="106" spans="3:10" ht="17.25" customHeight="1">
      <c r="C106" s="192"/>
      <c r="D106" s="192"/>
      <c r="E106" s="192"/>
      <c r="F106" s="192"/>
      <c r="G106" s="192"/>
      <c r="H106" s="192"/>
      <c r="I106" s="192"/>
      <c r="J106" s="192"/>
    </row>
    <row r="107" spans="3:10" ht="17.25" customHeight="1">
      <c r="C107" s="191"/>
      <c r="D107" s="191"/>
      <c r="E107" s="191"/>
      <c r="F107" s="191"/>
      <c r="G107" s="191"/>
      <c r="H107" s="191"/>
      <c r="I107" s="191"/>
      <c r="J107" s="191"/>
    </row>
    <row r="108" spans="3:10" ht="17.25" customHeight="1">
      <c r="C108" s="191"/>
      <c r="D108" s="191"/>
      <c r="E108" s="191"/>
      <c r="F108" s="191"/>
      <c r="G108" s="191"/>
      <c r="H108" s="191"/>
      <c r="I108" s="191"/>
      <c r="J108" s="191"/>
    </row>
    <row r="109" ht="17.25" customHeight="1">
      <c r="C109" s="49"/>
    </row>
    <row r="110" ht="17.25" customHeight="1">
      <c r="C110" s="191"/>
    </row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</sheetData>
  <sheetProtection/>
  <mergeCells count="60">
    <mergeCell ref="A16:A18"/>
    <mergeCell ref="B30:B32"/>
    <mergeCell ref="A30:A32"/>
    <mergeCell ref="B16:B18"/>
    <mergeCell ref="A61:A63"/>
    <mergeCell ref="B61:B63"/>
    <mergeCell ref="A26:A29"/>
    <mergeCell ref="B26:B29"/>
    <mergeCell ref="A58:A60"/>
    <mergeCell ref="B58:B60"/>
    <mergeCell ref="A54:A57"/>
    <mergeCell ref="B54:B57"/>
    <mergeCell ref="A47:A50"/>
    <mergeCell ref="B47:B50"/>
    <mergeCell ref="B73:B75"/>
    <mergeCell ref="A70:A72"/>
    <mergeCell ref="B70:B72"/>
    <mergeCell ref="B6:B8"/>
    <mergeCell ref="A6:A8"/>
    <mergeCell ref="A9:M9"/>
    <mergeCell ref="A43:A46"/>
    <mergeCell ref="B43:B46"/>
    <mergeCell ref="A22:A25"/>
    <mergeCell ref="A36:A38"/>
    <mergeCell ref="B64:B66"/>
    <mergeCell ref="A88:A90"/>
    <mergeCell ref="B88:B90"/>
    <mergeCell ref="A85:A87"/>
    <mergeCell ref="B85:B87"/>
    <mergeCell ref="A82:A84"/>
    <mergeCell ref="B82:B84"/>
    <mergeCell ref="A67:A69"/>
    <mergeCell ref="B67:B69"/>
    <mergeCell ref="A73:A75"/>
    <mergeCell ref="A5:M5"/>
    <mergeCell ref="E2:M2"/>
    <mergeCell ref="A2:A3"/>
    <mergeCell ref="B2:B3"/>
    <mergeCell ref="C2:C3"/>
    <mergeCell ref="D2:D3"/>
    <mergeCell ref="B36:B38"/>
    <mergeCell ref="B22:B25"/>
    <mergeCell ref="A33:A35"/>
    <mergeCell ref="B33:B35"/>
    <mergeCell ref="A10:A12"/>
    <mergeCell ref="B10:B12"/>
    <mergeCell ref="A19:A21"/>
    <mergeCell ref="B19:B21"/>
    <mergeCell ref="A13:A15"/>
    <mergeCell ref="B13:B15"/>
    <mergeCell ref="A91:B99"/>
    <mergeCell ref="A39:A42"/>
    <mergeCell ref="B39:B42"/>
    <mergeCell ref="A79:A81"/>
    <mergeCell ref="B79:B81"/>
    <mergeCell ref="A76:A78"/>
    <mergeCell ref="B76:B78"/>
    <mergeCell ref="A64:A66"/>
    <mergeCell ref="A51:A53"/>
    <mergeCell ref="B51:B53"/>
  </mergeCells>
  <printOptions/>
  <pageMargins left="0.21" right="0.17" top="0.4330708661417323" bottom="0.72" header="0.4330708661417323" footer="0.4"/>
  <pageSetup horizontalDpi="600" verticalDpi="600" orientation="landscape" paperSize="9" r:id="rId3"/>
  <headerFooter alignWithMargins="0">
    <oddHeader>&amp;RZałącznik do uchwały nr XLI/343/2009 Rady Miejskiej w Gniewkowie z dnia 26 sierpnia 2009 r.</oddHeader>
    <oddFooter>&amp;CWieloletni Plan Inwestycyjny Gminy Gniewkowo na lata 2007-2015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.00390625" style="15" customWidth="1"/>
    <col min="2" max="2" width="29.421875" style="15" customWidth="1"/>
    <col min="3" max="3" width="13.57421875" style="15" customWidth="1"/>
    <col min="4" max="4" width="13.00390625" style="15" customWidth="1"/>
    <col min="5" max="5" width="10.00390625" style="15" customWidth="1"/>
    <col min="6" max="7" width="9.421875" style="15" customWidth="1"/>
    <col min="8" max="8" width="8.7109375" style="15" customWidth="1"/>
    <col min="9" max="12" width="9.00390625" style="15" customWidth="1"/>
    <col min="13" max="13" width="9.28125" style="15" customWidth="1"/>
    <col min="14" max="16384" width="9.140625" style="15" customWidth="1"/>
  </cols>
  <sheetData>
    <row r="1" spans="1:13" ht="17.25" customHeight="1" thickBot="1">
      <c r="A1" s="310" t="s">
        <v>58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ht="13.5" customHeight="1" thickBot="1">
      <c r="A2" s="246" t="s">
        <v>0</v>
      </c>
      <c r="B2" s="248" t="s">
        <v>1</v>
      </c>
      <c r="C2" s="324" t="s">
        <v>5</v>
      </c>
      <c r="D2" s="304" t="s">
        <v>82</v>
      </c>
      <c r="E2" s="321" t="s">
        <v>3</v>
      </c>
      <c r="F2" s="322"/>
      <c r="G2" s="322"/>
      <c r="H2" s="322"/>
      <c r="I2" s="322"/>
      <c r="J2" s="322"/>
      <c r="K2" s="322"/>
      <c r="L2" s="322"/>
      <c r="M2" s="323"/>
    </row>
    <row r="3" spans="1:13" ht="12.75" thickBot="1">
      <c r="A3" s="247"/>
      <c r="B3" s="249"/>
      <c r="C3" s="325"/>
      <c r="D3" s="305"/>
      <c r="E3" s="95">
        <v>2007</v>
      </c>
      <c r="F3" s="96">
        <v>2008</v>
      </c>
      <c r="G3" s="95">
        <v>2009</v>
      </c>
      <c r="H3" s="95">
        <v>2010</v>
      </c>
      <c r="I3" s="97">
        <v>2011</v>
      </c>
      <c r="J3" s="97">
        <v>2012</v>
      </c>
      <c r="K3" s="97">
        <v>2013</v>
      </c>
      <c r="L3" s="96">
        <v>2014</v>
      </c>
      <c r="M3" s="97">
        <v>2015</v>
      </c>
    </row>
    <row r="4" spans="1:13" ht="12.75" thickBot="1">
      <c r="A4" s="44">
        <v>1</v>
      </c>
      <c r="B4" s="45">
        <v>2</v>
      </c>
      <c r="C4" s="46">
        <v>3</v>
      </c>
      <c r="D4" s="33">
        <v>4</v>
      </c>
      <c r="E4" s="47">
        <v>5</v>
      </c>
      <c r="F4" s="47">
        <v>6</v>
      </c>
      <c r="G4" s="47">
        <v>7</v>
      </c>
      <c r="H4" s="47">
        <v>8</v>
      </c>
      <c r="I4" s="45">
        <v>9</v>
      </c>
      <c r="J4" s="45">
        <v>10</v>
      </c>
      <c r="K4" s="45">
        <v>11</v>
      </c>
      <c r="L4" s="48">
        <v>12</v>
      </c>
      <c r="M4" s="48">
        <v>13</v>
      </c>
    </row>
    <row r="5" spans="1:13" ht="57.75" customHeight="1">
      <c r="A5" s="317">
        <v>1</v>
      </c>
      <c r="B5" s="319" t="s">
        <v>118</v>
      </c>
      <c r="C5" s="98" t="s">
        <v>7</v>
      </c>
      <c r="D5" s="99">
        <f>E5+F5+G5+H5+I5+J5+K5+L5+M5</f>
        <v>980000</v>
      </c>
      <c r="E5" s="100">
        <v>80000</v>
      </c>
      <c r="F5" s="100">
        <v>200000</v>
      </c>
      <c r="G5" s="100">
        <v>100000</v>
      </c>
      <c r="H5" s="100">
        <v>100000</v>
      </c>
      <c r="I5" s="100">
        <v>100000</v>
      </c>
      <c r="J5" s="100">
        <v>100000</v>
      </c>
      <c r="K5" s="100">
        <v>100000</v>
      </c>
      <c r="L5" s="99">
        <v>100000</v>
      </c>
      <c r="M5" s="101">
        <v>100000</v>
      </c>
    </row>
    <row r="6" spans="1:13" ht="45" customHeight="1">
      <c r="A6" s="306"/>
      <c r="B6" s="308"/>
      <c r="C6" s="102" t="s">
        <v>8</v>
      </c>
      <c r="D6" s="103">
        <f>E6+F6+G6+H6+I6+J6+K6+L6+M6</f>
        <v>980000</v>
      </c>
      <c r="E6" s="103">
        <v>80000</v>
      </c>
      <c r="F6" s="103">
        <f>F5-F7</f>
        <v>200000</v>
      </c>
      <c r="G6" s="104">
        <v>100000</v>
      </c>
      <c r="H6" s="104">
        <v>100000</v>
      </c>
      <c r="I6" s="104">
        <v>100000</v>
      </c>
      <c r="J6" s="104">
        <v>100000</v>
      </c>
      <c r="K6" s="104">
        <v>100000</v>
      </c>
      <c r="L6" s="104">
        <v>100000</v>
      </c>
      <c r="M6" s="105">
        <v>100000</v>
      </c>
    </row>
    <row r="7" spans="1:13" ht="45.75" customHeight="1">
      <c r="A7" s="318"/>
      <c r="B7" s="320"/>
      <c r="C7" s="106" t="s">
        <v>9</v>
      </c>
      <c r="D7" s="107">
        <v>0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8">
        <v>0</v>
      </c>
    </row>
    <row r="8" spans="1:13" ht="15" customHeight="1">
      <c r="A8" s="306">
        <v>2</v>
      </c>
      <c r="B8" s="308" t="s">
        <v>59</v>
      </c>
      <c r="C8" s="109" t="s">
        <v>7</v>
      </c>
      <c r="D8" s="110">
        <f>E8+F8+G8+H8+I8+J8+K8+L8+M8</f>
        <v>524500</v>
      </c>
      <c r="E8" s="111">
        <v>12500</v>
      </c>
      <c r="F8" s="111">
        <v>22000</v>
      </c>
      <c r="G8" s="110">
        <v>40000</v>
      </c>
      <c r="H8" s="110">
        <v>100000</v>
      </c>
      <c r="I8" s="110">
        <v>100000</v>
      </c>
      <c r="J8" s="110">
        <v>80000</v>
      </c>
      <c r="K8" s="110">
        <v>70000</v>
      </c>
      <c r="L8" s="110">
        <v>50000</v>
      </c>
      <c r="M8" s="112">
        <v>50000</v>
      </c>
    </row>
    <row r="9" spans="1:13" ht="15" customHeight="1">
      <c r="A9" s="306"/>
      <c r="B9" s="308"/>
      <c r="C9" s="102" t="s">
        <v>8</v>
      </c>
      <c r="D9" s="103">
        <f>E9+F9+G9+H9+I9+J9+K9+L9+M9</f>
        <v>524500</v>
      </c>
      <c r="E9" s="103">
        <v>12500</v>
      </c>
      <c r="F9" s="103">
        <v>22000</v>
      </c>
      <c r="G9" s="103">
        <v>40000</v>
      </c>
      <c r="H9" s="103">
        <v>100000</v>
      </c>
      <c r="I9" s="103">
        <v>100000</v>
      </c>
      <c r="J9" s="103">
        <v>80000</v>
      </c>
      <c r="K9" s="103">
        <f>K8</f>
        <v>70000</v>
      </c>
      <c r="L9" s="103">
        <f>L8</f>
        <v>50000</v>
      </c>
      <c r="M9" s="113">
        <f>M8</f>
        <v>50000</v>
      </c>
    </row>
    <row r="10" spans="1:13" ht="15" customHeight="1" thickBot="1">
      <c r="A10" s="307"/>
      <c r="B10" s="309"/>
      <c r="C10" s="136" t="s">
        <v>9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8">
        <v>0</v>
      </c>
    </row>
    <row r="11" spans="1:13" ht="12.75" customHeight="1" thickBot="1">
      <c r="A11" s="312" t="s">
        <v>28</v>
      </c>
      <c r="B11" s="313"/>
      <c r="C11" s="133" t="s">
        <v>7</v>
      </c>
      <c r="D11" s="139">
        <f>D5+D8</f>
        <v>1504500</v>
      </c>
      <c r="E11" s="140">
        <f>E5+E8</f>
        <v>92500</v>
      </c>
      <c r="F11" s="140">
        <f>F5+F8</f>
        <v>222000</v>
      </c>
      <c r="G11" s="140">
        <f>G5+G8</f>
        <v>140000</v>
      </c>
      <c r="H11" s="140">
        <f aca="true" t="shared" si="0" ref="H11:M11">H5+H8</f>
        <v>200000</v>
      </c>
      <c r="I11" s="140">
        <f t="shared" si="0"/>
        <v>200000</v>
      </c>
      <c r="J11" s="140">
        <f t="shared" si="0"/>
        <v>180000</v>
      </c>
      <c r="K11" s="140">
        <f t="shared" si="0"/>
        <v>170000</v>
      </c>
      <c r="L11" s="140">
        <f t="shared" si="0"/>
        <v>150000</v>
      </c>
      <c r="M11" s="141">
        <f t="shared" si="0"/>
        <v>150000</v>
      </c>
    </row>
    <row r="12" spans="1:13" ht="21" customHeight="1">
      <c r="A12" s="314"/>
      <c r="B12" s="271"/>
      <c r="C12" s="18" t="s">
        <v>8</v>
      </c>
      <c r="D12" s="103">
        <f aca="true" t="shared" si="1" ref="D12:M13">D6+D9</f>
        <v>1504500</v>
      </c>
      <c r="E12" s="103">
        <f t="shared" si="1"/>
        <v>92500</v>
      </c>
      <c r="F12" s="103">
        <f t="shared" si="1"/>
        <v>222000</v>
      </c>
      <c r="G12" s="104">
        <f aca="true" t="shared" si="2" ref="G12:M12">G6+G9</f>
        <v>140000</v>
      </c>
      <c r="H12" s="104">
        <f t="shared" si="2"/>
        <v>200000</v>
      </c>
      <c r="I12" s="104">
        <f t="shared" si="2"/>
        <v>200000</v>
      </c>
      <c r="J12" s="104">
        <f t="shared" si="2"/>
        <v>180000</v>
      </c>
      <c r="K12" s="104">
        <f t="shared" si="2"/>
        <v>170000</v>
      </c>
      <c r="L12" s="104">
        <f t="shared" si="2"/>
        <v>150000</v>
      </c>
      <c r="M12" s="105">
        <f t="shared" si="2"/>
        <v>150000</v>
      </c>
    </row>
    <row r="13" spans="1:13" ht="27.75" customHeight="1" thickBot="1">
      <c r="A13" s="315"/>
      <c r="B13" s="316"/>
      <c r="C13" s="114" t="s">
        <v>9</v>
      </c>
      <c r="D13" s="131">
        <f t="shared" si="1"/>
        <v>0</v>
      </c>
      <c r="E13" s="131">
        <f t="shared" si="1"/>
        <v>0</v>
      </c>
      <c r="F13" s="131">
        <f t="shared" si="1"/>
        <v>0</v>
      </c>
      <c r="G13" s="131">
        <f t="shared" si="1"/>
        <v>0</v>
      </c>
      <c r="H13" s="131">
        <f t="shared" si="1"/>
        <v>0</v>
      </c>
      <c r="I13" s="131">
        <f t="shared" si="1"/>
        <v>0</v>
      </c>
      <c r="J13" s="131">
        <f t="shared" si="1"/>
        <v>0</v>
      </c>
      <c r="K13" s="131">
        <f t="shared" si="1"/>
        <v>0</v>
      </c>
      <c r="L13" s="131">
        <f t="shared" si="1"/>
        <v>0</v>
      </c>
      <c r="M13" s="132">
        <f t="shared" si="1"/>
        <v>0</v>
      </c>
    </row>
    <row r="14" spans="1:13" ht="12.75" customHeight="1">
      <c r="A14" s="3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2" ht="12.75" customHeight="1">
      <c r="A15" s="30"/>
      <c r="B15" s="30"/>
    </row>
    <row r="16" spans="1:2" ht="12.75" customHeight="1">
      <c r="A16" s="30"/>
      <c r="B16" s="30"/>
    </row>
    <row r="17" spans="1:2" ht="12.75" customHeight="1">
      <c r="A17" s="30"/>
      <c r="B17" s="30"/>
    </row>
    <row r="18" ht="12.75" customHeight="1">
      <c r="B18" s="31"/>
    </row>
    <row r="19" ht="12.75" customHeight="1">
      <c r="B19" s="31"/>
    </row>
    <row r="20" ht="12.75" customHeight="1">
      <c r="B20" s="31"/>
    </row>
    <row r="21" ht="12.75" customHeight="1">
      <c r="B21" s="31"/>
    </row>
  </sheetData>
  <sheetProtection/>
  <mergeCells count="11">
    <mergeCell ref="C2:C3"/>
    <mergeCell ref="D2:D3"/>
    <mergeCell ref="A8:A10"/>
    <mergeCell ref="B8:B10"/>
    <mergeCell ref="A1:M1"/>
    <mergeCell ref="A11:B13"/>
    <mergeCell ref="A5:A7"/>
    <mergeCell ref="B5:B7"/>
    <mergeCell ref="E2:M2"/>
    <mergeCell ref="A2:A3"/>
    <mergeCell ref="B2:B3"/>
  </mergeCells>
  <printOptions/>
  <pageMargins left="0.31" right="0.31" top="1" bottom="1" header="0.5" footer="0.5"/>
  <pageSetup horizontalDpi="600" verticalDpi="600" orientation="landscape" paperSize="9" r:id="rId1"/>
  <headerFooter alignWithMargins="0">
    <oddHeader>&amp;CZałącznik do uchwały nr XLI/343/2009 Rady Miejskiej w Gniewkowie z dnia 26 sierpnia 2009 r.</oddHeader>
    <oddFooter>&amp;CWieloletni Plan Inwestycyjny Gminy Gniewkowo na lata 2007-2015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70"/>
  <sheetViews>
    <sheetView zoomScalePageLayoutView="0" workbookViewId="0" topLeftCell="D67">
      <selection activeCell="D72" sqref="D72:M78"/>
    </sheetView>
  </sheetViews>
  <sheetFormatPr defaultColWidth="9.140625" defaultRowHeight="12.75"/>
  <cols>
    <col min="1" max="1" width="3.140625" style="0" customWidth="1"/>
    <col min="2" max="2" width="23.57421875" style="13" customWidth="1"/>
    <col min="3" max="3" width="18.57421875" style="0" customWidth="1"/>
    <col min="4" max="4" width="11.140625" style="0" customWidth="1"/>
    <col min="5" max="5" width="9.00390625" style="0" customWidth="1"/>
    <col min="6" max="6" width="10.140625" style="0" customWidth="1"/>
    <col min="7" max="7" width="10.421875" style="0" customWidth="1"/>
    <col min="8" max="8" width="11.140625" style="0" customWidth="1"/>
    <col min="9" max="9" width="10.28125" style="0" customWidth="1"/>
    <col min="10" max="10" width="10.57421875" style="0" customWidth="1"/>
    <col min="11" max="11" width="7.421875" style="0" customWidth="1"/>
    <col min="13" max="13" width="9.7109375" style="0" customWidth="1"/>
  </cols>
  <sheetData>
    <row r="1" spans="1:3" ht="19.5" thickBot="1">
      <c r="A1" s="88" t="s">
        <v>36</v>
      </c>
      <c r="B1" s="12"/>
      <c r="C1" s="9"/>
    </row>
    <row r="2" spans="1:13" ht="16.5" customHeight="1" thickBot="1">
      <c r="A2" s="246" t="s">
        <v>0</v>
      </c>
      <c r="B2" s="248" t="s">
        <v>1</v>
      </c>
      <c r="C2" s="248" t="s">
        <v>5</v>
      </c>
      <c r="D2" s="246" t="s">
        <v>82</v>
      </c>
      <c r="E2" s="243" t="s">
        <v>3</v>
      </c>
      <c r="F2" s="326"/>
      <c r="G2" s="326"/>
      <c r="H2" s="326"/>
      <c r="I2" s="326"/>
      <c r="J2" s="326"/>
      <c r="K2" s="326"/>
      <c r="L2" s="326"/>
      <c r="M2" s="327"/>
    </row>
    <row r="3" spans="1:13" ht="21.75" customHeight="1" thickBot="1">
      <c r="A3" s="247"/>
      <c r="B3" s="329"/>
      <c r="C3" s="329"/>
      <c r="D3" s="330"/>
      <c r="E3" s="56">
        <v>2007</v>
      </c>
      <c r="F3" s="115">
        <v>2008</v>
      </c>
      <c r="G3" s="56">
        <v>2009</v>
      </c>
      <c r="H3" s="56">
        <v>2010</v>
      </c>
      <c r="I3" s="116">
        <v>2011</v>
      </c>
      <c r="J3" s="116">
        <v>2012</v>
      </c>
      <c r="K3" s="116">
        <v>2013</v>
      </c>
      <c r="L3" s="115">
        <v>2014</v>
      </c>
      <c r="M3" s="116">
        <v>2015</v>
      </c>
    </row>
    <row r="4" spans="1:13" ht="12" customHeight="1" thickBot="1">
      <c r="A4" s="29">
        <v>1</v>
      </c>
      <c r="B4" s="20">
        <v>2</v>
      </c>
      <c r="C4" s="32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4">
        <v>9</v>
      </c>
      <c r="J4" s="34">
        <v>10</v>
      </c>
      <c r="K4" s="34">
        <v>11</v>
      </c>
      <c r="L4" s="35">
        <v>12</v>
      </c>
      <c r="M4" s="35">
        <v>13</v>
      </c>
    </row>
    <row r="5" spans="1:13" ht="13.5" customHeight="1">
      <c r="A5" s="344">
        <v>1</v>
      </c>
      <c r="B5" s="337" t="s">
        <v>85</v>
      </c>
      <c r="C5" s="62" t="s">
        <v>7</v>
      </c>
      <c r="D5" s="63">
        <v>507000</v>
      </c>
      <c r="E5" s="117">
        <v>507000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118">
        <v>0</v>
      </c>
    </row>
    <row r="6" spans="1:13" ht="13.5" customHeight="1">
      <c r="A6" s="345"/>
      <c r="B6" s="338"/>
      <c r="C6" s="18" t="s">
        <v>64</v>
      </c>
      <c r="D6" s="65">
        <v>207000</v>
      </c>
      <c r="E6" s="119">
        <v>207000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120">
        <v>0</v>
      </c>
    </row>
    <row r="7" spans="1:13" ht="21" customHeight="1">
      <c r="A7" s="345"/>
      <c r="B7" s="339"/>
      <c r="C7" s="128" t="s">
        <v>83</v>
      </c>
      <c r="D7" s="19">
        <v>300000</v>
      </c>
      <c r="E7" s="121">
        <v>300000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21">
        <v>0</v>
      </c>
    </row>
    <row r="8" spans="1:13" ht="13.5" customHeight="1">
      <c r="A8" s="334">
        <v>2</v>
      </c>
      <c r="B8" s="257" t="s">
        <v>156</v>
      </c>
      <c r="C8" s="62" t="s">
        <v>7</v>
      </c>
      <c r="D8" s="63">
        <v>1299000</v>
      </c>
      <c r="E8" s="63">
        <v>0</v>
      </c>
      <c r="F8" s="63">
        <v>1299000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118">
        <v>0</v>
      </c>
    </row>
    <row r="9" spans="1:13" ht="13.5" customHeight="1">
      <c r="A9" s="335"/>
      <c r="B9" s="258"/>
      <c r="C9" s="18" t="s">
        <v>64</v>
      </c>
      <c r="D9" s="65">
        <v>633000</v>
      </c>
      <c r="E9" s="65">
        <v>0</v>
      </c>
      <c r="F9" s="65">
        <v>633000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120">
        <v>0</v>
      </c>
    </row>
    <row r="10" spans="1:14" ht="23.25" customHeight="1">
      <c r="A10" s="336"/>
      <c r="B10" s="259"/>
      <c r="C10" s="67" t="s">
        <v>88</v>
      </c>
      <c r="D10" s="19">
        <v>666000</v>
      </c>
      <c r="E10" s="19">
        <v>0</v>
      </c>
      <c r="F10" s="19">
        <v>666000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1">
        <v>0</v>
      </c>
      <c r="N10" s="50"/>
    </row>
    <row r="11" spans="1:13" ht="13.5" customHeight="1">
      <c r="A11" s="334">
        <v>3</v>
      </c>
      <c r="B11" s="257" t="s">
        <v>50</v>
      </c>
      <c r="C11" s="62" t="s">
        <v>7</v>
      </c>
      <c r="D11" s="63">
        <v>50000</v>
      </c>
      <c r="E11" s="63">
        <v>0</v>
      </c>
      <c r="F11" s="63">
        <v>50000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118">
        <v>0</v>
      </c>
    </row>
    <row r="12" spans="1:13" ht="13.5" customHeight="1">
      <c r="A12" s="335"/>
      <c r="B12" s="258"/>
      <c r="C12" s="18" t="s">
        <v>64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120">
        <v>0</v>
      </c>
    </row>
    <row r="13" spans="1:13" ht="23.25" customHeight="1">
      <c r="A13" s="336"/>
      <c r="B13" s="259"/>
      <c r="C13" s="67" t="s">
        <v>87</v>
      </c>
      <c r="D13" s="19">
        <v>50000</v>
      </c>
      <c r="E13" s="19">
        <v>0</v>
      </c>
      <c r="F13" s="19">
        <v>50000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1">
        <v>0</v>
      </c>
    </row>
    <row r="14" spans="1:13" ht="13.5" customHeight="1">
      <c r="A14" s="334">
        <v>4</v>
      </c>
      <c r="B14" s="257" t="s">
        <v>49</v>
      </c>
      <c r="C14" s="62" t="s">
        <v>7</v>
      </c>
      <c r="D14" s="63">
        <v>14700</v>
      </c>
      <c r="E14" s="63">
        <v>0</v>
      </c>
      <c r="F14" s="63">
        <v>14700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118">
        <v>0</v>
      </c>
    </row>
    <row r="15" spans="1:13" ht="13.5" customHeight="1">
      <c r="A15" s="335"/>
      <c r="B15" s="258"/>
      <c r="C15" s="18" t="s">
        <v>64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120">
        <v>0</v>
      </c>
    </row>
    <row r="16" spans="1:13" ht="24" customHeight="1">
      <c r="A16" s="336"/>
      <c r="B16" s="259"/>
      <c r="C16" s="67" t="s">
        <v>86</v>
      </c>
      <c r="D16" s="19">
        <v>14700</v>
      </c>
      <c r="E16" s="19">
        <v>0</v>
      </c>
      <c r="F16" s="19">
        <v>14700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1">
        <v>0</v>
      </c>
    </row>
    <row r="17" spans="1:13" ht="13.5" customHeight="1">
      <c r="A17" s="334">
        <v>5</v>
      </c>
      <c r="B17" s="257" t="s">
        <v>54</v>
      </c>
      <c r="C17" s="62" t="s">
        <v>7</v>
      </c>
      <c r="D17" s="63">
        <v>20000</v>
      </c>
      <c r="E17" s="63">
        <v>0</v>
      </c>
      <c r="F17" s="63">
        <v>20000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118">
        <v>0</v>
      </c>
    </row>
    <row r="18" spans="1:13" ht="13.5" customHeight="1">
      <c r="A18" s="335"/>
      <c r="B18" s="258"/>
      <c r="C18" s="18" t="s">
        <v>64</v>
      </c>
      <c r="D18" s="65">
        <v>20000</v>
      </c>
      <c r="E18" s="65">
        <v>0</v>
      </c>
      <c r="F18" s="65">
        <v>20000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120">
        <v>0</v>
      </c>
    </row>
    <row r="19" spans="1:13" ht="11.25" customHeight="1">
      <c r="A19" s="336"/>
      <c r="B19" s="259"/>
      <c r="C19" s="67" t="s">
        <v>9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1">
        <v>0</v>
      </c>
    </row>
    <row r="20" spans="1:13" ht="13.5" customHeight="1">
      <c r="A20" s="341">
        <v>6</v>
      </c>
      <c r="B20" s="342" t="s">
        <v>57</v>
      </c>
      <c r="C20" s="62" t="s">
        <v>7</v>
      </c>
      <c r="D20" s="63">
        <f>F20+G20+H20</f>
        <v>705000</v>
      </c>
      <c r="E20" s="63">
        <v>0</v>
      </c>
      <c r="F20" s="63">
        <v>240000</v>
      </c>
      <c r="G20" s="63">
        <v>315000</v>
      </c>
      <c r="H20" s="63">
        <v>150000</v>
      </c>
      <c r="I20" s="63">
        <v>0</v>
      </c>
      <c r="J20" s="63">
        <v>0</v>
      </c>
      <c r="K20" s="63">
        <v>0</v>
      </c>
      <c r="L20" s="63">
        <v>0</v>
      </c>
      <c r="M20" s="118">
        <v>0</v>
      </c>
    </row>
    <row r="21" spans="1:13" ht="13.5" customHeight="1">
      <c r="A21" s="341"/>
      <c r="B21" s="342"/>
      <c r="C21" s="18" t="s">
        <v>64</v>
      </c>
      <c r="D21" s="65">
        <f>F21+G21+H21</f>
        <v>507500</v>
      </c>
      <c r="E21" s="65">
        <v>0</v>
      </c>
      <c r="F21" s="65">
        <v>240000</v>
      </c>
      <c r="G21" s="65">
        <v>215000</v>
      </c>
      <c r="H21" s="65">
        <v>52500</v>
      </c>
      <c r="I21" s="65">
        <v>0</v>
      </c>
      <c r="J21" s="65">
        <v>0</v>
      </c>
      <c r="K21" s="65">
        <v>0</v>
      </c>
      <c r="L21" s="65">
        <v>0</v>
      </c>
      <c r="M21" s="120">
        <v>0</v>
      </c>
    </row>
    <row r="22" spans="1:13" ht="13.5" customHeight="1">
      <c r="A22" s="341"/>
      <c r="B22" s="342"/>
      <c r="C22" s="72" t="s">
        <v>153</v>
      </c>
      <c r="D22" s="69">
        <f>G22</f>
        <v>100000</v>
      </c>
      <c r="E22" s="69">
        <v>0</v>
      </c>
      <c r="F22" s="69">
        <v>0</v>
      </c>
      <c r="G22" s="69">
        <v>100000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</row>
    <row r="23" spans="1:13" ht="13.5" customHeight="1">
      <c r="A23" s="341"/>
      <c r="B23" s="343"/>
      <c r="C23" s="197" t="s">
        <v>135</v>
      </c>
      <c r="D23" s="198">
        <f>H23</f>
        <v>97500</v>
      </c>
      <c r="E23" s="19">
        <v>0</v>
      </c>
      <c r="F23" s="19">
        <v>0</v>
      </c>
      <c r="G23" s="19">
        <v>0</v>
      </c>
      <c r="H23" s="199">
        <v>97500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</row>
    <row r="24" spans="1:13" ht="13.5" customHeight="1">
      <c r="A24" s="331">
        <v>7</v>
      </c>
      <c r="B24" s="253" t="s">
        <v>90</v>
      </c>
      <c r="C24" s="62" t="s">
        <v>7</v>
      </c>
      <c r="D24" s="63">
        <f>F24+G24</f>
        <v>155000</v>
      </c>
      <c r="E24" s="63">
        <v>0</v>
      </c>
      <c r="F24" s="63">
        <v>80000</v>
      </c>
      <c r="G24" s="63">
        <v>75000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118">
        <v>0</v>
      </c>
    </row>
    <row r="25" spans="1:13" ht="13.5" customHeight="1">
      <c r="A25" s="346"/>
      <c r="B25" s="286"/>
      <c r="C25" s="18" t="s">
        <v>64</v>
      </c>
      <c r="D25" s="65">
        <f>G25+F25</f>
        <v>155000</v>
      </c>
      <c r="E25" s="17">
        <v>0</v>
      </c>
      <c r="F25" s="65">
        <v>80000</v>
      </c>
      <c r="G25" s="65">
        <v>75000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120">
        <v>0</v>
      </c>
    </row>
    <row r="26" spans="1:13" ht="13.5" customHeight="1">
      <c r="A26" s="347"/>
      <c r="B26" s="287"/>
      <c r="C26" s="67" t="s">
        <v>9</v>
      </c>
      <c r="D26" s="19">
        <f>G26+F26</f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21">
        <v>0</v>
      </c>
    </row>
    <row r="27" spans="1:13" ht="13.5" customHeight="1">
      <c r="A27" s="340">
        <v>8</v>
      </c>
      <c r="B27" s="328" t="s">
        <v>94</v>
      </c>
      <c r="C27" s="62" t="s">
        <v>7</v>
      </c>
      <c r="D27" s="63">
        <v>30000</v>
      </c>
      <c r="E27" s="63">
        <v>0</v>
      </c>
      <c r="F27" s="63">
        <v>0</v>
      </c>
      <c r="G27" s="63">
        <v>30000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118">
        <v>0</v>
      </c>
    </row>
    <row r="28" spans="1:13" ht="13.5" customHeight="1">
      <c r="A28" s="340"/>
      <c r="B28" s="328"/>
      <c r="C28" s="18" t="s">
        <v>64</v>
      </c>
      <c r="D28" s="65">
        <v>30000</v>
      </c>
      <c r="E28" s="17">
        <v>0</v>
      </c>
      <c r="F28" s="65">
        <v>0</v>
      </c>
      <c r="G28" s="65">
        <v>30000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120">
        <v>0</v>
      </c>
    </row>
    <row r="29" spans="1:13" ht="13.5" customHeight="1">
      <c r="A29" s="340"/>
      <c r="B29" s="328"/>
      <c r="C29" s="67" t="s">
        <v>9</v>
      </c>
      <c r="D29" s="19">
        <f>G29+F29</f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1">
        <v>0</v>
      </c>
    </row>
    <row r="30" spans="1:13" ht="13.5" customHeight="1">
      <c r="A30" s="340">
        <v>9</v>
      </c>
      <c r="B30" s="328" t="s">
        <v>91</v>
      </c>
      <c r="C30" s="62" t="s">
        <v>7</v>
      </c>
      <c r="D30" s="63">
        <v>50000</v>
      </c>
      <c r="E30" s="63">
        <v>0</v>
      </c>
      <c r="F30" s="63">
        <v>0</v>
      </c>
      <c r="G30" s="63">
        <v>50000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118">
        <v>0</v>
      </c>
    </row>
    <row r="31" spans="1:13" ht="13.5" customHeight="1">
      <c r="A31" s="340"/>
      <c r="B31" s="328"/>
      <c r="C31" s="18" t="s">
        <v>64</v>
      </c>
      <c r="D31" s="65">
        <v>50000</v>
      </c>
      <c r="E31" s="17">
        <v>0</v>
      </c>
      <c r="F31" s="65">
        <v>0</v>
      </c>
      <c r="G31" s="65">
        <v>50000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120">
        <v>0</v>
      </c>
    </row>
    <row r="32" spans="1:13" ht="13.5" customHeight="1">
      <c r="A32" s="340"/>
      <c r="B32" s="328"/>
      <c r="C32" s="67" t="s">
        <v>9</v>
      </c>
      <c r="D32" s="19">
        <f>G32+F32</f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21">
        <v>0</v>
      </c>
    </row>
    <row r="33" spans="1:13" ht="13.5" customHeight="1">
      <c r="A33" s="331">
        <v>10</v>
      </c>
      <c r="B33" s="253" t="s">
        <v>122</v>
      </c>
      <c r="C33" s="62" t="s">
        <v>7</v>
      </c>
      <c r="D33" s="63">
        <f>G33</f>
        <v>50000</v>
      </c>
      <c r="E33" s="63">
        <v>0</v>
      </c>
      <c r="F33" s="63">
        <v>0</v>
      </c>
      <c r="G33" s="63">
        <v>50000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118">
        <v>0</v>
      </c>
    </row>
    <row r="34" spans="1:13" ht="13.5" customHeight="1">
      <c r="A34" s="332"/>
      <c r="B34" s="254"/>
      <c r="C34" s="18" t="s">
        <v>64</v>
      </c>
      <c r="D34" s="65">
        <f>G34</f>
        <v>50000</v>
      </c>
      <c r="E34" s="17">
        <v>0</v>
      </c>
      <c r="F34" s="65">
        <v>0</v>
      </c>
      <c r="G34" s="65">
        <v>50000</v>
      </c>
      <c r="H34" s="65">
        <f>H33-H35</f>
        <v>0</v>
      </c>
      <c r="I34" s="65">
        <v>0</v>
      </c>
      <c r="J34" s="65">
        <v>0</v>
      </c>
      <c r="K34" s="65">
        <v>0</v>
      </c>
      <c r="L34" s="65">
        <v>0</v>
      </c>
      <c r="M34" s="120">
        <v>0</v>
      </c>
    </row>
    <row r="35" spans="1:13" ht="17.25" customHeight="1">
      <c r="A35" s="333"/>
      <c r="B35" s="255"/>
      <c r="C35" s="67" t="s">
        <v>9</v>
      </c>
      <c r="D35" s="19">
        <f>H35+I35+J35</f>
        <v>0</v>
      </c>
      <c r="E35" s="19">
        <v>0</v>
      </c>
      <c r="F35" s="19">
        <v>0</v>
      </c>
      <c r="G35" s="19">
        <v>0</v>
      </c>
      <c r="H35" s="19">
        <f>H33*0.75</f>
        <v>0</v>
      </c>
      <c r="I35" s="19">
        <f>I33*0.75</f>
        <v>0</v>
      </c>
      <c r="J35" s="19">
        <v>0</v>
      </c>
      <c r="K35" s="19">
        <v>0</v>
      </c>
      <c r="L35" s="19">
        <v>0</v>
      </c>
      <c r="M35" s="21">
        <v>0</v>
      </c>
    </row>
    <row r="36" spans="1:13" ht="13.5" customHeight="1">
      <c r="A36" s="340">
        <v>11</v>
      </c>
      <c r="B36" s="328" t="s">
        <v>92</v>
      </c>
      <c r="C36" s="62" t="s">
        <v>7</v>
      </c>
      <c r="D36" s="63">
        <f>G36</f>
        <v>465000</v>
      </c>
      <c r="E36" s="63">
        <v>0</v>
      </c>
      <c r="F36" s="63">
        <v>0</v>
      </c>
      <c r="G36" s="63">
        <v>465000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118">
        <v>0</v>
      </c>
    </row>
    <row r="37" spans="1:13" ht="13.5" customHeight="1">
      <c r="A37" s="340"/>
      <c r="B37" s="328"/>
      <c r="C37" s="18" t="s">
        <v>64</v>
      </c>
      <c r="D37" s="65">
        <f>G37</f>
        <v>315000</v>
      </c>
      <c r="E37" s="17">
        <v>0</v>
      </c>
      <c r="F37" s="65">
        <v>0</v>
      </c>
      <c r="G37" s="65">
        <f>G36-G38</f>
        <v>315000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120">
        <v>0</v>
      </c>
    </row>
    <row r="38" spans="1:13" ht="13.5" customHeight="1">
      <c r="A38" s="340"/>
      <c r="B38" s="328"/>
      <c r="C38" s="67" t="s">
        <v>93</v>
      </c>
      <c r="D38" s="19">
        <v>150000</v>
      </c>
      <c r="E38" s="19">
        <v>0</v>
      </c>
      <c r="F38" s="19">
        <v>0</v>
      </c>
      <c r="G38" s="19">
        <v>150000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1">
        <v>0</v>
      </c>
    </row>
    <row r="39" spans="1:13" ht="13.5" customHeight="1">
      <c r="A39" s="334">
        <v>12</v>
      </c>
      <c r="B39" s="257" t="s">
        <v>32</v>
      </c>
      <c r="C39" s="62" t="s">
        <v>7</v>
      </c>
      <c r="D39" s="63">
        <f>F39+G39+H39+I39</f>
        <v>419520</v>
      </c>
      <c r="E39" s="63">
        <v>0</v>
      </c>
      <c r="F39" s="63">
        <v>19520</v>
      </c>
      <c r="G39" s="63">
        <v>150000</v>
      </c>
      <c r="H39" s="63">
        <v>250000</v>
      </c>
      <c r="I39" s="63">
        <v>0</v>
      </c>
      <c r="J39" s="63">
        <v>0</v>
      </c>
      <c r="K39" s="63">
        <v>0</v>
      </c>
      <c r="L39" s="63">
        <v>0</v>
      </c>
      <c r="M39" s="118">
        <v>0</v>
      </c>
    </row>
    <row r="40" spans="1:13" s="16" customFormat="1" ht="13.5" customHeight="1">
      <c r="A40" s="335"/>
      <c r="B40" s="258"/>
      <c r="C40" s="18" t="s">
        <v>64</v>
      </c>
      <c r="D40" s="122">
        <f>F40+G40+H40+I40+L40+M40</f>
        <v>219520</v>
      </c>
      <c r="E40" s="122">
        <v>0</v>
      </c>
      <c r="F40" s="122">
        <v>19520</v>
      </c>
      <c r="G40" s="122">
        <v>50000</v>
      </c>
      <c r="H40" s="122">
        <v>150000</v>
      </c>
      <c r="I40" s="122">
        <v>0</v>
      </c>
      <c r="J40" s="122">
        <v>0</v>
      </c>
      <c r="K40" s="122">
        <v>0</v>
      </c>
      <c r="L40" s="122">
        <v>0</v>
      </c>
      <c r="M40" s="123">
        <v>0</v>
      </c>
    </row>
    <row r="41" spans="1:13" s="16" customFormat="1" ht="13.5" customHeight="1">
      <c r="A41" s="335"/>
      <c r="B41" s="258"/>
      <c r="C41" s="18" t="s">
        <v>63</v>
      </c>
      <c r="D41" s="65">
        <f>G41+H41</f>
        <v>200000</v>
      </c>
      <c r="E41" s="65">
        <v>0</v>
      </c>
      <c r="F41" s="65">
        <v>0</v>
      </c>
      <c r="G41" s="65">
        <v>100000</v>
      </c>
      <c r="H41" s="65">
        <v>100000</v>
      </c>
      <c r="I41" s="65">
        <v>0</v>
      </c>
      <c r="J41" s="65">
        <v>0</v>
      </c>
      <c r="K41" s="65">
        <v>0</v>
      </c>
      <c r="L41" s="65">
        <v>0</v>
      </c>
      <c r="M41" s="120">
        <v>0</v>
      </c>
    </row>
    <row r="42" spans="1:13" ht="33" customHeight="1">
      <c r="A42" s="336"/>
      <c r="B42" s="259"/>
      <c r="C42" s="72" t="s">
        <v>89</v>
      </c>
      <c r="D42" s="69">
        <f>F42+G42+H42+I42+L42+M42</f>
        <v>227044.22400000002</v>
      </c>
      <c r="E42" s="69">
        <v>0</v>
      </c>
      <c r="F42" s="69">
        <v>0</v>
      </c>
      <c r="G42" s="69">
        <v>0</v>
      </c>
      <c r="H42" s="69">
        <v>0</v>
      </c>
      <c r="I42" s="69">
        <f>D39*54.12%</f>
        <v>227044.22400000002</v>
      </c>
      <c r="J42" s="69">
        <v>0</v>
      </c>
      <c r="K42" s="69">
        <v>0</v>
      </c>
      <c r="L42" s="69">
        <v>0</v>
      </c>
      <c r="M42" s="124">
        <v>0</v>
      </c>
    </row>
    <row r="43" spans="1:13" ht="13.5" customHeight="1">
      <c r="A43" s="334">
        <v>13</v>
      </c>
      <c r="B43" s="257" t="s">
        <v>31</v>
      </c>
      <c r="C43" s="62" t="s">
        <v>7</v>
      </c>
      <c r="D43" s="63">
        <f>F43+G43+H43</f>
        <v>319520</v>
      </c>
      <c r="E43" s="63">
        <v>0</v>
      </c>
      <c r="F43" s="63">
        <v>19520</v>
      </c>
      <c r="G43" s="63">
        <v>150000</v>
      </c>
      <c r="H43" s="63">
        <v>150000</v>
      </c>
      <c r="I43" s="63">
        <v>0</v>
      </c>
      <c r="J43" s="63">
        <v>0</v>
      </c>
      <c r="K43" s="63">
        <v>0</v>
      </c>
      <c r="L43" s="63">
        <v>0</v>
      </c>
      <c r="M43" s="118">
        <v>0</v>
      </c>
    </row>
    <row r="44" spans="1:13" ht="13.5" customHeight="1">
      <c r="A44" s="335"/>
      <c r="B44" s="258"/>
      <c r="C44" s="18" t="s">
        <v>64</v>
      </c>
      <c r="D44" s="65">
        <f>F44+G44+H44+I44</f>
        <v>149520</v>
      </c>
      <c r="E44" s="65">
        <v>0</v>
      </c>
      <c r="F44" s="65">
        <v>19520</v>
      </c>
      <c r="G44" s="65">
        <v>50000</v>
      </c>
      <c r="H44" s="65">
        <v>80000</v>
      </c>
      <c r="I44" s="65">
        <v>0</v>
      </c>
      <c r="J44" s="65">
        <v>0</v>
      </c>
      <c r="K44" s="65">
        <v>0</v>
      </c>
      <c r="L44" s="65">
        <v>0</v>
      </c>
      <c r="M44" s="120">
        <v>0</v>
      </c>
    </row>
    <row r="45" spans="1:13" ht="13.5" customHeight="1">
      <c r="A45" s="335"/>
      <c r="B45" s="258"/>
      <c r="C45" s="18" t="s">
        <v>63</v>
      </c>
      <c r="D45" s="65">
        <f>G45+H45</f>
        <v>170000</v>
      </c>
      <c r="E45" s="65">
        <v>0</v>
      </c>
      <c r="F45" s="65">
        <v>0</v>
      </c>
      <c r="G45" s="65">
        <v>100000</v>
      </c>
      <c r="H45" s="65">
        <v>70000</v>
      </c>
      <c r="I45" s="65">
        <v>0</v>
      </c>
      <c r="J45" s="65">
        <v>0</v>
      </c>
      <c r="K45" s="65">
        <v>0</v>
      </c>
      <c r="L45" s="65">
        <v>0</v>
      </c>
      <c r="M45" s="120">
        <v>0</v>
      </c>
    </row>
    <row r="46" spans="1:13" ht="33.75" customHeight="1">
      <c r="A46" s="336"/>
      <c r="B46" s="259"/>
      <c r="C46" s="72" t="s">
        <v>89</v>
      </c>
      <c r="D46" s="19">
        <f>F46+G46+H46+I46</f>
        <v>172924.22400000002</v>
      </c>
      <c r="E46" s="19">
        <v>0</v>
      </c>
      <c r="F46" s="19">
        <v>0</v>
      </c>
      <c r="G46" s="19">
        <v>0</v>
      </c>
      <c r="H46" s="19">
        <v>0</v>
      </c>
      <c r="I46" s="19">
        <f>D43*54.12%</f>
        <v>172924.22400000002</v>
      </c>
      <c r="J46" s="19">
        <v>0</v>
      </c>
      <c r="K46" s="19">
        <v>0</v>
      </c>
      <c r="L46" s="19">
        <v>0</v>
      </c>
      <c r="M46" s="21">
        <v>0</v>
      </c>
    </row>
    <row r="47" spans="1:13" ht="13.5" customHeight="1">
      <c r="A47" s="331">
        <v>14</v>
      </c>
      <c r="B47" s="257" t="s">
        <v>133</v>
      </c>
      <c r="C47" s="62" t="s">
        <v>7</v>
      </c>
      <c r="D47" s="63">
        <f>G47+H47+I47</f>
        <v>10244000</v>
      </c>
      <c r="E47" s="63">
        <v>0</v>
      </c>
      <c r="F47" s="63">
        <v>0</v>
      </c>
      <c r="G47" s="63">
        <v>244000</v>
      </c>
      <c r="H47" s="63">
        <f>H48+H49+H50</f>
        <v>8400000</v>
      </c>
      <c r="I47" s="63">
        <f>I50</f>
        <v>1600000</v>
      </c>
      <c r="J47" s="63">
        <v>0</v>
      </c>
      <c r="K47" s="63">
        <v>0</v>
      </c>
      <c r="L47" s="63">
        <v>0</v>
      </c>
      <c r="M47" s="118">
        <v>0</v>
      </c>
    </row>
    <row r="48" spans="1:13" ht="13.5" customHeight="1">
      <c r="A48" s="332"/>
      <c r="B48" s="258"/>
      <c r="C48" s="18" t="s">
        <v>64</v>
      </c>
      <c r="D48" s="65">
        <f>F48+G48+H48+I48+L48+M48</f>
        <v>1244000</v>
      </c>
      <c r="E48" s="65">
        <v>0</v>
      </c>
      <c r="F48" s="65">
        <v>0</v>
      </c>
      <c r="G48" s="65">
        <v>244000</v>
      </c>
      <c r="H48" s="65">
        <v>1000000</v>
      </c>
      <c r="I48" s="65">
        <v>0</v>
      </c>
      <c r="J48" s="65">
        <v>0</v>
      </c>
      <c r="K48" s="65">
        <v>0</v>
      </c>
      <c r="L48" s="65">
        <v>0</v>
      </c>
      <c r="M48" s="120">
        <v>0</v>
      </c>
    </row>
    <row r="49" spans="1:13" ht="24" customHeight="1">
      <c r="A49" s="332"/>
      <c r="B49" s="258"/>
      <c r="C49" s="18" t="s">
        <v>154</v>
      </c>
      <c r="D49" s="65">
        <f>G49+H49</f>
        <v>5400000</v>
      </c>
      <c r="E49" s="65">
        <v>0</v>
      </c>
      <c r="F49" s="65">
        <v>0</v>
      </c>
      <c r="G49" s="65">
        <v>0</v>
      </c>
      <c r="H49" s="65">
        <v>5400000</v>
      </c>
      <c r="I49" s="65">
        <v>0</v>
      </c>
      <c r="J49" s="65">
        <v>0</v>
      </c>
      <c r="K49" s="65">
        <v>0</v>
      </c>
      <c r="L49" s="65">
        <v>0</v>
      </c>
      <c r="M49" s="120">
        <v>0</v>
      </c>
    </row>
    <row r="50" spans="1:13" ht="21.75" customHeight="1">
      <c r="A50" s="333"/>
      <c r="B50" s="259"/>
      <c r="C50" s="67" t="s">
        <v>86</v>
      </c>
      <c r="D50" s="19">
        <f>F50+G50+H50+I50+L50+M50</f>
        <v>3600000</v>
      </c>
      <c r="E50" s="19">
        <v>0</v>
      </c>
      <c r="F50" s="19">
        <v>0</v>
      </c>
      <c r="G50" s="19">
        <v>0</v>
      </c>
      <c r="H50" s="19">
        <v>2000000</v>
      </c>
      <c r="I50" s="19">
        <v>1600000</v>
      </c>
      <c r="J50" s="19">
        <v>0</v>
      </c>
      <c r="K50" s="19">
        <v>0</v>
      </c>
      <c r="L50" s="19">
        <v>0</v>
      </c>
      <c r="M50" s="21">
        <v>0</v>
      </c>
    </row>
    <row r="51" spans="1:13" ht="13.5" customHeight="1">
      <c r="A51" s="331">
        <v>15</v>
      </c>
      <c r="B51" s="253" t="s">
        <v>48</v>
      </c>
      <c r="C51" s="62" t="s">
        <v>7</v>
      </c>
      <c r="D51" s="63">
        <f>H51+I51+J51</f>
        <v>400000</v>
      </c>
      <c r="E51" s="63">
        <v>0</v>
      </c>
      <c r="F51" s="63">
        <v>0</v>
      </c>
      <c r="G51" s="63">
        <v>0</v>
      </c>
      <c r="H51" s="63">
        <v>200000</v>
      </c>
      <c r="I51" s="63">
        <v>100000</v>
      </c>
      <c r="J51" s="63">
        <v>100000</v>
      </c>
      <c r="K51" s="63">
        <v>0</v>
      </c>
      <c r="L51" s="63">
        <v>0</v>
      </c>
      <c r="M51" s="118">
        <v>0</v>
      </c>
    </row>
    <row r="52" spans="1:13" ht="13.5" customHeight="1">
      <c r="A52" s="332"/>
      <c r="B52" s="254"/>
      <c r="C52" s="18" t="s">
        <v>64</v>
      </c>
      <c r="D52" s="65">
        <f>H52+I52+J52</f>
        <v>100000</v>
      </c>
      <c r="E52" s="17">
        <v>0</v>
      </c>
      <c r="F52" s="65">
        <v>0</v>
      </c>
      <c r="G52" s="65">
        <v>0</v>
      </c>
      <c r="H52" s="65">
        <f>H51-H53</f>
        <v>50000</v>
      </c>
      <c r="I52" s="65">
        <f>I51-I53</f>
        <v>25000</v>
      </c>
      <c r="J52" s="65">
        <v>25000</v>
      </c>
      <c r="K52" s="65">
        <v>0</v>
      </c>
      <c r="L52" s="65">
        <v>0</v>
      </c>
      <c r="M52" s="120">
        <v>0</v>
      </c>
    </row>
    <row r="53" spans="1:13" ht="24.75" customHeight="1">
      <c r="A53" s="333"/>
      <c r="B53" s="255"/>
      <c r="C53" s="67" t="s">
        <v>84</v>
      </c>
      <c r="D53" s="19">
        <f>H53+I53+J53</f>
        <v>300000</v>
      </c>
      <c r="E53" s="19">
        <v>0</v>
      </c>
      <c r="F53" s="19">
        <v>0</v>
      </c>
      <c r="G53" s="19">
        <v>0</v>
      </c>
      <c r="H53" s="19">
        <f>H51*0.75</f>
        <v>150000</v>
      </c>
      <c r="I53" s="19">
        <f>I51*0.75</f>
        <v>75000</v>
      </c>
      <c r="J53" s="19">
        <f>J51-J52</f>
        <v>75000</v>
      </c>
      <c r="K53" s="19">
        <v>0</v>
      </c>
      <c r="L53" s="19">
        <v>0</v>
      </c>
      <c r="M53" s="21">
        <v>0</v>
      </c>
    </row>
    <row r="54" spans="1:13" ht="16.5" customHeight="1">
      <c r="A54" s="331">
        <v>16</v>
      </c>
      <c r="B54" s="253" t="s">
        <v>61</v>
      </c>
      <c r="C54" s="62" t="s">
        <v>7</v>
      </c>
      <c r="D54" s="63">
        <f>F54+G54+H54</f>
        <v>544600</v>
      </c>
      <c r="E54" s="63">
        <v>0</v>
      </c>
      <c r="F54" s="63">
        <v>5000</v>
      </c>
      <c r="G54" s="63">
        <v>80000</v>
      </c>
      <c r="H54" s="63">
        <v>459600</v>
      </c>
      <c r="I54" s="63">
        <v>0</v>
      </c>
      <c r="J54" s="63">
        <v>0</v>
      </c>
      <c r="K54" s="63">
        <v>0</v>
      </c>
      <c r="L54" s="63">
        <v>0</v>
      </c>
      <c r="M54" s="118">
        <v>0</v>
      </c>
    </row>
    <row r="55" spans="1:13" ht="14.25" customHeight="1">
      <c r="A55" s="332"/>
      <c r="B55" s="254"/>
      <c r="C55" s="18" t="s">
        <v>64</v>
      </c>
      <c r="D55" s="65">
        <f>F55+G55+H55</f>
        <v>145000</v>
      </c>
      <c r="E55" s="65">
        <v>0</v>
      </c>
      <c r="F55" s="65">
        <v>5000</v>
      </c>
      <c r="G55" s="65">
        <v>80000</v>
      </c>
      <c r="H55" s="65">
        <v>60000</v>
      </c>
      <c r="I55" s="65">
        <v>0</v>
      </c>
      <c r="J55" s="65">
        <v>0</v>
      </c>
      <c r="K55" s="65">
        <v>0</v>
      </c>
      <c r="L55" s="65">
        <v>0</v>
      </c>
      <c r="M55" s="120">
        <v>0</v>
      </c>
    </row>
    <row r="56" spans="1:13" ht="26.25" customHeight="1">
      <c r="A56" s="333"/>
      <c r="B56" s="255"/>
      <c r="C56" s="67" t="s">
        <v>84</v>
      </c>
      <c r="D56" s="19">
        <f>F56+G56+H56</f>
        <v>399600</v>
      </c>
      <c r="E56" s="19">
        <v>0</v>
      </c>
      <c r="F56" s="19">
        <v>0</v>
      </c>
      <c r="G56" s="19">
        <v>0</v>
      </c>
      <c r="H56" s="19">
        <v>399600</v>
      </c>
      <c r="I56" s="19">
        <v>0</v>
      </c>
      <c r="J56" s="19">
        <v>0</v>
      </c>
      <c r="K56" s="19">
        <v>0</v>
      </c>
      <c r="L56" s="19">
        <v>0</v>
      </c>
      <c r="M56" s="21">
        <v>0</v>
      </c>
    </row>
    <row r="57" spans="1:13" ht="13.5" customHeight="1">
      <c r="A57" s="340">
        <v>17</v>
      </c>
      <c r="B57" s="328" t="s">
        <v>131</v>
      </c>
      <c r="C57" s="62" t="s">
        <v>7</v>
      </c>
      <c r="D57" s="63">
        <f>F57+H57</f>
        <v>100000</v>
      </c>
      <c r="E57" s="63">
        <v>0</v>
      </c>
      <c r="F57" s="63">
        <v>0</v>
      </c>
      <c r="G57" s="63">
        <v>0</v>
      </c>
      <c r="H57" s="63">
        <v>100000</v>
      </c>
      <c r="I57" s="63">
        <v>0</v>
      </c>
      <c r="J57" s="63">
        <v>0</v>
      </c>
      <c r="K57" s="63">
        <v>0</v>
      </c>
      <c r="L57" s="63">
        <v>0</v>
      </c>
      <c r="M57" s="118">
        <v>0</v>
      </c>
    </row>
    <row r="58" spans="1:13" ht="13.5" customHeight="1">
      <c r="A58" s="340"/>
      <c r="B58" s="328"/>
      <c r="C58" s="18" t="s">
        <v>64</v>
      </c>
      <c r="D58" s="65">
        <f>H58+F58</f>
        <v>35000</v>
      </c>
      <c r="E58" s="17">
        <v>0</v>
      </c>
      <c r="F58" s="65">
        <v>0</v>
      </c>
      <c r="G58" s="65">
        <v>0</v>
      </c>
      <c r="H58" s="65">
        <v>35000</v>
      </c>
      <c r="I58" s="65">
        <v>0</v>
      </c>
      <c r="J58" s="65">
        <v>0</v>
      </c>
      <c r="K58" s="65">
        <v>0</v>
      </c>
      <c r="L58" s="65">
        <v>0</v>
      </c>
      <c r="M58" s="120">
        <v>0</v>
      </c>
    </row>
    <row r="59" spans="1:13" ht="13.5" customHeight="1">
      <c r="A59" s="340"/>
      <c r="B59" s="328"/>
      <c r="C59" s="67" t="s">
        <v>132</v>
      </c>
      <c r="D59" s="19">
        <f>H59+F59</f>
        <v>65000</v>
      </c>
      <c r="E59" s="19">
        <v>0</v>
      </c>
      <c r="F59" s="19">
        <v>0</v>
      </c>
      <c r="G59" s="19">
        <v>0</v>
      </c>
      <c r="H59" s="19">
        <v>65000</v>
      </c>
      <c r="I59" s="19">
        <v>0</v>
      </c>
      <c r="J59" s="19">
        <v>0</v>
      </c>
      <c r="K59" s="19">
        <v>0</v>
      </c>
      <c r="L59" s="19">
        <v>0</v>
      </c>
      <c r="M59" s="21">
        <v>0</v>
      </c>
    </row>
    <row r="60" spans="1:13" ht="13.5" customHeight="1">
      <c r="A60" s="334">
        <v>18</v>
      </c>
      <c r="B60" s="257" t="s">
        <v>60</v>
      </c>
      <c r="C60" s="62" t="s">
        <v>7</v>
      </c>
      <c r="D60" s="63">
        <f>H60</f>
        <v>150000</v>
      </c>
      <c r="E60" s="63">
        <v>0</v>
      </c>
      <c r="F60" s="63">
        <v>0</v>
      </c>
      <c r="G60" s="63">
        <v>0</v>
      </c>
      <c r="H60" s="63">
        <v>150000</v>
      </c>
      <c r="I60" s="63">
        <v>0</v>
      </c>
      <c r="J60" s="63">
        <v>0</v>
      </c>
      <c r="K60" s="63">
        <v>0</v>
      </c>
      <c r="L60" s="63">
        <v>0</v>
      </c>
      <c r="M60" s="118">
        <v>0</v>
      </c>
    </row>
    <row r="61" spans="1:13" ht="13.5" customHeight="1">
      <c r="A61" s="335"/>
      <c r="B61" s="258"/>
      <c r="C61" s="18" t="s">
        <v>64</v>
      </c>
      <c r="D61" s="65">
        <f>H61</f>
        <v>37500</v>
      </c>
      <c r="E61" s="65">
        <v>0</v>
      </c>
      <c r="F61" s="65">
        <v>0</v>
      </c>
      <c r="G61" s="65">
        <v>0</v>
      </c>
      <c r="H61" s="65">
        <f>H60-H62</f>
        <v>37500</v>
      </c>
      <c r="I61" s="65">
        <v>0</v>
      </c>
      <c r="J61" s="65">
        <v>0</v>
      </c>
      <c r="K61" s="65">
        <v>0</v>
      </c>
      <c r="L61" s="65">
        <v>0</v>
      </c>
      <c r="M61" s="120">
        <v>0</v>
      </c>
    </row>
    <row r="62" spans="1:13" ht="25.5" customHeight="1">
      <c r="A62" s="336"/>
      <c r="B62" s="259"/>
      <c r="C62" s="67" t="s">
        <v>84</v>
      </c>
      <c r="D62" s="19">
        <f>H62</f>
        <v>112500</v>
      </c>
      <c r="E62" s="19">
        <v>0</v>
      </c>
      <c r="F62" s="19">
        <v>0</v>
      </c>
      <c r="G62" s="19">
        <v>0</v>
      </c>
      <c r="H62" s="19">
        <v>112500</v>
      </c>
      <c r="I62" s="19">
        <v>0</v>
      </c>
      <c r="J62" s="19">
        <v>0</v>
      </c>
      <c r="K62" s="19">
        <v>0</v>
      </c>
      <c r="L62" s="19">
        <v>0</v>
      </c>
      <c r="M62" s="21">
        <v>0</v>
      </c>
    </row>
    <row r="63" spans="1:13" ht="13.5" customHeight="1">
      <c r="A63" s="334">
        <v>19</v>
      </c>
      <c r="B63" s="257" t="s">
        <v>95</v>
      </c>
      <c r="C63" s="62" t="s">
        <v>7</v>
      </c>
      <c r="D63" s="63">
        <v>100000</v>
      </c>
      <c r="E63" s="63">
        <v>0</v>
      </c>
      <c r="F63" s="63">
        <v>0</v>
      </c>
      <c r="G63" s="63">
        <v>0</v>
      </c>
      <c r="H63" s="63">
        <v>0</v>
      </c>
      <c r="I63" s="63">
        <v>100000</v>
      </c>
      <c r="J63" s="63">
        <v>0</v>
      </c>
      <c r="K63" s="63">
        <v>0</v>
      </c>
      <c r="L63" s="63">
        <v>0</v>
      </c>
      <c r="M63" s="118">
        <v>0</v>
      </c>
    </row>
    <row r="64" spans="1:13" ht="13.5" customHeight="1">
      <c r="A64" s="335"/>
      <c r="B64" s="258"/>
      <c r="C64" s="18" t="s">
        <v>64</v>
      </c>
      <c r="D64" s="65">
        <v>50000</v>
      </c>
      <c r="E64" s="65">
        <v>0</v>
      </c>
      <c r="F64" s="65">
        <v>0</v>
      </c>
      <c r="G64" s="65">
        <v>0</v>
      </c>
      <c r="H64" s="65">
        <v>0</v>
      </c>
      <c r="I64" s="65">
        <v>50000</v>
      </c>
      <c r="J64" s="65">
        <v>0</v>
      </c>
      <c r="K64" s="65">
        <v>0</v>
      </c>
      <c r="L64" s="65">
        <v>0</v>
      </c>
      <c r="M64" s="120">
        <v>0</v>
      </c>
    </row>
    <row r="65" spans="1:13" ht="25.5" customHeight="1">
      <c r="A65" s="336"/>
      <c r="B65" s="259"/>
      <c r="C65" s="67" t="s">
        <v>86</v>
      </c>
      <c r="D65" s="19">
        <v>50000</v>
      </c>
      <c r="E65" s="19">
        <v>0</v>
      </c>
      <c r="F65" s="19">
        <v>0</v>
      </c>
      <c r="G65" s="19">
        <v>0</v>
      </c>
      <c r="H65" s="19">
        <v>0</v>
      </c>
      <c r="I65" s="19">
        <v>50000</v>
      </c>
      <c r="J65" s="19">
        <v>0</v>
      </c>
      <c r="K65" s="19">
        <v>0</v>
      </c>
      <c r="L65" s="19">
        <v>0</v>
      </c>
      <c r="M65" s="21">
        <v>0</v>
      </c>
    </row>
    <row r="66" spans="1:13" ht="13.5" customHeight="1">
      <c r="A66" s="348">
        <v>20</v>
      </c>
      <c r="B66" s="328" t="s">
        <v>23</v>
      </c>
      <c r="C66" s="62" t="s">
        <v>7</v>
      </c>
      <c r="D66" s="63">
        <v>2000000</v>
      </c>
      <c r="E66" s="63">
        <v>0</v>
      </c>
      <c r="F66" s="63">
        <v>0</v>
      </c>
      <c r="G66" s="63">
        <v>0</v>
      </c>
      <c r="H66" s="63">
        <v>0</v>
      </c>
      <c r="I66" s="63">
        <v>1000000</v>
      </c>
      <c r="J66" s="63">
        <v>1000000</v>
      </c>
      <c r="K66" s="63">
        <v>0</v>
      </c>
      <c r="L66" s="63">
        <v>0</v>
      </c>
      <c r="M66" s="118">
        <v>0</v>
      </c>
    </row>
    <row r="67" spans="1:13" ht="13.5" customHeight="1">
      <c r="A67" s="348"/>
      <c r="B67" s="328"/>
      <c r="C67" s="18" t="s">
        <v>64</v>
      </c>
      <c r="D67" s="65">
        <f>D66-D68</f>
        <v>1000000</v>
      </c>
      <c r="E67" s="65">
        <v>0</v>
      </c>
      <c r="F67" s="17">
        <v>0</v>
      </c>
      <c r="G67" s="65">
        <v>0</v>
      </c>
      <c r="H67" s="65">
        <v>0</v>
      </c>
      <c r="I67" s="65">
        <v>500000</v>
      </c>
      <c r="J67" s="65">
        <v>500000</v>
      </c>
      <c r="K67" s="65">
        <v>0</v>
      </c>
      <c r="L67" s="65">
        <v>0</v>
      </c>
      <c r="M67" s="120">
        <v>0</v>
      </c>
    </row>
    <row r="68" spans="1:13" ht="22.5" customHeight="1">
      <c r="A68" s="334"/>
      <c r="B68" s="257"/>
      <c r="C68" s="67" t="s">
        <v>97</v>
      </c>
      <c r="D68" s="69">
        <f>I68+J68</f>
        <v>1000000</v>
      </c>
      <c r="E68" s="69">
        <v>0</v>
      </c>
      <c r="F68" s="69">
        <v>0</v>
      </c>
      <c r="G68" s="69">
        <f>G66*0.7</f>
        <v>0</v>
      </c>
      <c r="H68" s="69">
        <v>0</v>
      </c>
      <c r="I68" s="69">
        <v>500000</v>
      </c>
      <c r="J68" s="69">
        <v>500000</v>
      </c>
      <c r="K68" s="69">
        <v>0</v>
      </c>
      <c r="L68" s="69">
        <v>0</v>
      </c>
      <c r="M68" s="124">
        <v>0</v>
      </c>
    </row>
    <row r="69" spans="1:13" ht="13.5" customHeight="1">
      <c r="A69" s="348">
        <v>21</v>
      </c>
      <c r="B69" s="328" t="s">
        <v>96</v>
      </c>
      <c r="C69" s="62" t="s">
        <v>7</v>
      </c>
      <c r="D69" s="63">
        <v>350000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200000</v>
      </c>
      <c r="M69" s="118">
        <v>150000</v>
      </c>
    </row>
    <row r="70" spans="1:13" ht="13.5" customHeight="1">
      <c r="A70" s="348"/>
      <c r="B70" s="328"/>
      <c r="C70" s="18" t="s">
        <v>64</v>
      </c>
      <c r="D70" s="65">
        <f>L70+M70</f>
        <v>175000</v>
      </c>
      <c r="E70" s="65">
        <v>0</v>
      </c>
      <c r="F70" s="17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100000</v>
      </c>
      <c r="M70" s="120">
        <v>75000</v>
      </c>
    </row>
    <row r="71" spans="1:13" ht="22.5" customHeight="1" thickBot="1">
      <c r="A71" s="334"/>
      <c r="B71" s="257"/>
      <c r="C71" s="72" t="s">
        <v>86</v>
      </c>
      <c r="D71" s="69">
        <f>L71+M71</f>
        <v>175000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100000</v>
      </c>
      <c r="M71" s="124">
        <v>75000</v>
      </c>
    </row>
    <row r="72" spans="1:13" ht="16.5" customHeight="1" thickBot="1">
      <c r="A72" s="349" t="s">
        <v>28</v>
      </c>
      <c r="B72" s="283"/>
      <c r="C72" s="213" t="s">
        <v>7</v>
      </c>
      <c r="D72" s="145">
        <f>D66+D39+D47+D24+D43+D54+D51+D17+D14+D11+D8+D20+D5+D60+D69+D63+D36+D27+D30+D33+D57</f>
        <v>17973340</v>
      </c>
      <c r="E72" s="145">
        <f aca="true" t="shared" si="0" ref="E72:L72">E66+E39+E47+E24+E43+E54+E51+E17+E14+E11+E8+E20+E5+E60+E69+E63+E36+E27+E30+E33+E57</f>
        <v>507000</v>
      </c>
      <c r="F72" s="145">
        <f t="shared" si="0"/>
        <v>1747740</v>
      </c>
      <c r="G72" s="145">
        <f t="shared" si="0"/>
        <v>1609000</v>
      </c>
      <c r="H72" s="145">
        <f t="shared" si="0"/>
        <v>9859600</v>
      </c>
      <c r="I72" s="145">
        <f t="shared" si="0"/>
        <v>2800000</v>
      </c>
      <c r="J72" s="145">
        <f t="shared" si="0"/>
        <v>1100000</v>
      </c>
      <c r="K72" s="145">
        <f t="shared" si="0"/>
        <v>0</v>
      </c>
      <c r="L72" s="145">
        <f t="shared" si="0"/>
        <v>200000</v>
      </c>
      <c r="M72" s="146">
        <f>M66+M39+M47+M24+M43+M54+M51+M17+M14+M11+M8+M20+M5+M60+M69+M63+M36+M27+M30+M33+M57</f>
        <v>150000</v>
      </c>
    </row>
    <row r="73" spans="1:13" ht="16.5" customHeight="1">
      <c r="A73" s="270"/>
      <c r="B73" s="284"/>
      <c r="C73" s="130" t="s">
        <v>64</v>
      </c>
      <c r="D73" s="129">
        <f>D67+D40+D48+D25+D44+D55+D52+D18+D15+D12+D9+D21+D6+D61+D70+D64+D37+D28+D31+D34+D58</f>
        <v>5123040</v>
      </c>
      <c r="E73" s="129">
        <f aca="true" t="shared" si="1" ref="E73:L73">E67+E40+E48+E25+E44+E55+E52+E18+E15+E12+E9+E21+E6+E61+E70+E64+E37+E28+E31+E34+E58</f>
        <v>207000</v>
      </c>
      <c r="F73" s="129">
        <f t="shared" si="1"/>
        <v>1017040</v>
      </c>
      <c r="G73" s="129">
        <f t="shared" si="1"/>
        <v>1159000</v>
      </c>
      <c r="H73" s="129">
        <f t="shared" si="1"/>
        <v>1465000</v>
      </c>
      <c r="I73" s="129">
        <f t="shared" si="1"/>
        <v>575000</v>
      </c>
      <c r="J73" s="129">
        <f t="shared" si="1"/>
        <v>525000</v>
      </c>
      <c r="K73" s="129">
        <f t="shared" si="1"/>
        <v>0</v>
      </c>
      <c r="L73" s="129">
        <f t="shared" si="1"/>
        <v>100000</v>
      </c>
      <c r="M73" s="215">
        <f>M67+M40+M48+M25+M44+M55+M52+M18+M15+M12+M9+M21+M6+M61+M70+M64+M37+M28+M31+M34+M58</f>
        <v>75000</v>
      </c>
    </row>
    <row r="74" spans="1:13" ht="21.75" customHeight="1">
      <c r="A74" s="270"/>
      <c r="B74" s="284"/>
      <c r="C74" s="130" t="s">
        <v>154</v>
      </c>
      <c r="D74" s="129">
        <f>D45+D41+D49</f>
        <v>5770000</v>
      </c>
      <c r="E74" s="129">
        <f aca="true" t="shared" si="2" ref="E74:M74">E45+E41+E49</f>
        <v>0</v>
      </c>
      <c r="F74" s="129">
        <f t="shared" si="2"/>
        <v>0</v>
      </c>
      <c r="G74" s="129">
        <f t="shared" si="2"/>
        <v>200000</v>
      </c>
      <c r="H74" s="129">
        <f t="shared" si="2"/>
        <v>5570000</v>
      </c>
      <c r="I74" s="129">
        <f t="shared" si="2"/>
        <v>0</v>
      </c>
      <c r="J74" s="129">
        <f t="shared" si="2"/>
        <v>0</v>
      </c>
      <c r="K74" s="129">
        <f t="shared" si="2"/>
        <v>0</v>
      </c>
      <c r="L74" s="129">
        <f t="shared" si="2"/>
        <v>0</v>
      </c>
      <c r="M74" s="142">
        <f t="shared" si="2"/>
        <v>0</v>
      </c>
    </row>
    <row r="75" spans="1:13" ht="16.5" customHeight="1">
      <c r="A75" s="270"/>
      <c r="B75" s="284"/>
      <c r="C75" s="130" t="s">
        <v>71</v>
      </c>
      <c r="D75" s="129">
        <f>D62+D56+D53+D46+D42</f>
        <v>1212068.448</v>
      </c>
      <c r="E75" s="129">
        <f aca="true" t="shared" si="3" ref="E75:L75">E62+E56+E53+E46+E42</f>
        <v>0</v>
      </c>
      <c r="F75" s="129">
        <f t="shared" si="3"/>
        <v>0</v>
      </c>
      <c r="G75" s="129">
        <f t="shared" si="3"/>
        <v>0</v>
      </c>
      <c r="H75" s="129">
        <f t="shared" si="3"/>
        <v>662100</v>
      </c>
      <c r="I75" s="129">
        <f t="shared" si="3"/>
        <v>474968.44800000003</v>
      </c>
      <c r="J75" s="129">
        <f t="shared" si="3"/>
        <v>75000</v>
      </c>
      <c r="K75" s="129">
        <f t="shared" si="3"/>
        <v>0</v>
      </c>
      <c r="L75" s="129">
        <f t="shared" si="3"/>
        <v>0</v>
      </c>
      <c r="M75" s="142">
        <f>M62+M56+M53+M46+M42</f>
        <v>0</v>
      </c>
    </row>
    <row r="76" spans="1:13" ht="16.5" customHeight="1">
      <c r="A76" s="270"/>
      <c r="B76" s="284"/>
      <c r="C76" s="130" t="s">
        <v>135</v>
      </c>
      <c r="D76" s="129">
        <f>D59+D23</f>
        <v>162500</v>
      </c>
      <c r="E76" s="129">
        <f aca="true" t="shared" si="4" ref="E76:L76">E59+E23</f>
        <v>0</v>
      </c>
      <c r="F76" s="129">
        <f t="shared" si="4"/>
        <v>0</v>
      </c>
      <c r="G76" s="129">
        <f t="shared" si="4"/>
        <v>0</v>
      </c>
      <c r="H76" s="129">
        <f t="shared" si="4"/>
        <v>162500</v>
      </c>
      <c r="I76" s="129">
        <f t="shared" si="4"/>
        <v>0</v>
      </c>
      <c r="J76" s="129">
        <f t="shared" si="4"/>
        <v>0</v>
      </c>
      <c r="K76" s="129">
        <f t="shared" si="4"/>
        <v>0</v>
      </c>
      <c r="L76" s="129">
        <f t="shared" si="4"/>
        <v>0</v>
      </c>
      <c r="M76" s="142">
        <f>M59+M23</f>
        <v>0</v>
      </c>
    </row>
    <row r="77" spans="1:13" ht="23.25" customHeight="1">
      <c r="A77" s="270"/>
      <c r="B77" s="284"/>
      <c r="C77" s="130" t="s">
        <v>86</v>
      </c>
      <c r="D77" s="129">
        <f>D71+D68+D65+D50+D16</f>
        <v>4839700</v>
      </c>
      <c r="E77" s="129">
        <f aca="true" t="shared" si="5" ref="E77:L77">E71+E68+E65+E50+E16</f>
        <v>0</v>
      </c>
      <c r="F77" s="129">
        <f t="shared" si="5"/>
        <v>14700</v>
      </c>
      <c r="G77" s="129">
        <f t="shared" si="5"/>
        <v>0</v>
      </c>
      <c r="H77" s="129">
        <f t="shared" si="5"/>
        <v>2000000</v>
      </c>
      <c r="I77" s="129">
        <f t="shared" si="5"/>
        <v>2150000</v>
      </c>
      <c r="J77" s="129">
        <f t="shared" si="5"/>
        <v>500000</v>
      </c>
      <c r="K77" s="129">
        <f t="shared" si="5"/>
        <v>0</v>
      </c>
      <c r="L77" s="129">
        <f t="shared" si="5"/>
        <v>100000</v>
      </c>
      <c r="M77" s="142">
        <f>M71+M68+M65+M50+M16</f>
        <v>75000</v>
      </c>
    </row>
    <row r="78" spans="1:13" ht="16.5" customHeight="1" thickBot="1">
      <c r="A78" s="272"/>
      <c r="B78" s="285"/>
      <c r="C78" s="193" t="s">
        <v>98</v>
      </c>
      <c r="D78" s="143">
        <f>D38+D13+D10+D7+D22</f>
        <v>1266000</v>
      </c>
      <c r="E78" s="143">
        <f aca="true" t="shared" si="6" ref="E78:L78">E38+E13+E10+E7+E22</f>
        <v>300000</v>
      </c>
      <c r="F78" s="143">
        <f t="shared" si="6"/>
        <v>716000</v>
      </c>
      <c r="G78" s="143">
        <f t="shared" si="6"/>
        <v>250000</v>
      </c>
      <c r="H78" s="143">
        <f t="shared" si="6"/>
        <v>0</v>
      </c>
      <c r="I78" s="143">
        <f t="shared" si="6"/>
        <v>0</v>
      </c>
      <c r="J78" s="143">
        <f t="shared" si="6"/>
        <v>0</v>
      </c>
      <c r="K78" s="143">
        <f t="shared" si="6"/>
        <v>0</v>
      </c>
      <c r="L78" s="143">
        <f t="shared" si="6"/>
        <v>0</v>
      </c>
      <c r="M78" s="144">
        <f>M38+M13+M10+M7</f>
        <v>0</v>
      </c>
    </row>
    <row r="79" spans="1:13" ht="12.75">
      <c r="A79" s="125"/>
      <c r="B79" s="126"/>
      <c r="D79" s="212"/>
      <c r="E79" s="125"/>
      <c r="F79" s="125"/>
      <c r="G79" s="125"/>
      <c r="H79" s="125"/>
      <c r="I79" s="125"/>
      <c r="J79" s="125"/>
      <c r="K79" s="125"/>
      <c r="L79" s="125"/>
      <c r="M79" s="125"/>
    </row>
    <row r="80" spans="1:13" ht="12.75">
      <c r="A80" s="125"/>
      <c r="B80" s="126"/>
      <c r="D80" s="212"/>
      <c r="E80" s="125"/>
      <c r="F80" s="125"/>
      <c r="G80" s="125"/>
      <c r="H80" s="125"/>
      <c r="I80" s="125"/>
      <c r="J80" s="125"/>
      <c r="K80" s="125"/>
      <c r="L80" s="125"/>
      <c r="M80" s="127"/>
    </row>
    <row r="81" spans="1:13" ht="12.75">
      <c r="A81" s="125"/>
      <c r="B81" s="126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</row>
    <row r="82" spans="1:13" ht="12.75">
      <c r="A82" s="125"/>
      <c r="B82" s="126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</row>
    <row r="83" spans="1:13" ht="12.75">
      <c r="A83" s="125"/>
      <c r="B83" s="126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</row>
    <row r="84" spans="1:13" ht="12.75">
      <c r="A84" s="125"/>
      <c r="B84" s="126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</row>
    <row r="85" spans="1:13" ht="12.75">
      <c r="A85" s="125"/>
      <c r="B85" s="126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</row>
    <row r="86" spans="1:13" ht="12.75">
      <c r="A86" s="125"/>
      <c r="B86" s="126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</row>
    <row r="87" spans="1:13" ht="12.75">
      <c r="A87" s="125"/>
      <c r="B87" s="126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</row>
    <row r="88" spans="1:13" ht="12.75">
      <c r="A88" s="125"/>
      <c r="B88" s="126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</row>
    <row r="89" spans="1:13" ht="12.75">
      <c r="A89" s="125"/>
      <c r="B89" s="126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</row>
    <row r="90" spans="1:13" ht="12.75">
      <c r="A90" s="125"/>
      <c r="B90" s="126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</row>
    <row r="91" spans="1:13" ht="12.75">
      <c r="A91" s="125"/>
      <c r="B91" s="126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</row>
    <row r="92" spans="1:13" ht="12.75">
      <c r="A92" s="125"/>
      <c r="B92" s="126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</row>
    <row r="93" spans="1:13" ht="12.75">
      <c r="A93" s="125"/>
      <c r="B93" s="126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1:13" ht="12.75">
      <c r="A94" s="125"/>
      <c r="B94" s="126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1:13" ht="12.75">
      <c r="A95" s="125"/>
      <c r="B95" s="126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</row>
    <row r="96" spans="1:13" ht="12.75">
      <c r="A96" s="125"/>
      <c r="B96" s="126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</row>
    <row r="97" spans="1:13" ht="12.75">
      <c r="A97" s="125"/>
      <c r="B97" s="126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</row>
    <row r="98" spans="1:13" ht="12.75">
      <c r="A98" s="125"/>
      <c r="B98" s="126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</row>
    <row r="99" spans="1:13" ht="12.75">
      <c r="A99" s="125"/>
      <c r="B99" s="126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</row>
    <row r="100" spans="1:13" ht="12.75">
      <c r="A100" s="125"/>
      <c r="B100" s="126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</row>
    <row r="101" spans="1:13" ht="12.75">
      <c r="A101" s="125"/>
      <c r="B101" s="126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</row>
    <row r="102" spans="1:13" ht="12.75">
      <c r="A102" s="125"/>
      <c r="B102" s="126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</row>
    <row r="103" spans="1:13" ht="12.75">
      <c r="A103" s="125"/>
      <c r="B103" s="126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</row>
    <row r="104" spans="1:13" ht="12.75">
      <c r="A104" s="125"/>
      <c r="B104" s="126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</row>
    <row r="105" spans="1:13" ht="12.75">
      <c r="A105" s="125"/>
      <c r="B105" s="126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</row>
    <row r="106" spans="1:13" ht="12.75">
      <c r="A106" s="125"/>
      <c r="B106" s="126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</row>
    <row r="107" spans="1:13" ht="12.75">
      <c r="A107" s="125"/>
      <c r="B107" s="126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</row>
    <row r="108" spans="1:13" ht="12.75">
      <c r="A108" s="125"/>
      <c r="B108" s="126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</row>
    <row r="109" spans="1:13" ht="12.75">
      <c r="A109" s="125"/>
      <c r="B109" s="126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</row>
    <row r="110" spans="1:13" ht="12.75">
      <c r="A110" s="125"/>
      <c r="B110" s="126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</row>
    <row r="111" spans="1:13" ht="12.75">
      <c r="A111" s="125"/>
      <c r="B111" s="126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</row>
    <row r="112" spans="1:13" ht="12.75">
      <c r="A112" s="125"/>
      <c r="B112" s="126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</row>
    <row r="113" spans="1:13" ht="12.75">
      <c r="A113" s="125"/>
      <c r="B113" s="126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</row>
    <row r="114" spans="1:13" ht="12.75">
      <c r="A114" s="125"/>
      <c r="B114" s="126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</row>
    <row r="115" spans="1:13" ht="12.75">
      <c r="A115" s="125"/>
      <c r="B115" s="126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</row>
    <row r="116" spans="1:13" ht="12.75">
      <c r="A116" s="125"/>
      <c r="B116" s="126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</row>
    <row r="117" spans="1:13" ht="12.75">
      <c r="A117" s="125"/>
      <c r="B117" s="126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</row>
    <row r="118" spans="1:13" ht="12.75">
      <c r="A118" s="125"/>
      <c r="B118" s="126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</row>
    <row r="119" spans="1:13" ht="12.75">
      <c r="A119" s="125"/>
      <c r="B119" s="126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</row>
    <row r="120" spans="1:13" ht="12.75">
      <c r="A120" s="125"/>
      <c r="B120" s="126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</row>
    <row r="121" spans="1:13" ht="12.75">
      <c r="A121" s="125"/>
      <c r="B121" s="126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</row>
    <row r="122" spans="1:13" ht="12.75">
      <c r="A122" s="125"/>
      <c r="B122" s="126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</row>
    <row r="123" spans="1:13" ht="12.75">
      <c r="A123" s="125"/>
      <c r="B123" s="126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</row>
    <row r="124" spans="1:13" ht="12.75">
      <c r="A124" s="125"/>
      <c r="B124" s="126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</row>
    <row r="125" spans="1:13" ht="12.75">
      <c r="A125" s="125"/>
      <c r="B125" s="126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</row>
    <row r="126" spans="1:13" ht="12.75">
      <c r="A126" s="125"/>
      <c r="B126" s="126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6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</row>
    <row r="128" spans="1:13" ht="12.75">
      <c r="A128" s="125"/>
      <c r="B128" s="126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</row>
    <row r="129" spans="1:13" ht="12.75">
      <c r="A129" s="125"/>
      <c r="B129" s="126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</row>
    <row r="130" spans="1:13" ht="12.75">
      <c r="A130" s="125"/>
      <c r="B130" s="126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</row>
    <row r="131" spans="1:13" ht="12.75">
      <c r="A131" s="125"/>
      <c r="B131" s="126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</row>
    <row r="132" spans="1:13" ht="12.75">
      <c r="A132" s="125"/>
      <c r="B132" s="126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</row>
    <row r="133" spans="1:13" ht="12.75">
      <c r="A133" s="125"/>
      <c r="B133" s="126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</row>
    <row r="134" spans="1:13" ht="12.75">
      <c r="A134" s="125"/>
      <c r="B134" s="126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</row>
    <row r="135" spans="1:13" ht="12.75">
      <c r="A135" s="125"/>
      <c r="B135" s="126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</row>
    <row r="136" spans="1:13" ht="12.75">
      <c r="A136" s="125"/>
      <c r="B136" s="126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</row>
    <row r="137" spans="1:13" ht="12.75">
      <c r="A137" s="125"/>
      <c r="B137" s="126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</row>
    <row r="138" spans="1:13" ht="12.75">
      <c r="A138" s="125"/>
      <c r="B138" s="126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</row>
    <row r="139" spans="1:13" ht="12.75">
      <c r="A139" s="125"/>
      <c r="B139" s="126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</row>
    <row r="140" spans="1:13" ht="12.75">
      <c r="A140" s="125"/>
      <c r="B140" s="126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</row>
    <row r="141" spans="1:13" ht="12.75">
      <c r="A141" s="125"/>
      <c r="B141" s="126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</row>
    <row r="142" spans="1:13" ht="12.75">
      <c r="A142" s="125"/>
      <c r="B142" s="126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</row>
    <row r="143" spans="1:13" ht="12.75">
      <c r="A143" s="125"/>
      <c r="B143" s="126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</row>
    <row r="144" spans="1:13" ht="12.75">
      <c r="A144" s="125"/>
      <c r="B144" s="126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</row>
    <row r="145" spans="1:13" ht="12.75">
      <c r="A145" s="125"/>
      <c r="B145" s="126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</row>
    <row r="146" spans="1:13" ht="12.75">
      <c r="A146" s="125"/>
      <c r="B146" s="126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</row>
    <row r="147" spans="1:13" ht="12.75">
      <c r="A147" s="125"/>
      <c r="B147" s="126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</row>
    <row r="148" spans="1:13" ht="12.75">
      <c r="A148" s="125"/>
      <c r="B148" s="126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</row>
    <row r="149" spans="1:13" ht="12.75">
      <c r="A149" s="125"/>
      <c r="B149" s="126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</row>
    <row r="150" spans="1:13" ht="12.75">
      <c r="A150" s="125"/>
      <c r="B150" s="126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</row>
    <row r="151" spans="1:13" ht="12.75">
      <c r="A151" s="125"/>
      <c r="B151" s="126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</row>
    <row r="152" spans="1:13" ht="12.75">
      <c r="A152" s="125"/>
      <c r="B152" s="126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</row>
    <row r="153" spans="1:13" ht="12.75">
      <c r="A153" s="125"/>
      <c r="B153" s="126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</row>
    <row r="154" spans="1:13" ht="12.75">
      <c r="A154" s="125"/>
      <c r="B154" s="126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</row>
    <row r="155" spans="1:13" ht="12.75">
      <c r="A155" s="125"/>
      <c r="B155" s="126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</row>
    <row r="156" spans="1:13" ht="12.75">
      <c r="A156" s="125"/>
      <c r="B156" s="126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</row>
    <row r="157" spans="1:13" ht="12.75">
      <c r="A157" s="125"/>
      <c r="B157" s="126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</row>
    <row r="158" spans="1:13" ht="12.75">
      <c r="A158" s="125"/>
      <c r="B158" s="126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</row>
    <row r="159" spans="1:13" ht="12.75">
      <c r="A159" s="125"/>
      <c r="B159" s="126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</row>
    <row r="160" spans="1:13" ht="12.75">
      <c r="A160" s="125"/>
      <c r="B160" s="126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</row>
    <row r="161" spans="1:13" ht="12.75">
      <c r="A161" s="125"/>
      <c r="B161" s="126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</row>
    <row r="162" spans="1:13" ht="12.75">
      <c r="A162" s="125"/>
      <c r="B162" s="126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</row>
    <row r="163" spans="1:13" ht="12.75">
      <c r="A163" s="125"/>
      <c r="B163" s="126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</row>
    <row r="164" spans="1:13" ht="12.75">
      <c r="A164" s="125"/>
      <c r="B164" s="126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</row>
    <row r="165" spans="1:13" ht="12.75">
      <c r="A165" s="125"/>
      <c r="B165" s="126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</row>
    <row r="166" spans="1:13" ht="12.75">
      <c r="A166" s="125"/>
      <c r="B166" s="126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</row>
    <row r="167" spans="1:13" ht="12.75">
      <c r="A167" s="125"/>
      <c r="B167" s="126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</row>
    <row r="168" spans="1:13" ht="12.75">
      <c r="A168" s="125"/>
      <c r="B168" s="126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</row>
    <row r="169" spans="1:13" ht="12.75">
      <c r="A169" s="125"/>
      <c r="B169" s="126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</row>
    <row r="170" spans="1:13" ht="12.75">
      <c r="A170" s="125"/>
      <c r="B170" s="126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</row>
  </sheetData>
  <sheetProtection/>
  <mergeCells count="48">
    <mergeCell ref="A36:A38"/>
    <mergeCell ref="B36:B38"/>
    <mergeCell ref="A27:A29"/>
    <mergeCell ref="B27:B29"/>
    <mergeCell ref="B30:B32"/>
    <mergeCell ref="A72:B78"/>
    <mergeCell ref="A63:A65"/>
    <mergeCell ref="B63:B65"/>
    <mergeCell ref="A60:A62"/>
    <mergeCell ref="B60:B62"/>
    <mergeCell ref="A66:A68"/>
    <mergeCell ref="A39:A42"/>
    <mergeCell ref="B39:B42"/>
    <mergeCell ref="A69:A71"/>
    <mergeCell ref="B69:B71"/>
    <mergeCell ref="B54:B56"/>
    <mergeCell ref="B51:B53"/>
    <mergeCell ref="A54:A56"/>
    <mergeCell ref="A51:A53"/>
    <mergeCell ref="A57:A59"/>
    <mergeCell ref="B57:B59"/>
    <mergeCell ref="A24:A26"/>
    <mergeCell ref="B24:B26"/>
    <mergeCell ref="B8:B10"/>
    <mergeCell ref="B14:B16"/>
    <mergeCell ref="A11:A13"/>
    <mergeCell ref="B11:B13"/>
    <mergeCell ref="A14:A16"/>
    <mergeCell ref="B43:B46"/>
    <mergeCell ref="A43:A46"/>
    <mergeCell ref="A8:A10"/>
    <mergeCell ref="B5:B7"/>
    <mergeCell ref="A17:A19"/>
    <mergeCell ref="B17:B19"/>
    <mergeCell ref="A30:A32"/>
    <mergeCell ref="A20:A23"/>
    <mergeCell ref="B20:B23"/>
    <mergeCell ref="A5:A7"/>
    <mergeCell ref="E2:M2"/>
    <mergeCell ref="B66:B68"/>
    <mergeCell ref="A2:A3"/>
    <mergeCell ref="B2:B3"/>
    <mergeCell ref="C2:C3"/>
    <mergeCell ref="D2:D3"/>
    <mergeCell ref="A47:A50"/>
    <mergeCell ref="B47:B50"/>
    <mergeCell ref="A33:A35"/>
    <mergeCell ref="B33:B35"/>
  </mergeCells>
  <printOptions/>
  <pageMargins left="0.2362204724409449" right="0.2362204724409449" top="0.5511811023622047" bottom="0.67" header="0.31496062992125984" footer="0.36"/>
  <pageSetup horizontalDpi="600" verticalDpi="600" orientation="landscape" paperSize="9" r:id="rId1"/>
  <headerFooter alignWithMargins="0">
    <oddHeader>&amp;RZałącznik do uchwały nr XLI/343/2009 Rady Miejskiej w Gniewkowie z dnia 26 sierpnia 2009 r.</oddHeader>
    <oddFooter>&amp;CWieloletni Plan Inwestycyjny Gminy Gniewkowo na lata 2007-2015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39">
      <selection activeCell="H87" sqref="H87"/>
    </sheetView>
  </sheetViews>
  <sheetFormatPr defaultColWidth="9.140625" defaultRowHeight="12.75"/>
  <cols>
    <col min="1" max="1" width="3.00390625" style="125" customWidth="1"/>
    <col min="2" max="2" width="23.8515625" style="126" customWidth="1"/>
    <col min="3" max="3" width="16.8515625" style="125" customWidth="1"/>
    <col min="4" max="4" width="10.28125" style="125" customWidth="1"/>
    <col min="5" max="5" width="8.00390625" style="125" customWidth="1"/>
    <col min="6" max="6" width="10.140625" style="125" customWidth="1"/>
    <col min="7" max="7" width="10.57421875" style="125" customWidth="1"/>
    <col min="8" max="9" width="10.140625" style="125" customWidth="1"/>
    <col min="10" max="10" width="10.28125" style="125" customWidth="1"/>
    <col min="11" max="12" width="8.8515625" style="125" customWidth="1"/>
    <col min="13" max="16384" width="9.140625" style="125" customWidth="1"/>
  </cols>
  <sheetData>
    <row r="1" spans="1:13" ht="19.5" thickBot="1">
      <c r="A1" s="88" t="s">
        <v>35</v>
      </c>
      <c r="B1" s="91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.75" customHeight="1" thickBot="1" thickTop="1">
      <c r="A2" s="361" t="s">
        <v>81</v>
      </c>
      <c r="B2" s="363" t="s">
        <v>1</v>
      </c>
      <c r="C2" s="363" t="s">
        <v>5</v>
      </c>
      <c r="D2" s="366" t="s">
        <v>82</v>
      </c>
      <c r="E2" s="357" t="s">
        <v>3</v>
      </c>
      <c r="F2" s="358"/>
      <c r="G2" s="358"/>
      <c r="H2" s="358"/>
      <c r="I2" s="358"/>
      <c r="J2" s="358"/>
      <c r="K2" s="359"/>
      <c r="L2" s="358"/>
      <c r="M2" s="360"/>
    </row>
    <row r="3" spans="1:13" ht="18.75" customHeight="1" thickBot="1">
      <c r="A3" s="362"/>
      <c r="B3" s="364"/>
      <c r="C3" s="365"/>
      <c r="D3" s="367"/>
      <c r="E3" s="149">
        <v>2007</v>
      </c>
      <c r="F3" s="150">
        <v>2008</v>
      </c>
      <c r="G3" s="151">
        <v>2009</v>
      </c>
      <c r="H3" s="152">
        <v>2010</v>
      </c>
      <c r="I3" s="153">
        <v>2011</v>
      </c>
      <c r="J3" s="154">
        <v>2012</v>
      </c>
      <c r="K3" s="155">
        <v>2013</v>
      </c>
      <c r="L3" s="154">
        <v>2014</v>
      </c>
      <c r="M3" s="156">
        <v>2015</v>
      </c>
    </row>
    <row r="4" spans="1:13" ht="11.25" customHeight="1" thickBot="1">
      <c r="A4" s="36">
        <v>1</v>
      </c>
      <c r="B4" s="37">
        <v>2</v>
      </c>
      <c r="C4" s="38">
        <v>3</v>
      </c>
      <c r="D4" s="39">
        <v>4</v>
      </c>
      <c r="E4" s="39">
        <v>5</v>
      </c>
      <c r="F4" s="40">
        <v>6</v>
      </c>
      <c r="G4" s="41">
        <v>7</v>
      </c>
      <c r="H4" s="41">
        <v>8</v>
      </c>
      <c r="I4" s="42">
        <v>9</v>
      </c>
      <c r="J4" s="39">
        <v>10</v>
      </c>
      <c r="K4" s="148">
        <v>11</v>
      </c>
      <c r="L4" s="147">
        <v>12</v>
      </c>
      <c r="M4" s="43">
        <v>13</v>
      </c>
    </row>
    <row r="5" spans="1:13" ht="13.5" customHeight="1" thickTop="1">
      <c r="A5" s="351">
        <v>1</v>
      </c>
      <c r="B5" s="253" t="s">
        <v>33</v>
      </c>
      <c r="C5" s="62" t="s">
        <v>7</v>
      </c>
      <c r="D5" s="63">
        <f>F5</f>
        <v>90000</v>
      </c>
      <c r="E5" s="63">
        <v>0</v>
      </c>
      <c r="F5" s="63">
        <v>90000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157">
        <v>0</v>
      </c>
    </row>
    <row r="6" spans="1:13" ht="13.5" customHeight="1">
      <c r="A6" s="352"/>
      <c r="B6" s="254"/>
      <c r="C6" s="18" t="s">
        <v>64</v>
      </c>
      <c r="D6" s="65">
        <f>F6</f>
        <v>90000</v>
      </c>
      <c r="E6" s="65">
        <v>0</v>
      </c>
      <c r="F6" s="65">
        <v>90000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158">
        <v>0</v>
      </c>
    </row>
    <row r="7" spans="1:13" ht="13.5" customHeight="1">
      <c r="A7" s="353"/>
      <c r="B7" s="255"/>
      <c r="C7" s="67" t="s">
        <v>9</v>
      </c>
      <c r="D7" s="19">
        <f>F7</f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59">
        <v>0</v>
      </c>
    </row>
    <row r="8" spans="1:13" ht="13.5" customHeight="1">
      <c r="A8" s="368">
        <v>2</v>
      </c>
      <c r="B8" s="253" t="s">
        <v>101</v>
      </c>
      <c r="C8" s="62" t="s">
        <v>7</v>
      </c>
      <c r="D8" s="63">
        <v>120000</v>
      </c>
      <c r="E8" s="63">
        <v>0</v>
      </c>
      <c r="F8" s="63">
        <v>120000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157">
        <v>0</v>
      </c>
    </row>
    <row r="9" spans="1:13" ht="13.5" customHeight="1">
      <c r="A9" s="369"/>
      <c r="B9" s="254"/>
      <c r="C9" s="18" t="s">
        <v>64</v>
      </c>
      <c r="D9" s="65">
        <f>D8-D10</f>
        <v>120000</v>
      </c>
      <c r="E9" s="65">
        <v>0</v>
      </c>
      <c r="F9" s="65">
        <v>120000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158">
        <v>0</v>
      </c>
    </row>
    <row r="10" spans="1:13" ht="13.5" customHeight="1">
      <c r="A10" s="370"/>
      <c r="B10" s="255"/>
      <c r="C10" s="67" t="s">
        <v>9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59">
        <v>0</v>
      </c>
    </row>
    <row r="11" spans="1:13" ht="13.5" customHeight="1">
      <c r="A11" s="368">
        <v>3</v>
      </c>
      <c r="B11" s="253" t="s">
        <v>100</v>
      </c>
      <c r="C11" s="62" t="s">
        <v>7</v>
      </c>
      <c r="D11" s="63">
        <v>50000</v>
      </c>
      <c r="E11" s="63">
        <v>0</v>
      </c>
      <c r="F11" s="63">
        <v>50000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157">
        <v>0</v>
      </c>
    </row>
    <row r="12" spans="1:13" ht="13.5" customHeight="1">
      <c r="A12" s="369"/>
      <c r="B12" s="254"/>
      <c r="C12" s="18" t="s">
        <v>64</v>
      </c>
      <c r="D12" s="65">
        <v>50000</v>
      </c>
      <c r="E12" s="65">
        <v>0</v>
      </c>
      <c r="F12" s="65">
        <v>50000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158">
        <v>0</v>
      </c>
    </row>
    <row r="13" spans="1:13" ht="13.5" customHeight="1">
      <c r="A13" s="370"/>
      <c r="B13" s="255"/>
      <c r="C13" s="67" t="s">
        <v>9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59">
        <v>0</v>
      </c>
    </row>
    <row r="14" spans="1:13" ht="11.25">
      <c r="A14" s="351">
        <v>4</v>
      </c>
      <c r="B14" s="253" t="s">
        <v>39</v>
      </c>
      <c r="C14" s="62" t="s">
        <v>7</v>
      </c>
      <c r="D14" s="63">
        <v>1139260</v>
      </c>
      <c r="E14" s="63">
        <v>25000</v>
      </c>
      <c r="F14" s="63">
        <v>1114260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157">
        <v>0</v>
      </c>
    </row>
    <row r="15" spans="1:13" ht="11.25">
      <c r="A15" s="352"/>
      <c r="B15" s="254"/>
      <c r="C15" s="18" t="s">
        <v>64</v>
      </c>
      <c r="D15" s="65">
        <v>825000</v>
      </c>
      <c r="E15" s="65">
        <v>25000</v>
      </c>
      <c r="F15" s="65">
        <v>800000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158">
        <v>0</v>
      </c>
    </row>
    <row r="16" spans="1:13" ht="36" customHeight="1">
      <c r="A16" s="353"/>
      <c r="B16" s="255"/>
      <c r="C16" s="67" t="s">
        <v>108</v>
      </c>
      <c r="D16" s="19">
        <f>D14-D15</f>
        <v>314260</v>
      </c>
      <c r="E16" s="19">
        <v>0</v>
      </c>
      <c r="F16" s="19">
        <f>F14-F15</f>
        <v>314260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59">
        <v>0</v>
      </c>
    </row>
    <row r="17" spans="1:13" ht="13.5" customHeight="1">
      <c r="A17" s="351">
        <v>5</v>
      </c>
      <c r="B17" s="253" t="s">
        <v>102</v>
      </c>
      <c r="C17" s="62" t="s">
        <v>7</v>
      </c>
      <c r="D17" s="63">
        <f>E17+F17+G17</f>
        <v>678411</v>
      </c>
      <c r="E17" s="63">
        <v>21960</v>
      </c>
      <c r="F17" s="63">
        <v>356451</v>
      </c>
      <c r="G17" s="63">
        <v>300000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157">
        <v>0</v>
      </c>
    </row>
    <row r="18" spans="1:13" ht="13.5" customHeight="1">
      <c r="A18" s="352"/>
      <c r="B18" s="254"/>
      <c r="C18" s="18" t="s">
        <v>64</v>
      </c>
      <c r="D18" s="65">
        <f>E18+F18+G18</f>
        <v>171071</v>
      </c>
      <c r="E18" s="65">
        <v>21960</v>
      </c>
      <c r="F18" s="65">
        <f>F17-F19</f>
        <v>89111</v>
      </c>
      <c r="G18" s="65">
        <v>60000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158">
        <v>0</v>
      </c>
    </row>
    <row r="19" spans="1:13" ht="23.25" customHeight="1">
      <c r="A19" s="353"/>
      <c r="B19" s="255"/>
      <c r="C19" s="67" t="s">
        <v>65</v>
      </c>
      <c r="D19" s="19">
        <f>E19+F19+G19</f>
        <v>507340</v>
      </c>
      <c r="E19" s="19">
        <v>0</v>
      </c>
      <c r="F19" s="19">
        <v>267340</v>
      </c>
      <c r="G19" s="19">
        <v>240000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59">
        <v>0</v>
      </c>
    </row>
    <row r="20" spans="1:13" ht="12" customHeight="1">
      <c r="A20" s="351">
        <v>6</v>
      </c>
      <c r="B20" s="253" t="s">
        <v>55</v>
      </c>
      <c r="C20" s="62" t="s">
        <v>7</v>
      </c>
      <c r="D20" s="63">
        <v>25000</v>
      </c>
      <c r="E20" s="63">
        <v>0</v>
      </c>
      <c r="F20" s="63">
        <v>25000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157">
        <v>0</v>
      </c>
    </row>
    <row r="21" spans="1:13" ht="12" customHeight="1">
      <c r="A21" s="352"/>
      <c r="B21" s="254"/>
      <c r="C21" s="18" t="s">
        <v>64</v>
      </c>
      <c r="D21" s="65">
        <v>25000</v>
      </c>
      <c r="E21" s="65">
        <v>0</v>
      </c>
      <c r="F21" s="65">
        <v>25000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158">
        <v>0</v>
      </c>
    </row>
    <row r="22" spans="1:13" ht="12" customHeight="1">
      <c r="A22" s="353"/>
      <c r="B22" s="255"/>
      <c r="C22" s="67" t="s">
        <v>9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59">
        <v>0</v>
      </c>
    </row>
    <row r="23" spans="1:13" ht="13.5" customHeight="1">
      <c r="A23" s="351">
        <v>7</v>
      </c>
      <c r="B23" s="253" t="s">
        <v>24</v>
      </c>
      <c r="C23" s="62" t="s">
        <v>7</v>
      </c>
      <c r="D23" s="63">
        <v>50000</v>
      </c>
      <c r="E23" s="63">
        <v>0</v>
      </c>
      <c r="F23" s="63">
        <v>0</v>
      </c>
      <c r="G23" s="63">
        <v>50000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157">
        <v>0</v>
      </c>
    </row>
    <row r="24" spans="1:13" ht="13.5" customHeight="1">
      <c r="A24" s="352"/>
      <c r="B24" s="254"/>
      <c r="C24" s="18" t="s">
        <v>64</v>
      </c>
      <c r="D24" s="65">
        <v>50000</v>
      </c>
      <c r="E24" s="65">
        <v>0</v>
      </c>
      <c r="F24" s="65">
        <v>0</v>
      </c>
      <c r="G24" s="65">
        <v>50000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158">
        <v>0</v>
      </c>
    </row>
    <row r="25" spans="1:13" ht="13.5" customHeight="1">
      <c r="A25" s="353"/>
      <c r="B25" s="255"/>
      <c r="C25" s="67" t="s">
        <v>9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59">
        <v>0</v>
      </c>
    </row>
    <row r="26" spans="1:13" ht="13.5" customHeight="1">
      <c r="A26" s="369">
        <v>8</v>
      </c>
      <c r="B26" s="254" t="s">
        <v>99</v>
      </c>
      <c r="C26" s="75" t="s">
        <v>7</v>
      </c>
      <c r="D26" s="17">
        <f>G26</f>
        <v>60000</v>
      </c>
      <c r="E26" s="17">
        <v>0</v>
      </c>
      <c r="F26" s="17">
        <v>0</v>
      </c>
      <c r="G26" s="17">
        <v>60000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60">
        <v>0</v>
      </c>
    </row>
    <row r="27" spans="1:13" ht="12" customHeight="1">
      <c r="A27" s="371"/>
      <c r="B27" s="254"/>
      <c r="C27" s="18" t="s">
        <v>64</v>
      </c>
      <c r="D27" s="65">
        <f>G27</f>
        <v>60000</v>
      </c>
      <c r="E27" s="65">
        <v>0</v>
      </c>
      <c r="F27" s="65">
        <v>0</v>
      </c>
      <c r="G27" s="65">
        <v>60000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158">
        <v>0</v>
      </c>
    </row>
    <row r="28" spans="1:13" ht="17.25" customHeight="1">
      <c r="A28" s="372"/>
      <c r="B28" s="255"/>
      <c r="C28" s="67" t="s">
        <v>9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59">
        <v>0</v>
      </c>
    </row>
    <row r="29" spans="1:13" ht="12" customHeight="1">
      <c r="A29" s="351">
        <v>9</v>
      </c>
      <c r="B29" s="253" t="s">
        <v>104</v>
      </c>
      <c r="C29" s="62" t="s">
        <v>7</v>
      </c>
      <c r="D29" s="63">
        <f>F29+G29</f>
        <v>70000</v>
      </c>
      <c r="E29" s="63">
        <v>0</v>
      </c>
      <c r="F29" s="63">
        <v>20000</v>
      </c>
      <c r="G29" s="63">
        <v>50000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157">
        <v>0</v>
      </c>
    </row>
    <row r="30" spans="1:13" ht="12" customHeight="1">
      <c r="A30" s="352"/>
      <c r="B30" s="254"/>
      <c r="C30" s="18" t="s">
        <v>64</v>
      </c>
      <c r="D30" s="65">
        <f>F30+G30</f>
        <v>70000</v>
      </c>
      <c r="E30" s="65">
        <v>0</v>
      </c>
      <c r="F30" s="65">
        <v>20000</v>
      </c>
      <c r="G30" s="65">
        <v>50000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158">
        <v>0</v>
      </c>
    </row>
    <row r="31" spans="1:13" ht="12" customHeight="1">
      <c r="A31" s="353"/>
      <c r="B31" s="255"/>
      <c r="C31" s="67" t="s">
        <v>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59">
        <v>0</v>
      </c>
    </row>
    <row r="32" spans="1:13" ht="15.75" customHeight="1">
      <c r="A32" s="351">
        <v>10</v>
      </c>
      <c r="B32" s="253" t="s">
        <v>127</v>
      </c>
      <c r="C32" s="62" t="s">
        <v>7</v>
      </c>
      <c r="D32" s="63">
        <f>G32</f>
        <v>130000</v>
      </c>
      <c r="E32" s="63">
        <v>0</v>
      </c>
      <c r="F32" s="63">
        <v>0</v>
      </c>
      <c r="G32" s="63">
        <v>130000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157">
        <v>0</v>
      </c>
    </row>
    <row r="33" spans="1:13" ht="15.75" customHeight="1">
      <c r="A33" s="352"/>
      <c r="B33" s="254"/>
      <c r="C33" s="18" t="s">
        <v>64</v>
      </c>
      <c r="D33" s="65">
        <f>G33</f>
        <v>30000</v>
      </c>
      <c r="E33" s="65">
        <v>0</v>
      </c>
      <c r="F33" s="65">
        <v>0</v>
      </c>
      <c r="G33" s="65">
        <v>30000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158">
        <v>0</v>
      </c>
    </row>
    <row r="34" spans="1:13" ht="33.75" customHeight="1">
      <c r="A34" s="353"/>
      <c r="B34" s="255"/>
      <c r="C34" s="67" t="s">
        <v>139</v>
      </c>
      <c r="D34" s="19">
        <f>G34</f>
        <v>100000</v>
      </c>
      <c r="E34" s="19">
        <v>0</v>
      </c>
      <c r="F34" s="19">
        <v>0</v>
      </c>
      <c r="G34" s="19">
        <v>100000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59">
        <v>0</v>
      </c>
    </row>
    <row r="35" spans="1:13" ht="15.75" customHeight="1">
      <c r="A35" s="351">
        <v>11</v>
      </c>
      <c r="B35" s="253" t="s">
        <v>44</v>
      </c>
      <c r="C35" s="62" t="s">
        <v>7</v>
      </c>
      <c r="D35" s="63">
        <v>50000</v>
      </c>
      <c r="E35" s="63">
        <v>0</v>
      </c>
      <c r="F35" s="63">
        <v>0</v>
      </c>
      <c r="G35" s="63">
        <v>0</v>
      </c>
      <c r="H35" s="63">
        <v>50000</v>
      </c>
      <c r="I35" s="63">
        <v>0</v>
      </c>
      <c r="J35" s="63">
        <v>0</v>
      </c>
      <c r="K35" s="63">
        <v>0</v>
      </c>
      <c r="L35" s="63">
        <v>0</v>
      </c>
      <c r="M35" s="157">
        <v>0</v>
      </c>
    </row>
    <row r="36" spans="1:13" ht="15.75" customHeight="1">
      <c r="A36" s="352"/>
      <c r="B36" s="254"/>
      <c r="C36" s="18" t="s">
        <v>64</v>
      </c>
      <c r="D36" s="65">
        <v>50000</v>
      </c>
      <c r="E36" s="65">
        <v>0</v>
      </c>
      <c r="F36" s="65">
        <v>0</v>
      </c>
      <c r="G36" s="65">
        <v>0</v>
      </c>
      <c r="H36" s="65">
        <v>50000</v>
      </c>
      <c r="I36" s="65">
        <v>0</v>
      </c>
      <c r="J36" s="65">
        <v>0</v>
      </c>
      <c r="K36" s="65">
        <v>0</v>
      </c>
      <c r="L36" s="65">
        <v>0</v>
      </c>
      <c r="M36" s="158">
        <v>0</v>
      </c>
    </row>
    <row r="37" spans="1:13" ht="15.75" customHeight="1">
      <c r="A37" s="353"/>
      <c r="B37" s="255"/>
      <c r="C37" s="67" t="s">
        <v>9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59">
        <v>0</v>
      </c>
    </row>
    <row r="38" spans="1:13" ht="12.75" customHeight="1">
      <c r="A38" s="351">
        <v>12</v>
      </c>
      <c r="B38" s="253" t="s">
        <v>25</v>
      </c>
      <c r="C38" s="62" t="s">
        <v>7</v>
      </c>
      <c r="D38" s="63">
        <f>F38+G38+H38+I38+J38+K38+L38+M38</f>
        <v>1000000</v>
      </c>
      <c r="E38" s="63">
        <v>0</v>
      </c>
      <c r="F38" s="63">
        <v>35000</v>
      </c>
      <c r="G38" s="63">
        <v>15000</v>
      </c>
      <c r="H38" s="63">
        <v>200000</v>
      </c>
      <c r="I38" s="63">
        <v>200000</v>
      </c>
      <c r="J38" s="63">
        <v>200000</v>
      </c>
      <c r="K38" s="63">
        <v>150000</v>
      </c>
      <c r="L38" s="63">
        <v>100000</v>
      </c>
      <c r="M38" s="157">
        <v>100000</v>
      </c>
    </row>
    <row r="39" spans="1:13" ht="11.25">
      <c r="A39" s="352"/>
      <c r="B39" s="254"/>
      <c r="C39" s="18" t="s">
        <v>64</v>
      </c>
      <c r="D39" s="65">
        <f>F39+G39+H39+I39+J39+K39+L39+M39</f>
        <v>287500</v>
      </c>
      <c r="E39" s="65">
        <v>0</v>
      </c>
      <c r="F39" s="65">
        <v>35000</v>
      </c>
      <c r="G39" s="65">
        <v>15000</v>
      </c>
      <c r="H39" s="65">
        <v>50000</v>
      </c>
      <c r="I39" s="65">
        <v>50000</v>
      </c>
      <c r="J39" s="65">
        <v>50000</v>
      </c>
      <c r="K39" s="65">
        <v>37500</v>
      </c>
      <c r="L39" s="65">
        <f>L38-L40</f>
        <v>25000</v>
      </c>
      <c r="M39" s="158">
        <f>M38-M40</f>
        <v>25000</v>
      </c>
    </row>
    <row r="40" spans="1:13" ht="22.5">
      <c r="A40" s="353"/>
      <c r="B40" s="255"/>
      <c r="C40" s="161" t="s">
        <v>110</v>
      </c>
      <c r="D40" s="162">
        <f>F40+G40+H40+I40+J40+K40+L40+M40</f>
        <v>712500</v>
      </c>
      <c r="E40" s="162">
        <v>0</v>
      </c>
      <c r="F40" s="162">
        <v>0</v>
      </c>
      <c r="G40" s="162">
        <v>0</v>
      </c>
      <c r="H40" s="162">
        <v>150000</v>
      </c>
      <c r="I40" s="162">
        <v>150000</v>
      </c>
      <c r="J40" s="162">
        <v>150000</v>
      </c>
      <c r="K40" s="162">
        <v>112500</v>
      </c>
      <c r="L40" s="162">
        <v>75000</v>
      </c>
      <c r="M40" s="163">
        <v>75000</v>
      </c>
    </row>
    <row r="41" spans="1:13" ht="13.5" customHeight="1">
      <c r="A41" s="369">
        <v>13</v>
      </c>
      <c r="B41" s="254" t="s">
        <v>128</v>
      </c>
      <c r="C41" s="75" t="s">
        <v>7</v>
      </c>
      <c r="D41" s="17">
        <f>G41</f>
        <v>70000</v>
      </c>
      <c r="E41" s="17">
        <v>0</v>
      </c>
      <c r="F41" s="17">
        <v>0</v>
      </c>
      <c r="G41" s="17">
        <v>70000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60">
        <v>0</v>
      </c>
    </row>
    <row r="42" spans="1:13" ht="12" customHeight="1">
      <c r="A42" s="371"/>
      <c r="B42" s="254"/>
      <c r="C42" s="18" t="s">
        <v>64</v>
      </c>
      <c r="D42" s="65">
        <f>G42</f>
        <v>70000</v>
      </c>
      <c r="E42" s="65">
        <v>0</v>
      </c>
      <c r="F42" s="65">
        <v>0</v>
      </c>
      <c r="G42" s="65">
        <v>70000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158">
        <v>0</v>
      </c>
    </row>
    <row r="43" spans="1:13" ht="17.25" customHeight="1">
      <c r="A43" s="372"/>
      <c r="B43" s="255"/>
      <c r="C43" s="67" t="s">
        <v>9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59">
        <v>0</v>
      </c>
    </row>
    <row r="44" spans="1:13" ht="12.75" customHeight="1">
      <c r="A44" s="351">
        <v>14</v>
      </c>
      <c r="B44" s="253" t="s">
        <v>155</v>
      </c>
      <c r="C44" s="62" t="s">
        <v>7</v>
      </c>
      <c r="D44" s="63">
        <v>200000</v>
      </c>
      <c r="E44" s="63">
        <v>0</v>
      </c>
      <c r="F44" s="63">
        <v>0</v>
      </c>
      <c r="G44" s="63">
        <v>0</v>
      </c>
      <c r="H44" s="63">
        <v>200000</v>
      </c>
      <c r="I44" s="63">
        <v>0</v>
      </c>
      <c r="J44" s="63">
        <v>0</v>
      </c>
      <c r="K44" s="63">
        <v>0</v>
      </c>
      <c r="L44" s="63">
        <v>0</v>
      </c>
      <c r="M44" s="157">
        <v>0</v>
      </c>
    </row>
    <row r="45" spans="1:13" ht="11.25">
      <c r="A45" s="352"/>
      <c r="B45" s="254"/>
      <c r="C45" s="18" t="s">
        <v>64</v>
      </c>
      <c r="D45" s="65">
        <v>70000</v>
      </c>
      <c r="E45" s="65">
        <v>0</v>
      </c>
      <c r="F45" s="65">
        <v>0</v>
      </c>
      <c r="G45" s="65">
        <f>G44-G46</f>
        <v>0</v>
      </c>
      <c r="H45" s="65">
        <v>70000</v>
      </c>
      <c r="I45" s="65">
        <v>0</v>
      </c>
      <c r="J45" s="65">
        <v>0</v>
      </c>
      <c r="K45" s="65">
        <v>0</v>
      </c>
      <c r="L45" s="65">
        <v>0</v>
      </c>
      <c r="M45" s="158">
        <v>0</v>
      </c>
    </row>
    <row r="46" spans="1:13" ht="33.75">
      <c r="A46" s="353"/>
      <c r="B46" s="255"/>
      <c r="C46" s="67" t="s">
        <v>105</v>
      </c>
      <c r="D46" s="19">
        <v>130000</v>
      </c>
      <c r="E46" s="19">
        <v>0</v>
      </c>
      <c r="F46" s="19">
        <v>0</v>
      </c>
      <c r="G46" s="19">
        <f>G44*0.7</f>
        <v>0</v>
      </c>
      <c r="H46" s="19">
        <v>130000</v>
      </c>
      <c r="I46" s="19">
        <v>0</v>
      </c>
      <c r="J46" s="19">
        <v>0</v>
      </c>
      <c r="K46" s="19">
        <v>0</v>
      </c>
      <c r="L46" s="19">
        <v>0</v>
      </c>
      <c r="M46" s="159">
        <v>0</v>
      </c>
    </row>
    <row r="47" spans="1:13" ht="11.25">
      <c r="A47" s="351">
        <v>15</v>
      </c>
      <c r="B47" s="253" t="s">
        <v>26</v>
      </c>
      <c r="C47" s="62" t="s">
        <v>7</v>
      </c>
      <c r="D47" s="63">
        <v>2000000</v>
      </c>
      <c r="E47" s="63">
        <v>0</v>
      </c>
      <c r="F47" s="63">
        <v>0</v>
      </c>
      <c r="G47" s="63">
        <v>10000</v>
      </c>
      <c r="H47" s="63">
        <v>990000</v>
      </c>
      <c r="I47" s="63">
        <v>500000</v>
      </c>
      <c r="J47" s="63">
        <v>500000</v>
      </c>
      <c r="K47" s="63">
        <v>0</v>
      </c>
      <c r="L47" s="63">
        <v>0</v>
      </c>
      <c r="M47" s="157">
        <v>0</v>
      </c>
    </row>
    <row r="48" spans="1:13" ht="11.25">
      <c r="A48" s="352"/>
      <c r="B48" s="254"/>
      <c r="C48" s="18" t="s">
        <v>64</v>
      </c>
      <c r="D48" s="65">
        <f>G48+H48+I48+J48</f>
        <v>1010000</v>
      </c>
      <c r="E48" s="65">
        <v>0</v>
      </c>
      <c r="F48" s="65">
        <v>0</v>
      </c>
      <c r="G48" s="65">
        <v>10000</v>
      </c>
      <c r="H48" s="65">
        <v>500000</v>
      </c>
      <c r="I48" s="65">
        <v>250000</v>
      </c>
      <c r="J48" s="65">
        <v>250000</v>
      </c>
      <c r="K48" s="65">
        <v>0</v>
      </c>
      <c r="L48" s="65">
        <v>0</v>
      </c>
      <c r="M48" s="158">
        <v>0</v>
      </c>
    </row>
    <row r="49" spans="1:13" ht="24" customHeight="1">
      <c r="A49" s="353"/>
      <c r="B49" s="255"/>
      <c r="C49" s="164" t="s">
        <v>106</v>
      </c>
      <c r="D49" s="19">
        <f>H49+I49+J49</f>
        <v>990000</v>
      </c>
      <c r="E49" s="19">
        <v>0</v>
      </c>
      <c r="F49" s="19">
        <v>0</v>
      </c>
      <c r="G49" s="19">
        <v>0</v>
      </c>
      <c r="H49" s="19">
        <f>H47-H48</f>
        <v>490000</v>
      </c>
      <c r="I49" s="19">
        <v>250000</v>
      </c>
      <c r="J49" s="19">
        <v>250000</v>
      </c>
      <c r="K49" s="19">
        <v>0</v>
      </c>
      <c r="L49" s="19">
        <v>0</v>
      </c>
      <c r="M49" s="159">
        <v>0</v>
      </c>
    </row>
    <row r="50" spans="1:13" ht="12.75" customHeight="1">
      <c r="A50" s="351">
        <v>16</v>
      </c>
      <c r="B50" s="253" t="s">
        <v>38</v>
      </c>
      <c r="C50" s="62" t="s">
        <v>7</v>
      </c>
      <c r="D50" s="63">
        <f>F50+G50+H50+I50+J50</f>
        <v>1800000</v>
      </c>
      <c r="E50" s="63">
        <v>0</v>
      </c>
      <c r="F50" s="63">
        <v>0</v>
      </c>
      <c r="G50" s="63">
        <v>0</v>
      </c>
      <c r="H50" s="63">
        <v>1080000</v>
      </c>
      <c r="I50" s="63">
        <v>720000</v>
      </c>
      <c r="J50" s="63">
        <v>0</v>
      </c>
      <c r="K50" s="63">
        <v>0</v>
      </c>
      <c r="L50" s="63">
        <v>0</v>
      </c>
      <c r="M50" s="157">
        <v>0</v>
      </c>
    </row>
    <row r="51" spans="1:13" ht="11.25">
      <c r="A51" s="352"/>
      <c r="B51" s="254"/>
      <c r="C51" s="18" t="s">
        <v>64</v>
      </c>
      <c r="D51" s="65">
        <f>G51+H51+I51</f>
        <v>940000</v>
      </c>
      <c r="E51" s="65">
        <v>0</v>
      </c>
      <c r="F51" s="65">
        <v>0</v>
      </c>
      <c r="G51" s="65">
        <v>0</v>
      </c>
      <c r="H51" s="65">
        <v>580000</v>
      </c>
      <c r="I51" s="65">
        <v>360000</v>
      </c>
      <c r="J51" s="65">
        <v>0</v>
      </c>
      <c r="K51" s="65">
        <v>0</v>
      </c>
      <c r="L51" s="65">
        <v>0</v>
      </c>
      <c r="M51" s="158">
        <v>0</v>
      </c>
    </row>
    <row r="52" spans="1:13" ht="11.25">
      <c r="A52" s="352"/>
      <c r="B52" s="254"/>
      <c r="C52" s="18" t="s">
        <v>63</v>
      </c>
      <c r="D52" s="65">
        <f>H52+I52</f>
        <v>500000</v>
      </c>
      <c r="E52" s="65">
        <v>0</v>
      </c>
      <c r="F52" s="65">
        <v>0</v>
      </c>
      <c r="G52" s="65">
        <v>0</v>
      </c>
      <c r="H52" s="65">
        <v>500000</v>
      </c>
      <c r="I52" s="65">
        <v>0</v>
      </c>
      <c r="J52" s="65">
        <v>0</v>
      </c>
      <c r="K52" s="65">
        <v>0</v>
      </c>
      <c r="L52" s="65">
        <v>0</v>
      </c>
      <c r="M52" s="158">
        <v>0</v>
      </c>
    </row>
    <row r="53" spans="1:13" ht="34.5" customHeight="1">
      <c r="A53" s="353"/>
      <c r="B53" s="255"/>
      <c r="C53" s="67" t="s">
        <v>107</v>
      </c>
      <c r="D53" s="19">
        <f>H53+I53</f>
        <v>360000</v>
      </c>
      <c r="E53" s="19">
        <v>0</v>
      </c>
      <c r="F53" s="19">
        <v>0</v>
      </c>
      <c r="G53" s="19">
        <v>0</v>
      </c>
      <c r="H53" s="19">
        <v>0</v>
      </c>
      <c r="I53" s="19">
        <v>360000</v>
      </c>
      <c r="J53" s="19">
        <v>0</v>
      </c>
      <c r="K53" s="19">
        <v>0</v>
      </c>
      <c r="L53" s="19">
        <v>0</v>
      </c>
      <c r="M53" s="159">
        <v>0</v>
      </c>
    </row>
    <row r="54" spans="1:13" ht="11.25">
      <c r="A54" s="351">
        <v>17</v>
      </c>
      <c r="B54" s="165" t="s">
        <v>124</v>
      </c>
      <c r="C54" s="62" t="s">
        <v>7</v>
      </c>
      <c r="D54" s="63">
        <f>H54+I54</f>
        <v>300000</v>
      </c>
      <c r="E54" s="63">
        <v>0</v>
      </c>
      <c r="F54" s="63">
        <v>0</v>
      </c>
      <c r="G54" s="63">
        <v>0</v>
      </c>
      <c r="H54" s="63">
        <v>200000</v>
      </c>
      <c r="I54" s="63">
        <v>100000</v>
      </c>
      <c r="J54" s="63">
        <v>0</v>
      </c>
      <c r="K54" s="63">
        <v>0</v>
      </c>
      <c r="L54" s="63">
        <v>0</v>
      </c>
      <c r="M54" s="157">
        <v>0</v>
      </c>
    </row>
    <row r="55" spans="1:13" ht="11.25">
      <c r="A55" s="352"/>
      <c r="B55" s="254" t="s">
        <v>111</v>
      </c>
      <c r="C55" s="18" t="s">
        <v>64</v>
      </c>
      <c r="D55" s="65">
        <f>H55+I55</f>
        <v>45000</v>
      </c>
      <c r="E55" s="65">
        <v>0</v>
      </c>
      <c r="F55" s="65">
        <v>0</v>
      </c>
      <c r="G55" s="65">
        <v>0</v>
      </c>
      <c r="H55" s="65">
        <f>H54-H56</f>
        <v>30000</v>
      </c>
      <c r="I55" s="65">
        <f>I54-I56</f>
        <v>15000</v>
      </c>
      <c r="J55" s="65">
        <v>0</v>
      </c>
      <c r="K55" s="65">
        <v>0</v>
      </c>
      <c r="L55" s="65">
        <v>0</v>
      </c>
      <c r="M55" s="158">
        <v>0</v>
      </c>
    </row>
    <row r="56" spans="1:13" ht="24" customHeight="1">
      <c r="A56" s="353"/>
      <c r="B56" s="267"/>
      <c r="C56" s="164" t="s">
        <v>117</v>
      </c>
      <c r="D56" s="19">
        <f>H56+I56</f>
        <v>255000</v>
      </c>
      <c r="E56" s="19">
        <v>0</v>
      </c>
      <c r="F56" s="19">
        <v>0</v>
      </c>
      <c r="G56" s="19">
        <v>0</v>
      </c>
      <c r="H56" s="19">
        <f>H54*0.85</f>
        <v>170000</v>
      </c>
      <c r="I56" s="19">
        <f>I54*0.85</f>
        <v>85000</v>
      </c>
      <c r="J56" s="19">
        <v>0</v>
      </c>
      <c r="K56" s="19">
        <v>0</v>
      </c>
      <c r="L56" s="19">
        <v>0</v>
      </c>
      <c r="M56" s="159">
        <v>0</v>
      </c>
    </row>
    <row r="57" spans="1:13" ht="11.25">
      <c r="A57" s="351">
        <v>18</v>
      </c>
      <c r="B57" s="165" t="s">
        <v>124</v>
      </c>
      <c r="C57" s="62" t="s">
        <v>7</v>
      </c>
      <c r="D57" s="63">
        <f>G57+H57</f>
        <v>300000</v>
      </c>
      <c r="E57" s="63">
        <v>0</v>
      </c>
      <c r="F57" s="63">
        <v>0</v>
      </c>
      <c r="G57" s="63">
        <v>100000</v>
      </c>
      <c r="H57" s="63">
        <v>200000</v>
      </c>
      <c r="I57" s="63">
        <v>0</v>
      </c>
      <c r="J57" s="63">
        <v>0</v>
      </c>
      <c r="K57" s="63">
        <v>0</v>
      </c>
      <c r="L57" s="63">
        <v>0</v>
      </c>
      <c r="M57" s="157">
        <v>0</v>
      </c>
    </row>
    <row r="58" spans="1:13" ht="11.25">
      <c r="A58" s="352"/>
      <c r="B58" s="254" t="s">
        <v>112</v>
      </c>
      <c r="C58" s="18" t="s">
        <v>64</v>
      </c>
      <c r="D58" s="65">
        <f>G58+H58</f>
        <v>45000</v>
      </c>
      <c r="E58" s="65">
        <v>0</v>
      </c>
      <c r="F58" s="65">
        <v>0</v>
      </c>
      <c r="G58" s="65">
        <f>G57-G59</f>
        <v>15000</v>
      </c>
      <c r="H58" s="65">
        <f>H57-H59</f>
        <v>30000</v>
      </c>
      <c r="I58" s="65">
        <v>0</v>
      </c>
      <c r="J58" s="65">
        <v>0</v>
      </c>
      <c r="K58" s="65">
        <v>0</v>
      </c>
      <c r="L58" s="65">
        <v>0</v>
      </c>
      <c r="M58" s="158">
        <v>0</v>
      </c>
    </row>
    <row r="59" spans="1:13" ht="24" customHeight="1">
      <c r="A59" s="353"/>
      <c r="B59" s="267"/>
      <c r="C59" s="164" t="s">
        <v>117</v>
      </c>
      <c r="D59" s="19">
        <f>G59+H59</f>
        <v>255000</v>
      </c>
      <c r="E59" s="19">
        <v>0</v>
      </c>
      <c r="F59" s="19">
        <v>0</v>
      </c>
      <c r="G59" s="19">
        <f>G57*0.85</f>
        <v>85000</v>
      </c>
      <c r="H59" s="19">
        <f>H57*0.85</f>
        <v>170000</v>
      </c>
      <c r="I59" s="19">
        <v>0</v>
      </c>
      <c r="J59" s="19">
        <v>0</v>
      </c>
      <c r="K59" s="19">
        <v>0</v>
      </c>
      <c r="L59" s="19">
        <v>0</v>
      </c>
      <c r="M59" s="159">
        <v>0</v>
      </c>
    </row>
    <row r="60" spans="1:13" ht="11.25">
      <c r="A60" s="351">
        <v>19</v>
      </c>
      <c r="B60" s="165" t="s">
        <v>124</v>
      </c>
      <c r="C60" s="62" t="s">
        <v>7</v>
      </c>
      <c r="D60" s="63">
        <f>H60+I60</f>
        <v>300000</v>
      </c>
      <c r="E60" s="63">
        <v>0</v>
      </c>
      <c r="F60" s="63">
        <v>0</v>
      </c>
      <c r="G60" s="63">
        <v>0</v>
      </c>
      <c r="H60" s="63">
        <v>150000</v>
      </c>
      <c r="I60" s="63">
        <v>150000</v>
      </c>
      <c r="J60" s="63">
        <v>0</v>
      </c>
      <c r="K60" s="63">
        <v>0</v>
      </c>
      <c r="L60" s="63">
        <v>0</v>
      </c>
      <c r="M60" s="157">
        <v>0</v>
      </c>
    </row>
    <row r="61" spans="1:13" ht="11.25">
      <c r="A61" s="352"/>
      <c r="B61" s="254" t="s">
        <v>113</v>
      </c>
      <c r="C61" s="18" t="s">
        <v>64</v>
      </c>
      <c r="D61" s="65">
        <f>H61+I61</f>
        <v>45000</v>
      </c>
      <c r="E61" s="65">
        <v>0</v>
      </c>
      <c r="F61" s="65">
        <v>0</v>
      </c>
      <c r="G61" s="65">
        <v>0</v>
      </c>
      <c r="H61" s="65">
        <f>H60-H62</f>
        <v>22500</v>
      </c>
      <c r="I61" s="65">
        <f>I60-I62</f>
        <v>22500</v>
      </c>
      <c r="J61" s="65">
        <v>0</v>
      </c>
      <c r="K61" s="65">
        <v>0</v>
      </c>
      <c r="L61" s="65">
        <v>0</v>
      </c>
      <c r="M61" s="158">
        <v>0</v>
      </c>
    </row>
    <row r="62" spans="1:13" ht="24" customHeight="1">
      <c r="A62" s="353"/>
      <c r="B62" s="267"/>
      <c r="C62" s="164" t="s">
        <v>117</v>
      </c>
      <c r="D62" s="19">
        <f>H62+I62</f>
        <v>255000</v>
      </c>
      <c r="E62" s="19">
        <v>0</v>
      </c>
      <c r="F62" s="19">
        <v>0</v>
      </c>
      <c r="G62" s="19">
        <v>0</v>
      </c>
      <c r="H62" s="19">
        <f>H60*0.85</f>
        <v>127500</v>
      </c>
      <c r="I62" s="19">
        <f>I60*0.85</f>
        <v>127500</v>
      </c>
      <c r="J62" s="19">
        <v>0</v>
      </c>
      <c r="K62" s="19">
        <v>0</v>
      </c>
      <c r="L62" s="19">
        <v>0</v>
      </c>
      <c r="M62" s="159">
        <v>0</v>
      </c>
    </row>
    <row r="63" spans="1:13" ht="11.25">
      <c r="A63" s="351">
        <v>20</v>
      </c>
      <c r="B63" s="165" t="s">
        <v>124</v>
      </c>
      <c r="C63" s="62" t="s">
        <v>7</v>
      </c>
      <c r="D63" s="63">
        <f>H63+I63+J63</f>
        <v>200000</v>
      </c>
      <c r="E63" s="63">
        <v>0</v>
      </c>
      <c r="F63" s="63">
        <v>0</v>
      </c>
      <c r="G63" s="63">
        <v>0</v>
      </c>
      <c r="H63" s="63">
        <v>50000</v>
      </c>
      <c r="I63" s="63">
        <v>50000</v>
      </c>
      <c r="J63" s="63">
        <v>100000</v>
      </c>
      <c r="K63" s="63">
        <v>0</v>
      </c>
      <c r="L63" s="63">
        <v>0</v>
      </c>
      <c r="M63" s="157">
        <v>0</v>
      </c>
    </row>
    <row r="64" spans="1:13" ht="17.25" customHeight="1">
      <c r="A64" s="352"/>
      <c r="B64" s="254" t="s">
        <v>114</v>
      </c>
      <c r="C64" s="18" t="s">
        <v>64</v>
      </c>
      <c r="D64" s="65">
        <f>H64+I64+J64</f>
        <v>30000</v>
      </c>
      <c r="E64" s="65">
        <v>0</v>
      </c>
      <c r="F64" s="65">
        <v>0</v>
      </c>
      <c r="G64" s="65">
        <v>0</v>
      </c>
      <c r="H64" s="65">
        <f>H63-H65</f>
        <v>7500</v>
      </c>
      <c r="I64" s="65">
        <f>I63-I65</f>
        <v>7500</v>
      </c>
      <c r="J64" s="65">
        <f>J63-J65</f>
        <v>15000</v>
      </c>
      <c r="K64" s="65">
        <v>0</v>
      </c>
      <c r="L64" s="65">
        <v>0</v>
      </c>
      <c r="M64" s="158">
        <v>0</v>
      </c>
    </row>
    <row r="65" spans="1:13" ht="38.25" customHeight="1">
      <c r="A65" s="353"/>
      <c r="B65" s="267"/>
      <c r="C65" s="164" t="s">
        <v>117</v>
      </c>
      <c r="D65" s="19">
        <f>H65+I65+J65</f>
        <v>170000</v>
      </c>
      <c r="E65" s="19">
        <v>0</v>
      </c>
      <c r="F65" s="19">
        <v>0</v>
      </c>
      <c r="G65" s="19">
        <v>0</v>
      </c>
      <c r="H65" s="19">
        <f>H63*0.85</f>
        <v>42500</v>
      </c>
      <c r="I65" s="19">
        <f>I63*0.85</f>
        <v>42500</v>
      </c>
      <c r="J65" s="19">
        <f>J63*0.85</f>
        <v>85000</v>
      </c>
      <c r="K65" s="19">
        <v>0</v>
      </c>
      <c r="L65" s="19">
        <v>0</v>
      </c>
      <c r="M65" s="159">
        <v>0</v>
      </c>
    </row>
    <row r="66" spans="1:13" ht="11.25">
      <c r="A66" s="351">
        <v>21</v>
      </c>
      <c r="B66" s="165" t="s">
        <v>124</v>
      </c>
      <c r="C66" s="62" t="s">
        <v>7</v>
      </c>
      <c r="D66" s="63">
        <f>I66</f>
        <v>250000</v>
      </c>
      <c r="E66" s="63">
        <v>0</v>
      </c>
      <c r="F66" s="63">
        <v>0</v>
      </c>
      <c r="G66" s="63">
        <v>0</v>
      </c>
      <c r="H66" s="63">
        <v>0</v>
      </c>
      <c r="I66" s="63">
        <v>250000</v>
      </c>
      <c r="J66" s="63">
        <v>0</v>
      </c>
      <c r="K66" s="63">
        <v>0</v>
      </c>
      <c r="L66" s="63">
        <v>0</v>
      </c>
      <c r="M66" s="157">
        <v>0</v>
      </c>
    </row>
    <row r="67" spans="1:13" ht="19.5" customHeight="1">
      <c r="A67" s="352"/>
      <c r="B67" s="254" t="s">
        <v>115</v>
      </c>
      <c r="C67" s="18" t="s">
        <v>64</v>
      </c>
      <c r="D67" s="65">
        <f>I67</f>
        <v>37500</v>
      </c>
      <c r="E67" s="65">
        <v>0</v>
      </c>
      <c r="F67" s="65">
        <v>0</v>
      </c>
      <c r="G67" s="65">
        <v>0</v>
      </c>
      <c r="H67" s="65">
        <v>0</v>
      </c>
      <c r="I67" s="65">
        <f>I66-I68</f>
        <v>37500</v>
      </c>
      <c r="J67" s="65">
        <v>0</v>
      </c>
      <c r="K67" s="65">
        <v>0</v>
      </c>
      <c r="L67" s="65">
        <v>0</v>
      </c>
      <c r="M67" s="158">
        <v>0</v>
      </c>
    </row>
    <row r="68" spans="1:13" ht="24" customHeight="1">
      <c r="A68" s="353"/>
      <c r="B68" s="267"/>
      <c r="C68" s="164" t="s">
        <v>117</v>
      </c>
      <c r="D68" s="19">
        <f>I68</f>
        <v>212500</v>
      </c>
      <c r="E68" s="19">
        <v>0</v>
      </c>
      <c r="F68" s="19">
        <v>0</v>
      </c>
      <c r="G68" s="19">
        <v>0</v>
      </c>
      <c r="H68" s="19">
        <v>0</v>
      </c>
      <c r="I68" s="19">
        <f>I66*0.85</f>
        <v>212500</v>
      </c>
      <c r="J68" s="19">
        <v>0</v>
      </c>
      <c r="K68" s="19">
        <v>0</v>
      </c>
      <c r="L68" s="19">
        <v>0</v>
      </c>
      <c r="M68" s="159">
        <v>0</v>
      </c>
    </row>
    <row r="69" spans="1:13" ht="15" customHeight="1">
      <c r="A69" s="351">
        <v>22</v>
      </c>
      <c r="B69" s="165" t="s">
        <v>124</v>
      </c>
      <c r="C69" s="62" t="s">
        <v>7</v>
      </c>
      <c r="D69" s="63">
        <f>J69</f>
        <v>250000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250000</v>
      </c>
      <c r="K69" s="63">
        <v>0</v>
      </c>
      <c r="L69" s="63">
        <v>0</v>
      </c>
      <c r="M69" s="157">
        <v>0</v>
      </c>
    </row>
    <row r="70" spans="1:13" ht="21.75" customHeight="1">
      <c r="A70" s="352"/>
      <c r="B70" s="254" t="s">
        <v>116</v>
      </c>
      <c r="C70" s="18" t="s">
        <v>64</v>
      </c>
      <c r="D70" s="65">
        <f>J70</f>
        <v>37500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f>J69-J71</f>
        <v>37500</v>
      </c>
      <c r="K70" s="65">
        <v>0</v>
      </c>
      <c r="L70" s="65">
        <v>0</v>
      </c>
      <c r="M70" s="158">
        <v>0</v>
      </c>
    </row>
    <row r="71" spans="1:13" ht="36" customHeight="1">
      <c r="A71" s="353"/>
      <c r="B71" s="267"/>
      <c r="C71" s="164" t="s">
        <v>117</v>
      </c>
      <c r="D71" s="19">
        <f>J71</f>
        <v>212500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f>J69*0.85</f>
        <v>212500</v>
      </c>
      <c r="K71" s="19">
        <v>0</v>
      </c>
      <c r="L71" s="19">
        <v>0</v>
      </c>
      <c r="M71" s="159">
        <v>0</v>
      </c>
    </row>
    <row r="72" spans="1:13" ht="13.5" customHeight="1">
      <c r="A72" s="351">
        <v>23</v>
      </c>
      <c r="B72" s="354" t="s">
        <v>27</v>
      </c>
      <c r="C72" s="62" t="s">
        <v>7</v>
      </c>
      <c r="D72" s="63">
        <f>I72+J72+K72</f>
        <v>800000</v>
      </c>
      <c r="E72" s="63">
        <v>0</v>
      </c>
      <c r="F72" s="63">
        <v>0</v>
      </c>
      <c r="G72" s="65">
        <v>0</v>
      </c>
      <c r="H72" s="65">
        <v>0</v>
      </c>
      <c r="I72" s="63">
        <v>50000</v>
      </c>
      <c r="J72" s="63">
        <v>350000</v>
      </c>
      <c r="K72" s="63">
        <v>400000</v>
      </c>
      <c r="L72" s="63">
        <v>0</v>
      </c>
      <c r="M72" s="157">
        <v>0</v>
      </c>
    </row>
    <row r="73" spans="1:13" ht="17.25" customHeight="1">
      <c r="A73" s="352"/>
      <c r="B73" s="355"/>
      <c r="C73" s="18" t="s">
        <v>64</v>
      </c>
      <c r="D73" s="65">
        <f>I73+J73+K73</f>
        <v>560000</v>
      </c>
      <c r="E73" s="65">
        <v>0</v>
      </c>
      <c r="F73" s="65">
        <v>0</v>
      </c>
      <c r="G73" s="65">
        <v>0</v>
      </c>
      <c r="H73" s="65">
        <v>0</v>
      </c>
      <c r="I73" s="65">
        <v>50000</v>
      </c>
      <c r="J73" s="65">
        <f>J72-J74</f>
        <v>250000</v>
      </c>
      <c r="K73" s="65">
        <f>K72-K74</f>
        <v>260000</v>
      </c>
      <c r="L73" s="65">
        <v>0</v>
      </c>
      <c r="M73" s="158">
        <v>0</v>
      </c>
    </row>
    <row r="74" spans="1:13" ht="23.25" thickBot="1">
      <c r="A74" s="352"/>
      <c r="B74" s="356"/>
      <c r="C74" s="67" t="s">
        <v>108</v>
      </c>
      <c r="D74" s="69">
        <f>D72*0.3</f>
        <v>240000</v>
      </c>
      <c r="E74" s="69">
        <v>0</v>
      </c>
      <c r="F74" s="69">
        <v>0</v>
      </c>
      <c r="G74" s="19">
        <v>0</v>
      </c>
      <c r="H74" s="19">
        <v>0</v>
      </c>
      <c r="I74" s="69">
        <v>0</v>
      </c>
      <c r="J74" s="69">
        <v>100000</v>
      </c>
      <c r="K74" s="69">
        <v>140000</v>
      </c>
      <c r="L74" s="69">
        <v>0</v>
      </c>
      <c r="M74" s="166">
        <v>0</v>
      </c>
    </row>
    <row r="75" spans="1:13" ht="12" thickBot="1">
      <c r="A75" s="349"/>
      <c r="B75" s="350" t="s">
        <v>28</v>
      </c>
      <c r="C75" s="194" t="s">
        <v>7</v>
      </c>
      <c r="D75" s="195">
        <f>D72+D50+D47+D44+D38+D35+D29+D26+D23+D20+D17+D14+D11+D8+D5+D54+D57+D60+D63+D66+D69+D32+D41</f>
        <v>9932671</v>
      </c>
      <c r="E75" s="195">
        <f aca="true" t="shared" si="0" ref="E75:M75">E72+E50+E47+E44+E38+E35+E29+E26+E23+E20+E17+E14+E11+E8+E5+E54+E57+E60+E63+E66+E69+E32+E41</f>
        <v>46960</v>
      </c>
      <c r="F75" s="195">
        <f t="shared" si="0"/>
        <v>1810711</v>
      </c>
      <c r="G75" s="195">
        <f t="shared" si="0"/>
        <v>785000</v>
      </c>
      <c r="H75" s="195">
        <f t="shared" si="0"/>
        <v>3120000</v>
      </c>
      <c r="I75" s="195">
        <f t="shared" si="0"/>
        <v>2020000</v>
      </c>
      <c r="J75" s="195">
        <f t="shared" si="0"/>
        <v>1400000</v>
      </c>
      <c r="K75" s="195">
        <f t="shared" si="0"/>
        <v>550000</v>
      </c>
      <c r="L75" s="195">
        <f t="shared" si="0"/>
        <v>100000</v>
      </c>
      <c r="M75" s="201">
        <f t="shared" si="0"/>
        <v>100000</v>
      </c>
    </row>
    <row r="76" spans="1:13" ht="11.25">
      <c r="A76" s="270"/>
      <c r="B76" s="284"/>
      <c r="C76" s="130" t="s">
        <v>64</v>
      </c>
      <c r="D76" s="129">
        <f>D73+D51+D48+D45+D39+D36+D30+D27+D24+D21+D18+D15+D12+D9+D6+D70+D67+D64+D61+D58+D55+D33+D42</f>
        <v>4718571</v>
      </c>
      <c r="E76" s="129">
        <f aca="true" t="shared" si="1" ref="E76:M76">E73+E51+E48+E45+E39+E36+E30+E27+E24+E21+E18+E15+E12+E9+E6+E70+E67+E64+E61+E58+E55+E33+E42</f>
        <v>46960</v>
      </c>
      <c r="F76" s="129">
        <f t="shared" si="1"/>
        <v>1229111</v>
      </c>
      <c r="G76" s="129">
        <f t="shared" si="1"/>
        <v>360000</v>
      </c>
      <c r="H76" s="129">
        <f t="shared" si="1"/>
        <v>1340000</v>
      </c>
      <c r="I76" s="129">
        <f t="shared" si="1"/>
        <v>792500</v>
      </c>
      <c r="J76" s="129">
        <f t="shared" si="1"/>
        <v>602500</v>
      </c>
      <c r="K76" s="129">
        <f t="shared" si="1"/>
        <v>297500</v>
      </c>
      <c r="L76" s="129">
        <f t="shared" si="1"/>
        <v>25000</v>
      </c>
      <c r="M76" s="216">
        <f t="shared" si="1"/>
        <v>25000</v>
      </c>
    </row>
    <row r="77" spans="1:13" ht="14.25" customHeight="1">
      <c r="A77" s="270"/>
      <c r="B77" s="284"/>
      <c r="C77" s="130" t="s">
        <v>65</v>
      </c>
      <c r="D77" s="129">
        <f>D19</f>
        <v>507340</v>
      </c>
      <c r="E77" s="129">
        <f aca="true" t="shared" si="2" ref="E77:M77">E19</f>
        <v>0</v>
      </c>
      <c r="F77" s="129">
        <f t="shared" si="2"/>
        <v>267340</v>
      </c>
      <c r="G77" s="129">
        <f t="shared" si="2"/>
        <v>240000</v>
      </c>
      <c r="H77" s="129">
        <f t="shared" si="2"/>
        <v>0</v>
      </c>
      <c r="I77" s="129">
        <f t="shared" si="2"/>
        <v>0</v>
      </c>
      <c r="J77" s="129">
        <f t="shared" si="2"/>
        <v>0</v>
      </c>
      <c r="K77" s="129">
        <f t="shared" si="2"/>
        <v>0</v>
      </c>
      <c r="L77" s="129">
        <f t="shared" si="2"/>
        <v>0</v>
      </c>
      <c r="M77" s="202">
        <f t="shared" si="2"/>
        <v>0</v>
      </c>
    </row>
    <row r="78" spans="1:13" ht="14.25" customHeight="1">
      <c r="A78" s="270"/>
      <c r="B78" s="284"/>
      <c r="C78" s="130" t="s">
        <v>63</v>
      </c>
      <c r="D78" s="129">
        <f>D52</f>
        <v>500000</v>
      </c>
      <c r="E78" s="129">
        <f aca="true" t="shared" si="3" ref="E78:M78">E52</f>
        <v>0</v>
      </c>
      <c r="F78" s="129">
        <f t="shared" si="3"/>
        <v>0</v>
      </c>
      <c r="G78" s="129">
        <f t="shared" si="3"/>
        <v>0</v>
      </c>
      <c r="H78" s="129">
        <f t="shared" si="3"/>
        <v>500000</v>
      </c>
      <c r="I78" s="129">
        <f t="shared" si="3"/>
        <v>0</v>
      </c>
      <c r="J78" s="129">
        <f t="shared" si="3"/>
        <v>0</v>
      </c>
      <c r="K78" s="129">
        <f t="shared" si="3"/>
        <v>0</v>
      </c>
      <c r="L78" s="129">
        <f t="shared" si="3"/>
        <v>0</v>
      </c>
      <c r="M78" s="202">
        <f t="shared" si="3"/>
        <v>0</v>
      </c>
    </row>
    <row r="79" spans="1:13" ht="22.5" customHeight="1">
      <c r="A79" s="270"/>
      <c r="B79" s="284"/>
      <c r="C79" s="130" t="s">
        <v>157</v>
      </c>
      <c r="D79" s="129">
        <f>D34</f>
        <v>100000</v>
      </c>
      <c r="E79" s="129">
        <f aca="true" t="shared" si="4" ref="E79:M79">E34</f>
        <v>0</v>
      </c>
      <c r="F79" s="129">
        <f t="shared" si="4"/>
        <v>0</v>
      </c>
      <c r="G79" s="129">
        <f t="shared" si="4"/>
        <v>100000</v>
      </c>
      <c r="H79" s="129">
        <f t="shared" si="4"/>
        <v>0</v>
      </c>
      <c r="I79" s="129">
        <f t="shared" si="4"/>
        <v>0</v>
      </c>
      <c r="J79" s="129">
        <f t="shared" si="4"/>
        <v>0</v>
      </c>
      <c r="K79" s="129">
        <f t="shared" si="4"/>
        <v>0</v>
      </c>
      <c r="L79" s="129">
        <f t="shared" si="4"/>
        <v>0</v>
      </c>
      <c r="M79" s="202">
        <f t="shared" si="4"/>
        <v>0</v>
      </c>
    </row>
    <row r="80" spans="1:13" ht="14.25" customHeight="1">
      <c r="A80" s="270"/>
      <c r="B80" s="284"/>
      <c r="C80" s="130" t="s">
        <v>72</v>
      </c>
      <c r="D80" s="129">
        <f>D71+D68+D65+D62+D59+D56+D40</f>
        <v>2072500</v>
      </c>
      <c r="E80" s="129">
        <f aca="true" t="shared" si="5" ref="E80:M80">E71+E68+E65+E62+E59+E56+E40</f>
        <v>0</v>
      </c>
      <c r="F80" s="129">
        <f t="shared" si="5"/>
        <v>0</v>
      </c>
      <c r="G80" s="129">
        <f t="shared" si="5"/>
        <v>85000</v>
      </c>
      <c r="H80" s="129">
        <f t="shared" si="5"/>
        <v>660000</v>
      </c>
      <c r="I80" s="129">
        <f t="shared" si="5"/>
        <v>617500</v>
      </c>
      <c r="J80" s="129">
        <f t="shared" si="5"/>
        <v>447500</v>
      </c>
      <c r="K80" s="129">
        <f t="shared" si="5"/>
        <v>112500</v>
      </c>
      <c r="L80" s="129">
        <f t="shared" si="5"/>
        <v>75000</v>
      </c>
      <c r="M80" s="142">
        <f t="shared" si="5"/>
        <v>75000</v>
      </c>
    </row>
    <row r="81" spans="1:13" ht="36" customHeight="1">
      <c r="A81" s="270"/>
      <c r="B81" s="284"/>
      <c r="C81" s="130" t="s">
        <v>103</v>
      </c>
      <c r="D81" s="129">
        <f>D74+D53+D16</f>
        <v>914260</v>
      </c>
      <c r="E81" s="129">
        <f aca="true" t="shared" si="6" ref="E81:L81">E74+E53+E16</f>
        <v>0</v>
      </c>
      <c r="F81" s="129">
        <f t="shared" si="6"/>
        <v>314260</v>
      </c>
      <c r="G81" s="129">
        <f t="shared" si="6"/>
        <v>0</v>
      </c>
      <c r="H81" s="129">
        <f t="shared" si="6"/>
        <v>0</v>
      </c>
      <c r="I81" s="129">
        <f t="shared" si="6"/>
        <v>360000</v>
      </c>
      <c r="J81" s="129">
        <f t="shared" si="6"/>
        <v>100000</v>
      </c>
      <c r="K81" s="129">
        <f t="shared" si="6"/>
        <v>140000</v>
      </c>
      <c r="L81" s="129">
        <f t="shared" si="6"/>
        <v>0</v>
      </c>
      <c r="M81" s="142">
        <f>M74+M53+M16</f>
        <v>0</v>
      </c>
    </row>
    <row r="82" spans="1:13" ht="32.25">
      <c r="A82" s="270"/>
      <c r="B82" s="284"/>
      <c r="C82" s="130" t="s">
        <v>105</v>
      </c>
      <c r="D82" s="129">
        <f>D46</f>
        <v>130000</v>
      </c>
      <c r="E82" s="129">
        <f aca="true" t="shared" si="7" ref="E82:M82">E46</f>
        <v>0</v>
      </c>
      <c r="F82" s="129">
        <f t="shared" si="7"/>
        <v>0</v>
      </c>
      <c r="G82" s="129">
        <f t="shared" si="7"/>
        <v>0</v>
      </c>
      <c r="H82" s="129">
        <f t="shared" si="7"/>
        <v>130000</v>
      </c>
      <c r="I82" s="129">
        <f t="shared" si="7"/>
        <v>0</v>
      </c>
      <c r="J82" s="129">
        <f t="shared" si="7"/>
        <v>0</v>
      </c>
      <c r="K82" s="129">
        <f t="shared" si="7"/>
        <v>0</v>
      </c>
      <c r="L82" s="129">
        <f t="shared" si="7"/>
        <v>0</v>
      </c>
      <c r="M82" s="142">
        <f t="shared" si="7"/>
        <v>0</v>
      </c>
    </row>
    <row r="83" spans="1:13" ht="14.25" customHeight="1" thickBot="1">
      <c r="A83" s="272"/>
      <c r="B83" s="285"/>
      <c r="C83" s="193" t="s">
        <v>109</v>
      </c>
      <c r="D83" s="143">
        <f>D49</f>
        <v>990000</v>
      </c>
      <c r="E83" s="143">
        <f aca="true" t="shared" si="8" ref="E83:M83">E49</f>
        <v>0</v>
      </c>
      <c r="F83" s="143">
        <f t="shared" si="8"/>
        <v>0</v>
      </c>
      <c r="G83" s="143">
        <f t="shared" si="8"/>
        <v>0</v>
      </c>
      <c r="H83" s="143">
        <f t="shared" si="8"/>
        <v>490000</v>
      </c>
      <c r="I83" s="143">
        <f t="shared" si="8"/>
        <v>250000</v>
      </c>
      <c r="J83" s="143">
        <f t="shared" si="8"/>
        <v>250000</v>
      </c>
      <c r="K83" s="143">
        <f t="shared" si="8"/>
        <v>0</v>
      </c>
      <c r="L83" s="143">
        <f t="shared" si="8"/>
        <v>0</v>
      </c>
      <c r="M83" s="144">
        <f t="shared" si="8"/>
        <v>0</v>
      </c>
    </row>
    <row r="84" ht="11.25">
      <c r="D84" s="212"/>
    </row>
    <row r="85" ht="11.25">
      <c r="D85" s="212"/>
    </row>
  </sheetData>
  <sheetProtection/>
  <mergeCells count="53">
    <mergeCell ref="A32:A34"/>
    <mergeCell ref="B32:B34"/>
    <mergeCell ref="A41:A43"/>
    <mergeCell ref="B41:B43"/>
    <mergeCell ref="A50:A53"/>
    <mergeCell ref="B50:B53"/>
    <mergeCell ref="A44:A46"/>
    <mergeCell ref="B44:B46"/>
    <mergeCell ref="A47:A49"/>
    <mergeCell ref="B47:B49"/>
    <mergeCell ref="B55:B56"/>
    <mergeCell ref="A60:A62"/>
    <mergeCell ref="A63:A65"/>
    <mergeCell ref="B58:B59"/>
    <mergeCell ref="B61:B62"/>
    <mergeCell ref="A54:A56"/>
    <mergeCell ref="A8:A10"/>
    <mergeCell ref="B8:B10"/>
    <mergeCell ref="A23:A25"/>
    <mergeCell ref="B23:B25"/>
    <mergeCell ref="A11:A13"/>
    <mergeCell ref="B11:B13"/>
    <mergeCell ref="A17:A19"/>
    <mergeCell ref="B17:B19"/>
    <mergeCell ref="B20:B22"/>
    <mergeCell ref="A20:A22"/>
    <mergeCell ref="A38:A40"/>
    <mergeCell ref="B38:B40"/>
    <mergeCell ref="A14:A16"/>
    <mergeCell ref="B14:B16"/>
    <mergeCell ref="A35:A37"/>
    <mergeCell ref="B35:B37"/>
    <mergeCell ref="A29:A31"/>
    <mergeCell ref="B29:B31"/>
    <mergeCell ref="A26:A28"/>
    <mergeCell ref="B26:B28"/>
    <mergeCell ref="E2:M2"/>
    <mergeCell ref="A2:A3"/>
    <mergeCell ref="B2:B3"/>
    <mergeCell ref="C2:C3"/>
    <mergeCell ref="D2:D3"/>
    <mergeCell ref="A5:A7"/>
    <mergeCell ref="B5:B7"/>
    <mergeCell ref="B75:B83"/>
    <mergeCell ref="A75:A83"/>
    <mergeCell ref="A57:A59"/>
    <mergeCell ref="A66:A68"/>
    <mergeCell ref="B72:B74"/>
    <mergeCell ref="A69:A71"/>
    <mergeCell ref="A72:A74"/>
    <mergeCell ref="B64:B65"/>
    <mergeCell ref="B67:B68"/>
    <mergeCell ref="B70:B71"/>
  </mergeCells>
  <printOptions/>
  <pageMargins left="0.5" right="0.37" top="0.4" bottom="0.51" header="0.22" footer="0.3"/>
  <pageSetup horizontalDpi="600" verticalDpi="600" orientation="landscape" paperSize="9" r:id="rId1"/>
  <headerFooter alignWithMargins="0">
    <oddHeader>&amp;RZałącznik do uchwały nr XLI/343/2009 Rady Miejskiej w Gniewkowie z dnia 26 sierpnia 2009 r.</oddHeader>
    <oddFooter>&amp;CWieloletni Plan Inwestycyjny Gminy Gniewkowo na lata 2007-2015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Gniewkorama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Kowalska</dc:creator>
  <cp:keywords/>
  <dc:description/>
  <cp:lastModifiedBy>1</cp:lastModifiedBy>
  <cp:lastPrinted>2009-08-31T12:40:05Z</cp:lastPrinted>
  <dcterms:created xsi:type="dcterms:W3CDTF">2007-11-06T21:46:26Z</dcterms:created>
  <dcterms:modified xsi:type="dcterms:W3CDTF">2009-08-31T12:41:29Z</dcterms:modified>
  <cp:category/>
  <cp:version/>
  <cp:contentType/>
  <cp:contentStatus/>
</cp:coreProperties>
</file>