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8150" windowHeight="11595"/>
  </bookViews>
  <sheets>
    <sheet name="wydatki" sheetId="1" r:id="rId1"/>
  </sheets>
  <calcPr calcId="125725"/>
</workbook>
</file>

<file path=xl/calcChain.xml><?xml version="1.0" encoding="utf-8"?>
<calcChain xmlns="http://schemas.openxmlformats.org/spreadsheetml/2006/main">
  <c r="G7" i="1"/>
  <c r="G8"/>
  <c r="G9"/>
  <c r="G10"/>
  <c r="G12"/>
  <c r="G13"/>
  <c r="G14"/>
  <c r="E15"/>
  <c r="E11" s="1"/>
  <c r="F15"/>
  <c r="G15" s="1"/>
  <c r="G18"/>
  <c r="G19"/>
  <c r="D20"/>
  <c r="D11" s="1"/>
  <c r="E20"/>
  <c r="F20"/>
  <c r="G20" s="1"/>
  <c r="G21"/>
  <c r="G22"/>
  <c r="G23"/>
  <c r="G24"/>
  <c r="D25"/>
  <c r="G26"/>
  <c r="G27"/>
  <c r="G28"/>
  <c r="E29"/>
  <c r="E25" s="1"/>
  <c r="F29"/>
  <c r="G29" s="1"/>
  <c r="G30"/>
  <c r="G31"/>
  <c r="G32"/>
  <c r="G33"/>
  <c r="D34"/>
  <c r="F34"/>
  <c r="G34" s="1"/>
  <c r="G35"/>
  <c r="D36"/>
  <c r="E36"/>
  <c r="F36"/>
  <c r="G36"/>
  <c r="G37"/>
  <c r="G38"/>
  <c r="D39"/>
  <c r="E39"/>
  <c r="E34" s="1"/>
  <c r="F39"/>
  <c r="G39"/>
  <c r="G40"/>
  <c r="G41"/>
  <c r="G42"/>
  <c r="G43"/>
  <c r="G45"/>
  <c r="G46"/>
  <c r="G47"/>
  <c r="G48"/>
  <c r="D49"/>
  <c r="G49"/>
  <c r="G50"/>
  <c r="G51"/>
  <c r="D53"/>
  <c r="D52" s="1"/>
  <c r="D44" s="1"/>
  <c r="E53"/>
  <c r="E52" s="1"/>
  <c r="F53"/>
  <c r="F52" s="1"/>
  <c r="G53"/>
  <c r="G54"/>
  <c r="G55"/>
  <c r="G56"/>
  <c r="G57"/>
  <c r="G58"/>
  <c r="G59"/>
  <c r="G60"/>
  <c r="D62"/>
  <c r="D61" s="1"/>
  <c r="E62"/>
  <c r="E61" s="1"/>
  <c r="F62"/>
  <c r="G62" s="1"/>
  <c r="G61" s="1"/>
  <c r="G63"/>
  <c r="G64"/>
  <c r="G65"/>
  <c r="G66"/>
  <c r="G67"/>
  <c r="G68"/>
  <c r="G69"/>
  <c r="E70"/>
  <c r="F70"/>
  <c r="G70" s="1"/>
  <c r="G71"/>
  <c r="E73"/>
  <c r="F73"/>
  <c r="G73" s="1"/>
  <c r="G74"/>
  <c r="G75"/>
  <c r="G76"/>
  <c r="G77"/>
  <c r="E78"/>
  <c r="F78"/>
  <c r="G78"/>
  <c r="G79"/>
  <c r="G80"/>
  <c r="G81"/>
  <c r="G83"/>
  <c r="G84"/>
  <c r="G85"/>
  <c r="G86"/>
  <c r="D87"/>
  <c r="E87"/>
  <c r="F87"/>
  <c r="G87" s="1"/>
  <c r="G88"/>
  <c r="G89"/>
  <c r="G90"/>
  <c r="D92"/>
  <c r="D91" s="1"/>
  <c r="D82" s="1"/>
  <c r="E92"/>
  <c r="E91" s="1"/>
  <c r="E82" s="1"/>
  <c r="F92"/>
  <c r="F91" s="1"/>
  <c r="G92"/>
  <c r="G93"/>
  <c r="G94"/>
  <c r="G95"/>
  <c r="G96"/>
  <c r="G98"/>
  <c r="G99"/>
  <c r="G100"/>
  <c r="G101"/>
  <c r="G102"/>
  <c r="G103"/>
  <c r="G104"/>
  <c r="D105"/>
  <c r="E105"/>
  <c r="F105"/>
  <c r="G105" s="1"/>
  <c r="G106"/>
  <c r="G107"/>
  <c r="G108"/>
  <c r="G109"/>
  <c r="G110"/>
  <c r="G111"/>
  <c r="D114"/>
  <c r="D113" s="1"/>
  <c r="D112" s="1"/>
  <c r="E114"/>
  <c r="E113" s="1"/>
  <c r="F114"/>
  <c r="G114" s="1"/>
  <c r="G115"/>
  <c r="G116"/>
  <c r="G117"/>
  <c r="G118"/>
  <c r="G119"/>
  <c r="G120"/>
  <c r="G121"/>
  <c r="D122"/>
  <c r="E122"/>
  <c r="F122"/>
  <c r="G122"/>
  <c r="G123"/>
  <c r="G124"/>
  <c r="G125"/>
  <c r="D127"/>
  <c r="D126" s="1"/>
  <c r="E127"/>
  <c r="E126" s="1"/>
  <c r="F127"/>
  <c r="G127" s="1"/>
  <c r="G128"/>
  <c r="G129"/>
  <c r="G130"/>
  <c r="G131"/>
  <c r="G132"/>
  <c r="G133"/>
  <c r="G134"/>
  <c r="G135"/>
  <c r="G136"/>
  <c r="G137"/>
  <c r="G138"/>
  <c r="G139"/>
  <c r="D141"/>
  <c r="E141"/>
  <c r="E140" s="1"/>
  <c r="F141"/>
  <c r="F140" s="1"/>
  <c r="G140" s="1"/>
  <c r="G141"/>
  <c r="G142"/>
  <c r="G143"/>
  <c r="G144"/>
  <c r="G145"/>
  <c r="G146"/>
  <c r="G147"/>
  <c r="G148"/>
  <c r="G149"/>
  <c r="G150"/>
  <c r="G151"/>
  <c r="D152"/>
  <c r="E152"/>
  <c r="F152"/>
  <c r="G152"/>
  <c r="G153"/>
  <c r="G154"/>
  <c r="G155"/>
  <c r="G156"/>
  <c r="G157"/>
  <c r="G158"/>
  <c r="G159"/>
  <c r="D160"/>
  <c r="E160"/>
  <c r="F160"/>
  <c r="G160" s="1"/>
  <c r="G161"/>
  <c r="G162"/>
  <c r="G163"/>
  <c r="D164"/>
  <c r="E164"/>
  <c r="F164"/>
  <c r="G164"/>
  <c r="G165"/>
  <c r="G166"/>
  <c r="D167"/>
  <c r="E167"/>
  <c r="F167"/>
  <c r="G167"/>
  <c r="G168"/>
  <c r="D169"/>
  <c r="E169"/>
  <c r="F169"/>
  <c r="G169" s="1"/>
  <c r="G170"/>
  <c r="G171"/>
  <c r="D172"/>
  <c r="E172"/>
  <c r="G172"/>
  <c r="G173"/>
  <c r="G174"/>
  <c r="G175"/>
  <c r="D176"/>
  <c r="E176"/>
  <c r="F176"/>
  <c r="G176" s="1"/>
  <c r="G177"/>
  <c r="G178"/>
  <c r="G179"/>
  <c r="G180"/>
  <c r="G181"/>
  <c r="G182"/>
  <c r="G183"/>
  <c r="G184"/>
  <c r="D185"/>
  <c r="E185"/>
  <c r="F185"/>
  <c r="G185"/>
  <c r="G186"/>
  <c r="G187"/>
  <c r="G188"/>
  <c r="G189"/>
  <c r="G190"/>
  <c r="G191"/>
  <c r="G192"/>
  <c r="G193"/>
  <c r="G194"/>
  <c r="G195"/>
  <c r="G196"/>
  <c r="G197"/>
  <c r="G198"/>
  <c r="D199"/>
  <c r="E199"/>
  <c r="F199"/>
  <c r="G199" s="1"/>
  <c r="G200"/>
  <c r="G201"/>
  <c r="G202"/>
  <c r="G203"/>
  <c r="G204"/>
  <c r="G205"/>
  <c r="G206"/>
  <c r="D207"/>
  <c r="E207"/>
  <c r="F207"/>
  <c r="G207"/>
  <c r="G208"/>
  <c r="G209"/>
  <c r="G210"/>
  <c r="E211"/>
  <c r="F211"/>
  <c r="G211"/>
  <c r="G213"/>
  <c r="G214"/>
  <c r="G215"/>
  <c r="G216"/>
  <c r="G217"/>
  <c r="D218"/>
  <c r="E218"/>
  <c r="F218"/>
  <c r="G218" s="1"/>
  <c r="G219"/>
  <c r="G220"/>
  <c r="G221"/>
  <c r="G222"/>
  <c r="G223"/>
  <c r="G224"/>
  <c r="G225"/>
  <c r="D226"/>
  <c r="E226"/>
  <c r="F226"/>
  <c r="G226"/>
  <c r="G227"/>
  <c r="G228"/>
  <c r="G229"/>
  <c r="G230"/>
  <c r="D231"/>
  <c r="E231"/>
  <c r="F231"/>
  <c r="G231"/>
  <c r="G232"/>
  <c r="G233"/>
  <c r="G234"/>
  <c r="G235"/>
  <c r="G236"/>
  <c r="G237"/>
  <c r="D238"/>
  <c r="E238"/>
  <c r="F238"/>
  <c r="G238"/>
  <c r="G239"/>
  <c r="D240"/>
  <c r="E240"/>
  <c r="F240"/>
  <c r="G240" s="1"/>
  <c r="G241"/>
  <c r="G242"/>
  <c r="G243"/>
  <c r="G244"/>
  <c r="G245"/>
  <c r="G246"/>
  <c r="G247"/>
  <c r="G248"/>
  <c r="G249"/>
  <c r="G250"/>
  <c r="G251"/>
  <c r="G252"/>
  <c r="G254"/>
  <c r="G255"/>
  <c r="G256"/>
  <c r="D257"/>
  <c r="E257"/>
  <c r="E253" s="1"/>
  <c r="F257"/>
  <c r="G257"/>
  <c r="G258"/>
  <c r="G259"/>
  <c r="G260"/>
  <c r="G261"/>
  <c r="G262"/>
  <c r="D264"/>
  <c r="D263" s="1"/>
  <c r="E264"/>
  <c r="E263" s="1"/>
  <c r="F264"/>
  <c r="F263" s="1"/>
  <c r="G265"/>
  <c r="G266"/>
  <c r="G267"/>
  <c r="G268"/>
  <c r="G269"/>
  <c r="G270"/>
  <c r="G271"/>
  <c r="D272"/>
  <c r="E272"/>
  <c r="F272"/>
  <c r="G272"/>
  <c r="G273"/>
  <c r="G274"/>
  <c r="G277"/>
  <c r="D278"/>
  <c r="E278"/>
  <c r="F278"/>
  <c r="G278" s="1"/>
  <c r="G279"/>
  <c r="G280"/>
  <c r="D282"/>
  <c r="D281" s="1"/>
  <c r="E282"/>
  <c r="E281" s="1"/>
  <c r="F282"/>
  <c r="F281" s="1"/>
  <c r="G281" s="1"/>
  <c r="G283"/>
  <c r="G285"/>
  <c r="D286"/>
  <c r="E286"/>
  <c r="F286"/>
  <c r="G286" s="1"/>
  <c r="G287"/>
  <c r="G288"/>
  <c r="G289"/>
  <c r="E291"/>
  <c r="F291"/>
  <c r="F290" s="1"/>
  <c r="G290" s="1"/>
  <c r="G292"/>
  <c r="G293"/>
  <c r="G294"/>
  <c r="G295"/>
  <c r="G296"/>
  <c r="G297"/>
  <c r="G298"/>
  <c r="D299"/>
  <c r="D290" s="1"/>
  <c r="E299"/>
  <c r="E290" s="1"/>
  <c r="F299"/>
  <c r="G299"/>
  <c r="G300"/>
  <c r="G301"/>
  <c r="G302"/>
  <c r="G303"/>
  <c r="G304"/>
  <c r="D305"/>
  <c r="E305"/>
  <c r="F305"/>
  <c r="G305" s="1"/>
  <c r="G306"/>
  <c r="G307"/>
  <c r="G308"/>
  <c r="G309"/>
  <c r="D312"/>
  <c r="D311" s="1"/>
  <c r="E312"/>
  <c r="E311" s="1"/>
  <c r="F312"/>
  <c r="F311" s="1"/>
  <c r="G313"/>
  <c r="G314"/>
  <c r="G315"/>
  <c r="G316"/>
  <c r="G317"/>
  <c r="G318"/>
  <c r="D319"/>
  <c r="F319"/>
  <c r="G319"/>
  <c r="G320"/>
  <c r="G321"/>
  <c r="D323"/>
  <c r="D322" s="1"/>
  <c r="E323"/>
  <c r="E322" s="1"/>
  <c r="F323"/>
  <c r="F322" s="1"/>
  <c r="G322" s="1"/>
  <c r="G323"/>
  <c r="G324"/>
  <c r="G325"/>
  <c r="G326"/>
  <c r="D331"/>
  <c r="D330" s="1"/>
  <c r="E331"/>
  <c r="E330" s="1"/>
  <c r="F331"/>
  <c r="F330" s="1"/>
  <c r="D332"/>
  <c r="E332"/>
  <c r="F332"/>
  <c r="G332" s="1"/>
  <c r="D333"/>
  <c r="E333"/>
  <c r="F333"/>
  <c r="G333" s="1"/>
  <c r="D334"/>
  <c r="E334"/>
  <c r="F334"/>
  <c r="G334" s="1"/>
  <c r="D335"/>
  <c r="E335"/>
  <c r="F335"/>
  <c r="G335" s="1"/>
  <c r="G336"/>
  <c r="D337"/>
  <c r="E337"/>
  <c r="G337" s="1"/>
  <c r="F337"/>
  <c r="D338"/>
  <c r="E338"/>
  <c r="F338"/>
  <c r="G338"/>
  <c r="D339"/>
  <c r="E339"/>
  <c r="F339"/>
  <c r="G339"/>
  <c r="D340"/>
  <c r="E340"/>
  <c r="G340" s="1"/>
  <c r="F340"/>
  <c r="G330" l="1"/>
  <c r="E310"/>
  <c r="E112"/>
  <c r="E44"/>
  <c r="F310"/>
  <c r="G310" s="1"/>
  <c r="G311"/>
  <c r="F253"/>
  <c r="G253" s="1"/>
  <c r="G263"/>
  <c r="F82"/>
  <c r="G82" s="1"/>
  <c r="G91"/>
  <c r="G52"/>
  <c r="D310"/>
  <c r="D253"/>
  <c r="D329"/>
  <c r="E329"/>
  <c r="G331"/>
  <c r="G312"/>
  <c r="G291"/>
  <c r="G282"/>
  <c r="G264"/>
  <c r="F126"/>
  <c r="G126" s="1"/>
  <c r="F113"/>
  <c r="F61"/>
  <c r="F44" s="1"/>
  <c r="G44" s="1"/>
  <c r="F25"/>
  <c r="G25" s="1"/>
  <c r="F11"/>
  <c r="G113" l="1"/>
  <c r="F112"/>
  <c r="G112" s="1"/>
  <c r="G11"/>
  <c r="F329"/>
  <c r="G329" s="1"/>
</calcChain>
</file>

<file path=xl/sharedStrings.xml><?xml version="1.0" encoding="utf-8"?>
<sst xmlns="http://schemas.openxmlformats.org/spreadsheetml/2006/main" count="350" uniqueCount="116">
  <si>
    <t>Jolanta  Piotrowska</t>
  </si>
  <si>
    <t>Burmistrz  Miasta</t>
  </si>
  <si>
    <t>wydatki na dotacje majątkowe</t>
  </si>
  <si>
    <t>wydatki na inwestycje i zakupy inwestycyjne na programy finansowane z udziałem środków, o których mowa w art..5 ust.1 pkt 2 i 3 ufp.</t>
  </si>
  <si>
    <t>wydatki na inwestycje i zakupy inwestycyjne</t>
  </si>
  <si>
    <t>Wydatki majątkowe, w tym:</t>
  </si>
  <si>
    <t>wydatki na obsługę długu</t>
  </si>
  <si>
    <t>wydatki na programy  finansowane z udziałem środków, o których mowa w art.5 ust.1 pkt.2 i 3 ufp.</t>
  </si>
  <si>
    <t>wydatki na świadczenia na rzecz osób fizycznych</t>
  </si>
  <si>
    <t>wydatki na dotacje na zadania bieżące</t>
  </si>
  <si>
    <t>wydatki związane z  realizacją statutowych zadań jednostek</t>
  </si>
  <si>
    <t>wydatki na wynagrodzenia i składki od nich naliczane</t>
  </si>
  <si>
    <t>Wydatki bieżące, w tym:</t>
  </si>
  <si>
    <t>OGÓŁEM   WYDATKI:</t>
  </si>
  <si>
    <t>b) wydatki majątkowe, w tym:</t>
  </si>
  <si>
    <t>wydatki związane z realizacją  statutowych zadań  jednostek</t>
  </si>
  <si>
    <t>a)wydatki bieżące, w tym:</t>
  </si>
  <si>
    <t>Pozostała działalność</t>
  </si>
  <si>
    <t>Zadania w zakresie kultury fizycznej</t>
  </si>
  <si>
    <t>Obiekty sportowe</t>
  </si>
  <si>
    <t>Kultura fizyczna</t>
  </si>
  <si>
    <t>Ochrona zabytków i opieka nad zabytkami</t>
  </si>
  <si>
    <t>Biblioteki</t>
  </si>
  <si>
    <t>Centra kultury i sztuki</t>
  </si>
  <si>
    <t>Kultura i ochrona dziedzictwa narodowego</t>
  </si>
  <si>
    <t>Wpływy i wydatki związane z gromadzeniem środków z opłat i kar za korzystanie ze środowiska</t>
  </si>
  <si>
    <t>Oświetlenie ulic, placów i dróg</t>
  </si>
  <si>
    <t>Schroniska dla zwierząt</t>
  </si>
  <si>
    <t>Utrzymanie zieleni w miastach i gminach</t>
  </si>
  <si>
    <t>Oczyszczanie miast i wsi</t>
  </si>
  <si>
    <t>Gospodarka odpadami</t>
  </si>
  <si>
    <t>a) wydatki bieżące, w tym:</t>
  </si>
  <si>
    <t>Gospodarka ściekowa i ochrona wód</t>
  </si>
  <si>
    <t>Gospodarka komunlna i ochrona środowiska</t>
  </si>
  <si>
    <t>Dokształcanie i doskonalenie nauczycieli</t>
  </si>
  <si>
    <t>Pomoc materialna dla uczniów</t>
  </si>
  <si>
    <t>Kolonie i obozy oraz inne formy wypoczynku dzieci i mlodzieży szkolnej, a także  szkolenia młodzieży</t>
  </si>
  <si>
    <t>Świetlice szkolne</t>
  </si>
  <si>
    <t>Edukacyjna opieka wychowawcza</t>
  </si>
  <si>
    <t>Kluby dzieciece</t>
  </si>
  <si>
    <t>Żłobki</t>
  </si>
  <si>
    <t>Pozostałe zadania w zakresie polityki społecznej</t>
  </si>
  <si>
    <t>Usługi opiekuńcze i specjalistyczne usługi opiekuńcze</t>
  </si>
  <si>
    <t>Ośrodki pomocy społecznej</t>
  </si>
  <si>
    <t>Zasiłki stałe</t>
  </si>
  <si>
    <t>Dodatki mieszkaniowe</t>
  </si>
  <si>
    <t>Zasiłki i pomoc w naturze oraz składki na ubezpieczenia emerytalne i rentowe</t>
  </si>
  <si>
    <t>Składki na ubezpieczenie zdrowotne opłacane za osoby pobierające niektóre świadczenia z pomocy społecznej, niektóre świadczenia rodzinne oraz za osoby uczestniczące w zajęciach w centrum integracji społecznej</t>
  </si>
  <si>
    <t>Świadczenia rodzinne, świadczenia z funduszu alimentacyjnego oraz składki na ubezpieczenia emerytalne i rentowe z ubezpieczenia społecznego</t>
  </si>
  <si>
    <t>Wspieranie rodziny</t>
  </si>
  <si>
    <t>Rodziny zastępcze</t>
  </si>
  <si>
    <t>Domy pomocy społecznej</t>
  </si>
  <si>
    <t>Placówki opiekuńczo - wychowawcze</t>
  </si>
  <si>
    <t>Pomoc społeczna</t>
  </si>
  <si>
    <t>Przeciwdziałanie alkoholizmowi</t>
  </si>
  <si>
    <t>Zwalczanie narkomanii</t>
  </si>
  <si>
    <t>Programy polityki zdrowotnej</t>
  </si>
  <si>
    <t>Ochrona zdrowia</t>
  </si>
  <si>
    <t>Stołówki szkolne i przedszkolne</t>
  </si>
  <si>
    <t>Zespoły obsługi ekonomiczno-administracyjnej szkół</t>
  </si>
  <si>
    <t>Dowożenie uczniów do szkół</t>
  </si>
  <si>
    <t>Gimnazja</t>
  </si>
  <si>
    <t>Inne formy wychowania przedszkolnego</t>
  </si>
  <si>
    <t>Przedszkola specjalne</t>
  </si>
  <si>
    <t>Przedszkola</t>
  </si>
  <si>
    <t>Oddziały przedszkolne w szkołach podstawowych</t>
  </si>
  <si>
    <t>Szkoły podstawowe</t>
  </si>
  <si>
    <t>Oświata i wychowanie</t>
  </si>
  <si>
    <t>Rezerwy ogólne i celowe</t>
  </si>
  <si>
    <t>Rozliczenia między jst</t>
  </si>
  <si>
    <t>Różne rozliczenia</t>
  </si>
  <si>
    <t>Obsługa papierów wartościowych, kredytów i pożyczek jst</t>
  </si>
  <si>
    <t>Obsługa długu publicznego</t>
  </si>
  <si>
    <t>b) wydatki majątkowe,  w tym:</t>
  </si>
  <si>
    <t>Zarządzanie kryzysowe</t>
  </si>
  <si>
    <t>Straż miejska</t>
  </si>
  <si>
    <t>dotacje majątkowe dla powiatu</t>
  </si>
  <si>
    <t>b)wydatki majątkowe, w tym:</t>
  </si>
  <si>
    <t>Komendy powiatowe PSP</t>
  </si>
  <si>
    <t>Bezpieczeństwo publiczne i ochrona p.poż.</t>
  </si>
  <si>
    <t>Wybory do Parlamentu Europejskiego</t>
  </si>
  <si>
    <t xml:space="preserve">Urzędy naczelnych organów władzy państwowej, kontroli i ochrony prawa </t>
  </si>
  <si>
    <t>Urzędy naczelnych organów władzy państwowej, kontroli i ochrony prawa oraz sądownictwa</t>
  </si>
  <si>
    <t>Promocja jst</t>
  </si>
  <si>
    <t>Urzędy gmin</t>
  </si>
  <si>
    <t>Rady gmin</t>
  </si>
  <si>
    <t>Urzędy wojewódzkie</t>
  </si>
  <si>
    <t>Administracja publiczna</t>
  </si>
  <si>
    <t>Cmentarze</t>
  </si>
  <si>
    <t>Plany zagospodarowania przestrzennego</t>
  </si>
  <si>
    <t>Działalność usługowa</t>
  </si>
  <si>
    <t>Gospodarka gruntami i nieruchomościami</t>
  </si>
  <si>
    <t>Różne jednostki gospodarki mieszkaniowej</t>
  </si>
  <si>
    <t>70004</t>
  </si>
  <si>
    <t>Gospodarka mieszkaniowa</t>
  </si>
  <si>
    <t>700</t>
  </si>
  <si>
    <t>Drogi publiczne gminne</t>
  </si>
  <si>
    <t>60016</t>
  </si>
  <si>
    <t>Drogi publiczne powiatowe</t>
  </si>
  <si>
    <t>60014</t>
  </si>
  <si>
    <t>Lokalny transport zbiorowy</t>
  </si>
  <si>
    <t>60004</t>
  </si>
  <si>
    <t>Transport i łączność</t>
  </si>
  <si>
    <t>600</t>
  </si>
  <si>
    <t>Izby rolnicze</t>
  </si>
  <si>
    <t>01030</t>
  </si>
  <si>
    <t>Rolnictwo i łowiectwo</t>
  </si>
  <si>
    <t>010</t>
  </si>
  <si>
    <t>% realiz.</t>
  </si>
  <si>
    <t>Wykonanie   I półrocze 2014 r.</t>
  </si>
  <si>
    <t>Plan po zmianach</t>
  </si>
  <si>
    <t>Plan pierwotny</t>
  </si>
  <si>
    <t>Treść</t>
  </si>
  <si>
    <t>Dział Rozdz.</t>
  </si>
  <si>
    <t>Realizacja  wydatków  budżetowych miasta Giżycka  w  I  półroczu  2014 roku</t>
  </si>
  <si>
    <t>Załącznik Nr 3 do Zarządzenia Burmistrza Miasta Giżycka Nr 461/2014 z dnia 28 sierpnia  2014 roku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</si>
</sst>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9"/>
      <name val="Times New Roman"/>
      <family val="1"/>
      <charset val="238"/>
    </font>
    <font>
      <b/>
      <sz val="1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0"/>
      <name val="Czcionka tekstu podstawowego"/>
      <family val="2"/>
      <charset val="238"/>
    </font>
    <font>
      <sz val="1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name val="Czcionka tekstu podstawowego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164" fontId="1" fillId="2" borderId="0" xfId="0" applyNumberFormat="1" applyFont="1" applyFill="1"/>
    <xf numFmtId="3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/>
    <xf numFmtId="164" fontId="3" fillId="2" borderId="0" xfId="0" applyNumberFormat="1" applyFont="1" applyFill="1"/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2" fillId="2" borderId="0" xfId="0" applyNumberFormat="1" applyFont="1" applyFill="1" applyBorder="1"/>
    <xf numFmtId="3" fontId="2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2" fillId="2" borderId="1" xfId="0" applyNumberFormat="1" applyFont="1" applyFill="1" applyBorder="1" applyAlignment="1">
      <alignment vertical="center"/>
    </xf>
    <xf numFmtId="3" fontId="2" fillId="0" borderId="1" xfId="0" applyNumberFormat="1" applyFont="1" applyBorder="1"/>
    <xf numFmtId="0" fontId="4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3" fontId="2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164" fontId="2" fillId="2" borderId="1" xfId="0" applyNumberFormat="1" applyFont="1" applyFill="1" applyBorder="1"/>
    <xf numFmtId="0" fontId="7" fillId="0" borderId="2" xfId="0" applyFont="1" applyBorder="1" applyAlignment="1">
      <alignment horizontal="center"/>
    </xf>
    <xf numFmtId="0" fontId="2" fillId="0" borderId="1" xfId="0" applyFont="1" applyBorder="1"/>
    <xf numFmtId="164" fontId="8" fillId="2" borderId="1" xfId="0" applyNumberFormat="1" applyFont="1" applyFill="1" applyBorder="1"/>
    <xf numFmtId="3" fontId="8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7" fillId="0" borderId="2" xfId="0" applyFont="1" applyBorder="1" applyAlignment="1"/>
    <xf numFmtId="3" fontId="11" fillId="0" borderId="1" xfId="0" applyNumberFormat="1" applyFont="1" applyBorder="1"/>
    <xf numFmtId="0" fontId="12" fillId="0" borderId="2" xfId="0" applyFont="1" applyBorder="1" applyAlignment="1"/>
    <xf numFmtId="0" fontId="1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/>
    <xf numFmtId="0" fontId="13" fillId="0" borderId="2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8" fillId="3" borderId="1" xfId="0" applyNumberFormat="1" applyFont="1" applyFill="1" applyBorder="1"/>
    <xf numFmtId="3" fontId="8" fillId="3" borderId="1" xfId="0" applyNumberFormat="1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164" fontId="8" fillId="2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/>
    <xf numFmtId="0" fontId="15" fillId="3" borderId="1" xfId="0" applyFont="1" applyFill="1" applyBorder="1"/>
    <xf numFmtId="0" fontId="16" fillId="3" borderId="1" xfId="0" applyFont="1" applyFill="1" applyBorder="1"/>
    <xf numFmtId="0" fontId="14" fillId="0" borderId="1" xfId="0" applyFont="1" applyBorder="1"/>
    <xf numFmtId="0" fontId="14" fillId="0" borderId="1" xfId="0" applyFont="1" applyBorder="1" applyAlignment="1">
      <alignment vertical="center" wrapText="1"/>
    </xf>
    <xf numFmtId="0" fontId="16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3" fontId="2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8" fillId="2" borderId="1" xfId="0" applyNumberFormat="1" applyFont="1" applyFill="1" applyBorder="1"/>
    <xf numFmtId="0" fontId="8" fillId="2" borderId="1" xfId="0" applyFont="1" applyFill="1" applyBorder="1"/>
    <xf numFmtId="0" fontId="13" fillId="2" borderId="1" xfId="0" applyFont="1" applyFill="1" applyBorder="1" applyAlignment="1">
      <alignment wrapText="1"/>
    </xf>
    <xf numFmtId="164" fontId="8" fillId="3" borderId="1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49" fontId="8" fillId="0" borderId="1" xfId="0" applyNumberFormat="1" applyFont="1" applyBorder="1" applyAlignment="1">
      <alignment horizontal="center"/>
    </xf>
    <xf numFmtId="0" fontId="8" fillId="3" borderId="2" xfId="0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center"/>
    </xf>
    <xf numFmtId="3" fontId="8" fillId="4" borderId="1" xfId="0" applyNumberFormat="1" applyFont="1" applyFill="1" applyBorder="1"/>
    <xf numFmtId="0" fontId="8" fillId="4" borderId="2" xfId="0" applyFont="1" applyFill="1" applyBorder="1" applyAlignment="1">
      <alignment wrapText="1"/>
    </xf>
    <xf numFmtId="49" fontId="8" fillId="4" borderId="1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0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/>
    </xf>
    <xf numFmtId="3" fontId="10" fillId="0" borderId="0" xfId="0" applyNumberFormat="1" applyFont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5"/>
  <sheetViews>
    <sheetView tabSelected="1" topLeftCell="B1" zoomScale="118" zoomScaleNormal="118" workbookViewId="0">
      <selection activeCell="C1" sqref="C1:G1"/>
    </sheetView>
  </sheetViews>
  <sheetFormatPr defaultRowHeight="15"/>
  <cols>
    <col min="1" max="1" width="5.5" hidden="1" customWidth="1"/>
    <col min="2" max="2" width="6" style="4" customWidth="1"/>
    <col min="3" max="3" width="35.625" style="3" customWidth="1"/>
    <col min="4" max="4" width="10.375" style="2" bestFit="1" customWidth="1"/>
    <col min="5" max="5" width="10.375" style="2" customWidth="1"/>
    <col min="6" max="6" width="11.25" style="2" customWidth="1"/>
    <col min="7" max="7" width="6.5" style="1" customWidth="1"/>
  </cols>
  <sheetData>
    <row r="1" spans="2:7" ht="15" customHeight="1">
      <c r="B1" s="92"/>
      <c r="C1" s="93" t="s">
        <v>115</v>
      </c>
      <c r="D1" s="93"/>
      <c r="E1" s="93"/>
      <c r="F1" s="93"/>
      <c r="G1" s="93"/>
    </row>
    <row r="2" spans="2:7" ht="15" customHeight="1">
      <c r="B2" s="92"/>
      <c r="C2" s="91"/>
      <c r="D2" s="91"/>
      <c r="E2" s="91"/>
      <c r="F2" s="91"/>
      <c r="G2" s="91"/>
    </row>
    <row r="3" spans="2:7" ht="14.25">
      <c r="B3" s="90" t="s">
        <v>114</v>
      </c>
      <c r="C3" s="90"/>
      <c r="D3" s="90"/>
      <c r="E3" s="90"/>
      <c r="F3" s="90"/>
      <c r="G3" s="90"/>
    </row>
    <row r="4" spans="2:7" ht="14.25">
      <c r="B4" s="89"/>
      <c r="C4" s="89"/>
      <c r="D4" s="89"/>
      <c r="E4" s="89"/>
      <c r="F4" s="89"/>
      <c r="G4" s="89"/>
    </row>
    <row r="5" spans="2:7" ht="14.25">
      <c r="B5" s="88" t="s">
        <v>113</v>
      </c>
      <c r="C5" s="87" t="s">
        <v>112</v>
      </c>
      <c r="D5" s="86" t="s">
        <v>111</v>
      </c>
      <c r="E5" s="86" t="s">
        <v>110</v>
      </c>
      <c r="F5" s="85" t="s">
        <v>109</v>
      </c>
      <c r="G5" s="84" t="s">
        <v>108</v>
      </c>
    </row>
    <row r="6" spans="2:7" ht="24" customHeight="1">
      <c r="B6" s="83"/>
      <c r="C6" s="82"/>
      <c r="D6" s="81"/>
      <c r="E6" s="81"/>
      <c r="F6" s="81"/>
      <c r="G6" s="80"/>
    </row>
    <row r="7" spans="2:7" ht="14.25">
      <c r="B7" s="78" t="s">
        <v>107</v>
      </c>
      <c r="C7" s="79" t="s">
        <v>106</v>
      </c>
      <c r="D7" s="76">
        <v>100</v>
      </c>
      <c r="E7" s="76">
        <v>100</v>
      </c>
      <c r="F7" s="76">
        <v>35</v>
      </c>
      <c r="G7" s="43">
        <f>F7/E7*100</f>
        <v>35</v>
      </c>
    </row>
    <row r="8" spans="2:7">
      <c r="B8" s="73" t="s">
        <v>105</v>
      </c>
      <c r="C8" s="42" t="s">
        <v>104</v>
      </c>
      <c r="D8" s="26">
        <v>100</v>
      </c>
      <c r="E8" s="26">
        <v>100</v>
      </c>
      <c r="F8" s="26">
        <v>35</v>
      </c>
      <c r="G8" s="25">
        <f>F8/E8*100</f>
        <v>35</v>
      </c>
    </row>
    <row r="9" spans="2:7">
      <c r="B9" s="71"/>
      <c r="C9" s="42" t="s">
        <v>31</v>
      </c>
      <c r="D9" s="16">
        <v>100</v>
      </c>
      <c r="E9" s="16">
        <v>100</v>
      </c>
      <c r="F9" s="16">
        <v>35</v>
      </c>
      <c r="G9" s="22">
        <f>F9/E9*100</f>
        <v>35</v>
      </c>
    </row>
    <row r="10" spans="2:7">
      <c r="B10" s="71"/>
      <c r="C10" s="42" t="s">
        <v>9</v>
      </c>
      <c r="D10" s="16">
        <v>100</v>
      </c>
      <c r="E10" s="16">
        <v>100</v>
      </c>
      <c r="F10" s="16">
        <v>35</v>
      </c>
      <c r="G10" s="22">
        <f>F10/E10*100</f>
        <v>35</v>
      </c>
    </row>
    <row r="11" spans="2:7" ht="14.25">
      <c r="B11" s="78" t="s">
        <v>103</v>
      </c>
      <c r="C11" s="77" t="s">
        <v>102</v>
      </c>
      <c r="D11" s="76">
        <f>D12+D15+D20</f>
        <v>1960000</v>
      </c>
      <c r="E11" s="76">
        <f>E12+E15+E20</f>
        <v>2550000</v>
      </c>
      <c r="F11" s="76">
        <f>F12+F15+F20</f>
        <v>182519</v>
      </c>
      <c r="G11" s="43">
        <f>F11/E11*100</f>
        <v>7.1576078431372547</v>
      </c>
    </row>
    <row r="12" spans="2:7" ht="14.25">
      <c r="B12" s="73" t="s">
        <v>101</v>
      </c>
      <c r="C12" s="48" t="s">
        <v>100</v>
      </c>
      <c r="D12" s="26">
        <v>180000</v>
      </c>
      <c r="E12" s="26">
        <v>180000</v>
      </c>
      <c r="F12" s="26">
        <v>80529</v>
      </c>
      <c r="G12" s="25">
        <f>F12/E12*100</f>
        <v>44.738333333333337</v>
      </c>
    </row>
    <row r="13" spans="2:7">
      <c r="B13" s="71"/>
      <c r="C13" s="42" t="s">
        <v>31</v>
      </c>
      <c r="D13" s="16">
        <v>180000</v>
      </c>
      <c r="E13" s="16">
        <v>180000</v>
      </c>
      <c r="F13" s="16">
        <v>80529</v>
      </c>
      <c r="G13" s="22">
        <f>F13/E13*100</f>
        <v>44.738333333333337</v>
      </c>
    </row>
    <row r="14" spans="2:7" ht="14.25" customHeight="1">
      <c r="B14" s="71"/>
      <c r="C14" s="39" t="s">
        <v>15</v>
      </c>
      <c r="D14" s="16">
        <v>180000</v>
      </c>
      <c r="E14" s="16">
        <v>180000</v>
      </c>
      <c r="F14" s="16">
        <v>80529</v>
      </c>
      <c r="G14" s="22">
        <f>F14/E14*100</f>
        <v>44.738333333333337</v>
      </c>
    </row>
    <row r="15" spans="2:7" ht="14.25">
      <c r="B15" s="73" t="s">
        <v>99</v>
      </c>
      <c r="C15" s="48" t="s">
        <v>98</v>
      </c>
      <c r="D15" s="26">
        <v>400000</v>
      </c>
      <c r="E15" s="26">
        <f>E16+E18</f>
        <v>900000</v>
      </c>
      <c r="F15" s="26">
        <f>F16+F18</f>
        <v>0</v>
      </c>
      <c r="G15" s="25">
        <f>F15/E15*100</f>
        <v>0</v>
      </c>
    </row>
    <row r="16" spans="2:7">
      <c r="B16" s="73"/>
      <c r="C16" s="42" t="s">
        <v>31</v>
      </c>
      <c r="D16" s="16"/>
      <c r="E16" s="16">
        <v>500000</v>
      </c>
      <c r="F16" s="16"/>
      <c r="G16" s="22"/>
    </row>
    <row r="17" spans="2:7">
      <c r="B17" s="73"/>
      <c r="C17" s="42" t="s">
        <v>9</v>
      </c>
      <c r="D17" s="16"/>
      <c r="E17" s="16">
        <v>500000</v>
      </c>
      <c r="F17" s="16"/>
      <c r="G17" s="22"/>
    </row>
    <row r="18" spans="2:7">
      <c r="B18" s="71"/>
      <c r="C18" s="42" t="s">
        <v>14</v>
      </c>
      <c r="D18" s="16">
        <v>400000</v>
      </c>
      <c r="E18" s="16">
        <v>400000</v>
      </c>
      <c r="F18" s="16">
        <v>0</v>
      </c>
      <c r="G18" s="22">
        <f>F18/E18*100</f>
        <v>0</v>
      </c>
    </row>
    <row r="19" spans="2:7">
      <c r="B19" s="71"/>
      <c r="C19" s="42" t="s">
        <v>76</v>
      </c>
      <c r="D19" s="16">
        <v>400000</v>
      </c>
      <c r="E19" s="16">
        <v>400000</v>
      </c>
      <c r="F19" s="16">
        <v>0</v>
      </c>
      <c r="G19" s="22">
        <f>F19/E19*100</f>
        <v>0</v>
      </c>
    </row>
    <row r="20" spans="2:7" ht="14.25">
      <c r="B20" s="73" t="s">
        <v>97</v>
      </c>
      <c r="C20" s="48" t="s">
        <v>96</v>
      </c>
      <c r="D20" s="26">
        <f>D21+D23</f>
        <v>1380000</v>
      </c>
      <c r="E20" s="26">
        <f>E21+E23</f>
        <v>1470000</v>
      </c>
      <c r="F20" s="26">
        <f>F21+F23</f>
        <v>101990</v>
      </c>
      <c r="G20" s="25">
        <f>F20/E20*100</f>
        <v>6.9380952380952374</v>
      </c>
    </row>
    <row r="21" spans="2:7">
      <c r="B21" s="71"/>
      <c r="C21" s="42" t="s">
        <v>31</v>
      </c>
      <c r="D21" s="16">
        <v>500000</v>
      </c>
      <c r="E21" s="16">
        <v>500000</v>
      </c>
      <c r="F21" s="16">
        <v>101963</v>
      </c>
      <c r="G21" s="22">
        <f>F21/E21*100</f>
        <v>20.392599999999998</v>
      </c>
    </row>
    <row r="22" spans="2:7" ht="17.25" customHeight="1">
      <c r="B22" s="71"/>
      <c r="C22" s="39" t="s">
        <v>15</v>
      </c>
      <c r="D22" s="16">
        <v>500000</v>
      </c>
      <c r="E22" s="16">
        <v>500000</v>
      </c>
      <c r="F22" s="16">
        <v>101963</v>
      </c>
      <c r="G22" s="22">
        <f>F22/E22*100</f>
        <v>20.392599999999998</v>
      </c>
    </row>
    <row r="23" spans="2:7" ht="17.25" customHeight="1">
      <c r="B23" s="71"/>
      <c r="C23" s="42" t="s">
        <v>77</v>
      </c>
      <c r="D23" s="16">
        <v>880000</v>
      </c>
      <c r="E23" s="16">
        <v>970000</v>
      </c>
      <c r="F23" s="16">
        <v>27</v>
      </c>
      <c r="G23" s="22">
        <f>F23/E23*100</f>
        <v>2.7835051546391751E-3</v>
      </c>
    </row>
    <row r="24" spans="2:7" ht="17.25" customHeight="1">
      <c r="B24" s="71"/>
      <c r="C24" s="24" t="s">
        <v>4</v>
      </c>
      <c r="D24" s="16">
        <v>880000</v>
      </c>
      <c r="E24" s="16">
        <v>970000</v>
      </c>
      <c r="F24" s="16">
        <v>27</v>
      </c>
      <c r="G24" s="22">
        <f>F24/E24*100</f>
        <v>2.7835051546391751E-3</v>
      </c>
    </row>
    <row r="25" spans="2:7" ht="14.25">
      <c r="B25" s="75" t="s">
        <v>95</v>
      </c>
      <c r="C25" s="74" t="s">
        <v>94</v>
      </c>
      <c r="D25" s="44">
        <f>D26+D29</f>
        <v>4440000</v>
      </c>
      <c r="E25" s="44">
        <f>E26+E29</f>
        <v>4780000</v>
      </c>
      <c r="F25" s="44">
        <f>F26+F29</f>
        <v>1911999</v>
      </c>
      <c r="G25" s="43">
        <f>F25/E25*100</f>
        <v>39.999979079497912</v>
      </c>
    </row>
    <row r="26" spans="2:7" ht="14.25">
      <c r="B26" s="73" t="s">
        <v>93</v>
      </c>
      <c r="C26" s="72" t="s">
        <v>92</v>
      </c>
      <c r="D26" s="26">
        <v>4040000</v>
      </c>
      <c r="E26" s="26">
        <v>4040000</v>
      </c>
      <c r="F26" s="26">
        <v>1611351</v>
      </c>
      <c r="G26" s="25">
        <f>F26/E26*100</f>
        <v>39.884925742574254</v>
      </c>
    </row>
    <row r="27" spans="2:7">
      <c r="B27" s="71"/>
      <c r="C27" s="42" t="s">
        <v>31</v>
      </c>
      <c r="D27" s="16">
        <v>4040000</v>
      </c>
      <c r="E27" s="16">
        <v>4040000</v>
      </c>
      <c r="F27" s="16">
        <v>1611351</v>
      </c>
      <c r="G27" s="22">
        <f>F27/E27*100</f>
        <v>39.884925742574254</v>
      </c>
    </row>
    <row r="28" spans="2:7" ht="19.5" customHeight="1">
      <c r="B28" s="71"/>
      <c r="C28" s="39" t="s">
        <v>15</v>
      </c>
      <c r="D28" s="16">
        <v>4040000</v>
      </c>
      <c r="E28" s="16">
        <v>4040000</v>
      </c>
      <c r="F28" s="16">
        <v>1611351</v>
      </c>
      <c r="G28" s="22">
        <f>F28/E28*100</f>
        <v>39.884925742574254</v>
      </c>
    </row>
    <row r="29" spans="2:7" ht="14.25">
      <c r="B29" s="41">
        <v>70005</v>
      </c>
      <c r="C29" s="40" t="s">
        <v>91</v>
      </c>
      <c r="D29" s="26">
        <v>400000</v>
      </c>
      <c r="E29" s="26">
        <f>E30+E32</f>
        <v>740000</v>
      </c>
      <c r="F29" s="26">
        <f>F30+F32</f>
        <v>300648</v>
      </c>
      <c r="G29" s="25">
        <f>F29/E29*100</f>
        <v>40.628108108108108</v>
      </c>
    </row>
    <row r="30" spans="2:7">
      <c r="B30" s="37"/>
      <c r="C30" s="42" t="s">
        <v>31</v>
      </c>
      <c r="D30" s="16">
        <v>400000</v>
      </c>
      <c r="E30" s="16">
        <v>710000</v>
      </c>
      <c r="F30" s="16">
        <v>293509</v>
      </c>
      <c r="G30" s="22">
        <f>F30/E30*100</f>
        <v>41.339295774647887</v>
      </c>
    </row>
    <row r="31" spans="2:7" ht="18" customHeight="1">
      <c r="B31" s="37"/>
      <c r="C31" s="39" t="s">
        <v>15</v>
      </c>
      <c r="D31" s="16">
        <v>400000</v>
      </c>
      <c r="E31" s="16">
        <v>710000</v>
      </c>
      <c r="F31" s="16">
        <v>293509</v>
      </c>
      <c r="G31" s="22">
        <f>F31/E31*100</f>
        <v>41.339295774647887</v>
      </c>
    </row>
    <row r="32" spans="2:7">
      <c r="B32" s="37"/>
      <c r="C32" s="24" t="s">
        <v>14</v>
      </c>
      <c r="D32" s="16"/>
      <c r="E32" s="16">
        <v>30000</v>
      </c>
      <c r="F32" s="16">
        <v>7139</v>
      </c>
      <c r="G32" s="22">
        <f>F32/E32*100</f>
        <v>23.796666666666667</v>
      </c>
    </row>
    <row r="33" spans="2:7">
      <c r="B33" s="37"/>
      <c r="C33" s="24" t="s">
        <v>4</v>
      </c>
      <c r="D33" s="16"/>
      <c r="E33" s="16">
        <v>30000</v>
      </c>
      <c r="F33" s="16">
        <v>7139</v>
      </c>
      <c r="G33" s="22">
        <f>F33/E33*100</f>
        <v>23.796666666666667</v>
      </c>
    </row>
    <row r="34" spans="2:7" ht="14.25">
      <c r="B34" s="46">
        <v>710</v>
      </c>
      <c r="C34" s="45" t="s">
        <v>90</v>
      </c>
      <c r="D34" s="44">
        <f>D35+D39</f>
        <v>591724</v>
      </c>
      <c r="E34" s="44">
        <f>E35+E39</f>
        <v>784924</v>
      </c>
      <c r="F34" s="44">
        <f>F35+F39</f>
        <v>96699</v>
      </c>
      <c r="G34" s="43">
        <f>F34/E34*100</f>
        <v>12.319536668518225</v>
      </c>
    </row>
    <row r="35" spans="2:7" ht="14.25">
      <c r="B35" s="41">
        <v>71004</v>
      </c>
      <c r="C35" s="40" t="s">
        <v>89</v>
      </c>
      <c r="D35" s="26">
        <v>188724</v>
      </c>
      <c r="E35" s="26">
        <v>298724</v>
      </c>
      <c r="F35" s="26">
        <v>5663</v>
      </c>
      <c r="G35" s="25">
        <f>F35/E35*100</f>
        <v>1.8957298375758225</v>
      </c>
    </row>
    <row r="36" spans="2:7">
      <c r="B36" s="37"/>
      <c r="C36" s="24" t="s">
        <v>16</v>
      </c>
      <c r="D36" s="16">
        <f>D37+D38</f>
        <v>188724</v>
      </c>
      <c r="E36" s="16">
        <f>E37+E38</f>
        <v>298724</v>
      </c>
      <c r="F36" s="16">
        <f>F37+F38</f>
        <v>5663</v>
      </c>
      <c r="G36" s="22">
        <f>F36/E36*100</f>
        <v>1.8957298375758225</v>
      </c>
    </row>
    <row r="37" spans="2:7">
      <c r="B37" s="37"/>
      <c r="C37" s="38" t="s">
        <v>11</v>
      </c>
      <c r="D37" s="16">
        <v>10000</v>
      </c>
      <c r="E37" s="16">
        <v>10000</v>
      </c>
      <c r="F37" s="16">
        <v>0</v>
      </c>
      <c r="G37" s="22">
        <f>F37/E37*100</f>
        <v>0</v>
      </c>
    </row>
    <row r="38" spans="2:7" ht="17.25" customHeight="1">
      <c r="B38" s="37"/>
      <c r="C38" s="39" t="s">
        <v>15</v>
      </c>
      <c r="D38" s="16">
        <v>178724</v>
      </c>
      <c r="E38" s="16">
        <v>288724</v>
      </c>
      <c r="F38" s="16">
        <v>5663</v>
      </c>
      <c r="G38" s="22">
        <f>F38/E38*100</f>
        <v>1.9613887311065239</v>
      </c>
    </row>
    <row r="39" spans="2:7" ht="14.25">
      <c r="B39" s="41">
        <v>71035</v>
      </c>
      <c r="C39" s="40" t="s">
        <v>88</v>
      </c>
      <c r="D39" s="26">
        <f>D40+D42</f>
        <v>403000</v>
      </c>
      <c r="E39" s="26">
        <f>E40+E42</f>
        <v>486200</v>
      </c>
      <c r="F39" s="26">
        <f>F40+F42</f>
        <v>91036</v>
      </c>
      <c r="G39" s="25">
        <f>F39/E39*100</f>
        <v>18.72398190045249</v>
      </c>
    </row>
    <row r="40" spans="2:7">
      <c r="B40" s="37"/>
      <c r="C40" s="42" t="s">
        <v>31</v>
      </c>
      <c r="D40" s="16">
        <v>178000</v>
      </c>
      <c r="E40" s="16">
        <v>186200</v>
      </c>
      <c r="F40" s="16">
        <v>81319</v>
      </c>
      <c r="G40" s="22">
        <f>F40/E40*100</f>
        <v>43.672932330827066</v>
      </c>
    </row>
    <row r="41" spans="2:7" ht="18.75" customHeight="1">
      <c r="B41" s="37"/>
      <c r="C41" s="39" t="s">
        <v>15</v>
      </c>
      <c r="D41" s="16">
        <v>178000</v>
      </c>
      <c r="E41" s="16">
        <v>186200</v>
      </c>
      <c r="F41" s="16">
        <v>81319</v>
      </c>
      <c r="G41" s="22">
        <f>F41/E41*100</f>
        <v>43.672932330827066</v>
      </c>
    </row>
    <row r="42" spans="2:7">
      <c r="B42" s="37"/>
      <c r="C42" s="24" t="s">
        <v>14</v>
      </c>
      <c r="D42" s="16">
        <v>225000</v>
      </c>
      <c r="E42" s="16">
        <v>300000</v>
      </c>
      <c r="F42" s="16">
        <v>9717</v>
      </c>
      <c r="G42" s="22">
        <f>F42/E42*100</f>
        <v>3.2390000000000003</v>
      </c>
    </row>
    <row r="43" spans="2:7">
      <c r="B43" s="37"/>
      <c r="C43" s="24" t="s">
        <v>4</v>
      </c>
      <c r="D43" s="16">
        <v>225000</v>
      </c>
      <c r="E43" s="16">
        <v>300000</v>
      </c>
      <c r="F43" s="16">
        <v>9717</v>
      </c>
      <c r="G43" s="22">
        <f>F43/E43*100</f>
        <v>3.2390000000000003</v>
      </c>
    </row>
    <row r="44" spans="2:7" ht="14.25">
      <c r="B44" s="46">
        <v>750</v>
      </c>
      <c r="C44" s="45" t="s">
        <v>87</v>
      </c>
      <c r="D44" s="44">
        <f>D45+D48+D52+D61+D69</f>
        <v>6868280</v>
      </c>
      <c r="E44" s="44">
        <f>E45+E48+E52+E61+E69</f>
        <v>9357611</v>
      </c>
      <c r="F44" s="44">
        <f>F45+F48+F52+F61+F69</f>
        <v>3559141</v>
      </c>
      <c r="G44" s="43">
        <f>F44/E44*100</f>
        <v>38.03471847675651</v>
      </c>
    </row>
    <row r="45" spans="2:7" ht="14.25">
      <c r="B45" s="41">
        <v>75011</v>
      </c>
      <c r="C45" s="40" t="s">
        <v>86</v>
      </c>
      <c r="D45" s="26">
        <v>299646</v>
      </c>
      <c r="E45" s="26">
        <v>299646</v>
      </c>
      <c r="F45" s="26">
        <v>252126</v>
      </c>
      <c r="G45" s="25">
        <f>F45/E45*100</f>
        <v>84.141286718327621</v>
      </c>
    </row>
    <row r="46" spans="2:7">
      <c r="B46" s="37"/>
      <c r="C46" s="24" t="s">
        <v>16</v>
      </c>
      <c r="D46" s="16">
        <v>299646</v>
      </c>
      <c r="E46" s="16">
        <v>299646</v>
      </c>
      <c r="F46" s="16">
        <v>252126</v>
      </c>
      <c r="G46" s="22">
        <f>F46/E46*100</f>
        <v>84.141286718327621</v>
      </c>
    </row>
    <row r="47" spans="2:7">
      <c r="B47" s="37"/>
      <c r="C47" s="38" t="s">
        <v>11</v>
      </c>
      <c r="D47" s="16">
        <v>299646</v>
      </c>
      <c r="E47" s="16">
        <v>299646</v>
      </c>
      <c r="F47" s="16">
        <v>252126</v>
      </c>
      <c r="G47" s="22">
        <f>F47/E47*100</f>
        <v>84.141286718327621</v>
      </c>
    </row>
    <row r="48" spans="2:7" ht="14.25">
      <c r="B48" s="41">
        <v>75022</v>
      </c>
      <c r="C48" s="40" t="s">
        <v>85</v>
      </c>
      <c r="D48" s="26">
        <v>310000</v>
      </c>
      <c r="E48" s="26">
        <v>310000</v>
      </c>
      <c r="F48" s="26">
        <v>132410</v>
      </c>
      <c r="G48" s="25">
        <f>F48/E48*100</f>
        <v>42.712903225806457</v>
      </c>
    </row>
    <row r="49" spans="2:8">
      <c r="B49" s="37"/>
      <c r="C49" s="42" t="s">
        <v>31</v>
      </c>
      <c r="D49" s="16">
        <f>D50+D51</f>
        <v>310000</v>
      </c>
      <c r="E49" s="16">
        <v>310000</v>
      </c>
      <c r="F49" s="16">
        <v>132410</v>
      </c>
      <c r="G49" s="22">
        <f>F49/E49*100</f>
        <v>42.712903225806457</v>
      </c>
    </row>
    <row r="50" spans="2:8" ht="15.75" customHeight="1">
      <c r="B50" s="37"/>
      <c r="C50" s="39" t="s">
        <v>15</v>
      </c>
      <c r="D50" s="16">
        <v>15000</v>
      </c>
      <c r="E50" s="16">
        <v>15000</v>
      </c>
      <c r="F50" s="16">
        <v>2774</v>
      </c>
      <c r="G50" s="22">
        <f>F50/E50*100</f>
        <v>18.493333333333332</v>
      </c>
    </row>
    <row r="51" spans="2:8">
      <c r="B51" s="37"/>
      <c r="C51" s="38" t="s">
        <v>8</v>
      </c>
      <c r="D51" s="16">
        <v>295000</v>
      </c>
      <c r="E51" s="16">
        <v>295000</v>
      </c>
      <c r="F51" s="16">
        <v>129636</v>
      </c>
      <c r="G51" s="22">
        <f>F51/E51*100</f>
        <v>43.944406779661016</v>
      </c>
    </row>
    <row r="52" spans="2:8" ht="14.25">
      <c r="B52" s="41">
        <v>75023</v>
      </c>
      <c r="C52" s="40" t="s">
        <v>84</v>
      </c>
      <c r="D52" s="26">
        <f>D53+D58</f>
        <v>5586070</v>
      </c>
      <c r="E52" s="26">
        <f>E53+E58</f>
        <v>5925872</v>
      </c>
      <c r="F52" s="26">
        <f>F53+F58</f>
        <v>2780852</v>
      </c>
      <c r="G52" s="25">
        <f>F52/E52*100</f>
        <v>46.927304538471297</v>
      </c>
    </row>
    <row r="53" spans="2:8">
      <c r="B53" s="37"/>
      <c r="C53" s="24" t="s">
        <v>16</v>
      </c>
      <c r="D53" s="16">
        <f>SUM(D54:D57)</f>
        <v>5556070</v>
      </c>
      <c r="E53" s="16">
        <f>SUM(E54:E57)</f>
        <v>5598070</v>
      </c>
      <c r="F53" s="16">
        <f>SUM(F54:F57)</f>
        <v>2766522</v>
      </c>
      <c r="G53" s="22">
        <f>F53/E53*100</f>
        <v>49.419210549350048</v>
      </c>
    </row>
    <row r="54" spans="2:8">
      <c r="B54" s="37"/>
      <c r="C54" s="38" t="s">
        <v>11</v>
      </c>
      <c r="D54" s="16">
        <v>4465400</v>
      </c>
      <c r="E54" s="16">
        <v>4497400</v>
      </c>
      <c r="F54" s="16">
        <v>2212432</v>
      </c>
      <c r="G54" s="22">
        <f>F54/E54*100</f>
        <v>49.193578512029177</v>
      </c>
    </row>
    <row r="55" spans="2:8" ht="14.25" customHeight="1">
      <c r="B55" s="37"/>
      <c r="C55" s="39" t="s">
        <v>15</v>
      </c>
      <c r="D55" s="16">
        <v>1074000</v>
      </c>
      <c r="E55" s="16">
        <v>1084000</v>
      </c>
      <c r="F55" s="16">
        <v>549152</v>
      </c>
      <c r="G55" s="22">
        <f>F55/E55*100</f>
        <v>50.659778597785973</v>
      </c>
    </row>
    <row r="56" spans="2:8">
      <c r="B56" s="37"/>
      <c r="C56" s="42" t="s">
        <v>9</v>
      </c>
      <c r="D56" s="16">
        <v>1670</v>
      </c>
      <c r="E56" s="16">
        <v>1670</v>
      </c>
      <c r="F56" s="16">
        <v>0</v>
      </c>
      <c r="G56" s="22">
        <f>F56/E56*100</f>
        <v>0</v>
      </c>
    </row>
    <row r="57" spans="2:8">
      <c r="B57" s="37"/>
      <c r="C57" s="38" t="s">
        <v>8</v>
      </c>
      <c r="D57" s="16">
        <v>15000</v>
      </c>
      <c r="E57" s="16">
        <v>15000</v>
      </c>
      <c r="F57" s="16">
        <v>4938</v>
      </c>
      <c r="G57" s="22">
        <f>F57/E57*100</f>
        <v>32.92</v>
      </c>
    </row>
    <row r="58" spans="2:8">
      <c r="B58" s="37"/>
      <c r="C58" s="24" t="s">
        <v>14</v>
      </c>
      <c r="D58" s="16">
        <v>30000</v>
      </c>
      <c r="E58" s="16">
        <v>327802</v>
      </c>
      <c r="F58" s="16">
        <v>14330</v>
      </c>
      <c r="G58" s="22">
        <f>F58/E58*100</f>
        <v>4.3715413572827506</v>
      </c>
    </row>
    <row r="59" spans="2:8">
      <c r="B59" s="37"/>
      <c r="C59" s="24" t="s">
        <v>4</v>
      </c>
      <c r="D59" s="16">
        <v>30000</v>
      </c>
      <c r="E59" s="16">
        <v>30000</v>
      </c>
      <c r="F59" s="16">
        <v>14330</v>
      </c>
      <c r="G59" s="22">
        <f>F59/E59*100</f>
        <v>47.766666666666666</v>
      </c>
    </row>
    <row r="60" spans="2:8" ht="34.5">
      <c r="B60" s="37"/>
      <c r="C60" s="47" t="s">
        <v>3</v>
      </c>
      <c r="D60" s="19"/>
      <c r="E60" s="19">
        <v>297802</v>
      </c>
      <c r="F60" s="19"/>
      <c r="G60" s="15">
        <f>F60/E60*100</f>
        <v>0</v>
      </c>
    </row>
    <row r="61" spans="2:8" ht="14.25">
      <c r="B61" s="41">
        <v>75075</v>
      </c>
      <c r="C61" s="40" t="s">
        <v>83</v>
      </c>
      <c r="D61" s="26">
        <f>D62+D67</f>
        <v>587564</v>
      </c>
      <c r="E61" s="26">
        <f>E62+E67</f>
        <v>810507</v>
      </c>
      <c r="F61" s="26">
        <f>F62+F67</f>
        <v>352425</v>
      </c>
      <c r="G61" s="53">
        <f>G62</f>
        <v>47.60126467215165</v>
      </c>
      <c r="H61" s="59"/>
    </row>
    <row r="62" spans="2:8">
      <c r="B62" s="37"/>
      <c r="C62" s="24" t="s">
        <v>16</v>
      </c>
      <c r="D62" s="16">
        <f>SUM(D63:D66)</f>
        <v>512466</v>
      </c>
      <c r="E62" s="16">
        <f>SUM(E63:E66)</f>
        <v>731573</v>
      </c>
      <c r="F62" s="16">
        <f>SUM(F63:F66)</f>
        <v>348238</v>
      </c>
      <c r="G62" s="22">
        <f>F62/E62*100</f>
        <v>47.60126467215165</v>
      </c>
      <c r="H62" s="59"/>
    </row>
    <row r="63" spans="2:8">
      <c r="B63" s="37"/>
      <c r="C63" s="38" t="s">
        <v>11</v>
      </c>
      <c r="D63" s="16">
        <v>60000</v>
      </c>
      <c r="E63" s="16">
        <v>61100</v>
      </c>
      <c r="F63" s="16">
        <v>3920</v>
      </c>
      <c r="G63" s="22">
        <f>F63/E63*100</f>
        <v>6.4157119476268409</v>
      </c>
      <c r="H63" s="59"/>
    </row>
    <row r="64" spans="2:8" ht="13.5" customHeight="1">
      <c r="B64" s="37"/>
      <c r="C64" s="39" t="s">
        <v>15</v>
      </c>
      <c r="D64" s="16">
        <v>363950</v>
      </c>
      <c r="E64" s="16">
        <v>577800</v>
      </c>
      <c r="F64" s="16">
        <v>291462</v>
      </c>
      <c r="G64" s="22">
        <f>F64/E64*100</f>
        <v>50.443406022845274</v>
      </c>
      <c r="H64" s="59"/>
    </row>
    <row r="65" spans="2:8">
      <c r="B65" s="37"/>
      <c r="C65" s="38" t="s">
        <v>8</v>
      </c>
      <c r="D65" s="16">
        <v>7000</v>
      </c>
      <c r="E65" s="16">
        <v>7000</v>
      </c>
      <c r="F65" s="16">
        <v>2200</v>
      </c>
      <c r="G65" s="22">
        <f>F65/E65*100</f>
        <v>31.428571428571427</v>
      </c>
      <c r="H65" s="59"/>
    </row>
    <row r="66" spans="2:8" ht="23.25">
      <c r="B66" s="37"/>
      <c r="C66" s="47" t="s">
        <v>7</v>
      </c>
      <c r="D66" s="19">
        <v>81516</v>
      </c>
      <c r="E66" s="19">
        <v>85673</v>
      </c>
      <c r="F66" s="19">
        <v>50656</v>
      </c>
      <c r="G66" s="15">
        <f>F66/E66*100</f>
        <v>59.127146242106612</v>
      </c>
      <c r="H66" s="59"/>
    </row>
    <row r="67" spans="2:8">
      <c r="B67" s="37"/>
      <c r="C67" s="60" t="s">
        <v>73</v>
      </c>
      <c r="D67" s="19">
        <v>75098</v>
      </c>
      <c r="E67" s="19">
        <v>78934</v>
      </c>
      <c r="F67" s="19">
        <v>4187</v>
      </c>
      <c r="G67" s="15">
        <f>F67/E67*100</f>
        <v>5.3044315504092028</v>
      </c>
      <c r="H67" s="59"/>
    </row>
    <row r="68" spans="2:8" ht="36.75" customHeight="1">
      <c r="B68" s="37"/>
      <c r="C68" s="47" t="s">
        <v>3</v>
      </c>
      <c r="D68" s="19">
        <v>75098</v>
      </c>
      <c r="E68" s="19">
        <v>78934</v>
      </c>
      <c r="F68" s="19">
        <v>4187</v>
      </c>
      <c r="G68" s="15">
        <f>F68/E68*100</f>
        <v>5.3044315504092028</v>
      </c>
      <c r="H68" s="59"/>
    </row>
    <row r="69" spans="2:8" ht="14.25">
      <c r="B69" s="41">
        <v>75095</v>
      </c>
      <c r="C69" s="40" t="s">
        <v>17</v>
      </c>
      <c r="D69" s="26">
        <v>85000</v>
      </c>
      <c r="E69" s="26">
        <v>2011586</v>
      </c>
      <c r="F69" s="26">
        <v>41328</v>
      </c>
      <c r="G69" s="25">
        <f>F69/E69*100</f>
        <v>2.0544982913979317</v>
      </c>
    </row>
    <row r="70" spans="2:8">
      <c r="B70" s="37"/>
      <c r="C70" s="24" t="s">
        <v>16</v>
      </c>
      <c r="D70" s="16">
        <v>85000</v>
      </c>
      <c r="E70" s="16">
        <f>E71+E72</f>
        <v>2011586</v>
      </c>
      <c r="F70" s="16">
        <f>F71+F72</f>
        <v>41328</v>
      </c>
      <c r="G70" s="22">
        <f>F70/E70*100</f>
        <v>2.0544982913979317</v>
      </c>
    </row>
    <row r="71" spans="2:8" ht="17.25" customHeight="1">
      <c r="B71" s="37"/>
      <c r="C71" s="39" t="s">
        <v>15</v>
      </c>
      <c r="D71" s="16">
        <v>85000</v>
      </c>
      <c r="E71" s="16">
        <v>85000</v>
      </c>
      <c r="F71" s="16">
        <v>41328</v>
      </c>
      <c r="G71" s="22">
        <f>F71/E71*100</f>
        <v>48.621176470588232</v>
      </c>
    </row>
    <row r="72" spans="2:8" ht="22.5" customHeight="1">
      <c r="B72" s="37"/>
      <c r="C72" s="47" t="s">
        <v>7</v>
      </c>
      <c r="D72" s="16"/>
      <c r="E72" s="16">
        <v>1926586</v>
      </c>
      <c r="F72" s="16"/>
      <c r="G72" s="22"/>
    </row>
    <row r="73" spans="2:8" ht="21.75">
      <c r="B73" s="70">
        <v>751</v>
      </c>
      <c r="C73" s="69" t="s">
        <v>82</v>
      </c>
      <c r="D73" s="68">
        <v>5100</v>
      </c>
      <c r="E73" s="68">
        <f>E74+E77</f>
        <v>45596</v>
      </c>
      <c r="F73" s="68">
        <f>F74+F77</f>
        <v>40336</v>
      </c>
      <c r="G73" s="67">
        <f>F73/E73*100</f>
        <v>88.463900342135275</v>
      </c>
      <c r="H73" s="59"/>
    </row>
    <row r="74" spans="2:8" ht="22.5">
      <c r="B74" s="41">
        <v>75101</v>
      </c>
      <c r="C74" s="66" t="s">
        <v>81</v>
      </c>
      <c r="D74" s="50">
        <v>5100</v>
      </c>
      <c r="E74" s="50">
        <v>5100</v>
      </c>
      <c r="F74" s="50">
        <v>0</v>
      </c>
      <c r="G74" s="49">
        <f>F74/E74*100</f>
        <v>0</v>
      </c>
      <c r="H74" s="59"/>
    </row>
    <row r="75" spans="2:8">
      <c r="B75" s="37"/>
      <c r="C75" s="42" t="s">
        <v>31</v>
      </c>
      <c r="D75" s="16">
        <v>5100</v>
      </c>
      <c r="E75" s="16">
        <v>5100</v>
      </c>
      <c r="F75" s="16">
        <v>0</v>
      </c>
      <c r="G75" s="22">
        <f>F75/E75*100</f>
        <v>0</v>
      </c>
      <c r="H75" s="59"/>
    </row>
    <row r="76" spans="2:8" ht="12.75" customHeight="1">
      <c r="B76" s="37"/>
      <c r="C76" s="39" t="s">
        <v>15</v>
      </c>
      <c r="D76" s="16">
        <v>5100</v>
      </c>
      <c r="E76" s="16">
        <v>5100</v>
      </c>
      <c r="F76" s="16">
        <v>0</v>
      </c>
      <c r="G76" s="22">
        <f>F76/E76*100</f>
        <v>0</v>
      </c>
      <c r="H76" s="59"/>
    </row>
    <row r="77" spans="2:8" ht="12.75" customHeight="1">
      <c r="B77" s="41">
        <v>75113</v>
      </c>
      <c r="C77" s="48" t="s">
        <v>80</v>
      </c>
      <c r="D77" s="26"/>
      <c r="E77" s="26">
        <v>40496</v>
      </c>
      <c r="F77" s="26">
        <v>40336</v>
      </c>
      <c r="G77" s="22">
        <f>F77/E77*100</f>
        <v>99.604899249308573</v>
      </c>
      <c r="H77" s="59"/>
    </row>
    <row r="78" spans="2:8" ht="12.75" customHeight="1">
      <c r="B78" s="37"/>
      <c r="C78" s="24" t="s">
        <v>16</v>
      </c>
      <c r="D78" s="16"/>
      <c r="E78" s="16">
        <f>E79+E80+E81</f>
        <v>40496</v>
      </c>
      <c r="F78" s="16">
        <f>F79+F80+F81</f>
        <v>40336</v>
      </c>
      <c r="G78" s="22">
        <f>F78/E78*100</f>
        <v>99.604899249308573</v>
      </c>
      <c r="H78" s="59"/>
    </row>
    <row r="79" spans="2:8" ht="12.75" customHeight="1">
      <c r="B79" s="37"/>
      <c r="C79" s="38" t="s">
        <v>11</v>
      </c>
      <c r="D79" s="16"/>
      <c r="E79" s="16">
        <v>9604</v>
      </c>
      <c r="F79" s="16">
        <v>9604</v>
      </c>
      <c r="G79" s="22">
        <f>F79/E79*100</f>
        <v>100</v>
      </c>
      <c r="H79" s="59"/>
    </row>
    <row r="80" spans="2:8" ht="12.75" customHeight="1">
      <c r="B80" s="37"/>
      <c r="C80" s="39" t="s">
        <v>15</v>
      </c>
      <c r="D80" s="16"/>
      <c r="E80" s="16">
        <v>9992</v>
      </c>
      <c r="F80" s="16">
        <v>9992</v>
      </c>
      <c r="G80" s="22">
        <f>F80/E80*100</f>
        <v>100</v>
      </c>
      <c r="H80" s="59"/>
    </row>
    <row r="81" spans="2:8" ht="12.75" customHeight="1">
      <c r="B81" s="37"/>
      <c r="C81" s="38" t="s">
        <v>8</v>
      </c>
      <c r="D81" s="16"/>
      <c r="E81" s="16">
        <v>20900</v>
      </c>
      <c r="F81" s="16">
        <v>20740</v>
      </c>
      <c r="G81" s="22">
        <f>F81/E81*100</f>
        <v>99.234449760765557</v>
      </c>
      <c r="H81" s="59"/>
    </row>
    <row r="82" spans="2:8" ht="14.25">
      <c r="B82" s="46">
        <v>754</v>
      </c>
      <c r="C82" s="45" t="s">
        <v>79</v>
      </c>
      <c r="D82" s="44">
        <f>D86+D91+D98</f>
        <v>1157400</v>
      </c>
      <c r="E82" s="44">
        <f>SUM(E86+E91+E98+E83)</f>
        <v>1202400</v>
      </c>
      <c r="F82" s="44">
        <f>SUM(F86+F91+F98+F83)</f>
        <v>597260</v>
      </c>
      <c r="G82" s="43">
        <f>F82/E82*100</f>
        <v>49.672322022621422</v>
      </c>
    </row>
    <row r="83" spans="2:8" ht="14.25">
      <c r="B83" s="62">
        <v>75411</v>
      </c>
      <c r="C83" s="65" t="s">
        <v>78</v>
      </c>
      <c r="D83" s="64"/>
      <c r="E83" s="64">
        <v>15000</v>
      </c>
      <c r="F83" s="64">
        <v>15000</v>
      </c>
      <c r="G83" s="25">
        <f>F83/E83*100</f>
        <v>100</v>
      </c>
    </row>
    <row r="84" spans="2:8">
      <c r="B84" s="62"/>
      <c r="C84" s="63" t="s">
        <v>77</v>
      </c>
      <c r="D84" s="61"/>
      <c r="E84" s="61">
        <v>15000</v>
      </c>
      <c r="F84" s="61">
        <v>15000</v>
      </c>
      <c r="G84" s="22">
        <f>F84/E84*100</f>
        <v>100</v>
      </c>
    </row>
    <row r="85" spans="2:8">
      <c r="B85" s="62"/>
      <c r="C85" s="42" t="s">
        <v>76</v>
      </c>
      <c r="D85" s="61"/>
      <c r="E85" s="61">
        <v>15000</v>
      </c>
      <c r="F85" s="61">
        <v>15000</v>
      </c>
      <c r="G85" s="22">
        <f>F85/E85*100</f>
        <v>100</v>
      </c>
    </row>
    <row r="86" spans="2:8" ht="14.25">
      <c r="B86" s="41">
        <v>75416</v>
      </c>
      <c r="C86" s="40" t="s">
        <v>75</v>
      </c>
      <c r="D86" s="26">
        <v>902000</v>
      </c>
      <c r="E86" s="26">
        <v>902000</v>
      </c>
      <c r="F86" s="26">
        <v>459698</v>
      </c>
      <c r="G86" s="25">
        <f>F86/E86*100</f>
        <v>50.964301552106427</v>
      </c>
    </row>
    <row r="87" spans="2:8">
      <c r="B87" s="37"/>
      <c r="C87" s="24" t="s">
        <v>16</v>
      </c>
      <c r="D87" s="16">
        <f>SUM(D88:D90)</f>
        <v>902000</v>
      </c>
      <c r="E87" s="16">
        <f>SUM(E88:E90)</f>
        <v>902000</v>
      </c>
      <c r="F87" s="16">
        <f>SUM(F88:F90)</f>
        <v>459698</v>
      </c>
      <c r="G87" s="22">
        <f>F87/E87*100</f>
        <v>50.964301552106427</v>
      </c>
    </row>
    <row r="88" spans="2:8">
      <c r="B88" s="37"/>
      <c r="C88" s="38" t="s">
        <v>11</v>
      </c>
      <c r="D88" s="16">
        <v>812000</v>
      </c>
      <c r="E88" s="16">
        <v>812000</v>
      </c>
      <c r="F88" s="16">
        <v>396123</v>
      </c>
      <c r="G88" s="22">
        <f>F88/E88*100</f>
        <v>48.783620689655173</v>
      </c>
    </row>
    <row r="89" spans="2:8" ht="16.5" customHeight="1">
      <c r="B89" s="37"/>
      <c r="C89" s="39" t="s">
        <v>15</v>
      </c>
      <c r="D89" s="16">
        <v>73000</v>
      </c>
      <c r="E89" s="16">
        <v>73000</v>
      </c>
      <c r="F89" s="16">
        <v>48120</v>
      </c>
      <c r="G89" s="22">
        <f>F89/E89*100</f>
        <v>65.917808219178085</v>
      </c>
    </row>
    <row r="90" spans="2:8">
      <c r="B90" s="37"/>
      <c r="C90" s="38" t="s">
        <v>8</v>
      </c>
      <c r="D90" s="16">
        <v>17000</v>
      </c>
      <c r="E90" s="16">
        <v>17000</v>
      </c>
      <c r="F90" s="16">
        <v>15455</v>
      </c>
      <c r="G90" s="22">
        <f>F90/E90*100</f>
        <v>90.911764705882348</v>
      </c>
    </row>
    <row r="91" spans="2:8" ht="14.25">
      <c r="B91" s="41">
        <v>75421</v>
      </c>
      <c r="C91" s="40" t="s">
        <v>74</v>
      </c>
      <c r="D91" s="26">
        <f>D92+D96</f>
        <v>220900</v>
      </c>
      <c r="E91" s="26">
        <f>E92+E96</f>
        <v>250900</v>
      </c>
      <c r="F91" s="26">
        <f>F92+F96</f>
        <v>119597</v>
      </c>
      <c r="G91" s="25">
        <f>F91/E91*100</f>
        <v>47.667198086887211</v>
      </c>
    </row>
    <row r="92" spans="2:8">
      <c r="B92" s="37"/>
      <c r="C92" s="24" t="s">
        <v>16</v>
      </c>
      <c r="D92" s="16">
        <f>SUM(D93:D95)</f>
        <v>200900</v>
      </c>
      <c r="E92" s="16">
        <f>SUM(E93:E95)</f>
        <v>200900</v>
      </c>
      <c r="F92" s="16">
        <f>SUM(F93:F95)</f>
        <v>119597</v>
      </c>
      <c r="G92" s="22">
        <f>F92/E92*100</f>
        <v>59.530612244897959</v>
      </c>
    </row>
    <row r="93" spans="2:8">
      <c r="B93" s="37"/>
      <c r="C93" s="38" t="s">
        <v>11</v>
      </c>
      <c r="D93" s="16">
        <v>129800</v>
      </c>
      <c r="E93" s="16">
        <v>129800</v>
      </c>
      <c r="F93" s="16">
        <v>75488</v>
      </c>
      <c r="G93" s="22">
        <f>F93/E93*100</f>
        <v>58.157164869029273</v>
      </c>
    </row>
    <row r="94" spans="2:8" ht="15" customHeight="1">
      <c r="B94" s="37"/>
      <c r="C94" s="39" t="s">
        <v>15</v>
      </c>
      <c r="D94" s="16">
        <v>70100</v>
      </c>
      <c r="E94" s="16">
        <v>70100</v>
      </c>
      <c r="F94" s="16">
        <v>43926</v>
      </c>
      <c r="G94" s="22">
        <f>F94/E94*100</f>
        <v>62.661911554921545</v>
      </c>
    </row>
    <row r="95" spans="2:8">
      <c r="B95" s="37"/>
      <c r="C95" s="38" t="s">
        <v>8</v>
      </c>
      <c r="D95" s="16">
        <v>1000</v>
      </c>
      <c r="E95" s="16">
        <v>1000</v>
      </c>
      <c r="F95" s="16">
        <v>183</v>
      </c>
      <c r="G95" s="22">
        <f>F95/E95*100</f>
        <v>18.3</v>
      </c>
    </row>
    <row r="96" spans="2:8">
      <c r="B96" s="37"/>
      <c r="C96" s="60" t="s">
        <v>73</v>
      </c>
      <c r="D96" s="16">
        <v>20000</v>
      </c>
      <c r="E96" s="16">
        <v>50000</v>
      </c>
      <c r="F96" s="16"/>
      <c r="G96" s="22">
        <f>F96/E96*100</f>
        <v>0</v>
      </c>
    </row>
    <row r="97" spans="1:7">
      <c r="B97" s="37"/>
      <c r="C97" s="24" t="s">
        <v>4</v>
      </c>
      <c r="D97" s="16">
        <v>20000</v>
      </c>
      <c r="E97" s="16">
        <v>50000</v>
      </c>
      <c r="F97" s="16"/>
      <c r="G97" s="22"/>
    </row>
    <row r="98" spans="1:7" ht="14.25">
      <c r="B98" s="41">
        <v>75495</v>
      </c>
      <c r="C98" s="40" t="s">
        <v>17</v>
      </c>
      <c r="D98" s="26">
        <v>34500</v>
      </c>
      <c r="E98" s="26">
        <v>34500</v>
      </c>
      <c r="F98" s="26">
        <v>2965</v>
      </c>
      <c r="G98" s="25">
        <f>F98/E98*100</f>
        <v>8.5942028985507246</v>
      </c>
    </row>
    <row r="99" spans="1:7">
      <c r="B99" s="37"/>
      <c r="C99" s="42" t="s">
        <v>31</v>
      </c>
      <c r="D99" s="16">
        <v>34500</v>
      </c>
      <c r="E99" s="16">
        <v>34500</v>
      </c>
      <c r="F99" s="16">
        <v>2965</v>
      </c>
      <c r="G99" s="22">
        <f>F99/E99*100</f>
        <v>8.5942028985507246</v>
      </c>
    </row>
    <row r="100" spans="1:7" ht="15" customHeight="1">
      <c r="B100" s="37"/>
      <c r="C100" s="39" t="s">
        <v>15</v>
      </c>
      <c r="D100" s="16">
        <v>34500</v>
      </c>
      <c r="E100" s="16">
        <v>34500</v>
      </c>
      <c r="F100" s="16">
        <v>2965</v>
      </c>
      <c r="G100" s="22">
        <f>F100/E100*100</f>
        <v>8.5942028985507246</v>
      </c>
    </row>
    <row r="101" spans="1:7" ht="14.25">
      <c r="B101" s="46">
        <v>757</v>
      </c>
      <c r="C101" s="45" t="s">
        <v>72</v>
      </c>
      <c r="D101" s="44">
        <v>2000000</v>
      </c>
      <c r="E101" s="44">
        <v>1960000</v>
      </c>
      <c r="F101" s="44">
        <v>642122</v>
      </c>
      <c r="G101" s="43">
        <f>F101/E101*100</f>
        <v>32.761326530612244</v>
      </c>
    </row>
    <row r="102" spans="1:7" ht="21.75">
      <c r="B102" s="41">
        <v>75702</v>
      </c>
      <c r="C102" s="51" t="s">
        <v>71</v>
      </c>
      <c r="D102" s="50">
        <v>2000000</v>
      </c>
      <c r="E102" s="50">
        <v>1960000</v>
      </c>
      <c r="F102" s="50">
        <v>642122</v>
      </c>
      <c r="G102" s="49">
        <f>F102/E102*100</f>
        <v>32.761326530612244</v>
      </c>
    </row>
    <row r="103" spans="1:7">
      <c r="B103" s="37"/>
      <c r="C103" s="24" t="s">
        <v>31</v>
      </c>
      <c r="D103" s="16">
        <v>2000000</v>
      </c>
      <c r="E103" s="16">
        <v>1960000</v>
      </c>
      <c r="F103" s="16">
        <v>642122</v>
      </c>
      <c r="G103" s="22">
        <f>F103/E103*100</f>
        <v>32.761326530612244</v>
      </c>
    </row>
    <row r="104" spans="1:7">
      <c r="B104" s="37"/>
      <c r="C104" s="24" t="s">
        <v>6</v>
      </c>
      <c r="D104" s="16">
        <v>2000000</v>
      </c>
      <c r="E104" s="16">
        <v>1960000</v>
      </c>
      <c r="F104" s="16">
        <v>642122</v>
      </c>
      <c r="G104" s="22">
        <f>F104/E104*100</f>
        <v>32.761326530612244</v>
      </c>
    </row>
    <row r="105" spans="1:7" ht="14.25">
      <c r="A105" s="59"/>
      <c r="B105" s="46">
        <v>758</v>
      </c>
      <c r="C105" s="45" t="s">
        <v>70</v>
      </c>
      <c r="D105" s="44">
        <f>D106+D109</f>
        <v>1154750</v>
      </c>
      <c r="E105" s="44">
        <f>E106+E109</f>
        <v>982066</v>
      </c>
      <c r="F105" s="44">
        <f>F106+F109</f>
        <v>0</v>
      </c>
      <c r="G105" s="43">
        <f>F105/E105*100</f>
        <v>0</v>
      </c>
    </row>
    <row r="106" spans="1:7" ht="14.25">
      <c r="A106" s="59"/>
      <c r="B106" s="41">
        <v>75809</v>
      </c>
      <c r="C106" s="40" t="s">
        <v>69</v>
      </c>
      <c r="D106" s="26">
        <v>154750</v>
      </c>
      <c r="E106" s="26">
        <v>154750</v>
      </c>
      <c r="F106" s="26"/>
      <c r="G106" s="25">
        <f>F106/E106*100</f>
        <v>0</v>
      </c>
    </row>
    <row r="107" spans="1:7">
      <c r="A107" s="59"/>
      <c r="B107" s="37"/>
      <c r="C107" s="24" t="s">
        <v>16</v>
      </c>
      <c r="D107" s="16">
        <v>154750</v>
      </c>
      <c r="E107" s="16">
        <v>154750</v>
      </c>
      <c r="F107" s="16"/>
      <c r="G107" s="22">
        <f>F107/E107*100</f>
        <v>0</v>
      </c>
    </row>
    <row r="108" spans="1:7">
      <c r="A108" s="59"/>
      <c r="B108" s="37"/>
      <c r="C108" s="42" t="s">
        <v>9</v>
      </c>
      <c r="D108" s="16">
        <v>154750</v>
      </c>
      <c r="E108" s="16">
        <v>154750</v>
      </c>
      <c r="F108" s="16"/>
      <c r="G108" s="22">
        <f>F108/E108*100</f>
        <v>0</v>
      </c>
    </row>
    <row r="109" spans="1:7">
      <c r="A109" s="59"/>
      <c r="B109" s="41">
        <v>75818</v>
      </c>
      <c r="C109" s="40" t="s">
        <v>68</v>
      </c>
      <c r="D109" s="26">
        <v>1000000</v>
      </c>
      <c r="E109" s="26">
        <v>827316</v>
      </c>
      <c r="F109" s="26">
        <v>0</v>
      </c>
      <c r="G109" s="22">
        <f>F109/E109*100</f>
        <v>0</v>
      </c>
    </row>
    <row r="110" spans="1:7">
      <c r="A110" s="59"/>
      <c r="B110" s="37"/>
      <c r="C110" s="42" t="s">
        <v>31</v>
      </c>
      <c r="D110" s="16">
        <v>1000000</v>
      </c>
      <c r="E110" s="16">
        <v>827316</v>
      </c>
      <c r="F110" s="16">
        <v>0</v>
      </c>
      <c r="G110" s="22">
        <f>F110/E110*100</f>
        <v>0</v>
      </c>
    </row>
    <row r="111" spans="1:7" ht="14.25" customHeight="1">
      <c r="A111" s="59"/>
      <c r="B111" s="37"/>
      <c r="C111" s="39" t="s">
        <v>15</v>
      </c>
      <c r="D111" s="16">
        <v>1000000</v>
      </c>
      <c r="E111" s="16">
        <v>827316</v>
      </c>
      <c r="F111" s="16">
        <v>0</v>
      </c>
      <c r="G111" s="22">
        <f>F111/E111*100</f>
        <v>0</v>
      </c>
    </row>
    <row r="112" spans="1:7" ht="14.25">
      <c r="B112" s="46">
        <v>801</v>
      </c>
      <c r="C112" s="45" t="s">
        <v>67</v>
      </c>
      <c r="D112" s="44">
        <f>D113+D121+D126+D140+D148+D151+D156+D159+D163+D137</f>
        <v>27217450</v>
      </c>
      <c r="E112" s="44">
        <f>E113+E121+E126+E140+E148+E151+E156+E159+E163+E137+E134</f>
        <v>27871463</v>
      </c>
      <c r="F112" s="44">
        <f>F113+F121+F126+F140+F148+F151+F156+F159+F163+F137+F134</f>
        <v>13961951</v>
      </c>
      <c r="G112" s="43">
        <f>F112/E112*100</f>
        <v>50.094072923262047</v>
      </c>
    </row>
    <row r="113" spans="2:7" ht="14.25">
      <c r="B113" s="41">
        <v>80101</v>
      </c>
      <c r="C113" s="40" t="s">
        <v>66</v>
      </c>
      <c r="D113" s="26">
        <f>D114+D119</f>
        <v>11691315</v>
      </c>
      <c r="E113" s="26">
        <f>E114+E119</f>
        <v>12245248</v>
      </c>
      <c r="F113" s="26">
        <f>F114+F119</f>
        <v>5996835</v>
      </c>
      <c r="G113" s="25">
        <f>F113/E113*100</f>
        <v>48.972752532247611</v>
      </c>
    </row>
    <row r="114" spans="2:7">
      <c r="B114" s="37"/>
      <c r="C114" s="24" t="s">
        <v>16</v>
      </c>
      <c r="D114" s="16">
        <f>SUM(D115:D118)</f>
        <v>11656315</v>
      </c>
      <c r="E114" s="16">
        <f>SUM(E115:E118)</f>
        <v>12210248</v>
      </c>
      <c r="F114" s="16">
        <f>SUM(F115:F118)</f>
        <v>5961835</v>
      </c>
      <c r="G114" s="22">
        <f>F114/E114*100</f>
        <v>48.826485751968349</v>
      </c>
    </row>
    <row r="115" spans="2:7">
      <c r="B115" s="37"/>
      <c r="C115" s="38" t="s">
        <v>11</v>
      </c>
      <c r="D115" s="16">
        <v>9650470</v>
      </c>
      <c r="E115" s="16">
        <v>9822324</v>
      </c>
      <c r="F115" s="16">
        <v>4924622</v>
      </c>
      <c r="G115" s="22">
        <f>F115/E115*100</f>
        <v>50.137034779141878</v>
      </c>
    </row>
    <row r="116" spans="2:7" ht="14.25" customHeight="1">
      <c r="B116" s="37"/>
      <c r="C116" s="39" t="s">
        <v>15</v>
      </c>
      <c r="D116" s="16">
        <v>1914145</v>
      </c>
      <c r="E116" s="16">
        <v>2266224</v>
      </c>
      <c r="F116" s="16">
        <v>1004490</v>
      </c>
      <c r="G116" s="22">
        <f>F116/E116*100</f>
        <v>44.324391587062884</v>
      </c>
    </row>
    <row r="117" spans="2:7">
      <c r="B117" s="37"/>
      <c r="C117" s="38" t="s">
        <v>8</v>
      </c>
      <c r="D117" s="16">
        <v>42500</v>
      </c>
      <c r="E117" s="16">
        <v>42500</v>
      </c>
      <c r="F117" s="16">
        <v>4886</v>
      </c>
      <c r="G117" s="22">
        <f>F117/E117*100</f>
        <v>11.496470588235294</v>
      </c>
    </row>
    <row r="118" spans="2:7" ht="23.25">
      <c r="B118" s="37"/>
      <c r="C118" s="47" t="s">
        <v>7</v>
      </c>
      <c r="D118" s="19">
        <v>49200</v>
      </c>
      <c r="E118" s="19">
        <v>79200</v>
      </c>
      <c r="F118" s="19">
        <v>27837</v>
      </c>
      <c r="G118" s="15">
        <f>F118/E118*100</f>
        <v>35.147727272727273</v>
      </c>
    </row>
    <row r="119" spans="2:7">
      <c r="B119" s="37"/>
      <c r="C119" s="24" t="s">
        <v>14</v>
      </c>
      <c r="D119" s="19">
        <v>35000</v>
      </c>
      <c r="E119" s="19">
        <v>35000</v>
      </c>
      <c r="F119" s="19">
        <v>35000</v>
      </c>
      <c r="G119" s="15">
        <f>F119/E119*100</f>
        <v>100</v>
      </c>
    </row>
    <row r="120" spans="2:7">
      <c r="B120" s="37"/>
      <c r="C120" s="24" t="s">
        <v>4</v>
      </c>
      <c r="D120" s="19">
        <v>35000</v>
      </c>
      <c r="E120" s="19">
        <v>35000</v>
      </c>
      <c r="F120" s="19">
        <v>35000</v>
      </c>
      <c r="G120" s="15">
        <f>F120/E120*100</f>
        <v>100</v>
      </c>
    </row>
    <row r="121" spans="2:7" ht="14.25">
      <c r="B121" s="41">
        <v>80103</v>
      </c>
      <c r="C121" s="56" t="s">
        <v>65</v>
      </c>
      <c r="D121" s="26">
        <v>677250</v>
      </c>
      <c r="E121" s="26">
        <v>677250</v>
      </c>
      <c r="F121" s="26">
        <v>331098</v>
      </c>
      <c r="G121" s="25">
        <f>F121/E121*100</f>
        <v>48.888593576965675</v>
      </c>
    </row>
    <row r="122" spans="2:7">
      <c r="B122" s="37"/>
      <c r="C122" s="24" t="s">
        <v>16</v>
      </c>
      <c r="D122" s="16">
        <f>SUM(D123:D125)</f>
        <v>677250</v>
      </c>
      <c r="E122" s="16">
        <f>SUM(E123:E125)</f>
        <v>677250</v>
      </c>
      <c r="F122" s="16">
        <f>SUM(F123:F125)</f>
        <v>331098</v>
      </c>
      <c r="G122" s="22">
        <f>F122/E122*100</f>
        <v>48.888593576965675</v>
      </c>
    </row>
    <row r="123" spans="2:7">
      <c r="B123" s="37"/>
      <c r="C123" s="38" t="s">
        <v>11</v>
      </c>
      <c r="D123" s="16">
        <v>645870</v>
      </c>
      <c r="E123" s="16">
        <v>645870</v>
      </c>
      <c r="F123" s="16">
        <v>308498</v>
      </c>
      <c r="G123" s="22">
        <f>F123/E123*100</f>
        <v>47.764720454580647</v>
      </c>
    </row>
    <row r="124" spans="2:7" ht="14.25" customHeight="1">
      <c r="B124" s="37"/>
      <c r="C124" s="39" t="s">
        <v>15</v>
      </c>
      <c r="D124" s="16">
        <v>29930</v>
      </c>
      <c r="E124" s="16">
        <v>29930</v>
      </c>
      <c r="F124" s="16">
        <v>22600</v>
      </c>
      <c r="G124" s="22">
        <f>F124/E124*100</f>
        <v>75.509522218509858</v>
      </c>
    </row>
    <row r="125" spans="2:7">
      <c r="B125" s="37"/>
      <c r="C125" s="38" t="s">
        <v>8</v>
      </c>
      <c r="D125" s="16">
        <v>1450</v>
      </c>
      <c r="E125" s="16">
        <v>1450</v>
      </c>
      <c r="F125" s="16">
        <v>0</v>
      </c>
      <c r="G125" s="22">
        <f>F125/E125*100</f>
        <v>0</v>
      </c>
    </row>
    <row r="126" spans="2:7" ht="14.25">
      <c r="B126" s="41">
        <v>80104</v>
      </c>
      <c r="C126" s="40" t="s">
        <v>64</v>
      </c>
      <c r="D126" s="26">
        <f>D127+D132</f>
        <v>6687360</v>
      </c>
      <c r="E126" s="26">
        <f>E127+E132</f>
        <v>6700360</v>
      </c>
      <c r="F126" s="26">
        <f>F127+F132</f>
        <v>3431614</v>
      </c>
      <c r="G126" s="25">
        <f>F126/E126*100</f>
        <v>51.215367532490795</v>
      </c>
    </row>
    <row r="127" spans="2:7">
      <c r="B127" s="37"/>
      <c r="C127" s="24" t="s">
        <v>16</v>
      </c>
      <c r="D127" s="16">
        <f>SUM(D128:D131)</f>
        <v>6649360</v>
      </c>
      <c r="E127" s="16">
        <f>SUM(E128:E131)</f>
        <v>6662360</v>
      </c>
      <c r="F127" s="16">
        <f>SUM(F128:F131)</f>
        <v>3393614</v>
      </c>
      <c r="G127" s="22">
        <f>F127/E127*100</f>
        <v>50.937115376533235</v>
      </c>
    </row>
    <row r="128" spans="2:7">
      <c r="B128" s="37"/>
      <c r="C128" s="38" t="s">
        <v>11</v>
      </c>
      <c r="D128" s="16">
        <v>2266000</v>
      </c>
      <c r="E128" s="16">
        <v>2279000</v>
      </c>
      <c r="F128" s="16">
        <v>1138033</v>
      </c>
      <c r="G128" s="22">
        <f>F128/E128*100</f>
        <v>49.935629662132513</v>
      </c>
    </row>
    <row r="129" spans="2:7" ht="17.25" customHeight="1">
      <c r="B129" s="37"/>
      <c r="C129" s="39" t="s">
        <v>15</v>
      </c>
      <c r="D129" s="16">
        <v>536440</v>
      </c>
      <c r="E129" s="16">
        <v>536440</v>
      </c>
      <c r="F129" s="16">
        <v>228659</v>
      </c>
      <c r="G129" s="22">
        <f>F129/E129*100</f>
        <v>42.625270300499594</v>
      </c>
    </row>
    <row r="130" spans="2:7">
      <c r="B130" s="37"/>
      <c r="C130" s="42" t="s">
        <v>9</v>
      </c>
      <c r="D130" s="16">
        <v>3837200</v>
      </c>
      <c r="E130" s="16">
        <v>3837200</v>
      </c>
      <c r="F130" s="16">
        <v>2026720</v>
      </c>
      <c r="G130" s="22">
        <f>F130/E130*100</f>
        <v>52.817679558011058</v>
      </c>
    </row>
    <row r="131" spans="2:7">
      <c r="B131" s="37"/>
      <c r="C131" s="38" t="s">
        <v>8</v>
      </c>
      <c r="D131" s="16">
        <v>9720</v>
      </c>
      <c r="E131" s="16">
        <v>9720</v>
      </c>
      <c r="F131" s="16">
        <v>202</v>
      </c>
      <c r="G131" s="22">
        <f>F131/E131*100</f>
        <v>2.0781893004115224</v>
      </c>
    </row>
    <row r="132" spans="2:7">
      <c r="B132" s="37"/>
      <c r="C132" s="24" t="s">
        <v>14</v>
      </c>
      <c r="D132" s="16">
        <v>38000</v>
      </c>
      <c r="E132" s="16">
        <v>38000</v>
      </c>
      <c r="F132" s="16">
        <v>38000</v>
      </c>
      <c r="G132" s="22">
        <f>F132/E132*100</f>
        <v>100</v>
      </c>
    </row>
    <row r="133" spans="2:7">
      <c r="B133" s="37"/>
      <c r="C133" s="24" t="s">
        <v>4</v>
      </c>
      <c r="D133" s="16">
        <v>38000</v>
      </c>
      <c r="E133" s="16">
        <v>38000</v>
      </c>
      <c r="F133" s="16">
        <v>38000</v>
      </c>
      <c r="G133" s="22">
        <f>F133/E133*100</f>
        <v>100</v>
      </c>
    </row>
    <row r="134" spans="2:7">
      <c r="B134" s="41">
        <v>80105</v>
      </c>
      <c r="C134" s="40" t="s">
        <v>63</v>
      </c>
      <c r="D134" s="26"/>
      <c r="E134" s="26">
        <v>12080</v>
      </c>
      <c r="F134" s="26"/>
      <c r="G134" s="22">
        <f>F134/E134*100</f>
        <v>0</v>
      </c>
    </row>
    <row r="135" spans="2:7">
      <c r="B135" s="37"/>
      <c r="C135" s="24" t="s">
        <v>31</v>
      </c>
      <c r="D135" s="16"/>
      <c r="E135" s="16">
        <v>12080</v>
      </c>
      <c r="F135" s="16"/>
      <c r="G135" s="22">
        <f>F135/E135*100</f>
        <v>0</v>
      </c>
    </row>
    <row r="136" spans="2:7">
      <c r="B136" s="37"/>
      <c r="C136" s="42" t="s">
        <v>9</v>
      </c>
      <c r="D136" s="16"/>
      <c r="E136" s="16">
        <v>12080</v>
      </c>
      <c r="F136" s="16"/>
      <c r="G136" s="22">
        <f>F136/E136*100</f>
        <v>0</v>
      </c>
    </row>
    <row r="137" spans="2:7">
      <c r="B137" s="41">
        <v>80106</v>
      </c>
      <c r="C137" s="40" t="s">
        <v>62</v>
      </c>
      <c r="D137" s="26">
        <v>63500</v>
      </c>
      <c r="E137" s="26">
        <v>63500</v>
      </c>
      <c r="F137" s="26">
        <v>41221</v>
      </c>
      <c r="G137" s="22">
        <f>F137/E137*100</f>
        <v>64.914960629921254</v>
      </c>
    </row>
    <row r="138" spans="2:7">
      <c r="B138" s="37"/>
      <c r="C138" s="24" t="s">
        <v>16</v>
      </c>
      <c r="D138" s="16">
        <v>63500</v>
      </c>
      <c r="E138" s="16">
        <v>63500</v>
      </c>
      <c r="F138" s="16">
        <v>41221</v>
      </c>
      <c r="G138" s="22">
        <f>F138/E138*100</f>
        <v>64.914960629921254</v>
      </c>
    </row>
    <row r="139" spans="2:7">
      <c r="B139" s="37"/>
      <c r="C139" s="42" t="s">
        <v>9</v>
      </c>
      <c r="D139" s="16">
        <v>63500</v>
      </c>
      <c r="E139" s="16">
        <v>63500</v>
      </c>
      <c r="F139" s="16">
        <v>41221</v>
      </c>
      <c r="G139" s="22">
        <f>F139/E139*100</f>
        <v>64.914960629921254</v>
      </c>
    </row>
    <row r="140" spans="2:7" ht="14.25">
      <c r="B140" s="41">
        <v>80110</v>
      </c>
      <c r="C140" s="40" t="s">
        <v>61</v>
      </c>
      <c r="D140" s="26">
        <v>6193494</v>
      </c>
      <c r="E140" s="26">
        <f>E141+E146</f>
        <v>6235494</v>
      </c>
      <c r="F140" s="26">
        <f>F141+F146</f>
        <v>3199834</v>
      </c>
      <c r="G140" s="25">
        <f>F140/E140*100</f>
        <v>51.316447421808121</v>
      </c>
    </row>
    <row r="141" spans="2:7">
      <c r="B141" s="37"/>
      <c r="C141" s="24" t="s">
        <v>16</v>
      </c>
      <c r="D141" s="16">
        <f>SUM(D142:D145)</f>
        <v>6193494</v>
      </c>
      <c r="E141" s="16">
        <f>SUM(E142:E145)</f>
        <v>6215494</v>
      </c>
      <c r="F141" s="16">
        <f>SUM(F142:F145)</f>
        <v>3180034</v>
      </c>
      <c r="G141" s="22">
        <f>F141/E141*100</f>
        <v>51.1630129479652</v>
      </c>
    </row>
    <row r="142" spans="2:7">
      <c r="B142" s="37"/>
      <c r="C142" s="38" t="s">
        <v>11</v>
      </c>
      <c r="D142" s="16">
        <v>5345180</v>
      </c>
      <c r="E142" s="16">
        <v>5361180</v>
      </c>
      <c r="F142" s="16">
        <v>2772481</v>
      </c>
      <c r="G142" s="22">
        <f>F142/E142*100</f>
        <v>51.71400699099825</v>
      </c>
    </row>
    <row r="143" spans="2:7" ht="17.25" customHeight="1">
      <c r="B143" s="37"/>
      <c r="C143" s="39" t="s">
        <v>15</v>
      </c>
      <c r="D143" s="16">
        <v>779324</v>
      </c>
      <c r="E143" s="16">
        <v>785324</v>
      </c>
      <c r="F143" s="16">
        <v>407553</v>
      </c>
      <c r="G143" s="22">
        <f>F143/E143*100</f>
        <v>51.896160056231565</v>
      </c>
    </row>
    <row r="144" spans="2:7">
      <c r="B144" s="37"/>
      <c r="C144" s="42" t="s">
        <v>9</v>
      </c>
      <c r="D144" s="16">
        <v>41920</v>
      </c>
      <c r="E144" s="16">
        <v>41920</v>
      </c>
      <c r="F144" s="16">
        <v>0</v>
      </c>
      <c r="G144" s="22">
        <f>F144/E144*100</f>
        <v>0</v>
      </c>
    </row>
    <row r="145" spans="2:7">
      <c r="B145" s="37"/>
      <c r="C145" s="38" t="s">
        <v>8</v>
      </c>
      <c r="D145" s="16">
        <v>27070</v>
      </c>
      <c r="E145" s="16">
        <v>27070</v>
      </c>
      <c r="F145" s="16">
        <v>0</v>
      </c>
      <c r="G145" s="22">
        <f>F145/E145*100</f>
        <v>0</v>
      </c>
    </row>
    <row r="146" spans="2:7">
      <c r="B146" s="37"/>
      <c r="C146" s="24" t="s">
        <v>14</v>
      </c>
      <c r="D146" s="16"/>
      <c r="E146" s="16">
        <v>20000</v>
      </c>
      <c r="F146" s="16">
        <v>19800</v>
      </c>
      <c r="G146" s="22">
        <f>F146/E146*100</f>
        <v>99</v>
      </c>
    </row>
    <row r="147" spans="2:7">
      <c r="B147" s="37"/>
      <c r="C147" s="24" t="s">
        <v>4</v>
      </c>
      <c r="D147" s="16"/>
      <c r="E147" s="16">
        <v>20000</v>
      </c>
      <c r="F147" s="16">
        <v>19800</v>
      </c>
      <c r="G147" s="22">
        <f>F147/E147*100</f>
        <v>99</v>
      </c>
    </row>
    <row r="148" spans="2:7">
      <c r="B148" s="41">
        <v>80113</v>
      </c>
      <c r="C148" s="40" t="s">
        <v>60</v>
      </c>
      <c r="D148" s="26">
        <v>1000</v>
      </c>
      <c r="E148" s="26">
        <v>1000</v>
      </c>
      <c r="F148" s="26">
        <v>0</v>
      </c>
      <c r="G148" s="22">
        <f>F148/E148*100</f>
        <v>0</v>
      </c>
    </row>
    <row r="149" spans="2:7">
      <c r="B149" s="37"/>
      <c r="C149" s="24" t="s">
        <v>16</v>
      </c>
      <c r="D149" s="16">
        <v>1000</v>
      </c>
      <c r="E149" s="16">
        <v>1000</v>
      </c>
      <c r="F149" s="16">
        <v>0</v>
      </c>
      <c r="G149" s="22">
        <f>F149/E149*100</f>
        <v>0</v>
      </c>
    </row>
    <row r="150" spans="2:7" ht="17.25" customHeight="1">
      <c r="B150" s="37"/>
      <c r="C150" s="47" t="s">
        <v>15</v>
      </c>
      <c r="D150" s="16">
        <v>1000</v>
      </c>
      <c r="E150" s="16">
        <v>1000</v>
      </c>
      <c r="F150" s="16">
        <v>0</v>
      </c>
      <c r="G150" s="22">
        <f>F150/E150*100</f>
        <v>0</v>
      </c>
    </row>
    <row r="151" spans="2:7" ht="14.25">
      <c r="B151" s="41">
        <v>80114</v>
      </c>
      <c r="C151" s="58" t="s">
        <v>59</v>
      </c>
      <c r="D151" s="26">
        <v>738334</v>
      </c>
      <c r="E151" s="26">
        <v>738334</v>
      </c>
      <c r="F151" s="26">
        <v>340447</v>
      </c>
      <c r="G151" s="25">
        <f>F151/E151*100</f>
        <v>46.110161525813517</v>
      </c>
    </row>
    <row r="152" spans="2:7">
      <c r="B152" s="37"/>
      <c r="C152" s="24" t="s">
        <v>16</v>
      </c>
      <c r="D152" s="16">
        <f>SUM(D153:D155)</f>
        <v>738334</v>
      </c>
      <c r="E152" s="16">
        <f>E153+E154+E155</f>
        <v>738334</v>
      </c>
      <c r="F152" s="16">
        <f>F153+F154+F155</f>
        <v>340447</v>
      </c>
      <c r="G152" s="22">
        <f>F152/E152*100</f>
        <v>46.110161525813517</v>
      </c>
    </row>
    <row r="153" spans="2:7">
      <c r="B153" s="37"/>
      <c r="C153" s="38" t="s">
        <v>11</v>
      </c>
      <c r="D153" s="16">
        <v>666600</v>
      </c>
      <c r="E153" s="16">
        <v>666600</v>
      </c>
      <c r="F153" s="16">
        <v>304601</v>
      </c>
      <c r="G153" s="22">
        <f>F153/E153*100</f>
        <v>45.694719471947195</v>
      </c>
    </row>
    <row r="154" spans="2:7" ht="18.75" customHeight="1">
      <c r="B154" s="37"/>
      <c r="C154" s="39" t="s">
        <v>15</v>
      </c>
      <c r="D154" s="16">
        <v>71234</v>
      </c>
      <c r="E154" s="16">
        <v>71234</v>
      </c>
      <c r="F154" s="16">
        <v>35846</v>
      </c>
      <c r="G154" s="22">
        <f>F154/E154*100</f>
        <v>50.321475699806271</v>
      </c>
    </row>
    <row r="155" spans="2:7">
      <c r="B155" s="37"/>
      <c r="C155" s="38" t="s">
        <v>8</v>
      </c>
      <c r="D155" s="16">
        <v>500</v>
      </c>
      <c r="E155" s="16">
        <v>500</v>
      </c>
      <c r="F155" s="16"/>
      <c r="G155" s="22">
        <f>F155/E155*100</f>
        <v>0</v>
      </c>
    </row>
    <row r="156" spans="2:7" ht="14.25">
      <c r="B156" s="41">
        <v>80146</v>
      </c>
      <c r="C156" s="40" t="s">
        <v>34</v>
      </c>
      <c r="D156" s="26">
        <v>111017</v>
      </c>
      <c r="E156" s="26">
        <v>111017</v>
      </c>
      <c r="F156" s="26">
        <v>31417</v>
      </c>
      <c r="G156" s="25">
        <f>F156/E156*100</f>
        <v>28.299269481250622</v>
      </c>
    </row>
    <row r="157" spans="2:7">
      <c r="B157" s="37"/>
      <c r="C157" s="42" t="s">
        <v>31</v>
      </c>
      <c r="D157" s="16">
        <v>111017</v>
      </c>
      <c r="E157" s="16">
        <v>111017</v>
      </c>
      <c r="F157" s="16">
        <v>31417</v>
      </c>
      <c r="G157" s="22">
        <f>F157/E157*100</f>
        <v>28.299269481250622</v>
      </c>
    </row>
    <row r="158" spans="2:7" ht="15" customHeight="1">
      <c r="B158" s="37"/>
      <c r="C158" s="39" t="s">
        <v>15</v>
      </c>
      <c r="D158" s="16">
        <v>111017</v>
      </c>
      <c r="E158" s="16">
        <v>111017</v>
      </c>
      <c r="F158" s="16">
        <v>31417</v>
      </c>
      <c r="G158" s="22">
        <f>F158/E158*100</f>
        <v>28.299269481250622</v>
      </c>
    </row>
    <row r="159" spans="2:7" ht="14.25">
      <c r="B159" s="41">
        <v>80148</v>
      </c>
      <c r="C159" s="40" t="s">
        <v>58</v>
      </c>
      <c r="D159" s="26">
        <v>845280</v>
      </c>
      <c r="E159" s="26">
        <v>878280</v>
      </c>
      <c r="F159" s="26">
        <v>429929</v>
      </c>
      <c r="G159" s="25">
        <f>F159/E159*100</f>
        <v>48.951245616432118</v>
      </c>
    </row>
    <row r="160" spans="2:7">
      <c r="B160" s="37"/>
      <c r="C160" s="24" t="s">
        <v>16</v>
      </c>
      <c r="D160" s="16">
        <f>D161+D162</f>
        <v>845280</v>
      </c>
      <c r="E160" s="16">
        <f>E161+E162</f>
        <v>878280</v>
      </c>
      <c r="F160" s="16">
        <f>F161+F162</f>
        <v>429929</v>
      </c>
      <c r="G160" s="22">
        <f>F160/E160*100</f>
        <v>48.951245616432118</v>
      </c>
    </row>
    <row r="161" spans="2:7">
      <c r="B161" s="37"/>
      <c r="C161" s="38" t="s">
        <v>11</v>
      </c>
      <c r="D161" s="16">
        <v>814100</v>
      </c>
      <c r="E161" s="16">
        <v>847100</v>
      </c>
      <c r="F161" s="16">
        <v>407079</v>
      </c>
      <c r="G161" s="22">
        <f>F161/E161*100</f>
        <v>48.05560146381773</v>
      </c>
    </row>
    <row r="162" spans="2:7" ht="14.25" customHeight="1">
      <c r="B162" s="37"/>
      <c r="C162" s="39" t="s">
        <v>15</v>
      </c>
      <c r="D162" s="16">
        <v>31180</v>
      </c>
      <c r="E162" s="16">
        <v>31180</v>
      </c>
      <c r="F162" s="16">
        <v>22850</v>
      </c>
      <c r="G162" s="22">
        <f>F162/E162*100</f>
        <v>73.284156510583713</v>
      </c>
    </row>
    <row r="163" spans="2:7" ht="14.25">
      <c r="B163" s="41">
        <v>80195</v>
      </c>
      <c r="C163" s="40" t="s">
        <v>17</v>
      </c>
      <c r="D163" s="26">
        <v>208900</v>
      </c>
      <c r="E163" s="26">
        <v>208900</v>
      </c>
      <c r="F163" s="26">
        <v>159556</v>
      </c>
      <c r="G163" s="25">
        <f>F163/E163*100</f>
        <v>76.379128769746288</v>
      </c>
    </row>
    <row r="164" spans="2:7">
      <c r="B164" s="37"/>
      <c r="C164" s="24" t="s">
        <v>16</v>
      </c>
      <c r="D164" s="16">
        <f>D165+D166</f>
        <v>208900</v>
      </c>
      <c r="E164" s="16">
        <f>E165+E166</f>
        <v>208900</v>
      </c>
      <c r="F164" s="16">
        <f>F165+F166</f>
        <v>159556</v>
      </c>
      <c r="G164" s="22">
        <f>F164/E164*100</f>
        <v>76.379128769746288</v>
      </c>
    </row>
    <row r="165" spans="2:7" ht="16.5" customHeight="1">
      <c r="B165" s="37"/>
      <c r="C165" s="39" t="s">
        <v>15</v>
      </c>
      <c r="D165" s="16">
        <v>195900</v>
      </c>
      <c r="E165" s="16">
        <v>195900</v>
      </c>
      <c r="F165" s="16">
        <v>151800</v>
      </c>
      <c r="G165" s="22">
        <f>F165/E165*100</f>
        <v>77.488514548238896</v>
      </c>
    </row>
    <row r="166" spans="2:7">
      <c r="B166" s="37"/>
      <c r="C166" s="38" t="s">
        <v>8</v>
      </c>
      <c r="D166" s="16">
        <v>13000</v>
      </c>
      <c r="E166" s="16">
        <v>13000</v>
      </c>
      <c r="F166" s="16">
        <v>7756</v>
      </c>
      <c r="G166" s="22">
        <f>F166/E166*100</f>
        <v>59.661538461538463</v>
      </c>
    </row>
    <row r="167" spans="2:7" ht="14.25">
      <c r="B167" s="46">
        <v>851</v>
      </c>
      <c r="C167" s="45" t="s">
        <v>57</v>
      </c>
      <c r="D167" s="44">
        <f>D168+D171+D175+D182</f>
        <v>816531</v>
      </c>
      <c r="E167" s="44">
        <f>E168+E171+E175+E182</f>
        <v>840531</v>
      </c>
      <c r="F167" s="44">
        <f>F168+F171+F175+F182</f>
        <v>405045</v>
      </c>
      <c r="G167" s="43">
        <f>F167/E167*100</f>
        <v>48.189180410954499</v>
      </c>
    </row>
    <row r="168" spans="2:7" ht="14.25">
      <c r="B168" s="41">
        <v>85149</v>
      </c>
      <c r="C168" s="40" t="s">
        <v>56</v>
      </c>
      <c r="D168" s="26">
        <v>11000</v>
      </c>
      <c r="E168" s="26">
        <v>15000</v>
      </c>
      <c r="F168" s="26">
        <v>3150</v>
      </c>
      <c r="G168" s="25">
        <f>F168/E168*100</f>
        <v>21</v>
      </c>
    </row>
    <row r="169" spans="2:7">
      <c r="B169" s="37"/>
      <c r="C169" s="24" t="s">
        <v>16</v>
      </c>
      <c r="D169" s="16">
        <f>D170</f>
        <v>11000</v>
      </c>
      <c r="E169" s="16">
        <f>E170</f>
        <v>15000</v>
      </c>
      <c r="F169" s="16">
        <f>F170</f>
        <v>3150</v>
      </c>
      <c r="G169" s="22">
        <f>F169/E169*100</f>
        <v>21</v>
      </c>
    </row>
    <row r="170" spans="2:7" ht="18.75" customHeight="1">
      <c r="B170" s="37"/>
      <c r="C170" s="39" t="s">
        <v>15</v>
      </c>
      <c r="D170" s="16">
        <v>11000</v>
      </c>
      <c r="E170" s="16">
        <v>15000</v>
      </c>
      <c r="F170" s="16">
        <v>3150</v>
      </c>
      <c r="G170" s="22">
        <f>F170/E170*100</f>
        <v>21</v>
      </c>
    </row>
    <row r="171" spans="2:7" ht="14.25" customHeight="1">
      <c r="B171" s="41">
        <v>85153</v>
      </c>
      <c r="C171" s="40" t="s">
        <v>55</v>
      </c>
      <c r="D171" s="26">
        <v>10000</v>
      </c>
      <c r="E171" s="26">
        <v>10000</v>
      </c>
      <c r="F171" s="26">
        <v>635</v>
      </c>
      <c r="G171" s="22">
        <f>F171/E171*100</f>
        <v>6.35</v>
      </c>
    </row>
    <row r="172" spans="2:7" ht="14.25" customHeight="1">
      <c r="B172" s="41"/>
      <c r="C172" s="24" t="s">
        <v>16</v>
      </c>
      <c r="D172" s="16">
        <f>D173+D174</f>
        <v>10000</v>
      </c>
      <c r="E172" s="16">
        <f>E173+E174</f>
        <v>10000</v>
      </c>
      <c r="F172" s="16">
        <v>635</v>
      </c>
      <c r="G172" s="22">
        <f>F172/E172*100</f>
        <v>6.35</v>
      </c>
    </row>
    <row r="173" spans="2:7" ht="14.25" customHeight="1">
      <c r="B173" s="41"/>
      <c r="C173" s="38" t="s">
        <v>11</v>
      </c>
      <c r="D173" s="16">
        <v>5000</v>
      </c>
      <c r="E173" s="16">
        <v>5000</v>
      </c>
      <c r="F173" s="16"/>
      <c r="G173" s="22">
        <f>F173/E173*100</f>
        <v>0</v>
      </c>
    </row>
    <row r="174" spans="2:7" ht="14.25" customHeight="1">
      <c r="B174" s="41"/>
      <c r="C174" s="39" t="s">
        <v>15</v>
      </c>
      <c r="D174" s="16">
        <v>5000</v>
      </c>
      <c r="E174" s="16">
        <v>5000</v>
      </c>
      <c r="F174" s="16">
        <v>635</v>
      </c>
      <c r="G174" s="22">
        <f>F174/E174*100</f>
        <v>12.7</v>
      </c>
    </row>
    <row r="175" spans="2:7" ht="14.25" customHeight="1">
      <c r="B175" s="41">
        <v>85154</v>
      </c>
      <c r="C175" s="40" t="s">
        <v>54</v>
      </c>
      <c r="D175" s="26">
        <v>775531</v>
      </c>
      <c r="E175" s="26">
        <v>775531</v>
      </c>
      <c r="F175" s="26">
        <v>370488</v>
      </c>
      <c r="G175" s="25">
        <f>F175/E175*100</f>
        <v>47.772171583083072</v>
      </c>
    </row>
    <row r="176" spans="2:7" ht="14.25" customHeight="1">
      <c r="B176" s="41"/>
      <c r="C176" s="24" t="s">
        <v>16</v>
      </c>
      <c r="D176" s="16">
        <f>D177+D178+D179</f>
        <v>775531</v>
      </c>
      <c r="E176" s="16">
        <f>E177+E178+E179</f>
        <v>775531</v>
      </c>
      <c r="F176" s="16">
        <f>F177+F178+F179</f>
        <v>370488</v>
      </c>
      <c r="G176" s="22">
        <f>F176/E176*100</f>
        <v>47.772171583083072</v>
      </c>
    </row>
    <row r="177" spans="2:7" ht="14.25" customHeight="1">
      <c r="B177" s="41"/>
      <c r="C177" s="38" t="s">
        <v>11</v>
      </c>
      <c r="D177" s="16">
        <v>514958</v>
      </c>
      <c r="E177" s="16">
        <v>514958</v>
      </c>
      <c r="F177" s="16">
        <v>243587</v>
      </c>
      <c r="G177" s="22">
        <f>F177/E177*100</f>
        <v>47.302304265590593</v>
      </c>
    </row>
    <row r="178" spans="2:7" ht="14.25" customHeight="1">
      <c r="B178" s="41"/>
      <c r="C178" s="39" t="s">
        <v>15</v>
      </c>
      <c r="D178" s="16">
        <v>259493</v>
      </c>
      <c r="E178" s="16">
        <v>259493</v>
      </c>
      <c r="F178" s="16">
        <v>126795</v>
      </c>
      <c r="G178" s="22">
        <f>F178/E178*100</f>
        <v>48.862589742305182</v>
      </c>
    </row>
    <row r="179" spans="2:7" ht="18" customHeight="1">
      <c r="B179" s="37"/>
      <c r="C179" s="38" t="s">
        <v>8</v>
      </c>
      <c r="D179" s="16">
        <v>1080</v>
      </c>
      <c r="E179" s="16">
        <v>1080</v>
      </c>
      <c r="F179" s="16">
        <v>106</v>
      </c>
      <c r="G179" s="22">
        <f>F179/E179*100</f>
        <v>9.8148148148148149</v>
      </c>
    </row>
    <row r="180" spans="2:7" hidden="1">
      <c r="B180" s="37"/>
      <c r="C180" s="24"/>
      <c r="D180" s="16"/>
      <c r="E180" s="16"/>
      <c r="F180" s="16"/>
      <c r="G180" s="22" t="e">
        <f>F180/E180*100</f>
        <v>#DIV/0!</v>
      </c>
    </row>
    <row r="181" spans="2:7" hidden="1">
      <c r="B181" s="37"/>
      <c r="C181" s="24"/>
      <c r="D181" s="16"/>
      <c r="E181" s="16"/>
      <c r="F181" s="16"/>
      <c r="G181" s="22" t="e">
        <f>F181/E181*100</f>
        <v>#DIV/0!</v>
      </c>
    </row>
    <row r="182" spans="2:7" ht="14.25">
      <c r="B182" s="41">
        <v>85195</v>
      </c>
      <c r="C182" s="48" t="s">
        <v>17</v>
      </c>
      <c r="D182" s="26">
        <v>20000</v>
      </c>
      <c r="E182" s="26">
        <v>40000</v>
      </c>
      <c r="F182" s="26">
        <v>30772</v>
      </c>
      <c r="G182" s="25">
        <f>F182/E182*100</f>
        <v>76.929999999999993</v>
      </c>
    </row>
    <row r="183" spans="2:7">
      <c r="B183" s="37"/>
      <c r="C183" s="24" t="s">
        <v>16</v>
      </c>
      <c r="D183" s="16">
        <v>20000</v>
      </c>
      <c r="E183" s="16">
        <v>40000</v>
      </c>
      <c r="F183" s="16">
        <v>30772</v>
      </c>
      <c r="G183" s="22">
        <f>F183/E183*100</f>
        <v>76.929999999999993</v>
      </c>
    </row>
    <row r="184" spans="2:7" ht="15.75" customHeight="1">
      <c r="B184" s="37"/>
      <c r="C184" s="42" t="s">
        <v>9</v>
      </c>
      <c r="D184" s="16">
        <v>20000</v>
      </c>
      <c r="E184" s="16">
        <v>40000</v>
      </c>
      <c r="F184" s="16">
        <v>30772</v>
      </c>
      <c r="G184" s="22">
        <f>F184/E184*100</f>
        <v>76.929999999999993</v>
      </c>
    </row>
    <row r="185" spans="2:7" ht="14.25">
      <c r="B185" s="46">
        <v>852</v>
      </c>
      <c r="C185" s="45" t="s">
        <v>53</v>
      </c>
      <c r="D185" s="44">
        <f>D186+D189+D192+D195+D198+D203+D206+D210+D214+D217+D222+D225</f>
        <v>15060315</v>
      </c>
      <c r="E185" s="44">
        <f>E186+E189+E192+E195+E198+E203+E206+E210+E214+E217+E222+E225</f>
        <v>15983935</v>
      </c>
      <c r="F185" s="44">
        <f>F186+F189+F192+F195+F198+F203+F206+F210+F214+F217+F222+F225</f>
        <v>8101320</v>
      </c>
      <c r="G185" s="43">
        <f>F185/E185*100</f>
        <v>50.684140044363289</v>
      </c>
    </row>
    <row r="186" spans="2:7" ht="14.25">
      <c r="B186" s="41">
        <v>85201</v>
      </c>
      <c r="C186" s="40" t="s">
        <v>52</v>
      </c>
      <c r="D186" s="26">
        <v>42436</v>
      </c>
      <c r="E186" s="26">
        <v>42436</v>
      </c>
      <c r="F186" s="26">
        <v>10920</v>
      </c>
      <c r="G186" s="25">
        <f>F186/E186*100</f>
        <v>25.732868319351493</v>
      </c>
    </row>
    <row r="187" spans="2:7">
      <c r="B187" s="37"/>
      <c r="C187" s="24" t="s">
        <v>16</v>
      </c>
      <c r="D187" s="16">
        <v>42436</v>
      </c>
      <c r="E187" s="16">
        <v>42436</v>
      </c>
      <c r="F187" s="16">
        <v>10920</v>
      </c>
      <c r="G187" s="22">
        <f>F187/E187*100</f>
        <v>25.732868319351493</v>
      </c>
    </row>
    <row r="188" spans="2:7" ht="12.75" customHeight="1">
      <c r="B188" s="37"/>
      <c r="C188" s="39" t="s">
        <v>15</v>
      </c>
      <c r="D188" s="16">
        <v>42436</v>
      </c>
      <c r="E188" s="16">
        <v>42436</v>
      </c>
      <c r="F188" s="16">
        <v>10920</v>
      </c>
      <c r="G188" s="22">
        <f>F188/E188*100</f>
        <v>25.732868319351493</v>
      </c>
    </row>
    <row r="189" spans="2:7" ht="14.25">
      <c r="B189" s="41">
        <v>85202</v>
      </c>
      <c r="C189" s="40" t="s">
        <v>51</v>
      </c>
      <c r="D189" s="26">
        <v>669300</v>
      </c>
      <c r="E189" s="26">
        <v>669300</v>
      </c>
      <c r="F189" s="26">
        <v>325621</v>
      </c>
      <c r="G189" s="25">
        <f>F189/E189*100</f>
        <v>48.650978634394143</v>
      </c>
    </row>
    <row r="190" spans="2:7">
      <c r="B190" s="37"/>
      <c r="C190" s="24" t="s">
        <v>16</v>
      </c>
      <c r="D190" s="16">
        <v>669300</v>
      </c>
      <c r="E190" s="16">
        <v>669300</v>
      </c>
      <c r="F190" s="16">
        <v>325621</v>
      </c>
      <c r="G190" s="22">
        <f>F190/E190*100</f>
        <v>48.650978634394143</v>
      </c>
    </row>
    <row r="191" spans="2:7" ht="12.75" customHeight="1">
      <c r="B191" s="37"/>
      <c r="C191" s="39" t="s">
        <v>15</v>
      </c>
      <c r="D191" s="16">
        <v>669300</v>
      </c>
      <c r="E191" s="16">
        <v>669300</v>
      </c>
      <c r="F191" s="16">
        <v>325621</v>
      </c>
      <c r="G191" s="22">
        <f>F191/E191*100</f>
        <v>48.650978634394143</v>
      </c>
    </row>
    <row r="192" spans="2:7" ht="14.25">
      <c r="B192" s="41">
        <v>85204</v>
      </c>
      <c r="C192" s="40" t="s">
        <v>50</v>
      </c>
      <c r="D192" s="26">
        <v>101771</v>
      </c>
      <c r="E192" s="26">
        <v>101771</v>
      </c>
      <c r="F192" s="26">
        <v>28087</v>
      </c>
      <c r="G192" s="25">
        <f>F192/E192*100</f>
        <v>27.59823525365772</v>
      </c>
    </row>
    <row r="193" spans="2:7">
      <c r="B193" s="37"/>
      <c r="C193" s="24" t="s">
        <v>16</v>
      </c>
      <c r="D193" s="16">
        <v>101771</v>
      </c>
      <c r="E193" s="16">
        <v>101771</v>
      </c>
      <c r="F193" s="16">
        <v>28087</v>
      </c>
      <c r="G193" s="22">
        <f>F193/E193*100</f>
        <v>27.59823525365772</v>
      </c>
    </row>
    <row r="194" spans="2:7" ht="13.5" customHeight="1">
      <c r="B194" s="37"/>
      <c r="C194" s="39" t="s">
        <v>15</v>
      </c>
      <c r="D194" s="16">
        <v>101771</v>
      </c>
      <c r="E194" s="16">
        <v>101771</v>
      </c>
      <c r="F194" s="16">
        <v>28087</v>
      </c>
      <c r="G194" s="22">
        <f>F194/E194*100</f>
        <v>27.59823525365772</v>
      </c>
    </row>
    <row r="195" spans="2:7">
      <c r="B195" s="41">
        <v>85206</v>
      </c>
      <c r="C195" s="40" t="s">
        <v>49</v>
      </c>
      <c r="D195" s="26">
        <v>21625</v>
      </c>
      <c r="E195" s="26">
        <v>48664</v>
      </c>
      <c r="F195" s="26">
        <v>9983</v>
      </c>
      <c r="G195" s="22">
        <f>F195/E195*100</f>
        <v>20.514137760973203</v>
      </c>
    </row>
    <row r="196" spans="2:7">
      <c r="B196" s="37"/>
      <c r="C196" s="24" t="s">
        <v>16</v>
      </c>
      <c r="D196" s="16">
        <v>21625</v>
      </c>
      <c r="E196" s="16">
        <v>48664</v>
      </c>
      <c r="F196" s="16">
        <v>9983</v>
      </c>
      <c r="G196" s="22">
        <f>F196/E196*100</f>
        <v>20.514137760973203</v>
      </c>
    </row>
    <row r="197" spans="2:7">
      <c r="B197" s="37"/>
      <c r="C197" s="38" t="s">
        <v>11</v>
      </c>
      <c r="D197" s="16">
        <v>21625</v>
      </c>
      <c r="E197" s="16">
        <v>48664</v>
      </c>
      <c r="F197" s="16">
        <v>9983</v>
      </c>
      <c r="G197" s="22">
        <f>F197/E197*100</f>
        <v>20.514137760973203</v>
      </c>
    </row>
    <row r="198" spans="2:7" ht="31.5">
      <c r="B198" s="52">
        <v>85212</v>
      </c>
      <c r="C198" s="57" t="s">
        <v>48</v>
      </c>
      <c r="D198" s="50">
        <v>7771116</v>
      </c>
      <c r="E198" s="50">
        <v>7771116</v>
      </c>
      <c r="F198" s="50">
        <v>3892993</v>
      </c>
      <c r="G198" s="49">
        <f>F198/E198*100</f>
        <v>50.09567480397925</v>
      </c>
    </row>
    <row r="199" spans="2:7">
      <c r="B199" s="37"/>
      <c r="C199" s="24" t="s">
        <v>16</v>
      </c>
      <c r="D199" s="16">
        <f>SUM(D200:D202)</f>
        <v>7771116</v>
      </c>
      <c r="E199" s="16">
        <f>SUM(E200:E202)</f>
        <v>7771116</v>
      </c>
      <c r="F199" s="16">
        <f>SUM(F200:F202)</f>
        <v>3892993</v>
      </c>
      <c r="G199" s="22">
        <f>F199/E199*100</f>
        <v>50.09567480397925</v>
      </c>
    </row>
    <row r="200" spans="2:7">
      <c r="B200" s="37"/>
      <c r="C200" s="38" t="s">
        <v>11</v>
      </c>
      <c r="D200" s="16">
        <v>172101</v>
      </c>
      <c r="E200" s="16">
        <v>172101</v>
      </c>
      <c r="F200" s="16">
        <v>86396</v>
      </c>
      <c r="G200" s="22">
        <f>F200/E200*100</f>
        <v>50.200754208284671</v>
      </c>
    </row>
    <row r="201" spans="2:7" ht="15" customHeight="1">
      <c r="B201" s="37"/>
      <c r="C201" s="39" t="s">
        <v>15</v>
      </c>
      <c r="D201" s="16">
        <v>61032</v>
      </c>
      <c r="E201" s="16">
        <v>78032</v>
      </c>
      <c r="F201" s="16">
        <v>41035</v>
      </c>
      <c r="G201" s="22">
        <f>F201/E201*100</f>
        <v>52.587400041008813</v>
      </c>
    </row>
    <row r="202" spans="2:7">
      <c r="B202" s="37"/>
      <c r="C202" s="38" t="s">
        <v>8</v>
      </c>
      <c r="D202" s="16">
        <v>7537983</v>
      </c>
      <c r="E202" s="16">
        <v>7520983</v>
      </c>
      <c r="F202" s="16">
        <v>3765562</v>
      </c>
      <c r="G202" s="22">
        <f>F202/E202*100</f>
        <v>50.067418048943871</v>
      </c>
    </row>
    <row r="203" spans="2:7" ht="52.5">
      <c r="B203" s="52">
        <v>85213</v>
      </c>
      <c r="C203" s="57" t="s">
        <v>47</v>
      </c>
      <c r="D203" s="50">
        <v>111255</v>
      </c>
      <c r="E203" s="50">
        <v>117393</v>
      </c>
      <c r="F203" s="50">
        <v>43959</v>
      </c>
      <c r="G203" s="49">
        <f>F203/E203*100</f>
        <v>37.446014668677009</v>
      </c>
    </row>
    <row r="204" spans="2:7">
      <c r="B204" s="37"/>
      <c r="C204" s="24" t="s">
        <v>16</v>
      </c>
      <c r="D204" s="16">
        <v>111255</v>
      </c>
      <c r="E204" s="16">
        <v>117393</v>
      </c>
      <c r="F204" s="16">
        <v>43959</v>
      </c>
      <c r="G204" s="22">
        <f>F204/E204*100</f>
        <v>37.446014668677009</v>
      </c>
    </row>
    <row r="205" spans="2:7">
      <c r="B205" s="37"/>
      <c r="C205" s="38" t="s">
        <v>11</v>
      </c>
      <c r="D205" s="16">
        <v>111255</v>
      </c>
      <c r="E205" s="16">
        <v>117393</v>
      </c>
      <c r="F205" s="16">
        <v>43959</v>
      </c>
      <c r="G205" s="22">
        <f>F205/E205*100</f>
        <v>37.446014668677009</v>
      </c>
    </row>
    <row r="206" spans="2:7" ht="21.75">
      <c r="B206" s="41">
        <v>85214</v>
      </c>
      <c r="C206" s="51" t="s">
        <v>46</v>
      </c>
      <c r="D206" s="26">
        <v>1205089</v>
      </c>
      <c r="E206" s="26">
        <v>1599214</v>
      </c>
      <c r="F206" s="26">
        <v>881247</v>
      </c>
      <c r="G206" s="25">
        <f>F206/E206*100</f>
        <v>55.105007835098995</v>
      </c>
    </row>
    <row r="207" spans="2:7">
      <c r="B207" s="37"/>
      <c r="C207" s="24" t="s">
        <v>16</v>
      </c>
      <c r="D207" s="16">
        <f>D208+D209</f>
        <v>1205089</v>
      </c>
      <c r="E207" s="16">
        <f>E208+E209</f>
        <v>1599214</v>
      </c>
      <c r="F207" s="16">
        <f>F208+F209</f>
        <v>881247</v>
      </c>
      <c r="G207" s="22">
        <f>F207/E207*100</f>
        <v>55.105007835098995</v>
      </c>
    </row>
    <row r="208" spans="2:7">
      <c r="B208" s="37"/>
      <c r="C208" s="38" t="s">
        <v>11</v>
      </c>
      <c r="D208" s="16">
        <v>540</v>
      </c>
      <c r="E208" s="16">
        <v>540</v>
      </c>
      <c r="F208" s="16"/>
      <c r="G208" s="22">
        <f>F208/E208*100</f>
        <v>0</v>
      </c>
    </row>
    <row r="209" spans="2:7">
      <c r="B209" s="37"/>
      <c r="C209" s="38" t="s">
        <v>8</v>
      </c>
      <c r="D209" s="16">
        <v>1204549</v>
      </c>
      <c r="E209" s="16">
        <v>1598674</v>
      </c>
      <c r="F209" s="16">
        <v>881247</v>
      </c>
      <c r="G209" s="22">
        <f>F209/E209*100</f>
        <v>55.123621201070385</v>
      </c>
    </row>
    <row r="210" spans="2:7" ht="14.25">
      <c r="B210" s="41">
        <v>85215</v>
      </c>
      <c r="C210" s="40" t="s">
        <v>45</v>
      </c>
      <c r="D210" s="26">
        <v>1800000</v>
      </c>
      <c r="E210" s="26">
        <v>1837453</v>
      </c>
      <c r="F210" s="26">
        <v>920101</v>
      </c>
      <c r="G210" s="25">
        <f>F210/E210*100</f>
        <v>50.07480463445868</v>
      </c>
    </row>
    <row r="211" spans="2:7">
      <c r="B211" s="37"/>
      <c r="C211" s="24" t="s">
        <v>16</v>
      </c>
      <c r="D211" s="16">
        <v>1800000</v>
      </c>
      <c r="E211" s="16">
        <f>E212+E213</f>
        <v>1837453</v>
      </c>
      <c r="F211" s="16">
        <f>F212+F213</f>
        <v>920101</v>
      </c>
      <c r="G211" s="22">
        <f>F211/E211*100</f>
        <v>50.07480463445868</v>
      </c>
    </row>
    <row r="212" spans="2:7" ht="16.5" customHeight="1">
      <c r="B212" s="37"/>
      <c r="C212" s="39" t="s">
        <v>15</v>
      </c>
      <c r="D212" s="16"/>
      <c r="E212" s="16">
        <v>735</v>
      </c>
      <c r="F212" s="16">
        <v>379</v>
      </c>
      <c r="G212" s="22"/>
    </row>
    <row r="213" spans="2:7">
      <c r="B213" s="37"/>
      <c r="C213" s="38" t="s">
        <v>8</v>
      </c>
      <c r="D213" s="16">
        <v>1800000</v>
      </c>
      <c r="E213" s="16">
        <v>1836718</v>
      </c>
      <c r="F213" s="16">
        <v>919722</v>
      </c>
      <c r="G213" s="22">
        <f>F213/E213*100</f>
        <v>50.074208452250154</v>
      </c>
    </row>
    <row r="214" spans="2:7" ht="14.25">
      <c r="B214" s="41">
        <v>85216</v>
      </c>
      <c r="C214" s="40" t="s">
        <v>44</v>
      </c>
      <c r="D214" s="26">
        <v>223064</v>
      </c>
      <c r="E214" s="26">
        <v>461693</v>
      </c>
      <c r="F214" s="26">
        <v>441230</v>
      </c>
      <c r="G214" s="25">
        <f>F214/E214*100</f>
        <v>95.567834036903307</v>
      </c>
    </row>
    <row r="215" spans="2:7">
      <c r="B215" s="37"/>
      <c r="C215" s="24" t="s">
        <v>16</v>
      </c>
      <c r="D215" s="16">
        <v>223064</v>
      </c>
      <c r="E215" s="16">
        <v>461693</v>
      </c>
      <c r="F215" s="16">
        <v>441230</v>
      </c>
      <c r="G215" s="22">
        <f>F215/E215*100</f>
        <v>95.567834036903307</v>
      </c>
    </row>
    <row r="216" spans="2:7">
      <c r="B216" s="37"/>
      <c r="C216" s="38" t="s">
        <v>8</v>
      </c>
      <c r="D216" s="16">
        <v>223064</v>
      </c>
      <c r="E216" s="16">
        <v>461693</v>
      </c>
      <c r="F216" s="16">
        <v>441230</v>
      </c>
      <c r="G216" s="22">
        <f>F216/E216*100</f>
        <v>95.567834036903307</v>
      </c>
    </row>
    <row r="217" spans="2:7" ht="14.25">
      <c r="B217" s="41">
        <v>85219</v>
      </c>
      <c r="C217" s="40" t="s">
        <v>43</v>
      </c>
      <c r="D217" s="26">
        <v>2343872</v>
      </c>
      <c r="E217" s="26">
        <v>2346576</v>
      </c>
      <c r="F217" s="26">
        <v>1136034</v>
      </c>
      <c r="G217" s="25">
        <f>F217/E217*100</f>
        <v>48.412410252214286</v>
      </c>
    </row>
    <row r="218" spans="2:7">
      <c r="B218" s="37"/>
      <c r="C218" s="24" t="s">
        <v>16</v>
      </c>
      <c r="D218" s="16">
        <f>SUM(D219:D221)</f>
        <v>2343872</v>
      </c>
      <c r="E218" s="16">
        <f>SUM(E219:E221)</f>
        <v>2346576</v>
      </c>
      <c r="F218" s="16">
        <f>SUM(F219:F221)</f>
        <v>1136034</v>
      </c>
      <c r="G218" s="22">
        <f>F218/E218*100</f>
        <v>48.412410252214286</v>
      </c>
    </row>
    <row r="219" spans="2:7">
      <c r="B219" s="37"/>
      <c r="C219" s="38" t="s">
        <v>11</v>
      </c>
      <c r="D219" s="16">
        <v>2128572</v>
      </c>
      <c r="E219" s="16">
        <v>2128572</v>
      </c>
      <c r="F219" s="16">
        <v>1039455</v>
      </c>
      <c r="G219" s="22">
        <f>F219/E219*100</f>
        <v>48.833443266189732</v>
      </c>
    </row>
    <row r="220" spans="2:7" ht="13.5" customHeight="1">
      <c r="B220" s="37"/>
      <c r="C220" s="39" t="s">
        <v>15</v>
      </c>
      <c r="D220" s="16">
        <v>202650</v>
      </c>
      <c r="E220" s="16">
        <v>205354</v>
      </c>
      <c r="F220" s="16">
        <v>96429</v>
      </c>
      <c r="G220" s="22">
        <f>F220/E220*100</f>
        <v>46.957449087916473</v>
      </c>
    </row>
    <row r="221" spans="2:7">
      <c r="B221" s="37"/>
      <c r="C221" s="38" t="s">
        <v>8</v>
      </c>
      <c r="D221" s="16">
        <v>12650</v>
      </c>
      <c r="E221" s="16">
        <v>12650</v>
      </c>
      <c r="F221" s="16">
        <v>150</v>
      </c>
      <c r="G221" s="22">
        <f>F221/E221*100</f>
        <v>1.1857707509881421</v>
      </c>
    </row>
    <row r="222" spans="2:7" ht="14.25">
      <c r="B222" s="41">
        <v>85228</v>
      </c>
      <c r="C222" s="56" t="s">
        <v>42</v>
      </c>
      <c r="D222" s="26">
        <v>12803</v>
      </c>
      <c r="E222" s="26">
        <v>17159</v>
      </c>
      <c r="F222" s="26">
        <v>5770</v>
      </c>
      <c r="G222" s="25">
        <f>F222/E222*100</f>
        <v>33.626668220758788</v>
      </c>
    </row>
    <row r="223" spans="2:7">
      <c r="B223" s="37"/>
      <c r="C223" s="24" t="s">
        <v>16</v>
      </c>
      <c r="D223" s="16">
        <v>12803</v>
      </c>
      <c r="E223" s="16">
        <v>17159</v>
      </c>
      <c r="F223" s="16">
        <v>5770</v>
      </c>
      <c r="G223" s="22">
        <f>F223/E223*100</f>
        <v>33.626668220758788</v>
      </c>
    </row>
    <row r="224" spans="2:7">
      <c r="B224" s="37"/>
      <c r="C224" s="38" t="s">
        <v>11</v>
      </c>
      <c r="D224" s="16">
        <v>12803</v>
      </c>
      <c r="E224" s="16">
        <v>17159</v>
      </c>
      <c r="F224" s="16">
        <v>5770</v>
      </c>
      <c r="G224" s="22">
        <f>F224/E224*100</f>
        <v>33.626668220758788</v>
      </c>
    </row>
    <row r="225" spans="2:7">
      <c r="B225" s="41">
        <v>85295</v>
      </c>
      <c r="C225" s="40" t="s">
        <v>17</v>
      </c>
      <c r="D225" s="26">
        <v>757984</v>
      </c>
      <c r="E225" s="26">
        <v>971160</v>
      </c>
      <c r="F225" s="26">
        <v>405375</v>
      </c>
      <c r="G225" s="22">
        <f>F225/E225*100</f>
        <v>41.741319658964535</v>
      </c>
    </row>
    <row r="226" spans="2:7">
      <c r="B226" s="37"/>
      <c r="C226" s="24" t="s">
        <v>16</v>
      </c>
      <c r="D226" s="16">
        <f>D229+D230</f>
        <v>757984</v>
      </c>
      <c r="E226" s="16">
        <f>E229+E230+E227+E228</f>
        <v>971160</v>
      </c>
      <c r="F226" s="16">
        <f>F229+F230+F227+F228</f>
        <v>405375</v>
      </c>
      <c r="G226" s="22">
        <f>F226/E226*100</f>
        <v>41.741319658964535</v>
      </c>
    </row>
    <row r="227" spans="2:7">
      <c r="B227" s="37"/>
      <c r="C227" s="38" t="s">
        <v>11</v>
      </c>
      <c r="D227" s="16"/>
      <c r="E227" s="16">
        <v>2000</v>
      </c>
      <c r="F227" s="16">
        <v>553</v>
      </c>
      <c r="G227" s="22">
        <f>F227/E227*100</f>
        <v>27.650000000000002</v>
      </c>
    </row>
    <row r="228" spans="2:7" ht="17.25" customHeight="1">
      <c r="B228" s="37"/>
      <c r="C228" s="39" t="s">
        <v>15</v>
      </c>
      <c r="D228" s="16"/>
      <c r="E228" s="16">
        <v>2963</v>
      </c>
      <c r="F228" s="16">
        <v>1140</v>
      </c>
      <c r="G228" s="22">
        <f>F228/E228*100</f>
        <v>38.47451906851164</v>
      </c>
    </row>
    <row r="229" spans="2:7">
      <c r="B229" s="37"/>
      <c r="C229" s="42" t="s">
        <v>9</v>
      </c>
      <c r="D229" s="16">
        <v>10000</v>
      </c>
      <c r="E229" s="16">
        <v>25000</v>
      </c>
      <c r="F229" s="16">
        <v>10000</v>
      </c>
      <c r="G229" s="22">
        <f>F229/E229*100</f>
        <v>40</v>
      </c>
    </row>
    <row r="230" spans="2:7">
      <c r="B230" s="37"/>
      <c r="C230" s="38" t="s">
        <v>8</v>
      </c>
      <c r="D230" s="16">
        <v>747984</v>
      </c>
      <c r="E230" s="16">
        <v>941197</v>
      </c>
      <c r="F230" s="16">
        <v>393682</v>
      </c>
      <c r="G230" s="22">
        <f>F230/E230*100</f>
        <v>41.82780013110964</v>
      </c>
    </row>
    <row r="231" spans="2:7" ht="14.25">
      <c r="B231" s="46">
        <v>853</v>
      </c>
      <c r="C231" s="55" t="s">
        <v>41</v>
      </c>
      <c r="D231" s="44">
        <f>D232+D235</f>
        <v>80000</v>
      </c>
      <c r="E231" s="44">
        <f>E232+E235</f>
        <v>80000</v>
      </c>
      <c r="F231" s="44">
        <f>F232+F235</f>
        <v>23780</v>
      </c>
      <c r="G231" s="43">
        <f>F231/E231*100</f>
        <v>29.725000000000001</v>
      </c>
    </row>
    <row r="232" spans="2:7" ht="14.25">
      <c r="B232" s="41">
        <v>85305</v>
      </c>
      <c r="C232" s="40" t="s">
        <v>40</v>
      </c>
      <c r="D232" s="26">
        <v>73400</v>
      </c>
      <c r="E232" s="26">
        <v>73400</v>
      </c>
      <c r="F232" s="26">
        <v>20700</v>
      </c>
      <c r="G232" s="25">
        <f>F232/E232*100</f>
        <v>28.201634877384198</v>
      </c>
    </row>
    <row r="233" spans="2:7">
      <c r="B233" s="37"/>
      <c r="C233" s="24" t="s">
        <v>16</v>
      </c>
      <c r="D233" s="16">
        <v>73400</v>
      </c>
      <c r="E233" s="16">
        <v>73400</v>
      </c>
      <c r="F233" s="16">
        <v>20700</v>
      </c>
      <c r="G233" s="25">
        <f>F233/E233*100</f>
        <v>28.201634877384198</v>
      </c>
    </row>
    <row r="234" spans="2:7">
      <c r="B234" s="37"/>
      <c r="C234" s="42" t="s">
        <v>9</v>
      </c>
      <c r="D234" s="16">
        <v>73400</v>
      </c>
      <c r="E234" s="16">
        <v>73400</v>
      </c>
      <c r="F234" s="16">
        <v>20700</v>
      </c>
      <c r="G234" s="25">
        <f>F234/E234*100</f>
        <v>28.201634877384198</v>
      </c>
    </row>
    <row r="235" spans="2:7" ht="14.25">
      <c r="B235" s="41">
        <v>85306</v>
      </c>
      <c r="C235" s="40" t="s">
        <v>39</v>
      </c>
      <c r="D235" s="26">
        <v>6600</v>
      </c>
      <c r="E235" s="26">
        <v>6600</v>
      </c>
      <c r="F235" s="26">
        <v>3080</v>
      </c>
      <c r="G235" s="25">
        <f>F235/E235*100</f>
        <v>46.666666666666664</v>
      </c>
    </row>
    <row r="236" spans="2:7">
      <c r="B236" s="37"/>
      <c r="C236" s="24" t="s">
        <v>16</v>
      </c>
      <c r="D236" s="16">
        <v>6600</v>
      </c>
      <c r="E236" s="16">
        <v>6600</v>
      </c>
      <c r="F236" s="16">
        <v>3080</v>
      </c>
      <c r="G236" s="25">
        <f>F236/E236*100</f>
        <v>46.666666666666664</v>
      </c>
    </row>
    <row r="237" spans="2:7">
      <c r="B237" s="37"/>
      <c r="C237" s="42" t="s">
        <v>9</v>
      </c>
      <c r="D237" s="19">
        <v>6600</v>
      </c>
      <c r="E237" s="19">
        <v>6600</v>
      </c>
      <c r="F237" s="19">
        <v>3080</v>
      </c>
      <c r="G237" s="15">
        <f>F237/E237*100</f>
        <v>46.666666666666664</v>
      </c>
    </row>
    <row r="238" spans="2:7" ht="14.25">
      <c r="B238" s="46">
        <v>854</v>
      </c>
      <c r="C238" s="45" t="s">
        <v>38</v>
      </c>
      <c r="D238" s="44">
        <f>D239+D244+D247+D250</f>
        <v>869160</v>
      </c>
      <c r="E238" s="44">
        <f>E239+E244+E247+E250</f>
        <v>1121311</v>
      </c>
      <c r="F238" s="44">
        <f>F239+F244+F247+F250</f>
        <v>694616</v>
      </c>
      <c r="G238" s="43">
        <f>F238/E238*100</f>
        <v>61.946774801995161</v>
      </c>
    </row>
    <row r="239" spans="2:7" ht="14.25">
      <c r="B239" s="41">
        <v>85401</v>
      </c>
      <c r="C239" s="40" t="s">
        <v>37</v>
      </c>
      <c r="D239" s="26">
        <v>677760</v>
      </c>
      <c r="E239" s="26">
        <v>677760</v>
      </c>
      <c r="F239" s="26">
        <v>356342</v>
      </c>
      <c r="G239" s="25">
        <f>F239/E239*100</f>
        <v>52.57642823418319</v>
      </c>
    </row>
    <row r="240" spans="2:7">
      <c r="B240" s="37"/>
      <c r="C240" s="24" t="s">
        <v>16</v>
      </c>
      <c r="D240" s="16">
        <f>SUM(D241:D243)</f>
        <v>677760</v>
      </c>
      <c r="E240" s="16">
        <f>SUM(E241:E243)</f>
        <v>677760</v>
      </c>
      <c r="F240" s="16">
        <f>SUM(F241:F243)</f>
        <v>356342</v>
      </c>
      <c r="G240" s="22">
        <f>F240/E240*100</f>
        <v>52.57642823418319</v>
      </c>
    </row>
    <row r="241" spans="2:7">
      <c r="B241" s="37"/>
      <c r="C241" s="38" t="s">
        <v>11</v>
      </c>
      <c r="D241" s="16">
        <v>643350</v>
      </c>
      <c r="E241" s="16">
        <v>643350</v>
      </c>
      <c r="F241" s="16">
        <v>331442</v>
      </c>
      <c r="G241" s="22">
        <f>F241/E241*100</f>
        <v>51.518147198259115</v>
      </c>
    </row>
    <row r="242" spans="2:7" ht="17.25" customHeight="1">
      <c r="B242" s="37"/>
      <c r="C242" s="39" t="s">
        <v>15</v>
      </c>
      <c r="D242" s="16">
        <v>32920</v>
      </c>
      <c r="E242" s="16">
        <v>32920</v>
      </c>
      <c r="F242" s="16">
        <v>24900</v>
      </c>
      <c r="G242" s="22">
        <f>F242/E242*100</f>
        <v>75.637910085054685</v>
      </c>
    </row>
    <row r="243" spans="2:7">
      <c r="B243" s="37"/>
      <c r="C243" s="38" t="s">
        <v>8</v>
      </c>
      <c r="D243" s="16">
        <v>1490</v>
      </c>
      <c r="E243" s="16">
        <v>1490</v>
      </c>
      <c r="F243" s="16">
        <v>0</v>
      </c>
      <c r="G243" s="22">
        <f>F243/E243*100</f>
        <v>0</v>
      </c>
    </row>
    <row r="244" spans="2:7" ht="21.75">
      <c r="B244" s="52">
        <v>85412</v>
      </c>
      <c r="C244" s="51" t="s">
        <v>36</v>
      </c>
      <c r="D244" s="50">
        <v>48000</v>
      </c>
      <c r="E244" s="50">
        <v>73000</v>
      </c>
      <c r="F244" s="50">
        <v>48149</v>
      </c>
      <c r="G244" s="49">
        <f>F244/E244*100</f>
        <v>65.957534246575349</v>
      </c>
    </row>
    <row r="245" spans="2:7">
      <c r="B245" s="37"/>
      <c r="C245" s="24" t="s">
        <v>16</v>
      </c>
      <c r="D245" s="16">
        <v>48000</v>
      </c>
      <c r="E245" s="16">
        <v>73000</v>
      </c>
      <c r="F245" s="16">
        <v>48149</v>
      </c>
      <c r="G245" s="22">
        <f>F245/E245*100</f>
        <v>65.957534246575349</v>
      </c>
    </row>
    <row r="246" spans="2:7" ht="15" customHeight="1">
      <c r="B246" s="37"/>
      <c r="C246" s="39" t="s">
        <v>15</v>
      </c>
      <c r="D246" s="16">
        <v>48000</v>
      </c>
      <c r="E246" s="16">
        <v>73000</v>
      </c>
      <c r="F246" s="16">
        <v>48149</v>
      </c>
      <c r="G246" s="22">
        <f>F246/E246*100</f>
        <v>65.957534246575349</v>
      </c>
    </row>
    <row r="247" spans="2:7" ht="14.25">
      <c r="B247" s="41">
        <v>85415</v>
      </c>
      <c r="C247" s="40" t="s">
        <v>35</v>
      </c>
      <c r="D247" s="26">
        <v>140000</v>
      </c>
      <c r="E247" s="26">
        <v>367151</v>
      </c>
      <c r="F247" s="26">
        <v>290125</v>
      </c>
      <c r="G247" s="25">
        <f>F247/E247*100</f>
        <v>79.02062094342655</v>
      </c>
    </row>
    <row r="248" spans="2:7">
      <c r="B248" s="37"/>
      <c r="C248" s="24" t="s">
        <v>16</v>
      </c>
      <c r="D248" s="16">
        <v>140000</v>
      </c>
      <c r="E248" s="16">
        <v>367151</v>
      </c>
      <c r="F248" s="16">
        <v>290125</v>
      </c>
      <c r="G248" s="22">
        <f>F248/E248*100</f>
        <v>79.02062094342655</v>
      </c>
    </row>
    <row r="249" spans="2:7">
      <c r="B249" s="37"/>
      <c r="C249" s="38" t="s">
        <v>8</v>
      </c>
      <c r="D249" s="16">
        <v>140000</v>
      </c>
      <c r="E249" s="16">
        <v>367151</v>
      </c>
      <c r="F249" s="16">
        <v>290125</v>
      </c>
      <c r="G249" s="22">
        <f>F249/E249*100</f>
        <v>79.02062094342655</v>
      </c>
    </row>
    <row r="250" spans="2:7" ht="14.25">
      <c r="B250" s="41">
        <v>85446</v>
      </c>
      <c r="C250" s="40" t="s">
        <v>34</v>
      </c>
      <c r="D250" s="26">
        <v>3400</v>
      </c>
      <c r="E250" s="26">
        <v>3400</v>
      </c>
      <c r="F250" s="26">
        <v>0</v>
      </c>
      <c r="G250" s="25">
        <f>F250/E250*100</f>
        <v>0</v>
      </c>
    </row>
    <row r="251" spans="2:7">
      <c r="B251" s="37"/>
      <c r="C251" s="24" t="s">
        <v>16</v>
      </c>
      <c r="D251" s="16">
        <v>3400</v>
      </c>
      <c r="E251" s="16">
        <v>3400</v>
      </c>
      <c r="F251" s="16">
        <v>0</v>
      </c>
      <c r="G251" s="22">
        <f>F251/E251*100</f>
        <v>0</v>
      </c>
    </row>
    <row r="252" spans="2:7" ht="13.5" customHeight="1">
      <c r="B252" s="37"/>
      <c r="C252" s="39" t="s">
        <v>15</v>
      </c>
      <c r="D252" s="16">
        <v>3400</v>
      </c>
      <c r="E252" s="16">
        <v>3400</v>
      </c>
      <c r="F252" s="16">
        <v>0</v>
      </c>
      <c r="G252" s="22">
        <f>F252/E252*100</f>
        <v>0</v>
      </c>
    </row>
    <row r="253" spans="2:7" ht="14.25">
      <c r="B253" s="46">
        <v>900</v>
      </c>
      <c r="C253" s="54" t="s">
        <v>33</v>
      </c>
      <c r="D253" s="44">
        <f>D254+D257+D260+D263+D269+D272+D277+D281</f>
        <v>7945200</v>
      </c>
      <c r="E253" s="44">
        <f>E254+E257+E260+E263+E269+E272+E277+E281</f>
        <v>9397159</v>
      </c>
      <c r="F253" s="44">
        <f>F254+F257+F260+F263+F269+F272+F277+F281</f>
        <v>2772859</v>
      </c>
      <c r="G253" s="43">
        <f>F253/E253*100</f>
        <v>29.507418146271657</v>
      </c>
    </row>
    <row r="254" spans="2:7" ht="14.25">
      <c r="B254" s="41">
        <v>90001</v>
      </c>
      <c r="C254" s="40" t="s">
        <v>32</v>
      </c>
      <c r="D254" s="26">
        <v>481000</v>
      </c>
      <c r="E254" s="26">
        <v>481000</v>
      </c>
      <c r="F254" s="26">
        <v>445100</v>
      </c>
      <c r="G254" s="25">
        <f>F254/E254*100</f>
        <v>92.536382536382533</v>
      </c>
    </row>
    <row r="255" spans="2:7">
      <c r="B255" s="37"/>
      <c r="C255" s="24" t="s">
        <v>31</v>
      </c>
      <c r="D255" s="16">
        <v>481000</v>
      </c>
      <c r="E255" s="16">
        <v>481000</v>
      </c>
      <c r="F255" s="16">
        <v>445100</v>
      </c>
      <c r="G255" s="22">
        <f>F255/E255*100</f>
        <v>92.536382536382533</v>
      </c>
    </row>
    <row r="256" spans="2:7" ht="15" customHeight="1">
      <c r="B256" s="37"/>
      <c r="C256" s="39" t="s">
        <v>15</v>
      </c>
      <c r="D256" s="19">
        <v>481000</v>
      </c>
      <c r="E256" s="19">
        <v>481000</v>
      </c>
      <c r="F256" s="19">
        <v>445100</v>
      </c>
      <c r="G256" s="15">
        <f>F256/E256*100</f>
        <v>92.536382536382533</v>
      </c>
    </row>
    <row r="257" spans="2:7" ht="14.25">
      <c r="B257" s="41">
        <v>90002</v>
      </c>
      <c r="C257" s="40" t="s">
        <v>30</v>
      </c>
      <c r="D257" s="26">
        <f>D258</f>
        <v>5000</v>
      </c>
      <c r="E257" s="26">
        <f>E258</f>
        <v>5000</v>
      </c>
      <c r="F257" s="26">
        <f>F258</f>
        <v>2257</v>
      </c>
      <c r="G257" s="25">
        <f>F257/E257*100</f>
        <v>45.14</v>
      </c>
    </row>
    <row r="258" spans="2:7">
      <c r="B258" s="37"/>
      <c r="C258" s="24" t="s">
        <v>16</v>
      </c>
      <c r="D258" s="16">
        <v>5000</v>
      </c>
      <c r="E258" s="16">
        <v>5000</v>
      </c>
      <c r="F258" s="16">
        <v>2257</v>
      </c>
      <c r="G258" s="22">
        <f>F258/E258*100</f>
        <v>45.14</v>
      </c>
    </row>
    <row r="259" spans="2:7">
      <c r="B259" s="37"/>
      <c r="C259" s="42" t="s">
        <v>9</v>
      </c>
      <c r="D259" s="16">
        <v>5000</v>
      </c>
      <c r="E259" s="16">
        <v>5000</v>
      </c>
      <c r="F259" s="16">
        <v>2257</v>
      </c>
      <c r="G259" s="22">
        <f>F259/E259*100</f>
        <v>45.14</v>
      </c>
    </row>
    <row r="260" spans="2:7" ht="14.25">
      <c r="B260" s="41">
        <v>90003</v>
      </c>
      <c r="C260" s="40" t="s">
        <v>29</v>
      </c>
      <c r="D260" s="26">
        <v>1730000</v>
      </c>
      <c r="E260" s="26">
        <v>1730000</v>
      </c>
      <c r="F260" s="26">
        <v>582709</v>
      </c>
      <c r="G260" s="25">
        <f>F260/E260*100</f>
        <v>33.682601156069367</v>
      </c>
    </row>
    <row r="261" spans="2:7">
      <c r="B261" s="37"/>
      <c r="C261" s="24" t="s">
        <v>16</v>
      </c>
      <c r="D261" s="16">
        <v>1730000</v>
      </c>
      <c r="E261" s="16">
        <v>1730000</v>
      </c>
      <c r="F261" s="16">
        <v>582709</v>
      </c>
      <c r="G261" s="22">
        <f>F261/E261*100</f>
        <v>33.682601156069367</v>
      </c>
    </row>
    <row r="262" spans="2:7" ht="14.25" customHeight="1">
      <c r="B262" s="37"/>
      <c r="C262" s="39" t="s">
        <v>15</v>
      </c>
      <c r="D262" s="16">
        <v>1730000</v>
      </c>
      <c r="E262" s="16">
        <v>1730000</v>
      </c>
      <c r="F262" s="16">
        <v>582709</v>
      </c>
      <c r="G262" s="22">
        <f>F262/E262*100</f>
        <v>33.682601156069367</v>
      </c>
    </row>
    <row r="263" spans="2:7" ht="14.25">
      <c r="B263" s="41">
        <v>90004</v>
      </c>
      <c r="C263" s="40" t="s">
        <v>28</v>
      </c>
      <c r="D263" s="26">
        <f>D264+D267</f>
        <v>400000</v>
      </c>
      <c r="E263" s="26">
        <f>E264+E267</f>
        <v>400000</v>
      </c>
      <c r="F263" s="26">
        <f>F264+F267</f>
        <v>180798</v>
      </c>
      <c r="G263" s="25">
        <f>F263/E263*100</f>
        <v>45.1995</v>
      </c>
    </row>
    <row r="264" spans="2:7">
      <c r="B264" s="37"/>
      <c r="C264" s="24" t="s">
        <v>16</v>
      </c>
      <c r="D264" s="16">
        <f>D265+D266</f>
        <v>340000</v>
      </c>
      <c r="E264" s="16">
        <f>E265+E266</f>
        <v>340000</v>
      </c>
      <c r="F264" s="16">
        <f>F265+F266</f>
        <v>180798</v>
      </c>
      <c r="G264" s="22">
        <f>F264/E264*100</f>
        <v>53.175882352941173</v>
      </c>
    </row>
    <row r="265" spans="2:7">
      <c r="B265" s="37"/>
      <c r="C265" s="38" t="s">
        <v>11</v>
      </c>
      <c r="D265" s="16">
        <v>15000</v>
      </c>
      <c r="E265" s="16">
        <v>15000</v>
      </c>
      <c r="F265" s="16"/>
      <c r="G265" s="22">
        <f>F265/E265*100</f>
        <v>0</v>
      </c>
    </row>
    <row r="266" spans="2:7" ht="15" customHeight="1">
      <c r="B266" s="37"/>
      <c r="C266" s="39" t="s">
        <v>15</v>
      </c>
      <c r="D266" s="16">
        <v>325000</v>
      </c>
      <c r="E266" s="16">
        <v>325000</v>
      </c>
      <c r="F266" s="16">
        <v>180798</v>
      </c>
      <c r="G266" s="22">
        <f>F266/E266*100</f>
        <v>55.630153846153853</v>
      </c>
    </row>
    <row r="267" spans="2:7" ht="15" customHeight="1">
      <c r="B267" s="37"/>
      <c r="C267" s="42" t="s">
        <v>14</v>
      </c>
      <c r="D267" s="16">
        <v>60000</v>
      </c>
      <c r="E267" s="16">
        <v>60000</v>
      </c>
      <c r="F267" s="16"/>
      <c r="G267" s="22">
        <f>F267/E267*100</f>
        <v>0</v>
      </c>
    </row>
    <row r="268" spans="2:7" ht="15" customHeight="1">
      <c r="B268" s="37"/>
      <c r="C268" s="24" t="s">
        <v>4</v>
      </c>
      <c r="D268" s="16">
        <v>60000</v>
      </c>
      <c r="E268" s="16">
        <v>60000</v>
      </c>
      <c r="F268" s="16"/>
      <c r="G268" s="22">
        <f>F268/E268*100</f>
        <v>0</v>
      </c>
    </row>
    <row r="269" spans="2:7" ht="14.25">
      <c r="B269" s="41">
        <v>90013</v>
      </c>
      <c r="C269" s="40" t="s">
        <v>27</v>
      </c>
      <c r="D269" s="26">
        <v>215000</v>
      </c>
      <c r="E269" s="26">
        <v>215000</v>
      </c>
      <c r="F269" s="26">
        <v>83997</v>
      </c>
      <c r="G269" s="25">
        <f>F269/E269*100</f>
        <v>39.068372093023257</v>
      </c>
    </row>
    <row r="270" spans="2:7">
      <c r="B270" s="37"/>
      <c r="C270" s="24" t="s">
        <v>16</v>
      </c>
      <c r="D270" s="16">
        <v>215000</v>
      </c>
      <c r="E270" s="16">
        <v>215000</v>
      </c>
      <c r="F270" s="16">
        <v>83997</v>
      </c>
      <c r="G270" s="22">
        <f>F270/E270*100</f>
        <v>39.068372093023257</v>
      </c>
    </row>
    <row r="271" spans="2:7" ht="14.25" customHeight="1">
      <c r="B271" s="37"/>
      <c r="C271" s="39" t="s">
        <v>15</v>
      </c>
      <c r="D271" s="16">
        <v>215000</v>
      </c>
      <c r="E271" s="16">
        <v>215000</v>
      </c>
      <c r="F271" s="16">
        <v>83997</v>
      </c>
      <c r="G271" s="22">
        <f>F271/E271*100</f>
        <v>39.068372093023257</v>
      </c>
    </row>
    <row r="272" spans="2:7" ht="14.25">
      <c r="B272" s="41">
        <v>90015</v>
      </c>
      <c r="C272" s="40" t="s">
        <v>26</v>
      </c>
      <c r="D272" s="26">
        <f>D273+D275</f>
        <v>820000</v>
      </c>
      <c r="E272" s="26">
        <f>E273+E275</f>
        <v>860000</v>
      </c>
      <c r="F272" s="26">
        <f>F273+F275</f>
        <v>546728</v>
      </c>
      <c r="G272" s="53">
        <f>G273</f>
        <v>68.340999999999994</v>
      </c>
    </row>
    <row r="273" spans="2:7">
      <c r="B273" s="37"/>
      <c r="C273" s="24" t="s">
        <v>16</v>
      </c>
      <c r="D273" s="16">
        <v>800000</v>
      </c>
      <c r="E273" s="16">
        <v>800000</v>
      </c>
      <c r="F273" s="16">
        <v>546728</v>
      </c>
      <c r="G273" s="22">
        <f>F273/E273*100</f>
        <v>68.340999999999994</v>
      </c>
    </row>
    <row r="274" spans="2:7" ht="15" customHeight="1">
      <c r="B274" s="37"/>
      <c r="C274" s="39" t="s">
        <v>15</v>
      </c>
      <c r="D274" s="16">
        <v>800000</v>
      </c>
      <c r="E274" s="16">
        <v>800000</v>
      </c>
      <c r="F274" s="16">
        <v>546728</v>
      </c>
      <c r="G274" s="22">
        <f>F274/E274*100</f>
        <v>68.340999999999994</v>
      </c>
    </row>
    <row r="275" spans="2:7" ht="15" customHeight="1">
      <c r="B275" s="37"/>
      <c r="C275" s="42" t="s">
        <v>14</v>
      </c>
      <c r="D275" s="16">
        <v>20000</v>
      </c>
      <c r="E275" s="16">
        <v>60000</v>
      </c>
      <c r="F275" s="16"/>
      <c r="G275" s="22"/>
    </row>
    <row r="276" spans="2:7" ht="15" customHeight="1">
      <c r="B276" s="37"/>
      <c r="C276" s="24" t="s">
        <v>4</v>
      </c>
      <c r="D276" s="16">
        <v>20000</v>
      </c>
      <c r="E276" s="16">
        <v>60000</v>
      </c>
      <c r="F276" s="16"/>
      <c r="G276" s="22"/>
    </row>
    <row r="277" spans="2:7" ht="21.75">
      <c r="B277" s="52">
        <v>90019</v>
      </c>
      <c r="C277" s="51" t="s">
        <v>25</v>
      </c>
      <c r="D277" s="50">
        <v>70000</v>
      </c>
      <c r="E277" s="50">
        <v>70000</v>
      </c>
      <c r="F277" s="50">
        <v>42107</v>
      </c>
      <c r="G277" s="49">
        <f>F277/E277*100</f>
        <v>60.152857142857144</v>
      </c>
    </row>
    <row r="278" spans="2:7">
      <c r="B278" s="37"/>
      <c r="C278" s="24" t="s">
        <v>16</v>
      </c>
      <c r="D278" s="16">
        <f>D279+D280</f>
        <v>70000</v>
      </c>
      <c r="E278" s="16">
        <f>E279+E280</f>
        <v>70000</v>
      </c>
      <c r="F278" s="16">
        <f>F279+F280</f>
        <v>42107</v>
      </c>
      <c r="G278" s="22">
        <f>F278/E278*100</f>
        <v>60.152857142857144</v>
      </c>
    </row>
    <row r="279" spans="2:7">
      <c r="B279" s="37"/>
      <c r="C279" s="38" t="s">
        <v>11</v>
      </c>
      <c r="D279" s="16">
        <v>5000</v>
      </c>
      <c r="E279" s="16">
        <v>5000</v>
      </c>
      <c r="F279" s="16">
        <v>3150</v>
      </c>
      <c r="G279" s="22">
        <f>F279/E279*100</f>
        <v>63</v>
      </c>
    </row>
    <row r="280" spans="2:7" ht="15.75" customHeight="1">
      <c r="B280" s="37"/>
      <c r="C280" s="39" t="s">
        <v>15</v>
      </c>
      <c r="D280" s="16">
        <v>65000</v>
      </c>
      <c r="E280" s="16">
        <v>65000</v>
      </c>
      <c r="F280" s="16">
        <v>38957</v>
      </c>
      <c r="G280" s="22">
        <f>F280/E280*100</f>
        <v>59.933846153846147</v>
      </c>
    </row>
    <row r="281" spans="2:7" ht="14.25">
      <c r="B281" s="41">
        <v>90095</v>
      </c>
      <c r="C281" s="40" t="s">
        <v>17</v>
      </c>
      <c r="D281" s="26">
        <f>D282+D286</f>
        <v>4224200</v>
      </c>
      <c r="E281" s="26">
        <f>E282+E286</f>
        <v>5636159</v>
      </c>
      <c r="F281" s="26">
        <f>F282+F286</f>
        <v>889163</v>
      </c>
      <c r="G281" s="25">
        <f>F281/E281*100</f>
        <v>15.776045352872409</v>
      </c>
    </row>
    <row r="282" spans="2:7">
      <c r="B282" s="37"/>
      <c r="C282" s="24" t="s">
        <v>16</v>
      </c>
      <c r="D282" s="16">
        <f>SUM(D283:D285)</f>
        <v>1015500</v>
      </c>
      <c r="E282" s="16">
        <f>E283+E284+E285</f>
        <v>1025500</v>
      </c>
      <c r="F282" s="16">
        <f>F283+F284+F285</f>
        <v>267681</v>
      </c>
      <c r="G282" s="22">
        <f>F282/E282*100</f>
        <v>26.102486591906388</v>
      </c>
    </row>
    <row r="283" spans="2:7" ht="23.25">
      <c r="B283" s="37"/>
      <c r="C283" s="47" t="s">
        <v>7</v>
      </c>
      <c r="D283" s="16">
        <v>183100</v>
      </c>
      <c r="E283" s="16">
        <v>183100</v>
      </c>
      <c r="F283" s="16">
        <v>89758</v>
      </c>
      <c r="G283" s="22">
        <f>F283/E283*100</f>
        <v>49.021299836155109</v>
      </c>
    </row>
    <row r="284" spans="2:7">
      <c r="B284" s="37"/>
      <c r="C284" s="42" t="s">
        <v>9</v>
      </c>
      <c r="D284" s="16">
        <v>7400</v>
      </c>
      <c r="E284" s="16">
        <v>7400</v>
      </c>
      <c r="F284" s="16">
        <v>7380</v>
      </c>
      <c r="G284" s="22"/>
    </row>
    <row r="285" spans="2:7" ht="15.75" customHeight="1">
      <c r="B285" s="37"/>
      <c r="C285" s="39" t="s">
        <v>15</v>
      </c>
      <c r="D285" s="16">
        <v>825000</v>
      </c>
      <c r="E285" s="16">
        <v>835000</v>
      </c>
      <c r="F285" s="16">
        <v>170543</v>
      </c>
      <c r="G285" s="22">
        <f>F285/E285*100</f>
        <v>20.424311377245509</v>
      </c>
    </row>
    <row r="286" spans="2:7">
      <c r="B286" s="37"/>
      <c r="C286" s="42" t="s">
        <v>14</v>
      </c>
      <c r="D286" s="16">
        <f>SUM(D287:D289)</f>
        <v>3208700</v>
      </c>
      <c r="E286" s="16">
        <f>SUM(E287:E289)</f>
        <v>4610659</v>
      </c>
      <c r="F286" s="16">
        <f>SUM(F287:F289)</f>
        <v>621482</v>
      </c>
      <c r="G286" s="22">
        <f>F286/E286*100</f>
        <v>13.479244507130108</v>
      </c>
    </row>
    <row r="287" spans="2:7">
      <c r="B287" s="37"/>
      <c r="C287" s="24" t="s">
        <v>4</v>
      </c>
      <c r="D287" s="16">
        <v>2033000</v>
      </c>
      <c r="E287" s="16">
        <v>3434959</v>
      </c>
      <c r="F287" s="16">
        <v>54</v>
      </c>
      <c r="G287" s="22">
        <f>F287/E287*100</f>
        <v>1.572071165914935E-3</v>
      </c>
    </row>
    <row r="288" spans="2:7">
      <c r="B288" s="37"/>
      <c r="C288" s="24" t="s">
        <v>2</v>
      </c>
      <c r="D288" s="16">
        <v>15500</v>
      </c>
      <c r="E288" s="16">
        <v>15500</v>
      </c>
      <c r="F288" s="16"/>
      <c r="G288" s="22">
        <f>F288/E288*100</f>
        <v>0</v>
      </c>
    </row>
    <row r="289" spans="2:7" ht="34.5">
      <c r="B289" s="37"/>
      <c r="C289" s="47" t="s">
        <v>3</v>
      </c>
      <c r="D289" s="19">
        <v>1160200</v>
      </c>
      <c r="E289" s="19">
        <v>1160200</v>
      </c>
      <c r="F289" s="19">
        <v>621428</v>
      </c>
      <c r="G289" s="15">
        <f>F289/E289*100</f>
        <v>53.562144457852092</v>
      </c>
    </row>
    <row r="290" spans="2:7" ht="14.25">
      <c r="B290" s="46">
        <v>921</v>
      </c>
      <c r="C290" s="45" t="s">
        <v>24</v>
      </c>
      <c r="D290" s="44">
        <f>D291+D296+D304+D299</f>
        <v>5662906</v>
      </c>
      <c r="E290" s="44">
        <f>E291+E296+E304+E299</f>
        <v>5924236</v>
      </c>
      <c r="F290" s="44">
        <f>F291+F296+F304+F299</f>
        <v>957687</v>
      </c>
      <c r="G290" s="43">
        <f>F290/E290*100</f>
        <v>16.16557814374714</v>
      </c>
    </row>
    <row r="291" spans="2:7" ht="14.25">
      <c r="B291" s="41">
        <v>92113</v>
      </c>
      <c r="C291" s="40" t="s">
        <v>23</v>
      </c>
      <c r="D291" s="26">
        <v>1010700</v>
      </c>
      <c r="E291" s="26">
        <f>E292+E294</f>
        <v>1125700</v>
      </c>
      <c r="F291" s="26">
        <f>F292+F294</f>
        <v>472910</v>
      </c>
      <c r="G291" s="25">
        <f>F291/E291*100</f>
        <v>42.01030469929821</v>
      </c>
    </row>
    <row r="292" spans="2:7">
      <c r="B292" s="37"/>
      <c r="C292" s="24" t="s">
        <v>16</v>
      </c>
      <c r="D292" s="16">
        <v>1010700</v>
      </c>
      <c r="E292" s="16">
        <v>1025700</v>
      </c>
      <c r="F292" s="16">
        <v>472910</v>
      </c>
      <c r="G292" s="22">
        <f>F292/E292*100</f>
        <v>46.106073900750708</v>
      </c>
    </row>
    <row r="293" spans="2:7">
      <c r="B293" s="37"/>
      <c r="C293" s="42" t="s">
        <v>9</v>
      </c>
      <c r="D293" s="16">
        <v>1010700</v>
      </c>
      <c r="E293" s="16">
        <v>1025700</v>
      </c>
      <c r="F293" s="16">
        <v>472910</v>
      </c>
      <c r="G293" s="22">
        <f>F293/E293*100</f>
        <v>46.106073900750708</v>
      </c>
    </row>
    <row r="294" spans="2:7">
      <c r="B294" s="37"/>
      <c r="C294" s="42" t="s">
        <v>14</v>
      </c>
      <c r="D294" s="16"/>
      <c r="E294" s="16">
        <v>100000</v>
      </c>
      <c r="F294" s="16">
        <v>0</v>
      </c>
      <c r="G294" s="22">
        <f>F294/E294*100</f>
        <v>0</v>
      </c>
    </row>
    <row r="295" spans="2:7">
      <c r="B295" s="37"/>
      <c r="C295" s="24" t="s">
        <v>2</v>
      </c>
      <c r="D295" s="19"/>
      <c r="E295" s="19">
        <v>100000</v>
      </c>
      <c r="F295" s="19">
        <v>0</v>
      </c>
      <c r="G295" s="15">
        <f>F295/E295*100</f>
        <v>0</v>
      </c>
    </row>
    <row r="296" spans="2:7" ht="14.25">
      <c r="B296" s="41">
        <v>92116</v>
      </c>
      <c r="C296" s="40" t="s">
        <v>22</v>
      </c>
      <c r="D296" s="26">
        <v>653865</v>
      </c>
      <c r="E296" s="26">
        <v>667215</v>
      </c>
      <c r="F296" s="26">
        <v>353733</v>
      </c>
      <c r="G296" s="25">
        <f>F296/E296*100</f>
        <v>53.016344057013107</v>
      </c>
    </row>
    <row r="297" spans="2:7">
      <c r="B297" s="37"/>
      <c r="C297" s="24" t="s">
        <v>16</v>
      </c>
      <c r="D297" s="16">
        <v>653865</v>
      </c>
      <c r="E297" s="16">
        <v>667215</v>
      </c>
      <c r="F297" s="16">
        <v>353733</v>
      </c>
      <c r="G297" s="22">
        <f>F297/E297*100</f>
        <v>53.016344057013107</v>
      </c>
    </row>
    <row r="298" spans="2:7">
      <c r="B298" s="37"/>
      <c r="C298" s="42" t="s">
        <v>9</v>
      </c>
      <c r="D298" s="16">
        <v>653865</v>
      </c>
      <c r="E298" s="16">
        <v>667215</v>
      </c>
      <c r="F298" s="16">
        <v>353733</v>
      </c>
      <c r="G298" s="22">
        <f>F298/E298*100</f>
        <v>53.016344057013107</v>
      </c>
    </row>
    <row r="299" spans="2:7" ht="14.25">
      <c r="B299" s="41">
        <v>92120</v>
      </c>
      <c r="C299" s="48" t="s">
        <v>21</v>
      </c>
      <c r="D299" s="26">
        <f>D300+D302</f>
        <v>3789110</v>
      </c>
      <c r="E299" s="26">
        <f>E300+E302</f>
        <v>3869110</v>
      </c>
      <c r="F299" s="26">
        <f>F300+F302</f>
        <v>2681</v>
      </c>
      <c r="G299" s="25">
        <f>F299/E299*100</f>
        <v>6.9292421254500386E-2</v>
      </c>
    </row>
    <row r="300" spans="2:7">
      <c r="B300" s="41"/>
      <c r="C300" s="24" t="s">
        <v>16</v>
      </c>
      <c r="D300" s="16">
        <v>60000</v>
      </c>
      <c r="E300" s="16">
        <v>60000</v>
      </c>
      <c r="F300" s="16"/>
      <c r="G300" s="22">
        <f>F300/E300*100</f>
        <v>0</v>
      </c>
    </row>
    <row r="301" spans="2:7">
      <c r="B301" s="37"/>
      <c r="C301" s="42" t="s">
        <v>9</v>
      </c>
      <c r="D301" s="16">
        <v>60000</v>
      </c>
      <c r="E301" s="16">
        <v>60000</v>
      </c>
      <c r="F301" s="16"/>
      <c r="G301" s="22">
        <f>F301/E301*100</f>
        <v>0</v>
      </c>
    </row>
    <row r="302" spans="2:7">
      <c r="B302" s="37"/>
      <c r="C302" s="42" t="s">
        <v>14</v>
      </c>
      <c r="D302" s="16">
        <v>3729110</v>
      </c>
      <c r="E302" s="16">
        <v>3809110</v>
      </c>
      <c r="F302" s="16">
        <v>2681</v>
      </c>
      <c r="G302" s="22">
        <f>F302/E302*100</f>
        <v>7.038389545064333E-2</v>
      </c>
    </row>
    <row r="303" spans="2:7" ht="34.5">
      <c r="B303" s="37"/>
      <c r="C303" s="47" t="s">
        <v>3</v>
      </c>
      <c r="D303" s="19">
        <v>3729110</v>
      </c>
      <c r="E303" s="19">
        <v>3809110</v>
      </c>
      <c r="F303" s="19">
        <v>2681</v>
      </c>
      <c r="G303" s="15">
        <f>F303/E303*100</f>
        <v>7.038389545064333E-2</v>
      </c>
    </row>
    <row r="304" spans="2:7" ht="14.25">
      <c r="B304" s="41">
        <v>92195</v>
      </c>
      <c r="C304" s="40" t="s">
        <v>17</v>
      </c>
      <c r="D304" s="26">
        <v>209231</v>
      </c>
      <c r="E304" s="26">
        <v>262211</v>
      </c>
      <c r="F304" s="26">
        <v>128363</v>
      </c>
      <c r="G304" s="25">
        <f>F304/E304*100</f>
        <v>48.954086594383909</v>
      </c>
    </row>
    <row r="305" spans="2:7">
      <c r="B305" s="37"/>
      <c r="C305" s="24" t="s">
        <v>16</v>
      </c>
      <c r="D305" s="16">
        <f>SUM(D306:D309)</f>
        <v>209231</v>
      </c>
      <c r="E305" s="16">
        <f>SUM(E306:E309)</f>
        <v>262211</v>
      </c>
      <c r="F305" s="16">
        <f>SUM(F306:F309)</f>
        <v>128363</v>
      </c>
      <c r="G305" s="22">
        <f>F305/E305*100</f>
        <v>48.954086594383909</v>
      </c>
    </row>
    <row r="306" spans="2:7">
      <c r="B306" s="37"/>
      <c r="C306" s="38" t="s">
        <v>11</v>
      </c>
      <c r="D306" s="16">
        <v>57131</v>
      </c>
      <c r="E306" s="16">
        <v>57131</v>
      </c>
      <c r="F306" s="16">
        <v>26901</v>
      </c>
      <c r="G306" s="22">
        <f>F306/E306*100</f>
        <v>47.086520452993994</v>
      </c>
    </row>
    <row r="307" spans="2:7" ht="14.25" customHeight="1">
      <c r="B307" s="37"/>
      <c r="C307" s="39" t="s">
        <v>15</v>
      </c>
      <c r="D307" s="16">
        <v>110550</v>
      </c>
      <c r="E307" s="16">
        <v>123530</v>
      </c>
      <c r="F307" s="16">
        <v>50010</v>
      </c>
      <c r="G307" s="22">
        <f>F307/E307*100</f>
        <v>40.484092932890796</v>
      </c>
    </row>
    <row r="308" spans="2:7" ht="14.25" customHeight="1">
      <c r="B308" s="37"/>
      <c r="C308" s="42" t="s">
        <v>9</v>
      </c>
      <c r="D308" s="16">
        <v>38000</v>
      </c>
      <c r="E308" s="16">
        <v>78000</v>
      </c>
      <c r="F308" s="16">
        <v>51400</v>
      </c>
      <c r="G308" s="22">
        <f>F308/E308*100</f>
        <v>65.897435897435898</v>
      </c>
    </row>
    <row r="309" spans="2:7" ht="14.25" customHeight="1">
      <c r="B309" s="37"/>
      <c r="C309" s="38" t="s">
        <v>8</v>
      </c>
      <c r="D309" s="16">
        <v>3550</v>
      </c>
      <c r="E309" s="16">
        <v>3550</v>
      </c>
      <c r="F309" s="16">
        <v>52</v>
      </c>
      <c r="G309" s="22">
        <f>F309/E309*100</f>
        <v>1.4647887323943662</v>
      </c>
    </row>
    <row r="310" spans="2:7" ht="14.25">
      <c r="B310" s="46">
        <v>926</v>
      </c>
      <c r="C310" s="45" t="s">
        <v>20</v>
      </c>
      <c r="D310" s="44">
        <f>D311+D318+D322</f>
        <v>4586485</v>
      </c>
      <c r="E310" s="44">
        <f>E311+E318+E322</f>
        <v>5460835</v>
      </c>
      <c r="F310" s="44">
        <f>F311+F318+F322</f>
        <v>2560738</v>
      </c>
      <c r="G310" s="43">
        <f>F310/E310*100</f>
        <v>46.892792036382716</v>
      </c>
    </row>
    <row r="311" spans="2:7" ht="14.25">
      <c r="B311" s="41">
        <v>92601</v>
      </c>
      <c r="C311" s="40" t="s">
        <v>19</v>
      </c>
      <c r="D311" s="26">
        <f>D312+D316</f>
        <v>3459705</v>
      </c>
      <c r="E311" s="26">
        <f>E312+E316</f>
        <v>4274055</v>
      </c>
      <c r="F311" s="26">
        <f>F312+F316</f>
        <v>2013952</v>
      </c>
      <c r="G311" s="25">
        <f>F311/E311*100</f>
        <v>47.120404393485806</v>
      </c>
    </row>
    <row r="312" spans="2:7">
      <c r="B312" s="37"/>
      <c r="C312" s="24" t="s">
        <v>16</v>
      </c>
      <c r="D312" s="16">
        <f>SUM(D313:D315)</f>
        <v>3393205</v>
      </c>
      <c r="E312" s="16">
        <f>SUM(E313:E315)</f>
        <v>3819955</v>
      </c>
      <c r="F312" s="16">
        <f>SUM(F313:F315)</f>
        <v>1982643</v>
      </c>
      <c r="G312" s="22">
        <f>F312/E312*100</f>
        <v>51.902260628724683</v>
      </c>
    </row>
    <row r="313" spans="2:7">
      <c r="B313" s="37"/>
      <c r="C313" s="38" t="s">
        <v>11</v>
      </c>
      <c r="D313" s="16">
        <v>1710740</v>
      </c>
      <c r="E313" s="16">
        <v>1774740</v>
      </c>
      <c r="F313" s="16">
        <v>844476</v>
      </c>
      <c r="G313" s="22">
        <f>F313/E313*100</f>
        <v>47.583082592379725</v>
      </c>
    </row>
    <row r="314" spans="2:7" ht="15" customHeight="1">
      <c r="B314" s="37"/>
      <c r="C314" s="39" t="s">
        <v>15</v>
      </c>
      <c r="D314" s="16">
        <v>1665965</v>
      </c>
      <c r="E314" s="16">
        <v>2026715</v>
      </c>
      <c r="F314" s="16">
        <v>1132307</v>
      </c>
      <c r="G314" s="22">
        <f>F314/E314*100</f>
        <v>55.869078780193561</v>
      </c>
    </row>
    <row r="315" spans="2:7">
      <c r="B315" s="37"/>
      <c r="C315" s="38" t="s">
        <v>8</v>
      </c>
      <c r="D315" s="16">
        <v>16500</v>
      </c>
      <c r="E315" s="16">
        <v>18500</v>
      </c>
      <c r="F315" s="16">
        <v>5860</v>
      </c>
      <c r="G315" s="22">
        <f>F315/E315*100</f>
        <v>31.675675675675674</v>
      </c>
    </row>
    <row r="316" spans="2:7">
      <c r="B316" s="37"/>
      <c r="C316" s="42" t="s">
        <v>14</v>
      </c>
      <c r="D316" s="16">
        <v>66500</v>
      </c>
      <c r="E316" s="16">
        <v>454100</v>
      </c>
      <c r="F316" s="16">
        <v>31309</v>
      </c>
      <c r="G316" s="22">
        <f>F316/E316*100</f>
        <v>6.8947368421052628</v>
      </c>
    </row>
    <row r="317" spans="2:7">
      <c r="B317" s="37"/>
      <c r="C317" s="24" t="s">
        <v>4</v>
      </c>
      <c r="D317" s="16">
        <v>66500</v>
      </c>
      <c r="E317" s="16">
        <v>454100</v>
      </c>
      <c r="F317" s="16">
        <v>31309</v>
      </c>
      <c r="G317" s="22">
        <f>F317/E317*100</f>
        <v>6.8947368421052628</v>
      </c>
    </row>
    <row r="318" spans="2:7">
      <c r="B318" s="41">
        <v>92605</v>
      </c>
      <c r="C318" s="40" t="s">
        <v>18</v>
      </c>
      <c r="D318" s="26">
        <v>157000</v>
      </c>
      <c r="E318" s="26">
        <v>297000</v>
      </c>
      <c r="F318" s="26">
        <v>139610</v>
      </c>
      <c r="G318" s="22">
        <f>F318/E318*100</f>
        <v>47.006734006734007</v>
      </c>
    </row>
    <row r="319" spans="2:7">
      <c r="B319" s="37"/>
      <c r="C319" s="24" t="s">
        <v>16</v>
      </c>
      <c r="D319" s="16">
        <f>D320+D321</f>
        <v>157000</v>
      </c>
      <c r="E319" s="16">
        <v>297000</v>
      </c>
      <c r="F319" s="16">
        <f>F320+F321</f>
        <v>139610</v>
      </c>
      <c r="G319" s="22">
        <f>F319/E319*100</f>
        <v>47.006734006734007</v>
      </c>
    </row>
    <row r="320" spans="2:7">
      <c r="B320" s="37"/>
      <c r="C320" s="42" t="s">
        <v>9</v>
      </c>
      <c r="D320" s="16">
        <v>150000</v>
      </c>
      <c r="E320" s="16">
        <v>290000</v>
      </c>
      <c r="F320" s="16">
        <v>139610</v>
      </c>
      <c r="G320" s="22">
        <f>F320/E320*100</f>
        <v>48.141379310344831</v>
      </c>
    </row>
    <row r="321" spans="2:7">
      <c r="B321" s="37"/>
      <c r="C321" s="38" t="s">
        <v>8</v>
      </c>
      <c r="D321" s="16">
        <v>7000</v>
      </c>
      <c r="E321" s="16">
        <v>7000</v>
      </c>
      <c r="F321" s="16"/>
      <c r="G321" s="22">
        <f>F321/E321*100</f>
        <v>0</v>
      </c>
    </row>
    <row r="322" spans="2:7" ht="14.25">
      <c r="B322" s="41">
        <v>92695</v>
      </c>
      <c r="C322" s="40" t="s">
        <v>17</v>
      </c>
      <c r="D322" s="26">
        <f>D323+D327</f>
        <v>969780</v>
      </c>
      <c r="E322" s="26">
        <f>E323+E327</f>
        <v>889780</v>
      </c>
      <c r="F322" s="26">
        <f>F323+F327</f>
        <v>407176</v>
      </c>
      <c r="G322" s="25">
        <f>F322/E322*100</f>
        <v>45.761424172267304</v>
      </c>
    </row>
    <row r="323" spans="2:7">
      <c r="B323" s="37"/>
      <c r="C323" s="24" t="s">
        <v>16</v>
      </c>
      <c r="D323" s="16">
        <f>SUM(D324:D326)</f>
        <v>889780</v>
      </c>
      <c r="E323" s="16">
        <f>SUM(E324:E328)</f>
        <v>889780</v>
      </c>
      <c r="F323" s="16">
        <f>SUM(F324:F328)</f>
        <v>407176</v>
      </c>
      <c r="G323" s="22">
        <f>F323/E323*100</f>
        <v>45.761424172267304</v>
      </c>
    </row>
    <row r="324" spans="2:7">
      <c r="B324" s="37"/>
      <c r="C324" s="38" t="s">
        <v>11</v>
      </c>
      <c r="D324" s="16">
        <v>639071</v>
      </c>
      <c r="E324" s="16">
        <v>639071</v>
      </c>
      <c r="F324" s="16">
        <v>290948</v>
      </c>
      <c r="G324" s="22">
        <f>F324/E324*100</f>
        <v>45.526709864788103</v>
      </c>
    </row>
    <row r="325" spans="2:7" ht="15" customHeight="1">
      <c r="B325" s="37"/>
      <c r="C325" s="39" t="s">
        <v>15</v>
      </c>
      <c r="D325" s="16">
        <v>247709</v>
      </c>
      <c r="E325" s="16">
        <v>247709</v>
      </c>
      <c r="F325" s="16">
        <v>114748</v>
      </c>
      <c r="G325" s="22">
        <f>F325/E325*100</f>
        <v>46.323710482864975</v>
      </c>
    </row>
    <row r="326" spans="2:7" ht="15" customHeight="1">
      <c r="B326" s="37"/>
      <c r="C326" s="38" t="s">
        <v>8</v>
      </c>
      <c r="D326" s="16">
        <v>3000</v>
      </c>
      <c r="E326" s="16">
        <v>3000</v>
      </c>
      <c r="F326" s="16">
        <v>1480</v>
      </c>
      <c r="G326" s="22">
        <f>F326/E326*100</f>
        <v>49.333333333333336</v>
      </c>
    </row>
    <row r="327" spans="2:7" ht="15" customHeight="1">
      <c r="B327" s="37"/>
      <c r="C327" s="38" t="s">
        <v>14</v>
      </c>
      <c r="D327" s="16">
        <v>80000</v>
      </c>
      <c r="E327" s="16"/>
      <c r="F327" s="16"/>
      <c r="G327" s="22"/>
    </row>
    <row r="328" spans="2:7">
      <c r="B328" s="37"/>
      <c r="C328" s="24" t="s">
        <v>4</v>
      </c>
      <c r="D328" s="16">
        <v>80000</v>
      </c>
      <c r="E328" s="16"/>
      <c r="F328" s="16"/>
      <c r="G328" s="22"/>
    </row>
    <row r="329" spans="2:7">
      <c r="B329" s="36" t="s">
        <v>13</v>
      </c>
      <c r="C329" s="35"/>
      <c r="D329" s="34">
        <f>SUM(D7,D11,D25,D34,D44,D73,D82,D101,D105,D112,D167,D185,D231,D238,D253,D290,D310)</f>
        <v>80415401</v>
      </c>
      <c r="E329" s="34">
        <f>SUM(E7,E11,E25,E34,E44,E73,E82,E101,E105,E112,E167,E185,E231,E238,E253,E290,E310)</f>
        <v>88342167</v>
      </c>
      <c r="F329" s="34">
        <f>SUM(F7,F11,F25,F34,F44,F73,F82,F101,F105,F112,F167,F185,F231,F238,F253,F290,F310)</f>
        <v>36508107</v>
      </c>
      <c r="G329" s="25">
        <f>F329/E329*100</f>
        <v>41.32579971691208</v>
      </c>
    </row>
    <row r="330" spans="2:7">
      <c r="B330" s="28" t="s">
        <v>12</v>
      </c>
      <c r="C330" s="33"/>
      <c r="D330" s="26">
        <f>SUM(D331:D336)</f>
        <v>71547993</v>
      </c>
      <c r="E330" s="26">
        <f>SUM(E331:E336)</f>
        <v>76983562</v>
      </c>
      <c r="F330" s="26">
        <f>SUM(F331:F336)</f>
        <v>35709435</v>
      </c>
      <c r="G330" s="25">
        <f>F330/E330*100</f>
        <v>46.385792073377949</v>
      </c>
    </row>
    <row r="331" spans="2:7">
      <c r="B331" s="18" t="s">
        <v>11</v>
      </c>
      <c r="C331" s="17"/>
      <c r="D331" s="16">
        <f>SUM(D37,D47,D54,D63,D88,D93,D115,D123,D128,D142,D153,D161,D173,D177,D197,D200,D205,D219,D224,D241,D265,D279,D306,D313,D208,D324)</f>
        <v>31202212</v>
      </c>
      <c r="E331" s="16">
        <f>SUM(E37,E47,E54,E63,E88,E93,E115,E123,E128,E142,E153,E161,E173,E177,E197,E200,E205,E219,E224,E241,E265,E279,E306,E313,E208,E324,E79,E227)</f>
        <v>31582303</v>
      </c>
      <c r="F331" s="16">
        <f>SUM(F37,F47,F54,F63,F88,F93,F115,F123,F128,F142,F153,F161,F173,F177,F197,F200,F205,F219,F224,F241,F265,F279,F306,F313,F208,F324,F79,F227)</f>
        <v>15731627</v>
      </c>
      <c r="G331" s="22">
        <f>F331/E331*100</f>
        <v>49.811525777584997</v>
      </c>
    </row>
    <row r="332" spans="2:7">
      <c r="B332" s="32" t="s">
        <v>10</v>
      </c>
      <c r="C332" s="31"/>
      <c r="D332" s="16">
        <f>SUM(D14+D22+D28+D31+D38+D41+D50+D55+D64+D76+D89+D94+D100+D111+D116+D124+D129+D143+D150+D154+D158+D162+D165+D170+D174+D178+D191+D256+D201+D220+D242+D246+D252+D262+D266+D271+D274+D280+D285+D307+D314+D325+D188+D71+D194)</f>
        <v>19769770</v>
      </c>
      <c r="E332" s="16">
        <f>SUM(E14+E22+E28+E31+E38+E41+E50+E55+E64+E76+E89+E94+E100+E111+E116+E124+E129+E143+E150+E154+E158+E162+E165+E170+E174+E178+E191+E256+E201+E220+E242+E246+E252+E262+E266+E271+E274+E280+E285+E307+E314+E325+E188+E71+E194+E80+E212+E228)</f>
        <v>21053339</v>
      </c>
      <c r="F332" s="16">
        <f>SUM(F14+F22+F28+F31+F38+F41+F50+F55+F64+F76+F89+F94+F100+F111+F116+F124+F129+F143+F150+F154+F158+F162+F165+F170+F174+F178+F191+F256+F201+F220+F242+F246+F252+F262+F266+F271+F274+F280+F285+F307+F314+F325+F188+F71+F194+F80+F212+F228)</f>
        <v>9122405</v>
      </c>
      <c r="G332" s="22">
        <f>F332/E332*100</f>
        <v>43.32996775475852</v>
      </c>
    </row>
    <row r="333" spans="2:7">
      <c r="B333" s="18" t="s">
        <v>9</v>
      </c>
      <c r="C333" s="17"/>
      <c r="D333" s="16">
        <f>SUM(D10,D56,D108,D130,D144,D184,D229,D259,D293,D298,D308,D320,D139,D234,D237,D284,D301)</f>
        <v>6134105</v>
      </c>
      <c r="E333" s="16">
        <f>SUM(E10,E56,E108,E130,E144,E184,E229,E259,E293,E298,E308,E320,E139,E234,E237,E284,E301,E17,E136)</f>
        <v>6889535</v>
      </c>
      <c r="F333" s="16">
        <f>SUM(F10,F56,F108,F130,F144,F184,F229,F259,F293,F298,F308,F320,F139,F234,F237,F284,F301,F17,F136)</f>
        <v>3159818</v>
      </c>
      <c r="G333" s="22">
        <f>F333/E333*100</f>
        <v>45.864024204826599</v>
      </c>
    </row>
    <row r="334" spans="2:7">
      <c r="B334" s="18" t="s">
        <v>8</v>
      </c>
      <c r="C334" s="17"/>
      <c r="D334" s="16">
        <f>SUM(D51+D57+D65+D90+D95+D117+D125+D131+D145+D155+D166+D179+D202+D209+D213+D216+D221+D230+D243+D249+D315+D321+D326+D309)</f>
        <v>12128090</v>
      </c>
      <c r="E334" s="16">
        <f>SUM(E51+E57+E65+E90+E95+E117+E125+E131+E145+E155+E166+E179+E202+E209+E213+E216+E221+E230+E243+E249+E315+E321+E326+E309+E81)</f>
        <v>13223826</v>
      </c>
      <c r="F334" s="16">
        <f>SUM(F51+F57+F65+F90+F95+F117+F125+F131+F145+F155+F166+F179+F202+F209+F213+F216+F221+F230+F243+F249+F315+F321+F326+F309+F81)</f>
        <v>6885212</v>
      </c>
      <c r="G334" s="22">
        <f>F334/E334*100</f>
        <v>52.066716546330838</v>
      </c>
    </row>
    <row r="335" spans="2:7" ht="31.5" customHeight="1">
      <c r="B335" s="30" t="s">
        <v>7</v>
      </c>
      <c r="C335" s="29"/>
      <c r="D335" s="19">
        <f>SUM(D66,D118,D283)</f>
        <v>313816</v>
      </c>
      <c r="E335" s="19">
        <f>SUM(E66,E118,E283,E72)</f>
        <v>2274559</v>
      </c>
      <c r="F335" s="19">
        <f>SUM(F66,F118,F283,F72)</f>
        <v>168251</v>
      </c>
      <c r="G335" s="15">
        <f>F335/E335*100</f>
        <v>7.3970822475917313</v>
      </c>
    </row>
    <row r="336" spans="2:7">
      <c r="B336" s="18" t="s">
        <v>6</v>
      </c>
      <c r="C336" s="17"/>
      <c r="D336" s="16">
        <v>2000000</v>
      </c>
      <c r="E336" s="16">
        <v>1960000</v>
      </c>
      <c r="F336" s="16">
        <v>642122</v>
      </c>
      <c r="G336" s="22">
        <f>F336/E336*100</f>
        <v>32.761326530612244</v>
      </c>
    </row>
    <row r="337" spans="2:7">
      <c r="B337" s="28" t="s">
        <v>5</v>
      </c>
      <c r="C337" s="27"/>
      <c r="D337" s="26">
        <f>SUM(D18,D23,D32,D42,D58,D267,D286,D294,D316,D67,D96,D119,D132,D275,D302,D327)</f>
        <v>8867408</v>
      </c>
      <c r="E337" s="26">
        <f>SUM(E18,E23,E32,E42,E58,E267,E286,E294,E316,E67,E96,E119,E132,E275,E302,E327,E85,E146)</f>
        <v>11358605</v>
      </c>
      <c r="F337" s="26">
        <f>SUM(F18,F23,F32,F42,F58,F267,F286,F294,F316,F67,F96,F119,F132,F275,F302,F327,F85,F146)</f>
        <v>798672</v>
      </c>
      <c r="G337" s="25">
        <f>F337/E337*100</f>
        <v>7.0314268345452637</v>
      </c>
    </row>
    <row r="338" spans="2:7">
      <c r="B338" s="24" t="s">
        <v>4</v>
      </c>
      <c r="C338" s="23"/>
      <c r="D338" s="16">
        <f>D24+D43+D60+D97+D119+D132+D268+D276+D287+D317+D328</f>
        <v>3457500</v>
      </c>
      <c r="E338" s="16">
        <f>E24+E43+E97+E119+E132+E268+E276+E287+E317+E328+E33+E59+E147</f>
        <v>5482059</v>
      </c>
      <c r="F338" s="16">
        <f>F24+F43+F97+F119+F132+F268+F276+F287+F317+F328+F33+F59+F147</f>
        <v>155376</v>
      </c>
      <c r="G338" s="22">
        <f>F338/E338*100</f>
        <v>2.8342635495167054</v>
      </c>
    </row>
    <row r="339" spans="2:7" ht="36" customHeight="1">
      <c r="B339" s="21" t="s">
        <v>3</v>
      </c>
      <c r="C339" s="20"/>
      <c r="D339" s="19">
        <f>SUM(D289,D303,D68)</f>
        <v>4964408</v>
      </c>
      <c r="E339" s="19">
        <f>SUM(E289,E303,E68,E60)</f>
        <v>5346046</v>
      </c>
      <c r="F339" s="19">
        <f>SUM(F289,F303,F68,F60)</f>
        <v>628296</v>
      </c>
      <c r="G339" s="15">
        <f>F339/E339*100</f>
        <v>11.752536360517661</v>
      </c>
    </row>
    <row r="340" spans="2:7">
      <c r="B340" s="18" t="s">
        <v>2</v>
      </c>
      <c r="C340" s="17"/>
      <c r="D340" s="16">
        <f>SUM(D19,D288)</f>
        <v>415500</v>
      </c>
      <c r="E340" s="16">
        <f>SUM(E19,E288,E85,E295)</f>
        <v>530500</v>
      </c>
      <c r="F340" s="16">
        <f>SUM(F19,F288,F85,F295)</f>
        <v>15000</v>
      </c>
      <c r="G340" s="15">
        <f>F340/E340*100</f>
        <v>2.827521206409048</v>
      </c>
    </row>
    <row r="341" spans="2:7">
      <c r="B341" s="14"/>
      <c r="C341" s="13"/>
      <c r="D341" s="12"/>
      <c r="E341" s="12"/>
      <c r="F341" s="12"/>
      <c r="G341" s="11"/>
    </row>
    <row r="342" spans="2:7">
      <c r="B342" s="10"/>
      <c r="C342" s="9"/>
      <c r="D342" s="8" t="s">
        <v>1</v>
      </c>
      <c r="E342" s="7"/>
      <c r="F342" s="7"/>
      <c r="G342" s="6"/>
    </row>
    <row r="343" spans="2:7">
      <c r="B343" s="10"/>
      <c r="C343" s="9"/>
      <c r="D343" s="5"/>
      <c r="E343" s="5"/>
      <c r="F343" s="5"/>
      <c r="G343" s="6"/>
    </row>
    <row r="344" spans="2:7">
      <c r="B344" s="10"/>
      <c r="C344" s="9"/>
      <c r="D344" s="8" t="s">
        <v>0</v>
      </c>
      <c r="E344" s="7"/>
      <c r="F344" s="7"/>
      <c r="G344" s="6"/>
    </row>
    <row r="345" spans="2:7">
      <c r="D345" s="5"/>
      <c r="E345" s="5"/>
      <c r="F345" s="5"/>
    </row>
  </sheetData>
  <mergeCells count="21">
    <mergeCell ref="D342:F342"/>
    <mergeCell ref="D344:F344"/>
    <mergeCell ref="B335:C335"/>
    <mergeCell ref="B336:C336"/>
    <mergeCell ref="B337:C337"/>
    <mergeCell ref="B339:C339"/>
    <mergeCell ref="B340:C340"/>
    <mergeCell ref="B329:C329"/>
    <mergeCell ref="B330:C330"/>
    <mergeCell ref="B331:C331"/>
    <mergeCell ref="B332:C332"/>
    <mergeCell ref="B333:C333"/>
    <mergeCell ref="B334:C334"/>
    <mergeCell ref="C1:G1"/>
    <mergeCell ref="B3:G3"/>
    <mergeCell ref="B5:B6"/>
    <mergeCell ref="G5:G6"/>
    <mergeCell ref="C5:C6"/>
    <mergeCell ref="D5:D6"/>
    <mergeCell ref="E5:E6"/>
    <mergeCell ref="F5:F6"/>
  </mergeCells>
  <pageMargins left="0.59055118110236227" right="0.59055118110236227" top="0.59055118110236227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wydatki</vt:lpstr>
    </vt:vector>
  </TitlesOfParts>
  <Company>Urząd Miejski w Giżycku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magcie</dc:creator>
  <cp:lastModifiedBy>magcie</cp:lastModifiedBy>
  <dcterms:created xsi:type="dcterms:W3CDTF">2014-08-28T09:18:00Z</dcterms:created>
  <dcterms:modified xsi:type="dcterms:W3CDTF">2014-08-28T09:18:18Z</dcterms:modified>
</cp:coreProperties>
</file>