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8150" windowHeight="1159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313" i="1"/>
  <c r="G312"/>
  <c r="F311"/>
  <c r="G311" s="1"/>
  <c r="E311"/>
  <c r="D311"/>
  <c r="G310"/>
  <c r="F309"/>
  <c r="G309" s="1"/>
  <c r="E309"/>
  <c r="D309"/>
  <c r="F308"/>
  <c r="G308" s="1"/>
  <c r="E308"/>
  <c r="D308"/>
  <c r="G306"/>
  <c r="F305"/>
  <c r="E305"/>
  <c r="G305" s="1"/>
  <c r="D305"/>
  <c r="F304"/>
  <c r="G304" s="1"/>
  <c r="E304"/>
  <c r="D304"/>
  <c r="F303"/>
  <c r="G303" s="1"/>
  <c r="E303"/>
  <c r="D303"/>
  <c r="F302"/>
  <c r="G302" s="1"/>
  <c r="E302"/>
  <c r="D302"/>
  <c r="F301"/>
  <c r="G301" s="1"/>
  <c r="E301"/>
  <c r="D301"/>
  <c r="G300"/>
  <c r="G298"/>
  <c r="G297"/>
  <c r="G296"/>
  <c r="F295"/>
  <c r="G295" s="1"/>
  <c r="E295"/>
  <c r="D295"/>
  <c r="F294"/>
  <c r="G294" s="1"/>
  <c r="E294"/>
  <c r="D294"/>
  <c r="G293"/>
  <c r="G292"/>
  <c r="F291"/>
  <c r="G291" s="1"/>
  <c r="E291"/>
  <c r="D291"/>
  <c r="G290"/>
  <c r="G289"/>
  <c r="G288"/>
  <c r="G287"/>
  <c r="G286"/>
  <c r="G285"/>
  <c r="F284"/>
  <c r="G284" s="1"/>
  <c r="E284"/>
  <c r="D284"/>
  <c r="F283"/>
  <c r="G283" s="1"/>
  <c r="E283"/>
  <c r="D283"/>
  <c r="F282"/>
  <c r="G282" s="1"/>
  <c r="E282"/>
  <c r="D282"/>
  <c r="G281"/>
  <c r="G280"/>
  <c r="G279"/>
  <c r="G278"/>
  <c r="G277"/>
  <c r="G276"/>
  <c r="G275"/>
  <c r="G274"/>
  <c r="G273"/>
  <c r="G272"/>
  <c r="G271"/>
  <c r="G270"/>
  <c r="G269"/>
  <c r="G268"/>
  <c r="G267"/>
  <c r="G266"/>
  <c r="F265"/>
  <c r="G265" s="1"/>
  <c r="E265"/>
  <c r="E264"/>
  <c r="D264"/>
  <c r="G263"/>
  <c r="G262"/>
  <c r="F261"/>
  <c r="F307" s="1"/>
  <c r="E261"/>
  <c r="E307" s="1"/>
  <c r="D261"/>
  <c r="D307" s="1"/>
  <c r="G260"/>
  <c r="G259"/>
  <c r="G258"/>
  <c r="F257"/>
  <c r="D257"/>
  <c r="G256"/>
  <c r="G255"/>
  <c r="F254"/>
  <c r="G254" s="1"/>
  <c r="E254"/>
  <c r="D254"/>
  <c r="G253"/>
  <c r="G252"/>
  <c r="G251"/>
  <c r="G250"/>
  <c r="F250"/>
  <c r="E250"/>
  <c r="D250"/>
  <c r="G249"/>
  <c r="G248"/>
  <c r="G247"/>
  <c r="G246"/>
  <c r="G245"/>
  <c r="E244"/>
  <c r="G244" s="1"/>
  <c r="D244"/>
  <c r="G243"/>
  <c r="G242"/>
  <c r="G241"/>
  <c r="G240"/>
  <c r="G239"/>
  <c r="G238"/>
  <c r="G237"/>
  <c r="G236"/>
  <c r="F235"/>
  <c r="E235"/>
  <c r="G235" s="1"/>
  <c r="D235"/>
  <c r="G234"/>
  <c r="G233"/>
  <c r="G232"/>
  <c r="F231"/>
  <c r="D231"/>
  <c r="G230"/>
  <c r="G229"/>
  <c r="G228"/>
  <c r="G227"/>
  <c r="G226"/>
  <c r="G225"/>
  <c r="G224"/>
  <c r="G223"/>
  <c r="G222"/>
  <c r="G221"/>
  <c r="G220"/>
  <c r="G219"/>
  <c r="G218"/>
  <c r="D218"/>
  <c r="G217"/>
  <c r="F216"/>
  <c r="E216"/>
  <c r="G216" s="1"/>
  <c r="G215"/>
  <c r="G214"/>
  <c r="G213"/>
  <c r="G212"/>
  <c r="G211"/>
  <c r="G210"/>
  <c r="G209"/>
  <c r="G208"/>
  <c r="G207"/>
  <c r="G206"/>
  <c r="G205"/>
  <c r="G204"/>
  <c r="G203"/>
  <c r="G202"/>
  <c r="F201"/>
  <c r="G201" s="1"/>
  <c r="E201"/>
  <c r="D201"/>
  <c r="G200"/>
  <c r="G199"/>
  <c r="G198"/>
  <c r="G197"/>
  <c r="G196"/>
  <c r="G195"/>
  <c r="G194"/>
  <c r="G193"/>
  <c r="G192"/>
  <c r="G191"/>
  <c r="F190"/>
  <c r="G190" s="1"/>
  <c r="E190"/>
  <c r="G189"/>
  <c r="G188"/>
  <c r="G187"/>
  <c r="G186"/>
  <c r="G185"/>
  <c r="G184"/>
  <c r="G183"/>
  <c r="F182"/>
  <c r="G182" s="1"/>
  <c r="G181"/>
  <c r="G180"/>
  <c r="G179"/>
  <c r="G178"/>
  <c r="G177"/>
  <c r="G176"/>
  <c r="G175"/>
  <c r="G174"/>
  <c r="G173"/>
  <c r="G172"/>
  <c r="G171"/>
  <c r="G170"/>
  <c r="G169"/>
  <c r="F168"/>
  <c r="E168"/>
  <c r="G168" s="1"/>
  <c r="G167"/>
  <c r="G166"/>
  <c r="G165"/>
  <c r="G164"/>
  <c r="G163"/>
  <c r="G162"/>
  <c r="G161"/>
  <c r="G160"/>
  <c r="F159"/>
  <c r="G159" s="1"/>
  <c r="E159"/>
  <c r="D159"/>
  <c r="G158"/>
  <c r="G157"/>
  <c r="G156"/>
  <c r="G155"/>
  <c r="E155"/>
  <c r="D155"/>
  <c r="G154"/>
  <c r="G153"/>
  <c r="G152"/>
  <c r="G151"/>
  <c r="E151"/>
  <c r="D151"/>
  <c r="G150"/>
  <c r="F149"/>
  <c r="E149"/>
  <c r="G149" s="1"/>
  <c r="D149"/>
  <c r="G148"/>
  <c r="G147"/>
  <c r="F146"/>
  <c r="E146"/>
  <c r="G146" s="1"/>
  <c r="D146"/>
  <c r="G145"/>
  <c r="G144"/>
  <c r="G143"/>
  <c r="F142"/>
  <c r="G142" s="1"/>
  <c r="E142"/>
  <c r="D142"/>
  <c r="G141"/>
  <c r="G140"/>
  <c r="G139"/>
  <c r="G138"/>
  <c r="G137"/>
  <c r="G136"/>
  <c r="G135"/>
  <c r="G134"/>
  <c r="F133"/>
  <c r="G133" s="1"/>
  <c r="E133"/>
  <c r="D133"/>
  <c r="G132"/>
  <c r="G131"/>
  <c r="G130"/>
  <c r="G129"/>
  <c r="G128"/>
  <c r="G127"/>
  <c r="G126"/>
  <c r="G125"/>
  <c r="F124"/>
  <c r="G124" s="1"/>
  <c r="E124"/>
  <c r="D124"/>
  <c r="G123"/>
  <c r="G122"/>
  <c r="G121"/>
  <c r="G120"/>
  <c r="G119"/>
  <c r="G118"/>
  <c r="G117"/>
  <c r="F116"/>
  <c r="E116"/>
  <c r="G116" s="1"/>
  <c r="D116"/>
  <c r="G115"/>
  <c r="G114"/>
  <c r="G113"/>
  <c r="G112"/>
  <c r="F111"/>
  <c r="E111"/>
  <c r="G111" s="1"/>
  <c r="D111"/>
  <c r="G110"/>
  <c r="G109"/>
  <c r="G108"/>
  <c r="G107"/>
  <c r="G106"/>
  <c r="G105"/>
  <c r="G104"/>
  <c r="F103"/>
  <c r="G103" s="1"/>
  <c r="D103"/>
  <c r="G102"/>
  <c r="F101"/>
  <c r="G101" s="1"/>
  <c r="E101"/>
  <c r="D101"/>
  <c r="G100"/>
  <c r="G99"/>
  <c r="G98"/>
  <c r="G97"/>
  <c r="G96"/>
  <c r="G95"/>
  <c r="E94"/>
  <c r="G94" s="1"/>
  <c r="D94"/>
  <c r="G93"/>
  <c r="G92"/>
  <c r="G91"/>
  <c r="G90"/>
  <c r="G89"/>
  <c r="G88"/>
  <c r="G87"/>
  <c r="G86"/>
  <c r="G85"/>
  <c r="G84"/>
  <c r="G83"/>
  <c r="F83"/>
  <c r="D83"/>
  <c r="G82"/>
  <c r="G81"/>
  <c r="G80"/>
  <c r="G79"/>
  <c r="F78"/>
  <c r="G78" s="1"/>
  <c r="D78"/>
  <c r="G77"/>
  <c r="F76"/>
  <c r="G76" s="1"/>
  <c r="E76"/>
  <c r="D76"/>
  <c r="G75"/>
  <c r="G74"/>
  <c r="G73"/>
  <c r="G72"/>
  <c r="G71"/>
  <c r="G70"/>
  <c r="G69"/>
  <c r="G68"/>
  <c r="G67"/>
  <c r="G66"/>
  <c r="F65"/>
  <c r="G65" s="1"/>
  <c r="E65"/>
  <c r="G64"/>
  <c r="G63"/>
  <c r="G62"/>
  <c r="G61"/>
  <c r="G60"/>
  <c r="F59"/>
  <c r="G59" s="1"/>
  <c r="G58" s="1"/>
  <c r="E59"/>
  <c r="D59"/>
  <c r="F58"/>
  <c r="E58"/>
  <c r="D58"/>
  <c r="G57"/>
  <c r="G56"/>
  <c r="G55"/>
  <c r="G54"/>
  <c r="G53"/>
  <c r="G52"/>
  <c r="E51"/>
  <c r="G51" s="1"/>
  <c r="D51"/>
  <c r="F50"/>
  <c r="E50"/>
  <c r="G50" s="1"/>
  <c r="D50"/>
  <c r="G49"/>
  <c r="G48"/>
  <c r="G47"/>
  <c r="D47"/>
  <c r="G46"/>
  <c r="G45"/>
  <c r="G44"/>
  <c r="G43"/>
  <c r="F42"/>
  <c r="G42" s="1"/>
  <c r="E42"/>
  <c r="D42"/>
  <c r="G41"/>
  <c r="G40"/>
  <c r="G39"/>
  <c r="G38"/>
  <c r="F37"/>
  <c r="G37" s="1"/>
  <c r="E37"/>
  <c r="D37"/>
  <c r="G36"/>
  <c r="G35"/>
  <c r="G34"/>
  <c r="D34"/>
  <c r="G33"/>
  <c r="F32"/>
  <c r="G32" s="1"/>
  <c r="E32"/>
  <c r="D32"/>
  <c r="G31"/>
  <c r="G30"/>
  <c r="G29"/>
  <c r="G28"/>
  <c r="G27"/>
  <c r="G26"/>
  <c r="G25"/>
  <c r="G24"/>
  <c r="F23"/>
  <c r="G23" s="1"/>
  <c r="E23"/>
  <c r="D23"/>
  <c r="G22"/>
  <c r="G21"/>
  <c r="G20"/>
  <c r="G19"/>
  <c r="G18"/>
  <c r="G17"/>
  <c r="G16"/>
  <c r="G15"/>
  <c r="G14"/>
  <c r="G13"/>
  <c r="G12"/>
  <c r="F11"/>
  <c r="E11"/>
  <c r="D11"/>
  <c r="D299" s="1"/>
  <c r="G10"/>
  <c r="G9"/>
  <c r="G8"/>
  <c r="G7"/>
  <c r="G11" l="1"/>
  <c r="E231"/>
  <c r="E299" s="1"/>
  <c r="E257"/>
  <c r="G257" s="1"/>
  <c r="F264"/>
  <c r="G264" s="1"/>
  <c r="G261"/>
  <c r="G307" s="1"/>
  <c r="G231" l="1"/>
  <c r="F299"/>
  <c r="G299" s="1"/>
</calcChain>
</file>

<file path=xl/sharedStrings.xml><?xml version="1.0" encoding="utf-8"?>
<sst xmlns="http://schemas.openxmlformats.org/spreadsheetml/2006/main" count="323" uniqueCount="117">
  <si>
    <t>Załącznik Nr 3 do Zarządzenia Burmistrza Miasta Giżycka Nr  325/2013 z dnia  28  sierpnia  2013 roku</t>
  </si>
  <si>
    <t>Realizacja  wydatków  budżetowych miasta Giżycka  w  I  półroczu  2013 roku</t>
  </si>
  <si>
    <t>Dział Rozdz.</t>
  </si>
  <si>
    <t>Treść</t>
  </si>
  <si>
    <t>Plan pierwotny</t>
  </si>
  <si>
    <t>Plan po zmianach</t>
  </si>
  <si>
    <t>Wykonanie   I półrocze 2013 r.</t>
  </si>
  <si>
    <t>% realiz.</t>
  </si>
  <si>
    <t>010</t>
  </si>
  <si>
    <t>Rolnictwo i łowiectwo</t>
  </si>
  <si>
    <t>01030</t>
  </si>
  <si>
    <t>Izby rolnicze</t>
  </si>
  <si>
    <t>a) wydatki bieżące, w tym:</t>
  </si>
  <si>
    <t>wydatki na dotacje na zadania bieżące</t>
  </si>
  <si>
    <t>600</t>
  </si>
  <si>
    <t>Transport i łączność</t>
  </si>
  <si>
    <t>60004</t>
  </si>
  <si>
    <t>Lokalny transport zbiorowy</t>
  </si>
  <si>
    <t>wydatki związane z realizacją  statutowych zadań  jednostek</t>
  </si>
  <si>
    <t>60014</t>
  </si>
  <si>
    <t>Drogi publiczne powiatowe</t>
  </si>
  <si>
    <t>a) wydatki majątkowe, w tym:</t>
  </si>
  <si>
    <t>dotacje majątkowe dla powiatu</t>
  </si>
  <si>
    <t>60016</t>
  </si>
  <si>
    <t>Drogi publiczne gminne</t>
  </si>
  <si>
    <t>b)wydatki majątkowe, w tym:</t>
  </si>
  <si>
    <t>wydatki na inwestycje i zakupy inwestycyjne</t>
  </si>
  <si>
    <t>700</t>
  </si>
  <si>
    <t>Gospodarka mieszkaniowa</t>
  </si>
  <si>
    <t>70004</t>
  </si>
  <si>
    <t>Różne jednostki gospodarki mieszkaniowej</t>
  </si>
  <si>
    <t>Gospodarka gruntami i nieruchomościami</t>
  </si>
  <si>
    <t>b) wydatki majątkowe, w tym:</t>
  </si>
  <si>
    <t>Działalność usługowa</t>
  </si>
  <si>
    <t>Plany zagospodarowania przestrzennego</t>
  </si>
  <si>
    <t>a)wydatki bieżące, w tym:</t>
  </si>
  <si>
    <t>wydatki na wynagrodzenia i składki od nich naliczane</t>
  </si>
  <si>
    <t>Cmentarze</t>
  </si>
  <si>
    <t>Administracja publiczna</t>
  </si>
  <si>
    <t>Urzędy wojewódzkie</t>
  </si>
  <si>
    <t>Rady gmin</t>
  </si>
  <si>
    <t>wydatki na świadczenia na rzecz osób fizycznych</t>
  </si>
  <si>
    <t>Urzędy gmin</t>
  </si>
  <si>
    <t>Promocja jst</t>
  </si>
  <si>
    <t>wydatki na programy  finansowane z udziałem środków, o których mowa w art.5 ust.1 pkt.2 i 3 ufp.</t>
  </si>
  <si>
    <t>Pozostała działalność</t>
  </si>
  <si>
    <t>Urzędy naczelnych organów władzy państwowej, kontroli i ochrony prawa oraz sądownictwa</t>
  </si>
  <si>
    <t xml:space="preserve">Urzędy naczelnych organów władzy państwowej, kontroli i ochrony prawa </t>
  </si>
  <si>
    <t>Obrona narodowa</t>
  </si>
  <si>
    <t>Pozostałe wydatki obronne</t>
  </si>
  <si>
    <t>Bezpieczeństwo publiczne i ochrona p.poż.</t>
  </si>
  <si>
    <t>Straż miejska</t>
  </si>
  <si>
    <t>Zarządzanie kryzysowe</t>
  </si>
  <si>
    <t>Obsługa długu publicznego</t>
  </si>
  <si>
    <t>Obsługa papierów wartościowych, kredytów i pożyczek jst</t>
  </si>
  <si>
    <t>wydatki na obsługę długu</t>
  </si>
  <si>
    <t>Różne rozliczenia</t>
  </si>
  <si>
    <t>Rozliczenia między jst</t>
  </si>
  <si>
    <t>Rezerwy ogólne i celowe</t>
  </si>
  <si>
    <t>Oświata i wychowanie</t>
  </si>
  <si>
    <t>Szkoły podstawowe</t>
  </si>
  <si>
    <t>Oddziały przedszkolne w szkołach podstawowych</t>
  </si>
  <si>
    <t>Przedszkola</t>
  </si>
  <si>
    <t>Gimnazja</t>
  </si>
  <si>
    <t>Dowożenie uczniów do szkół</t>
  </si>
  <si>
    <t>Zespoły obsługi ekonomiczno-administracyjnej szkół</t>
  </si>
  <si>
    <t>Dokształcanie i doskonalenie nauczycieli</t>
  </si>
  <si>
    <t>Stołówki szkolne i przedszkolne</t>
  </si>
  <si>
    <t>Ochrona zdrowia</t>
  </si>
  <si>
    <t>Programy polityki zdrowotnej</t>
  </si>
  <si>
    <t>Zwalczanie narkomanii</t>
  </si>
  <si>
    <t>Przeciwdziałanie alkoholizmowi</t>
  </si>
  <si>
    <t>Pomoc społeczna</t>
  </si>
  <si>
    <t>Placówki opiekuńczo - wychowawcze</t>
  </si>
  <si>
    <t>Domy pomocy społecznej</t>
  </si>
  <si>
    <t>Rodziny zastępcze</t>
  </si>
  <si>
    <t>Wspieranie rodziny</t>
  </si>
  <si>
    <t>Świadczenia rodzinne, świadczenia z funduszu alimentacyjnego oraz składki na ubezpieczenia emerytalne i rentowe z ubezpieczenia społecznego</t>
  </si>
  <si>
    <t>Składki na ubezpieczenie zdrowotne opłacane za osoby pobierające niektóre świadczenia z pomocy społecznej, niektóre świadczenia rodzinne oraz za osoby uczestniczące w zajęciach w centrum integracji społecznej</t>
  </si>
  <si>
    <t>Zasiłki i pomoc w naturze oraz składki na ubezpieczenia emerytalne i rentowe</t>
  </si>
  <si>
    <t>Dodatki mieszkaniowe</t>
  </si>
  <si>
    <t>Zasiłki stałe</t>
  </si>
  <si>
    <t>Ośrodki pomocy społecznej</t>
  </si>
  <si>
    <t>Usługi opiekuńcze i specjalistyczne usługi opiekuńcze</t>
  </si>
  <si>
    <t>Pozostałe zadania w zakresie polityki społecznej</t>
  </si>
  <si>
    <t>Edukacyjna opieka wychowawcza</t>
  </si>
  <si>
    <t>Świetlice szkolne</t>
  </si>
  <si>
    <t>Kolonie i obozy oraz inne formy wypoczynku dzieci i mlodzieży szkolnej, a także  szkolenia młodzieży</t>
  </si>
  <si>
    <t>Pomoc materialna dla uczniów</t>
  </si>
  <si>
    <t>Gospodarka komunlna i ochrona środowiska</t>
  </si>
  <si>
    <t>Gospodarka ściekowa i ochrona wód</t>
  </si>
  <si>
    <t>zakup i objęcie akcji i udziałów oraz wniesienie wkładów do spółek prawa handlowego</t>
  </si>
  <si>
    <t>Gospodarka odpadami</t>
  </si>
  <si>
    <t>wplaty do związku gmin</t>
  </si>
  <si>
    <t>Oczyszczanie miast i wsi</t>
  </si>
  <si>
    <t>Utrzymanie zieleni w miastach i gminach</t>
  </si>
  <si>
    <t>Schroniska dla zwierząt</t>
  </si>
  <si>
    <t>Oświetlenie ulic, placów i dróg</t>
  </si>
  <si>
    <t>Wpływy i wydatki związane z gromadzeniem środków z opłat i kar za korzystanie ze środowiska</t>
  </si>
  <si>
    <t>wydatki na inwestycje i zakupy inwestycyjne na programy finansowane z udziałem środków, o których mowa w art..5 ust.1 pkt 2 i 3 ufp.</t>
  </si>
  <si>
    <t>Kultura i ochrona dziedzictwa narodowego</t>
  </si>
  <si>
    <t>Centra kultury i sztuki</t>
  </si>
  <si>
    <t>dotacje majątkowe na programy finansowane z udziałem środków opisanych w art.5 ust.1 pkt 2 i 3 ufp.</t>
  </si>
  <si>
    <t>Biblioteki</t>
  </si>
  <si>
    <t>Kultura fizyczna</t>
  </si>
  <si>
    <t>Obiekty sportowe</t>
  </si>
  <si>
    <t>Zadania w zakresie kultury fizycznej</t>
  </si>
  <si>
    <t>OGÓŁEM   WYDATKI:</t>
  </si>
  <si>
    <t>Wydatki bieżące, w tym:</t>
  </si>
  <si>
    <t>wydatki związane z  realizacją statutowych zadań jednostek</t>
  </si>
  <si>
    <t>Wydatki majątkowe, w tym:</t>
  </si>
  <si>
    <t>wydatki na dotacje majątkowe na programy finansowane z udziałem środków opisanych w art.5 ust.1 pkt. 2 i 3 ufp.</t>
  </si>
  <si>
    <t>wydatki na dotacje majątkowe</t>
  </si>
  <si>
    <t>wydatki na wpłaty do związku gmin</t>
  </si>
  <si>
    <t>wydatki na zakup i objęcie akcji i udziałów oraz wniesienie wkładów do spółek prawa handlowego</t>
  </si>
  <si>
    <t>Burmistrz  Miasta</t>
  </si>
  <si>
    <t>Jolanta  Piotrowska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</si>
</sst>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zcionka tekstu podstawowego"/>
      <family val="2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9"/>
      <name val="Times New Roman"/>
      <family val="1"/>
      <charset val="238"/>
    </font>
    <font>
      <sz val="9"/>
      <name val="Czcionka tekstu podstawowego"/>
      <family val="2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right" wrapText="1"/>
    </xf>
    <xf numFmtId="0" fontId="1" fillId="0" borderId="0" xfId="0" applyFont="1"/>
    <xf numFmtId="3" fontId="1" fillId="0" borderId="0" xfId="0" applyNumberFormat="1" applyFont="1"/>
    <xf numFmtId="164" fontId="1" fillId="2" borderId="0" xfId="0" applyNumberFormat="1" applyFont="1" applyFill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vertical="center" wrapText="1"/>
    </xf>
    <xf numFmtId="3" fontId="3" fillId="3" borderId="5" xfId="0" applyNumberFormat="1" applyFont="1" applyFill="1" applyBorder="1"/>
    <xf numFmtId="164" fontId="3" fillId="4" borderId="5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wrapText="1"/>
    </xf>
    <xf numFmtId="3" fontId="3" fillId="0" borderId="5" xfId="0" applyNumberFormat="1" applyFont="1" applyBorder="1"/>
    <xf numFmtId="164" fontId="3" fillId="2" borderId="5" xfId="0" applyNumberFormat="1" applyFont="1" applyFill="1" applyBorder="1"/>
    <xf numFmtId="49" fontId="1" fillId="0" borderId="5" xfId="0" applyNumberFormat="1" applyFont="1" applyBorder="1" applyAlignment="1">
      <alignment horizontal="center"/>
    </xf>
    <xf numFmtId="3" fontId="1" fillId="0" borderId="5" xfId="0" applyNumberFormat="1" applyFont="1" applyBorder="1"/>
    <xf numFmtId="164" fontId="1" fillId="2" borderId="5" xfId="0" applyNumberFormat="1" applyFont="1" applyFill="1" applyBorder="1"/>
    <xf numFmtId="0" fontId="3" fillId="3" borderId="6" xfId="0" applyFont="1" applyFill="1" applyBorder="1" applyAlignment="1">
      <alignment wrapText="1"/>
    </xf>
    <xf numFmtId="0" fontId="3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" fillId="0" borderId="5" xfId="0" applyFont="1" applyBorder="1"/>
    <xf numFmtId="49" fontId="3" fillId="4" borderId="5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wrapText="1"/>
    </xf>
    <xf numFmtId="3" fontId="3" fillId="4" borderId="5" xfId="0" applyNumberFormat="1" applyFont="1" applyFill="1" applyBorder="1"/>
    <xf numFmtId="0" fontId="5" fillId="0" borderId="6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1" fillId="0" borderId="5" xfId="0" applyFont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/>
    <xf numFmtId="0" fontId="2" fillId="0" borderId="5" xfId="0" applyFont="1" applyBorder="1"/>
    <xf numFmtId="164" fontId="3" fillId="0" borderId="5" xfId="0" applyNumberFormat="1" applyFont="1" applyBorder="1"/>
    <xf numFmtId="0" fontId="6" fillId="0" borderId="0" xfId="0" applyFont="1"/>
    <xf numFmtId="0" fontId="4" fillId="0" borderId="5" xfId="0" applyFont="1" applyBorder="1" applyAlignment="1">
      <alignment wrapText="1"/>
    </xf>
    <xf numFmtId="3" fontId="1" fillId="0" borderId="5" xfId="0" applyNumberFormat="1" applyFont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wrapText="1"/>
    </xf>
    <xf numFmtId="3" fontId="3" fillId="4" borderId="5" xfId="0" applyNumberFormat="1" applyFont="1" applyFill="1" applyBorder="1" applyAlignment="1">
      <alignment vertical="center"/>
    </xf>
    <xf numFmtId="164" fontId="3" fillId="4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wrapText="1"/>
    </xf>
    <xf numFmtId="3" fontId="3" fillId="0" borderId="5" xfId="0" applyNumberFormat="1" applyFont="1" applyBorder="1" applyAlignment="1">
      <alignment vertical="center"/>
    </xf>
    <xf numFmtId="164" fontId="3" fillId="2" borderId="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3" fontId="3" fillId="2" borderId="5" xfId="0" applyNumberFormat="1" applyFont="1" applyFill="1" applyBorder="1"/>
    <xf numFmtId="3" fontId="1" fillId="2" borderId="5" xfId="0" applyNumberFormat="1" applyFont="1" applyFill="1" applyBorder="1"/>
    <xf numFmtId="0" fontId="7" fillId="0" borderId="5" xfId="0" applyFont="1" applyBorder="1" applyAlignment="1">
      <alignment wrapText="1"/>
    </xf>
    <xf numFmtId="0" fontId="7" fillId="0" borderId="5" xfId="0" applyFont="1" applyBorder="1"/>
    <xf numFmtId="0" fontId="8" fillId="0" borderId="5" xfId="0" applyFont="1" applyBorder="1"/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8" fillId="4" borderId="5" xfId="0" applyFont="1" applyFill="1" applyBorder="1"/>
    <xf numFmtId="3" fontId="9" fillId="4" borderId="5" xfId="0" applyNumberFormat="1" applyFont="1" applyFill="1" applyBorder="1"/>
    <xf numFmtId="3" fontId="9" fillId="0" borderId="5" xfId="0" applyNumberFormat="1" applyFont="1" applyBorder="1"/>
    <xf numFmtId="3" fontId="10" fillId="0" borderId="5" xfId="0" applyNumberFormat="1" applyFont="1" applyBorder="1"/>
    <xf numFmtId="3" fontId="10" fillId="0" borderId="5" xfId="0" applyNumberFormat="1" applyFont="1" applyBorder="1" applyAlignment="1">
      <alignment vertical="center"/>
    </xf>
    <xf numFmtId="0" fontId="5" fillId="4" borderId="5" xfId="0" applyFont="1" applyFill="1" applyBorder="1"/>
    <xf numFmtId="0" fontId="11" fillId="0" borderId="7" xfId="0" applyFont="1" applyBorder="1" applyAlignment="1">
      <alignment horizontal="center"/>
    </xf>
    <xf numFmtId="0" fontId="12" fillId="0" borderId="6" xfId="0" applyFont="1" applyBorder="1" applyAlignment="1"/>
    <xf numFmtId="3" fontId="11" fillId="0" borderId="5" xfId="0" applyNumberFormat="1" applyFont="1" applyBorder="1"/>
    <xf numFmtId="0" fontId="3" fillId="0" borderId="7" xfId="0" applyFont="1" applyBorder="1" applyAlignment="1">
      <alignment horizontal="center"/>
    </xf>
    <xf numFmtId="0" fontId="13" fillId="0" borderId="6" xfId="0" applyFont="1" applyBorder="1" applyAlignment="1"/>
    <xf numFmtId="0" fontId="1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13" fillId="0" borderId="6" xfId="0" applyFont="1" applyBorder="1" applyAlignment="1">
      <alignment horizontal="center"/>
    </xf>
    <xf numFmtId="0" fontId="15" fillId="0" borderId="7" xfId="0" applyFont="1" applyBorder="1" applyAlignment="1">
      <alignment horizontal="left" wrapText="1"/>
    </xf>
    <xf numFmtId="0" fontId="16" fillId="0" borderId="6" xfId="0" applyFont="1" applyBorder="1" applyAlignment="1">
      <alignment horizontal="left" wrapText="1"/>
    </xf>
    <xf numFmtId="164" fontId="1" fillId="2" borderId="5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3" fontId="10" fillId="0" borderId="0" xfId="0" applyNumberFormat="1" applyFont="1"/>
    <xf numFmtId="164" fontId="10" fillId="2" borderId="0" xfId="0" applyNumberFormat="1" applyFont="1" applyFill="1" applyBorder="1"/>
    <xf numFmtId="3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10" fillId="2" borderId="0" xfId="0" applyNumberFormat="1" applyFont="1" applyFill="1"/>
    <xf numFmtId="0" fontId="17" fillId="0" borderId="0" xfId="0" applyFont="1" applyAlignment="1">
      <alignment horizontal="center"/>
    </xf>
    <xf numFmtId="0" fontId="17" fillId="0" borderId="0" xfId="0" applyFont="1"/>
    <xf numFmtId="164" fontId="17" fillId="2" borderId="0" xfId="0" applyNumberFormat="1" applyFont="1" applyFill="1"/>
    <xf numFmtId="3" fontId="17" fillId="0" borderId="0" xfId="0" applyNumberFormat="1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18"/>
  <sheetViews>
    <sheetView tabSelected="1" workbookViewId="0">
      <selection activeCell="J15" sqref="J15"/>
    </sheetView>
  </sheetViews>
  <sheetFormatPr defaultRowHeight="15"/>
  <cols>
    <col min="1" max="1" width="5.5" customWidth="1"/>
    <col min="2" max="2" width="6" style="90" customWidth="1"/>
    <col min="3" max="3" width="35.625" style="91" customWidth="1"/>
    <col min="4" max="4" width="10.375" style="93" bestFit="1" customWidth="1"/>
    <col min="5" max="5" width="10.375" style="93" customWidth="1"/>
    <col min="6" max="6" width="11.25" style="93" customWidth="1"/>
    <col min="7" max="7" width="6.5" style="92" customWidth="1"/>
    <col min="257" max="257" width="5.5" customWidth="1"/>
    <col min="258" max="258" width="6" customWidth="1"/>
    <col min="259" max="259" width="35.625" customWidth="1"/>
    <col min="260" max="260" width="10.375" bestFit="1" customWidth="1"/>
    <col min="261" max="261" width="10.375" customWidth="1"/>
    <col min="262" max="262" width="11.25" customWidth="1"/>
    <col min="263" max="263" width="6.5" customWidth="1"/>
    <col min="513" max="513" width="5.5" customWidth="1"/>
    <col min="514" max="514" width="6" customWidth="1"/>
    <col min="515" max="515" width="35.625" customWidth="1"/>
    <col min="516" max="516" width="10.375" bestFit="1" customWidth="1"/>
    <col min="517" max="517" width="10.375" customWidth="1"/>
    <col min="518" max="518" width="11.25" customWidth="1"/>
    <col min="519" max="519" width="6.5" customWidth="1"/>
    <col min="769" max="769" width="5.5" customWidth="1"/>
    <col min="770" max="770" width="6" customWidth="1"/>
    <col min="771" max="771" width="35.625" customWidth="1"/>
    <col min="772" max="772" width="10.375" bestFit="1" customWidth="1"/>
    <col min="773" max="773" width="10.375" customWidth="1"/>
    <col min="774" max="774" width="11.25" customWidth="1"/>
    <col min="775" max="775" width="6.5" customWidth="1"/>
    <col min="1025" max="1025" width="5.5" customWidth="1"/>
    <col min="1026" max="1026" width="6" customWidth="1"/>
    <col min="1027" max="1027" width="35.625" customWidth="1"/>
    <col min="1028" max="1028" width="10.375" bestFit="1" customWidth="1"/>
    <col min="1029" max="1029" width="10.375" customWidth="1"/>
    <col min="1030" max="1030" width="11.25" customWidth="1"/>
    <col min="1031" max="1031" width="6.5" customWidth="1"/>
    <col min="1281" max="1281" width="5.5" customWidth="1"/>
    <col min="1282" max="1282" width="6" customWidth="1"/>
    <col min="1283" max="1283" width="35.625" customWidth="1"/>
    <col min="1284" max="1284" width="10.375" bestFit="1" customWidth="1"/>
    <col min="1285" max="1285" width="10.375" customWidth="1"/>
    <col min="1286" max="1286" width="11.25" customWidth="1"/>
    <col min="1287" max="1287" width="6.5" customWidth="1"/>
    <col min="1537" max="1537" width="5.5" customWidth="1"/>
    <col min="1538" max="1538" width="6" customWidth="1"/>
    <col min="1539" max="1539" width="35.625" customWidth="1"/>
    <col min="1540" max="1540" width="10.375" bestFit="1" customWidth="1"/>
    <col min="1541" max="1541" width="10.375" customWidth="1"/>
    <col min="1542" max="1542" width="11.25" customWidth="1"/>
    <col min="1543" max="1543" width="6.5" customWidth="1"/>
    <col min="1793" max="1793" width="5.5" customWidth="1"/>
    <col min="1794" max="1794" width="6" customWidth="1"/>
    <col min="1795" max="1795" width="35.625" customWidth="1"/>
    <col min="1796" max="1796" width="10.375" bestFit="1" customWidth="1"/>
    <col min="1797" max="1797" width="10.375" customWidth="1"/>
    <col min="1798" max="1798" width="11.25" customWidth="1"/>
    <col min="1799" max="1799" width="6.5" customWidth="1"/>
    <col min="2049" max="2049" width="5.5" customWidth="1"/>
    <col min="2050" max="2050" width="6" customWidth="1"/>
    <col min="2051" max="2051" width="35.625" customWidth="1"/>
    <col min="2052" max="2052" width="10.375" bestFit="1" customWidth="1"/>
    <col min="2053" max="2053" width="10.375" customWidth="1"/>
    <col min="2054" max="2054" width="11.25" customWidth="1"/>
    <col min="2055" max="2055" width="6.5" customWidth="1"/>
    <col min="2305" max="2305" width="5.5" customWidth="1"/>
    <col min="2306" max="2306" width="6" customWidth="1"/>
    <col min="2307" max="2307" width="35.625" customWidth="1"/>
    <col min="2308" max="2308" width="10.375" bestFit="1" customWidth="1"/>
    <col min="2309" max="2309" width="10.375" customWidth="1"/>
    <col min="2310" max="2310" width="11.25" customWidth="1"/>
    <col min="2311" max="2311" width="6.5" customWidth="1"/>
    <col min="2561" max="2561" width="5.5" customWidth="1"/>
    <col min="2562" max="2562" width="6" customWidth="1"/>
    <col min="2563" max="2563" width="35.625" customWidth="1"/>
    <col min="2564" max="2564" width="10.375" bestFit="1" customWidth="1"/>
    <col min="2565" max="2565" width="10.375" customWidth="1"/>
    <col min="2566" max="2566" width="11.25" customWidth="1"/>
    <col min="2567" max="2567" width="6.5" customWidth="1"/>
    <col min="2817" max="2817" width="5.5" customWidth="1"/>
    <col min="2818" max="2818" width="6" customWidth="1"/>
    <col min="2819" max="2819" width="35.625" customWidth="1"/>
    <col min="2820" max="2820" width="10.375" bestFit="1" customWidth="1"/>
    <col min="2821" max="2821" width="10.375" customWidth="1"/>
    <col min="2822" max="2822" width="11.25" customWidth="1"/>
    <col min="2823" max="2823" width="6.5" customWidth="1"/>
    <col min="3073" max="3073" width="5.5" customWidth="1"/>
    <col min="3074" max="3074" width="6" customWidth="1"/>
    <col min="3075" max="3075" width="35.625" customWidth="1"/>
    <col min="3076" max="3076" width="10.375" bestFit="1" customWidth="1"/>
    <col min="3077" max="3077" width="10.375" customWidth="1"/>
    <col min="3078" max="3078" width="11.25" customWidth="1"/>
    <col min="3079" max="3079" width="6.5" customWidth="1"/>
    <col min="3329" max="3329" width="5.5" customWidth="1"/>
    <col min="3330" max="3330" width="6" customWidth="1"/>
    <col min="3331" max="3331" width="35.625" customWidth="1"/>
    <col min="3332" max="3332" width="10.375" bestFit="1" customWidth="1"/>
    <col min="3333" max="3333" width="10.375" customWidth="1"/>
    <col min="3334" max="3334" width="11.25" customWidth="1"/>
    <col min="3335" max="3335" width="6.5" customWidth="1"/>
    <col min="3585" max="3585" width="5.5" customWidth="1"/>
    <col min="3586" max="3586" width="6" customWidth="1"/>
    <col min="3587" max="3587" width="35.625" customWidth="1"/>
    <col min="3588" max="3588" width="10.375" bestFit="1" customWidth="1"/>
    <col min="3589" max="3589" width="10.375" customWidth="1"/>
    <col min="3590" max="3590" width="11.25" customWidth="1"/>
    <col min="3591" max="3591" width="6.5" customWidth="1"/>
    <col min="3841" max="3841" width="5.5" customWidth="1"/>
    <col min="3842" max="3842" width="6" customWidth="1"/>
    <col min="3843" max="3843" width="35.625" customWidth="1"/>
    <col min="3844" max="3844" width="10.375" bestFit="1" customWidth="1"/>
    <col min="3845" max="3845" width="10.375" customWidth="1"/>
    <col min="3846" max="3846" width="11.25" customWidth="1"/>
    <col min="3847" max="3847" width="6.5" customWidth="1"/>
    <col min="4097" max="4097" width="5.5" customWidth="1"/>
    <col min="4098" max="4098" width="6" customWidth="1"/>
    <col min="4099" max="4099" width="35.625" customWidth="1"/>
    <col min="4100" max="4100" width="10.375" bestFit="1" customWidth="1"/>
    <col min="4101" max="4101" width="10.375" customWidth="1"/>
    <col min="4102" max="4102" width="11.25" customWidth="1"/>
    <col min="4103" max="4103" width="6.5" customWidth="1"/>
    <col min="4353" max="4353" width="5.5" customWidth="1"/>
    <col min="4354" max="4354" width="6" customWidth="1"/>
    <col min="4355" max="4355" width="35.625" customWidth="1"/>
    <col min="4356" max="4356" width="10.375" bestFit="1" customWidth="1"/>
    <col min="4357" max="4357" width="10.375" customWidth="1"/>
    <col min="4358" max="4358" width="11.25" customWidth="1"/>
    <col min="4359" max="4359" width="6.5" customWidth="1"/>
    <col min="4609" max="4609" width="5.5" customWidth="1"/>
    <col min="4610" max="4610" width="6" customWidth="1"/>
    <col min="4611" max="4611" width="35.625" customWidth="1"/>
    <col min="4612" max="4612" width="10.375" bestFit="1" customWidth="1"/>
    <col min="4613" max="4613" width="10.375" customWidth="1"/>
    <col min="4614" max="4614" width="11.25" customWidth="1"/>
    <col min="4615" max="4615" width="6.5" customWidth="1"/>
    <col min="4865" max="4865" width="5.5" customWidth="1"/>
    <col min="4866" max="4866" width="6" customWidth="1"/>
    <col min="4867" max="4867" width="35.625" customWidth="1"/>
    <col min="4868" max="4868" width="10.375" bestFit="1" customWidth="1"/>
    <col min="4869" max="4869" width="10.375" customWidth="1"/>
    <col min="4870" max="4870" width="11.25" customWidth="1"/>
    <col min="4871" max="4871" width="6.5" customWidth="1"/>
    <col min="5121" max="5121" width="5.5" customWidth="1"/>
    <col min="5122" max="5122" width="6" customWidth="1"/>
    <col min="5123" max="5123" width="35.625" customWidth="1"/>
    <col min="5124" max="5124" width="10.375" bestFit="1" customWidth="1"/>
    <col min="5125" max="5125" width="10.375" customWidth="1"/>
    <col min="5126" max="5126" width="11.25" customWidth="1"/>
    <col min="5127" max="5127" width="6.5" customWidth="1"/>
    <col min="5377" max="5377" width="5.5" customWidth="1"/>
    <col min="5378" max="5378" width="6" customWidth="1"/>
    <col min="5379" max="5379" width="35.625" customWidth="1"/>
    <col min="5380" max="5380" width="10.375" bestFit="1" customWidth="1"/>
    <col min="5381" max="5381" width="10.375" customWidth="1"/>
    <col min="5382" max="5382" width="11.25" customWidth="1"/>
    <col min="5383" max="5383" width="6.5" customWidth="1"/>
    <col min="5633" max="5633" width="5.5" customWidth="1"/>
    <col min="5634" max="5634" width="6" customWidth="1"/>
    <col min="5635" max="5635" width="35.625" customWidth="1"/>
    <col min="5636" max="5636" width="10.375" bestFit="1" customWidth="1"/>
    <col min="5637" max="5637" width="10.375" customWidth="1"/>
    <col min="5638" max="5638" width="11.25" customWidth="1"/>
    <col min="5639" max="5639" width="6.5" customWidth="1"/>
    <col min="5889" max="5889" width="5.5" customWidth="1"/>
    <col min="5890" max="5890" width="6" customWidth="1"/>
    <col min="5891" max="5891" width="35.625" customWidth="1"/>
    <col min="5892" max="5892" width="10.375" bestFit="1" customWidth="1"/>
    <col min="5893" max="5893" width="10.375" customWidth="1"/>
    <col min="5894" max="5894" width="11.25" customWidth="1"/>
    <col min="5895" max="5895" width="6.5" customWidth="1"/>
    <col min="6145" max="6145" width="5.5" customWidth="1"/>
    <col min="6146" max="6146" width="6" customWidth="1"/>
    <col min="6147" max="6147" width="35.625" customWidth="1"/>
    <col min="6148" max="6148" width="10.375" bestFit="1" customWidth="1"/>
    <col min="6149" max="6149" width="10.375" customWidth="1"/>
    <col min="6150" max="6150" width="11.25" customWidth="1"/>
    <col min="6151" max="6151" width="6.5" customWidth="1"/>
    <col min="6401" max="6401" width="5.5" customWidth="1"/>
    <col min="6402" max="6402" width="6" customWidth="1"/>
    <col min="6403" max="6403" width="35.625" customWidth="1"/>
    <col min="6404" max="6404" width="10.375" bestFit="1" customWidth="1"/>
    <col min="6405" max="6405" width="10.375" customWidth="1"/>
    <col min="6406" max="6406" width="11.25" customWidth="1"/>
    <col min="6407" max="6407" width="6.5" customWidth="1"/>
    <col min="6657" max="6657" width="5.5" customWidth="1"/>
    <col min="6658" max="6658" width="6" customWidth="1"/>
    <col min="6659" max="6659" width="35.625" customWidth="1"/>
    <col min="6660" max="6660" width="10.375" bestFit="1" customWidth="1"/>
    <col min="6661" max="6661" width="10.375" customWidth="1"/>
    <col min="6662" max="6662" width="11.25" customWidth="1"/>
    <col min="6663" max="6663" width="6.5" customWidth="1"/>
    <col min="6913" max="6913" width="5.5" customWidth="1"/>
    <col min="6914" max="6914" width="6" customWidth="1"/>
    <col min="6915" max="6915" width="35.625" customWidth="1"/>
    <col min="6916" max="6916" width="10.375" bestFit="1" customWidth="1"/>
    <col min="6917" max="6917" width="10.375" customWidth="1"/>
    <col min="6918" max="6918" width="11.25" customWidth="1"/>
    <col min="6919" max="6919" width="6.5" customWidth="1"/>
    <col min="7169" max="7169" width="5.5" customWidth="1"/>
    <col min="7170" max="7170" width="6" customWidth="1"/>
    <col min="7171" max="7171" width="35.625" customWidth="1"/>
    <col min="7172" max="7172" width="10.375" bestFit="1" customWidth="1"/>
    <col min="7173" max="7173" width="10.375" customWidth="1"/>
    <col min="7174" max="7174" width="11.25" customWidth="1"/>
    <col min="7175" max="7175" width="6.5" customWidth="1"/>
    <col min="7425" max="7425" width="5.5" customWidth="1"/>
    <col min="7426" max="7426" width="6" customWidth="1"/>
    <col min="7427" max="7427" width="35.625" customWidth="1"/>
    <col min="7428" max="7428" width="10.375" bestFit="1" customWidth="1"/>
    <col min="7429" max="7429" width="10.375" customWidth="1"/>
    <col min="7430" max="7430" width="11.25" customWidth="1"/>
    <col min="7431" max="7431" width="6.5" customWidth="1"/>
    <col min="7681" max="7681" width="5.5" customWidth="1"/>
    <col min="7682" max="7682" width="6" customWidth="1"/>
    <col min="7683" max="7683" width="35.625" customWidth="1"/>
    <col min="7684" max="7684" width="10.375" bestFit="1" customWidth="1"/>
    <col min="7685" max="7685" width="10.375" customWidth="1"/>
    <col min="7686" max="7686" width="11.25" customWidth="1"/>
    <col min="7687" max="7687" width="6.5" customWidth="1"/>
    <col min="7937" max="7937" width="5.5" customWidth="1"/>
    <col min="7938" max="7938" width="6" customWidth="1"/>
    <col min="7939" max="7939" width="35.625" customWidth="1"/>
    <col min="7940" max="7940" width="10.375" bestFit="1" customWidth="1"/>
    <col min="7941" max="7941" width="10.375" customWidth="1"/>
    <col min="7942" max="7942" width="11.25" customWidth="1"/>
    <col min="7943" max="7943" width="6.5" customWidth="1"/>
    <col min="8193" max="8193" width="5.5" customWidth="1"/>
    <col min="8194" max="8194" width="6" customWidth="1"/>
    <col min="8195" max="8195" width="35.625" customWidth="1"/>
    <col min="8196" max="8196" width="10.375" bestFit="1" customWidth="1"/>
    <col min="8197" max="8197" width="10.375" customWidth="1"/>
    <col min="8198" max="8198" width="11.25" customWidth="1"/>
    <col min="8199" max="8199" width="6.5" customWidth="1"/>
    <col min="8449" max="8449" width="5.5" customWidth="1"/>
    <col min="8450" max="8450" width="6" customWidth="1"/>
    <col min="8451" max="8451" width="35.625" customWidth="1"/>
    <col min="8452" max="8452" width="10.375" bestFit="1" customWidth="1"/>
    <col min="8453" max="8453" width="10.375" customWidth="1"/>
    <col min="8454" max="8454" width="11.25" customWidth="1"/>
    <col min="8455" max="8455" width="6.5" customWidth="1"/>
    <col min="8705" max="8705" width="5.5" customWidth="1"/>
    <col min="8706" max="8706" width="6" customWidth="1"/>
    <col min="8707" max="8707" width="35.625" customWidth="1"/>
    <col min="8708" max="8708" width="10.375" bestFit="1" customWidth="1"/>
    <col min="8709" max="8709" width="10.375" customWidth="1"/>
    <col min="8710" max="8710" width="11.25" customWidth="1"/>
    <col min="8711" max="8711" width="6.5" customWidth="1"/>
    <col min="8961" max="8961" width="5.5" customWidth="1"/>
    <col min="8962" max="8962" width="6" customWidth="1"/>
    <col min="8963" max="8963" width="35.625" customWidth="1"/>
    <col min="8964" max="8964" width="10.375" bestFit="1" customWidth="1"/>
    <col min="8965" max="8965" width="10.375" customWidth="1"/>
    <col min="8966" max="8966" width="11.25" customWidth="1"/>
    <col min="8967" max="8967" width="6.5" customWidth="1"/>
    <col min="9217" max="9217" width="5.5" customWidth="1"/>
    <col min="9218" max="9218" width="6" customWidth="1"/>
    <col min="9219" max="9219" width="35.625" customWidth="1"/>
    <col min="9220" max="9220" width="10.375" bestFit="1" customWidth="1"/>
    <col min="9221" max="9221" width="10.375" customWidth="1"/>
    <col min="9222" max="9222" width="11.25" customWidth="1"/>
    <col min="9223" max="9223" width="6.5" customWidth="1"/>
    <col min="9473" max="9473" width="5.5" customWidth="1"/>
    <col min="9474" max="9474" width="6" customWidth="1"/>
    <col min="9475" max="9475" width="35.625" customWidth="1"/>
    <col min="9476" max="9476" width="10.375" bestFit="1" customWidth="1"/>
    <col min="9477" max="9477" width="10.375" customWidth="1"/>
    <col min="9478" max="9478" width="11.25" customWidth="1"/>
    <col min="9479" max="9479" width="6.5" customWidth="1"/>
    <col min="9729" max="9729" width="5.5" customWidth="1"/>
    <col min="9730" max="9730" width="6" customWidth="1"/>
    <col min="9731" max="9731" width="35.625" customWidth="1"/>
    <col min="9732" max="9732" width="10.375" bestFit="1" customWidth="1"/>
    <col min="9733" max="9733" width="10.375" customWidth="1"/>
    <col min="9734" max="9734" width="11.25" customWidth="1"/>
    <col min="9735" max="9735" width="6.5" customWidth="1"/>
    <col min="9985" max="9985" width="5.5" customWidth="1"/>
    <col min="9986" max="9986" width="6" customWidth="1"/>
    <col min="9987" max="9987" width="35.625" customWidth="1"/>
    <col min="9988" max="9988" width="10.375" bestFit="1" customWidth="1"/>
    <col min="9989" max="9989" width="10.375" customWidth="1"/>
    <col min="9990" max="9990" width="11.25" customWidth="1"/>
    <col min="9991" max="9991" width="6.5" customWidth="1"/>
    <col min="10241" max="10241" width="5.5" customWidth="1"/>
    <col min="10242" max="10242" width="6" customWidth="1"/>
    <col min="10243" max="10243" width="35.625" customWidth="1"/>
    <col min="10244" max="10244" width="10.375" bestFit="1" customWidth="1"/>
    <col min="10245" max="10245" width="10.375" customWidth="1"/>
    <col min="10246" max="10246" width="11.25" customWidth="1"/>
    <col min="10247" max="10247" width="6.5" customWidth="1"/>
    <col min="10497" max="10497" width="5.5" customWidth="1"/>
    <col min="10498" max="10498" width="6" customWidth="1"/>
    <col min="10499" max="10499" width="35.625" customWidth="1"/>
    <col min="10500" max="10500" width="10.375" bestFit="1" customWidth="1"/>
    <col min="10501" max="10501" width="10.375" customWidth="1"/>
    <col min="10502" max="10502" width="11.25" customWidth="1"/>
    <col min="10503" max="10503" width="6.5" customWidth="1"/>
    <col min="10753" max="10753" width="5.5" customWidth="1"/>
    <col min="10754" max="10754" width="6" customWidth="1"/>
    <col min="10755" max="10755" width="35.625" customWidth="1"/>
    <col min="10756" max="10756" width="10.375" bestFit="1" customWidth="1"/>
    <col min="10757" max="10757" width="10.375" customWidth="1"/>
    <col min="10758" max="10758" width="11.25" customWidth="1"/>
    <col min="10759" max="10759" width="6.5" customWidth="1"/>
    <col min="11009" max="11009" width="5.5" customWidth="1"/>
    <col min="11010" max="11010" width="6" customWidth="1"/>
    <col min="11011" max="11011" width="35.625" customWidth="1"/>
    <col min="11012" max="11012" width="10.375" bestFit="1" customWidth="1"/>
    <col min="11013" max="11013" width="10.375" customWidth="1"/>
    <col min="11014" max="11014" width="11.25" customWidth="1"/>
    <col min="11015" max="11015" width="6.5" customWidth="1"/>
    <col min="11265" max="11265" width="5.5" customWidth="1"/>
    <col min="11266" max="11266" width="6" customWidth="1"/>
    <col min="11267" max="11267" width="35.625" customWidth="1"/>
    <col min="11268" max="11268" width="10.375" bestFit="1" customWidth="1"/>
    <col min="11269" max="11269" width="10.375" customWidth="1"/>
    <col min="11270" max="11270" width="11.25" customWidth="1"/>
    <col min="11271" max="11271" width="6.5" customWidth="1"/>
    <col min="11521" max="11521" width="5.5" customWidth="1"/>
    <col min="11522" max="11522" width="6" customWidth="1"/>
    <col min="11523" max="11523" width="35.625" customWidth="1"/>
    <col min="11524" max="11524" width="10.375" bestFit="1" customWidth="1"/>
    <col min="11525" max="11525" width="10.375" customWidth="1"/>
    <col min="11526" max="11526" width="11.25" customWidth="1"/>
    <col min="11527" max="11527" width="6.5" customWidth="1"/>
    <col min="11777" max="11777" width="5.5" customWidth="1"/>
    <col min="11778" max="11778" width="6" customWidth="1"/>
    <col min="11779" max="11779" width="35.625" customWidth="1"/>
    <col min="11780" max="11780" width="10.375" bestFit="1" customWidth="1"/>
    <col min="11781" max="11781" width="10.375" customWidth="1"/>
    <col min="11782" max="11782" width="11.25" customWidth="1"/>
    <col min="11783" max="11783" width="6.5" customWidth="1"/>
    <col min="12033" max="12033" width="5.5" customWidth="1"/>
    <col min="12034" max="12034" width="6" customWidth="1"/>
    <col min="12035" max="12035" width="35.625" customWidth="1"/>
    <col min="12036" max="12036" width="10.375" bestFit="1" customWidth="1"/>
    <col min="12037" max="12037" width="10.375" customWidth="1"/>
    <col min="12038" max="12038" width="11.25" customWidth="1"/>
    <col min="12039" max="12039" width="6.5" customWidth="1"/>
    <col min="12289" max="12289" width="5.5" customWidth="1"/>
    <col min="12290" max="12290" width="6" customWidth="1"/>
    <col min="12291" max="12291" width="35.625" customWidth="1"/>
    <col min="12292" max="12292" width="10.375" bestFit="1" customWidth="1"/>
    <col min="12293" max="12293" width="10.375" customWidth="1"/>
    <col min="12294" max="12294" width="11.25" customWidth="1"/>
    <col min="12295" max="12295" width="6.5" customWidth="1"/>
    <col min="12545" max="12545" width="5.5" customWidth="1"/>
    <col min="12546" max="12546" width="6" customWidth="1"/>
    <col min="12547" max="12547" width="35.625" customWidth="1"/>
    <col min="12548" max="12548" width="10.375" bestFit="1" customWidth="1"/>
    <col min="12549" max="12549" width="10.375" customWidth="1"/>
    <col min="12550" max="12550" width="11.25" customWidth="1"/>
    <col min="12551" max="12551" width="6.5" customWidth="1"/>
    <col min="12801" max="12801" width="5.5" customWidth="1"/>
    <col min="12802" max="12802" width="6" customWidth="1"/>
    <col min="12803" max="12803" width="35.625" customWidth="1"/>
    <col min="12804" max="12804" width="10.375" bestFit="1" customWidth="1"/>
    <col min="12805" max="12805" width="10.375" customWidth="1"/>
    <col min="12806" max="12806" width="11.25" customWidth="1"/>
    <col min="12807" max="12807" width="6.5" customWidth="1"/>
    <col min="13057" max="13057" width="5.5" customWidth="1"/>
    <col min="13058" max="13058" width="6" customWidth="1"/>
    <col min="13059" max="13059" width="35.625" customWidth="1"/>
    <col min="13060" max="13060" width="10.375" bestFit="1" customWidth="1"/>
    <col min="13061" max="13061" width="10.375" customWidth="1"/>
    <col min="13062" max="13062" width="11.25" customWidth="1"/>
    <col min="13063" max="13063" width="6.5" customWidth="1"/>
    <col min="13313" max="13313" width="5.5" customWidth="1"/>
    <col min="13314" max="13314" width="6" customWidth="1"/>
    <col min="13315" max="13315" width="35.625" customWidth="1"/>
    <col min="13316" max="13316" width="10.375" bestFit="1" customWidth="1"/>
    <col min="13317" max="13317" width="10.375" customWidth="1"/>
    <col min="13318" max="13318" width="11.25" customWidth="1"/>
    <col min="13319" max="13319" width="6.5" customWidth="1"/>
    <col min="13569" max="13569" width="5.5" customWidth="1"/>
    <col min="13570" max="13570" width="6" customWidth="1"/>
    <col min="13571" max="13571" width="35.625" customWidth="1"/>
    <col min="13572" max="13572" width="10.375" bestFit="1" customWidth="1"/>
    <col min="13573" max="13573" width="10.375" customWidth="1"/>
    <col min="13574" max="13574" width="11.25" customWidth="1"/>
    <col min="13575" max="13575" width="6.5" customWidth="1"/>
    <col min="13825" max="13825" width="5.5" customWidth="1"/>
    <col min="13826" max="13826" width="6" customWidth="1"/>
    <col min="13827" max="13827" width="35.625" customWidth="1"/>
    <col min="13828" max="13828" width="10.375" bestFit="1" customWidth="1"/>
    <col min="13829" max="13829" width="10.375" customWidth="1"/>
    <col min="13830" max="13830" width="11.25" customWidth="1"/>
    <col min="13831" max="13831" width="6.5" customWidth="1"/>
    <col min="14081" max="14081" width="5.5" customWidth="1"/>
    <col min="14082" max="14082" width="6" customWidth="1"/>
    <col min="14083" max="14083" width="35.625" customWidth="1"/>
    <col min="14084" max="14084" width="10.375" bestFit="1" customWidth="1"/>
    <col min="14085" max="14085" width="10.375" customWidth="1"/>
    <col min="14086" max="14086" width="11.25" customWidth="1"/>
    <col min="14087" max="14087" width="6.5" customWidth="1"/>
    <col min="14337" max="14337" width="5.5" customWidth="1"/>
    <col min="14338" max="14338" width="6" customWidth="1"/>
    <col min="14339" max="14339" width="35.625" customWidth="1"/>
    <col min="14340" max="14340" width="10.375" bestFit="1" customWidth="1"/>
    <col min="14341" max="14341" width="10.375" customWidth="1"/>
    <col min="14342" max="14342" width="11.25" customWidth="1"/>
    <col min="14343" max="14343" width="6.5" customWidth="1"/>
    <col min="14593" max="14593" width="5.5" customWidth="1"/>
    <col min="14594" max="14594" width="6" customWidth="1"/>
    <col min="14595" max="14595" width="35.625" customWidth="1"/>
    <col min="14596" max="14596" width="10.375" bestFit="1" customWidth="1"/>
    <col min="14597" max="14597" width="10.375" customWidth="1"/>
    <col min="14598" max="14598" width="11.25" customWidth="1"/>
    <col min="14599" max="14599" width="6.5" customWidth="1"/>
    <col min="14849" max="14849" width="5.5" customWidth="1"/>
    <col min="14850" max="14850" width="6" customWidth="1"/>
    <col min="14851" max="14851" width="35.625" customWidth="1"/>
    <col min="14852" max="14852" width="10.375" bestFit="1" customWidth="1"/>
    <col min="14853" max="14853" width="10.375" customWidth="1"/>
    <col min="14854" max="14854" width="11.25" customWidth="1"/>
    <col min="14855" max="14855" width="6.5" customWidth="1"/>
    <col min="15105" max="15105" width="5.5" customWidth="1"/>
    <col min="15106" max="15106" width="6" customWidth="1"/>
    <col min="15107" max="15107" width="35.625" customWidth="1"/>
    <col min="15108" max="15108" width="10.375" bestFit="1" customWidth="1"/>
    <col min="15109" max="15109" width="10.375" customWidth="1"/>
    <col min="15110" max="15110" width="11.25" customWidth="1"/>
    <col min="15111" max="15111" width="6.5" customWidth="1"/>
    <col min="15361" max="15361" width="5.5" customWidth="1"/>
    <col min="15362" max="15362" width="6" customWidth="1"/>
    <col min="15363" max="15363" width="35.625" customWidth="1"/>
    <col min="15364" max="15364" width="10.375" bestFit="1" customWidth="1"/>
    <col min="15365" max="15365" width="10.375" customWidth="1"/>
    <col min="15366" max="15366" width="11.25" customWidth="1"/>
    <col min="15367" max="15367" width="6.5" customWidth="1"/>
    <col min="15617" max="15617" width="5.5" customWidth="1"/>
    <col min="15618" max="15618" width="6" customWidth="1"/>
    <col min="15619" max="15619" width="35.625" customWidth="1"/>
    <col min="15620" max="15620" width="10.375" bestFit="1" customWidth="1"/>
    <col min="15621" max="15621" width="10.375" customWidth="1"/>
    <col min="15622" max="15622" width="11.25" customWidth="1"/>
    <col min="15623" max="15623" width="6.5" customWidth="1"/>
    <col min="15873" max="15873" width="5.5" customWidth="1"/>
    <col min="15874" max="15874" width="6" customWidth="1"/>
    <col min="15875" max="15875" width="35.625" customWidth="1"/>
    <col min="15876" max="15876" width="10.375" bestFit="1" customWidth="1"/>
    <col min="15877" max="15877" width="10.375" customWidth="1"/>
    <col min="15878" max="15878" width="11.25" customWidth="1"/>
    <col min="15879" max="15879" width="6.5" customWidth="1"/>
    <col min="16129" max="16129" width="5.5" customWidth="1"/>
    <col min="16130" max="16130" width="6" customWidth="1"/>
    <col min="16131" max="16131" width="35.625" customWidth="1"/>
    <col min="16132" max="16132" width="10.375" bestFit="1" customWidth="1"/>
    <col min="16133" max="16133" width="10.375" customWidth="1"/>
    <col min="16134" max="16134" width="11.25" customWidth="1"/>
    <col min="16135" max="16135" width="6.5" customWidth="1"/>
  </cols>
  <sheetData>
    <row r="1" spans="2:7" ht="15" customHeight="1">
      <c r="B1" s="1"/>
      <c r="C1" s="2" t="s">
        <v>0</v>
      </c>
      <c r="D1" s="2"/>
      <c r="E1" s="2"/>
      <c r="F1" s="2"/>
      <c r="G1" s="2"/>
    </row>
    <row r="2" spans="2:7">
      <c r="B2" s="1"/>
      <c r="C2" s="3"/>
      <c r="D2" s="4"/>
      <c r="E2" s="4"/>
      <c r="F2" s="4"/>
      <c r="G2" s="5"/>
    </row>
    <row r="3" spans="2:7" ht="14.25">
      <c r="B3" s="6" t="s">
        <v>1</v>
      </c>
      <c r="C3" s="6"/>
      <c r="D3" s="6"/>
      <c r="E3" s="6"/>
      <c r="F3" s="6"/>
      <c r="G3" s="6"/>
    </row>
    <row r="4" spans="2:7">
      <c r="B4" s="1"/>
      <c r="C4" s="3"/>
      <c r="D4" s="4"/>
      <c r="E4" s="4"/>
      <c r="F4" s="4"/>
      <c r="G4" s="5"/>
    </row>
    <row r="5" spans="2:7" ht="14.25">
      <c r="B5" s="7" t="s">
        <v>2</v>
      </c>
      <c r="C5" s="8" t="s">
        <v>3</v>
      </c>
      <c r="D5" s="9" t="s">
        <v>4</v>
      </c>
      <c r="E5" s="9" t="s">
        <v>5</v>
      </c>
      <c r="F5" s="10" t="s">
        <v>6</v>
      </c>
      <c r="G5" s="11" t="s">
        <v>7</v>
      </c>
    </row>
    <row r="6" spans="2:7" ht="24" customHeight="1">
      <c r="B6" s="12"/>
      <c r="C6" s="13"/>
      <c r="D6" s="14"/>
      <c r="E6" s="14"/>
      <c r="F6" s="14"/>
      <c r="G6" s="15"/>
    </row>
    <row r="7" spans="2:7" ht="14.25">
      <c r="B7" s="16" t="s">
        <v>8</v>
      </c>
      <c r="C7" s="17" t="s">
        <v>9</v>
      </c>
      <c r="D7" s="18">
        <v>100</v>
      </c>
      <c r="E7" s="18">
        <v>100</v>
      </c>
      <c r="F7" s="18">
        <v>38</v>
      </c>
      <c r="G7" s="19">
        <f>F7/E7*100</f>
        <v>38</v>
      </c>
    </row>
    <row r="8" spans="2:7">
      <c r="B8" s="20" t="s">
        <v>10</v>
      </c>
      <c r="C8" s="21" t="s">
        <v>11</v>
      </c>
      <c r="D8" s="22">
        <v>100</v>
      </c>
      <c r="E8" s="22">
        <v>100</v>
      </c>
      <c r="F8" s="22">
        <v>38</v>
      </c>
      <c r="G8" s="23">
        <f t="shared" ref="G8:G71" si="0">F8/E8*100</f>
        <v>38</v>
      </c>
    </row>
    <row r="9" spans="2:7">
      <c r="B9" s="24"/>
      <c r="C9" s="21" t="s">
        <v>12</v>
      </c>
      <c r="D9" s="25">
        <v>100</v>
      </c>
      <c r="E9" s="25">
        <v>100</v>
      </c>
      <c r="F9" s="25">
        <v>38</v>
      </c>
      <c r="G9" s="26">
        <f t="shared" si="0"/>
        <v>38</v>
      </c>
    </row>
    <row r="10" spans="2:7">
      <c r="B10" s="24"/>
      <c r="C10" s="21" t="s">
        <v>13</v>
      </c>
      <c r="D10" s="25">
        <v>100</v>
      </c>
      <c r="E10" s="25">
        <v>100</v>
      </c>
      <c r="F10" s="25">
        <v>38</v>
      </c>
      <c r="G10" s="26">
        <f t="shared" si="0"/>
        <v>38</v>
      </c>
    </row>
    <row r="11" spans="2:7" ht="14.25">
      <c r="B11" s="16" t="s">
        <v>14</v>
      </c>
      <c r="C11" s="27" t="s">
        <v>15</v>
      </c>
      <c r="D11" s="18">
        <f>D12+D15+D18</f>
        <v>700000</v>
      </c>
      <c r="E11" s="18">
        <f>E12+E15+E18</f>
        <v>925000</v>
      </c>
      <c r="F11" s="18">
        <f>F12+F15+F18</f>
        <v>191070</v>
      </c>
      <c r="G11" s="19">
        <f t="shared" si="0"/>
        <v>20.656216216216215</v>
      </c>
    </row>
    <row r="12" spans="2:7" ht="14.25">
      <c r="B12" s="20" t="s">
        <v>16</v>
      </c>
      <c r="C12" s="28" t="s">
        <v>17</v>
      </c>
      <c r="D12" s="22">
        <v>180000</v>
      </c>
      <c r="E12" s="22">
        <v>180000</v>
      </c>
      <c r="F12" s="22">
        <v>84521</v>
      </c>
      <c r="G12" s="23">
        <f t="shared" si="0"/>
        <v>46.956111111111113</v>
      </c>
    </row>
    <row r="13" spans="2:7">
      <c r="B13" s="24"/>
      <c r="C13" s="21" t="s">
        <v>12</v>
      </c>
      <c r="D13" s="25">
        <v>180000</v>
      </c>
      <c r="E13" s="25">
        <v>180000</v>
      </c>
      <c r="F13" s="25">
        <v>84521</v>
      </c>
      <c r="G13" s="26">
        <f t="shared" si="0"/>
        <v>46.956111111111113</v>
      </c>
    </row>
    <row r="14" spans="2:7" ht="14.25" customHeight="1">
      <c r="B14" s="24"/>
      <c r="C14" s="29" t="s">
        <v>18</v>
      </c>
      <c r="D14" s="25">
        <v>180000</v>
      </c>
      <c r="E14" s="25">
        <v>180000</v>
      </c>
      <c r="F14" s="25">
        <v>84521</v>
      </c>
      <c r="G14" s="26">
        <f t="shared" si="0"/>
        <v>46.956111111111113</v>
      </c>
    </row>
    <row r="15" spans="2:7" ht="14.25">
      <c r="B15" s="20" t="s">
        <v>19</v>
      </c>
      <c r="C15" s="28" t="s">
        <v>20</v>
      </c>
      <c r="D15" s="22"/>
      <c r="E15" s="22">
        <v>225000</v>
      </c>
      <c r="F15" s="22">
        <v>0</v>
      </c>
      <c r="G15" s="23">
        <f t="shared" si="0"/>
        <v>0</v>
      </c>
    </row>
    <row r="16" spans="2:7">
      <c r="B16" s="24"/>
      <c r="C16" s="21" t="s">
        <v>21</v>
      </c>
      <c r="D16" s="25"/>
      <c r="E16" s="25">
        <v>225000</v>
      </c>
      <c r="F16" s="25">
        <v>0</v>
      </c>
      <c r="G16" s="26">
        <f t="shared" si="0"/>
        <v>0</v>
      </c>
    </row>
    <row r="17" spans="2:7">
      <c r="B17" s="24"/>
      <c r="C17" s="21" t="s">
        <v>22</v>
      </c>
      <c r="D17" s="25"/>
      <c r="E17" s="25">
        <v>225000</v>
      </c>
      <c r="F17" s="25">
        <v>0</v>
      </c>
      <c r="G17" s="26">
        <f t="shared" si="0"/>
        <v>0</v>
      </c>
    </row>
    <row r="18" spans="2:7" ht="14.25">
      <c r="B18" s="20" t="s">
        <v>23</v>
      </c>
      <c r="C18" s="28" t="s">
        <v>24</v>
      </c>
      <c r="D18" s="22">
        <v>520000</v>
      </c>
      <c r="E18" s="22">
        <v>520000</v>
      </c>
      <c r="F18" s="22">
        <v>106549</v>
      </c>
      <c r="G18" s="23">
        <f t="shared" si="0"/>
        <v>20.490192307692308</v>
      </c>
    </row>
    <row r="19" spans="2:7">
      <c r="B19" s="24"/>
      <c r="C19" s="21" t="s">
        <v>12</v>
      </c>
      <c r="D19" s="25">
        <v>430000</v>
      </c>
      <c r="E19" s="25">
        <v>430000</v>
      </c>
      <c r="F19" s="25">
        <v>106549</v>
      </c>
      <c r="G19" s="26">
        <f t="shared" si="0"/>
        <v>24.778837209302328</v>
      </c>
    </row>
    <row r="20" spans="2:7" ht="17.25" customHeight="1">
      <c r="B20" s="24"/>
      <c r="C20" s="29" t="s">
        <v>18</v>
      </c>
      <c r="D20" s="25">
        <v>430000</v>
      </c>
      <c r="E20" s="25">
        <v>430000</v>
      </c>
      <c r="F20" s="25">
        <v>106549</v>
      </c>
      <c r="G20" s="26">
        <f t="shared" si="0"/>
        <v>24.778837209302328</v>
      </c>
    </row>
    <row r="21" spans="2:7" ht="17.25" customHeight="1">
      <c r="B21" s="24"/>
      <c r="C21" s="21" t="s">
        <v>25</v>
      </c>
      <c r="D21" s="25">
        <v>90000</v>
      </c>
      <c r="E21" s="25">
        <v>90000</v>
      </c>
      <c r="F21" s="25">
        <v>0</v>
      </c>
      <c r="G21" s="26">
        <f t="shared" si="0"/>
        <v>0</v>
      </c>
    </row>
    <row r="22" spans="2:7" ht="17.25" customHeight="1">
      <c r="B22" s="24"/>
      <c r="C22" s="30" t="s">
        <v>26</v>
      </c>
      <c r="D22" s="25">
        <v>90000</v>
      </c>
      <c r="E22" s="25">
        <v>90000</v>
      </c>
      <c r="F22" s="25">
        <v>0</v>
      </c>
      <c r="G22" s="26">
        <f t="shared" si="0"/>
        <v>0</v>
      </c>
    </row>
    <row r="23" spans="2:7" ht="14.25">
      <c r="B23" s="31" t="s">
        <v>27</v>
      </c>
      <c r="C23" s="32" t="s">
        <v>28</v>
      </c>
      <c r="D23" s="33">
        <f>D24+D27</f>
        <v>4210000</v>
      </c>
      <c r="E23" s="33">
        <f>E24+E27</f>
        <v>4210000</v>
      </c>
      <c r="F23" s="33">
        <f>F24+F27</f>
        <v>1619569</v>
      </c>
      <c r="G23" s="19">
        <f t="shared" si="0"/>
        <v>38.469572446555823</v>
      </c>
    </row>
    <row r="24" spans="2:7" ht="14.25">
      <c r="B24" s="20" t="s">
        <v>29</v>
      </c>
      <c r="C24" s="34" t="s">
        <v>30</v>
      </c>
      <c r="D24" s="22">
        <v>3655000</v>
      </c>
      <c r="E24" s="22">
        <v>3655000</v>
      </c>
      <c r="F24" s="22">
        <v>1394107</v>
      </c>
      <c r="G24" s="23">
        <f t="shared" si="0"/>
        <v>38.142462380300955</v>
      </c>
    </row>
    <row r="25" spans="2:7">
      <c r="B25" s="24"/>
      <c r="C25" s="21" t="s">
        <v>12</v>
      </c>
      <c r="D25" s="25">
        <v>3655000</v>
      </c>
      <c r="E25" s="25">
        <v>3655000</v>
      </c>
      <c r="F25" s="25">
        <v>1394107</v>
      </c>
      <c r="G25" s="26">
        <f t="shared" si="0"/>
        <v>38.142462380300955</v>
      </c>
    </row>
    <row r="26" spans="2:7" ht="19.5" customHeight="1">
      <c r="B26" s="24"/>
      <c r="C26" s="29" t="s">
        <v>18</v>
      </c>
      <c r="D26" s="25">
        <v>3655000</v>
      </c>
      <c r="E26" s="25">
        <v>3655000</v>
      </c>
      <c r="F26" s="25">
        <v>1394107</v>
      </c>
      <c r="G26" s="26">
        <f t="shared" si="0"/>
        <v>38.142462380300955</v>
      </c>
    </row>
    <row r="27" spans="2:7" ht="14.25">
      <c r="B27" s="35">
        <v>70005</v>
      </c>
      <c r="C27" s="36" t="s">
        <v>31</v>
      </c>
      <c r="D27" s="22">
        <v>555000</v>
      </c>
      <c r="E27" s="22">
        <v>555000</v>
      </c>
      <c r="F27" s="22">
        <v>225462</v>
      </c>
      <c r="G27" s="23">
        <f t="shared" si="0"/>
        <v>40.623783783783786</v>
      </c>
    </row>
    <row r="28" spans="2:7">
      <c r="B28" s="37"/>
      <c r="C28" s="21" t="s">
        <v>12</v>
      </c>
      <c r="D28" s="25">
        <v>375000</v>
      </c>
      <c r="E28" s="25">
        <v>375000</v>
      </c>
      <c r="F28" s="25">
        <v>110462</v>
      </c>
      <c r="G28" s="26">
        <f t="shared" si="0"/>
        <v>29.456533333333333</v>
      </c>
    </row>
    <row r="29" spans="2:7" ht="18" customHeight="1">
      <c r="B29" s="37"/>
      <c r="C29" s="29" t="s">
        <v>18</v>
      </c>
      <c r="D29" s="25">
        <v>375000</v>
      </c>
      <c r="E29" s="25">
        <v>375000</v>
      </c>
      <c r="F29" s="25">
        <v>110462</v>
      </c>
      <c r="G29" s="26">
        <f t="shared" si="0"/>
        <v>29.456533333333333</v>
      </c>
    </row>
    <row r="30" spans="2:7">
      <c r="B30" s="37"/>
      <c r="C30" s="30" t="s">
        <v>32</v>
      </c>
      <c r="D30" s="25">
        <v>180000</v>
      </c>
      <c r="E30" s="25">
        <v>180000</v>
      </c>
      <c r="F30" s="25">
        <v>115000</v>
      </c>
      <c r="G30" s="26">
        <f t="shared" si="0"/>
        <v>63.888888888888886</v>
      </c>
    </row>
    <row r="31" spans="2:7">
      <c r="B31" s="37"/>
      <c r="C31" s="30" t="s">
        <v>26</v>
      </c>
      <c r="D31" s="25">
        <v>180000</v>
      </c>
      <c r="E31" s="25">
        <v>180000</v>
      </c>
      <c r="F31" s="25">
        <v>115000</v>
      </c>
      <c r="G31" s="26">
        <f t="shared" si="0"/>
        <v>63.888888888888886</v>
      </c>
    </row>
    <row r="32" spans="2:7" ht="14.25">
      <c r="B32" s="38">
        <v>710</v>
      </c>
      <c r="C32" s="39" t="s">
        <v>33</v>
      </c>
      <c r="D32" s="33">
        <f>D33+D37</f>
        <v>416224</v>
      </c>
      <c r="E32" s="33">
        <f>E33+E37</f>
        <v>499224</v>
      </c>
      <c r="F32" s="33">
        <f>F33+F37</f>
        <v>69940</v>
      </c>
      <c r="G32" s="19">
        <f t="shared" si="0"/>
        <v>14.009743121324295</v>
      </c>
    </row>
    <row r="33" spans="2:7" ht="14.25">
      <c r="B33" s="35">
        <v>71004</v>
      </c>
      <c r="C33" s="36" t="s">
        <v>34</v>
      </c>
      <c r="D33" s="22">
        <v>136224</v>
      </c>
      <c r="E33" s="22">
        <v>136224</v>
      </c>
      <c r="F33" s="22">
        <v>3690</v>
      </c>
      <c r="G33" s="23">
        <f t="shared" si="0"/>
        <v>2.7087737843551798</v>
      </c>
    </row>
    <row r="34" spans="2:7">
      <c r="B34" s="37"/>
      <c r="C34" s="30" t="s">
        <v>35</v>
      </c>
      <c r="D34" s="25">
        <f>D35+D36</f>
        <v>136224</v>
      </c>
      <c r="E34" s="25">
        <v>136224</v>
      </c>
      <c r="F34" s="25">
        <v>3690</v>
      </c>
      <c r="G34" s="26">
        <f t="shared" si="0"/>
        <v>2.7087737843551798</v>
      </c>
    </row>
    <row r="35" spans="2:7">
      <c r="B35" s="37"/>
      <c r="C35" s="40" t="s">
        <v>36</v>
      </c>
      <c r="D35" s="25">
        <v>10000</v>
      </c>
      <c r="E35" s="25">
        <v>10000</v>
      </c>
      <c r="F35" s="25">
        <v>0</v>
      </c>
      <c r="G35" s="26">
        <f t="shared" si="0"/>
        <v>0</v>
      </c>
    </row>
    <row r="36" spans="2:7" ht="17.25" customHeight="1">
      <c r="B36" s="37"/>
      <c r="C36" s="29" t="s">
        <v>18</v>
      </c>
      <c r="D36" s="25">
        <v>126224</v>
      </c>
      <c r="E36" s="25">
        <v>126224</v>
      </c>
      <c r="F36" s="25">
        <v>3690</v>
      </c>
      <c r="G36" s="26">
        <f t="shared" si="0"/>
        <v>2.9233743186715682</v>
      </c>
    </row>
    <row r="37" spans="2:7" ht="14.25">
      <c r="B37" s="35">
        <v>71035</v>
      </c>
      <c r="C37" s="36" t="s">
        <v>37</v>
      </c>
      <c r="D37" s="22">
        <f>D38+D40</f>
        <v>280000</v>
      </c>
      <c r="E37" s="22">
        <f>E38+E40</f>
        <v>363000</v>
      </c>
      <c r="F37" s="22">
        <f>F38+F40</f>
        <v>66250</v>
      </c>
      <c r="G37" s="23">
        <f t="shared" si="0"/>
        <v>18.250688705234161</v>
      </c>
    </row>
    <row r="38" spans="2:7">
      <c r="B38" s="37"/>
      <c r="C38" s="21" t="s">
        <v>12</v>
      </c>
      <c r="D38" s="25">
        <v>180000</v>
      </c>
      <c r="E38" s="25">
        <v>188000</v>
      </c>
      <c r="F38" s="25">
        <v>66250</v>
      </c>
      <c r="G38" s="26">
        <f t="shared" si="0"/>
        <v>35.23936170212766</v>
      </c>
    </row>
    <row r="39" spans="2:7" ht="18.75" customHeight="1">
      <c r="B39" s="37"/>
      <c r="C39" s="29" t="s">
        <v>18</v>
      </c>
      <c r="D39" s="25">
        <v>180000</v>
      </c>
      <c r="E39" s="25">
        <v>188000</v>
      </c>
      <c r="F39" s="25">
        <v>66250</v>
      </c>
      <c r="G39" s="26">
        <f t="shared" si="0"/>
        <v>35.23936170212766</v>
      </c>
    </row>
    <row r="40" spans="2:7">
      <c r="B40" s="37"/>
      <c r="C40" s="30" t="s">
        <v>32</v>
      </c>
      <c r="D40" s="25">
        <v>100000</v>
      </c>
      <c r="E40" s="25">
        <v>175000</v>
      </c>
      <c r="F40" s="25">
        <v>0</v>
      </c>
      <c r="G40" s="26">
        <f t="shared" si="0"/>
        <v>0</v>
      </c>
    </row>
    <row r="41" spans="2:7">
      <c r="B41" s="37"/>
      <c r="C41" s="30" t="s">
        <v>26</v>
      </c>
      <c r="D41" s="25">
        <v>100000</v>
      </c>
      <c r="E41" s="25">
        <v>175000</v>
      </c>
      <c r="F41" s="25">
        <v>0</v>
      </c>
      <c r="G41" s="26">
        <f t="shared" si="0"/>
        <v>0</v>
      </c>
    </row>
    <row r="42" spans="2:7" ht="14.25">
      <c r="B42" s="38">
        <v>750</v>
      </c>
      <c r="C42" s="39" t="s">
        <v>38</v>
      </c>
      <c r="D42" s="33">
        <f>D43+D46+D50+D58+D65</f>
        <v>7175408</v>
      </c>
      <c r="E42" s="33">
        <f>E43+E46+E50+E58+E65</f>
        <v>7180318</v>
      </c>
      <c r="F42" s="33">
        <f>F43+F46+F50+F58+F65</f>
        <v>3377827</v>
      </c>
      <c r="G42" s="19">
        <f t="shared" si="0"/>
        <v>47.04286077580408</v>
      </c>
    </row>
    <row r="43" spans="2:7" ht="14.25">
      <c r="B43" s="35">
        <v>75011</v>
      </c>
      <c r="C43" s="36" t="s">
        <v>39</v>
      </c>
      <c r="D43" s="22">
        <v>321467</v>
      </c>
      <c r="E43" s="22">
        <v>321467</v>
      </c>
      <c r="F43" s="22">
        <v>227743</v>
      </c>
      <c r="G43" s="23">
        <f t="shared" si="0"/>
        <v>70.844907875458446</v>
      </c>
    </row>
    <row r="44" spans="2:7">
      <c r="B44" s="37"/>
      <c r="C44" s="30" t="s">
        <v>35</v>
      </c>
      <c r="D44" s="25">
        <v>321467</v>
      </c>
      <c r="E44" s="25">
        <v>321467</v>
      </c>
      <c r="F44" s="25">
        <v>227743</v>
      </c>
      <c r="G44" s="26">
        <f t="shared" si="0"/>
        <v>70.844907875458446</v>
      </c>
    </row>
    <row r="45" spans="2:7">
      <c r="B45" s="37"/>
      <c r="C45" s="40" t="s">
        <v>36</v>
      </c>
      <c r="D45" s="25">
        <v>321467</v>
      </c>
      <c r="E45" s="25">
        <v>321467</v>
      </c>
      <c r="F45" s="25">
        <v>227743</v>
      </c>
      <c r="G45" s="26">
        <f t="shared" si="0"/>
        <v>70.844907875458446</v>
      </c>
    </row>
    <row r="46" spans="2:7" ht="14.25">
      <c r="B46" s="35">
        <v>75022</v>
      </c>
      <c r="C46" s="36" t="s">
        <v>40</v>
      </c>
      <c r="D46" s="22">
        <v>310000</v>
      </c>
      <c r="E46" s="22">
        <v>310000</v>
      </c>
      <c r="F46" s="22">
        <v>136111</v>
      </c>
      <c r="G46" s="23">
        <f t="shared" si="0"/>
        <v>43.906774193548387</v>
      </c>
    </row>
    <row r="47" spans="2:7">
      <c r="B47" s="37"/>
      <c r="C47" s="21" t="s">
        <v>12</v>
      </c>
      <c r="D47" s="25">
        <f>D48+D49</f>
        <v>310000</v>
      </c>
      <c r="E47" s="25">
        <v>310000</v>
      </c>
      <c r="F47" s="25">
        <v>136111</v>
      </c>
      <c r="G47" s="26">
        <f t="shared" si="0"/>
        <v>43.906774193548387</v>
      </c>
    </row>
    <row r="48" spans="2:7" ht="15.75" customHeight="1">
      <c r="B48" s="37"/>
      <c r="C48" s="29" t="s">
        <v>18</v>
      </c>
      <c r="D48" s="25">
        <v>15000</v>
      </c>
      <c r="E48" s="25">
        <v>15000</v>
      </c>
      <c r="F48" s="25">
        <v>5905</v>
      </c>
      <c r="G48" s="26">
        <f t="shared" si="0"/>
        <v>39.366666666666667</v>
      </c>
    </row>
    <row r="49" spans="2:8">
      <c r="B49" s="37"/>
      <c r="C49" s="40" t="s">
        <v>41</v>
      </c>
      <c r="D49" s="25">
        <v>295000</v>
      </c>
      <c r="E49" s="25">
        <v>295000</v>
      </c>
      <c r="F49" s="25">
        <v>130206</v>
      </c>
      <c r="G49" s="26">
        <f t="shared" si="0"/>
        <v>44.137627118644069</v>
      </c>
    </row>
    <row r="50" spans="2:8" ht="14.25">
      <c r="B50" s="35">
        <v>75023</v>
      </c>
      <c r="C50" s="36" t="s">
        <v>42</v>
      </c>
      <c r="D50" s="22">
        <f>D51+D56</f>
        <v>5344670</v>
      </c>
      <c r="E50" s="22">
        <f>E51+E56</f>
        <v>5344670</v>
      </c>
      <c r="F50" s="22">
        <f>F51+F56</f>
        <v>2639907</v>
      </c>
      <c r="G50" s="23">
        <f t="shared" si="0"/>
        <v>49.393264691739617</v>
      </c>
    </row>
    <row r="51" spans="2:8">
      <c r="B51" s="37"/>
      <c r="C51" s="30" t="s">
        <v>35</v>
      </c>
      <c r="D51" s="25">
        <f>SUM(D52:D55)</f>
        <v>5314670</v>
      </c>
      <c r="E51" s="25">
        <f>SUM(E52:E55)</f>
        <v>5314670</v>
      </c>
      <c r="F51" s="25">
        <v>2620989</v>
      </c>
      <c r="G51" s="26">
        <f t="shared" si="0"/>
        <v>49.316119345133373</v>
      </c>
    </row>
    <row r="52" spans="2:8">
      <c r="B52" s="37"/>
      <c r="C52" s="40" t="s">
        <v>36</v>
      </c>
      <c r="D52" s="25">
        <v>4310000</v>
      </c>
      <c r="E52" s="25">
        <v>4310000</v>
      </c>
      <c r="F52" s="25">
        <v>2135875</v>
      </c>
      <c r="G52" s="26">
        <f t="shared" si="0"/>
        <v>49.556264501160094</v>
      </c>
    </row>
    <row r="53" spans="2:8" ht="14.25" customHeight="1">
      <c r="B53" s="37"/>
      <c r="C53" s="29" t="s">
        <v>18</v>
      </c>
      <c r="D53" s="25">
        <v>988000</v>
      </c>
      <c r="E53" s="25">
        <v>988000</v>
      </c>
      <c r="F53" s="25">
        <v>480183</v>
      </c>
      <c r="G53" s="26">
        <f t="shared" si="0"/>
        <v>48.601518218623482</v>
      </c>
    </row>
    <row r="54" spans="2:8">
      <c r="B54" s="37"/>
      <c r="C54" s="21" t="s">
        <v>13</v>
      </c>
      <c r="D54" s="25">
        <v>1670</v>
      </c>
      <c r="E54" s="25">
        <v>1670</v>
      </c>
      <c r="F54" s="25">
        <v>0</v>
      </c>
      <c r="G54" s="26">
        <f t="shared" si="0"/>
        <v>0</v>
      </c>
    </row>
    <row r="55" spans="2:8">
      <c r="B55" s="37"/>
      <c r="C55" s="40" t="s">
        <v>41</v>
      </c>
      <c r="D55" s="25">
        <v>15000</v>
      </c>
      <c r="E55" s="25">
        <v>15000</v>
      </c>
      <c r="F55" s="25">
        <v>4931</v>
      </c>
      <c r="G55" s="26">
        <f t="shared" si="0"/>
        <v>32.873333333333335</v>
      </c>
    </row>
    <row r="56" spans="2:8">
      <c r="B56" s="37"/>
      <c r="C56" s="30" t="s">
        <v>32</v>
      </c>
      <c r="D56" s="25">
        <v>30000</v>
      </c>
      <c r="E56" s="25">
        <v>30000</v>
      </c>
      <c r="F56" s="25">
        <v>18918</v>
      </c>
      <c r="G56" s="26">
        <f t="shared" si="0"/>
        <v>63.06</v>
      </c>
    </row>
    <row r="57" spans="2:8">
      <c r="B57" s="37"/>
      <c r="C57" s="30" t="s">
        <v>26</v>
      </c>
      <c r="D57" s="25">
        <v>30000</v>
      </c>
      <c r="E57" s="25">
        <v>30000</v>
      </c>
      <c r="F57" s="25">
        <v>18918</v>
      </c>
      <c r="G57" s="26">
        <f t="shared" si="0"/>
        <v>63.06</v>
      </c>
    </row>
    <row r="58" spans="2:8" ht="14.25">
      <c r="B58" s="35">
        <v>75075</v>
      </c>
      <c r="C58" s="36" t="s">
        <v>43</v>
      </c>
      <c r="D58" s="22">
        <f>D59</f>
        <v>1039271</v>
      </c>
      <c r="E58" s="22">
        <f>E59</f>
        <v>1044181</v>
      </c>
      <c r="F58" s="22">
        <f>F59</f>
        <v>353401</v>
      </c>
      <c r="G58" s="41">
        <f>G59</f>
        <v>33.844802768868618</v>
      </c>
      <c r="H58" s="42"/>
    </row>
    <row r="59" spans="2:8">
      <c r="B59" s="37"/>
      <c r="C59" s="30" t="s">
        <v>35</v>
      </c>
      <c r="D59" s="25">
        <f>SUM(D60:D64)</f>
        <v>1039271</v>
      </c>
      <c r="E59" s="25">
        <f>SUM(E60:E64)</f>
        <v>1044181</v>
      </c>
      <c r="F59" s="25">
        <f>SUM(F60:F64)</f>
        <v>353401</v>
      </c>
      <c r="G59" s="26">
        <f t="shared" si="0"/>
        <v>33.844802768868618</v>
      </c>
      <c r="H59" s="42"/>
    </row>
    <row r="60" spans="2:8">
      <c r="B60" s="37"/>
      <c r="C60" s="40" t="s">
        <v>36</v>
      </c>
      <c r="D60" s="25">
        <v>55000</v>
      </c>
      <c r="E60" s="25">
        <v>55000</v>
      </c>
      <c r="F60" s="25">
        <v>950</v>
      </c>
      <c r="G60" s="26">
        <f t="shared" si="0"/>
        <v>1.7272727272727273</v>
      </c>
      <c r="H60" s="42"/>
    </row>
    <row r="61" spans="2:8" ht="13.5" customHeight="1">
      <c r="B61" s="37"/>
      <c r="C61" s="29" t="s">
        <v>18</v>
      </c>
      <c r="D61" s="25">
        <v>262850</v>
      </c>
      <c r="E61" s="25">
        <v>262850</v>
      </c>
      <c r="F61" s="25">
        <v>114922</v>
      </c>
      <c r="G61" s="26">
        <f t="shared" si="0"/>
        <v>43.72151417158075</v>
      </c>
      <c r="H61" s="42"/>
    </row>
    <row r="62" spans="2:8" ht="13.5" customHeight="1">
      <c r="B62" s="37"/>
      <c r="C62" s="21" t="s">
        <v>13</v>
      </c>
      <c r="D62" s="25"/>
      <c r="E62" s="25">
        <v>4910</v>
      </c>
      <c r="F62" s="25">
        <v>2460</v>
      </c>
      <c r="G62" s="26">
        <f t="shared" si="0"/>
        <v>50.101832993890014</v>
      </c>
      <c r="H62" s="42"/>
    </row>
    <row r="63" spans="2:8">
      <c r="B63" s="37"/>
      <c r="C63" s="40" t="s">
        <v>41</v>
      </c>
      <c r="D63" s="25">
        <v>5500</v>
      </c>
      <c r="E63" s="25">
        <v>5500</v>
      </c>
      <c r="F63" s="25">
        <v>2940</v>
      </c>
      <c r="G63" s="26">
        <f t="shared" si="0"/>
        <v>53.454545454545453</v>
      </c>
      <c r="H63" s="42"/>
    </row>
    <row r="64" spans="2:8" ht="23.25">
      <c r="B64" s="37"/>
      <c r="C64" s="43" t="s">
        <v>44</v>
      </c>
      <c r="D64" s="44">
        <v>715921</v>
      </c>
      <c r="E64" s="44">
        <v>715921</v>
      </c>
      <c r="F64" s="44">
        <v>232129</v>
      </c>
      <c r="G64" s="45">
        <f t="shared" si="0"/>
        <v>32.423828886148051</v>
      </c>
      <c r="H64" s="42"/>
    </row>
    <row r="65" spans="2:8" ht="14.25">
      <c r="B65" s="35">
        <v>75095</v>
      </c>
      <c r="C65" s="36" t="s">
        <v>45</v>
      </c>
      <c r="D65" s="22">
        <v>160000</v>
      </c>
      <c r="E65" s="22">
        <f>E66</f>
        <v>160000</v>
      </c>
      <c r="F65" s="22">
        <f>F66</f>
        <v>20665</v>
      </c>
      <c r="G65" s="23">
        <f t="shared" si="0"/>
        <v>12.915625</v>
      </c>
    </row>
    <row r="66" spans="2:8">
      <c r="B66" s="37"/>
      <c r="C66" s="30" t="s">
        <v>35</v>
      </c>
      <c r="D66" s="25">
        <v>160000</v>
      </c>
      <c r="E66" s="25">
        <v>160000</v>
      </c>
      <c r="F66" s="25">
        <v>20665</v>
      </c>
      <c r="G66" s="26">
        <f t="shared" si="0"/>
        <v>12.915625</v>
      </c>
    </row>
    <row r="67" spans="2:8" ht="17.25" customHeight="1">
      <c r="B67" s="37"/>
      <c r="C67" s="29" t="s">
        <v>18</v>
      </c>
      <c r="D67" s="25">
        <v>160000</v>
      </c>
      <c r="E67" s="25">
        <v>160000</v>
      </c>
      <c r="F67" s="25">
        <v>20665</v>
      </c>
      <c r="G67" s="26">
        <f t="shared" si="0"/>
        <v>12.915625</v>
      </c>
    </row>
    <row r="68" spans="2:8" ht="21.75">
      <c r="B68" s="46">
        <v>751</v>
      </c>
      <c r="C68" s="47" t="s">
        <v>46</v>
      </c>
      <c r="D68" s="48">
        <v>5100</v>
      </c>
      <c r="E68" s="48">
        <v>5100</v>
      </c>
      <c r="F68" s="48">
        <v>0</v>
      </c>
      <c r="G68" s="49">
        <f t="shared" si="0"/>
        <v>0</v>
      </c>
      <c r="H68" s="42"/>
    </row>
    <row r="69" spans="2:8" ht="22.5">
      <c r="B69" s="35">
        <v>75101</v>
      </c>
      <c r="C69" s="50" t="s">
        <v>47</v>
      </c>
      <c r="D69" s="51">
        <v>5100</v>
      </c>
      <c r="E69" s="51">
        <v>5100</v>
      </c>
      <c r="F69" s="51">
        <v>0</v>
      </c>
      <c r="G69" s="52">
        <f t="shared" si="0"/>
        <v>0</v>
      </c>
      <c r="H69" s="42"/>
    </row>
    <row r="70" spans="2:8">
      <c r="B70" s="37"/>
      <c r="C70" s="21" t="s">
        <v>12</v>
      </c>
      <c r="D70" s="25">
        <v>5100</v>
      </c>
      <c r="E70" s="25">
        <v>5100</v>
      </c>
      <c r="F70" s="25">
        <v>0</v>
      </c>
      <c r="G70" s="26">
        <f t="shared" si="0"/>
        <v>0</v>
      </c>
      <c r="H70" s="42"/>
    </row>
    <row r="71" spans="2:8" ht="12.75" customHeight="1">
      <c r="B71" s="37"/>
      <c r="C71" s="29" t="s">
        <v>18</v>
      </c>
      <c r="D71" s="25">
        <v>5100</v>
      </c>
      <c r="E71" s="25">
        <v>5100</v>
      </c>
      <c r="F71" s="25">
        <v>0</v>
      </c>
      <c r="G71" s="26">
        <f t="shared" si="0"/>
        <v>0</v>
      </c>
      <c r="H71" s="42"/>
    </row>
    <row r="72" spans="2:8" ht="12.75" customHeight="1">
      <c r="B72" s="38">
        <v>752</v>
      </c>
      <c r="C72" s="32" t="s">
        <v>48</v>
      </c>
      <c r="D72" s="33"/>
      <c r="E72" s="33">
        <v>1300</v>
      </c>
      <c r="F72" s="33">
        <v>0</v>
      </c>
      <c r="G72" s="19">
        <f t="shared" ref="G72:G143" si="1">F72/E72*100</f>
        <v>0</v>
      </c>
      <c r="H72" s="42"/>
    </row>
    <row r="73" spans="2:8" ht="12.75" customHeight="1">
      <c r="B73" s="53">
        <v>75212</v>
      </c>
      <c r="C73" s="54" t="s">
        <v>49</v>
      </c>
      <c r="D73" s="55"/>
      <c r="E73" s="55">
        <v>1300</v>
      </c>
      <c r="F73" s="55">
        <v>0</v>
      </c>
      <c r="G73" s="23">
        <f t="shared" si="1"/>
        <v>0</v>
      </c>
      <c r="H73" s="42"/>
    </row>
    <row r="74" spans="2:8" ht="12.75" customHeight="1">
      <c r="B74" s="53"/>
      <c r="C74" s="21" t="s">
        <v>12</v>
      </c>
      <c r="D74" s="55"/>
      <c r="E74" s="56">
        <v>1300</v>
      </c>
      <c r="F74" s="55">
        <v>0</v>
      </c>
      <c r="G74" s="26">
        <f t="shared" si="1"/>
        <v>0</v>
      </c>
      <c r="H74" s="42"/>
    </row>
    <row r="75" spans="2:8" ht="12.75" customHeight="1">
      <c r="B75" s="37"/>
      <c r="C75" s="29" t="s">
        <v>18</v>
      </c>
      <c r="D75" s="25"/>
      <c r="E75" s="25">
        <v>1300</v>
      </c>
      <c r="F75" s="25">
        <v>0</v>
      </c>
      <c r="G75" s="26">
        <f t="shared" si="1"/>
        <v>0</v>
      </c>
      <c r="H75" s="42"/>
    </row>
    <row r="76" spans="2:8" ht="14.25">
      <c r="B76" s="38">
        <v>754</v>
      </c>
      <c r="C76" s="39" t="s">
        <v>50</v>
      </c>
      <c r="D76" s="33">
        <f>D77+D82+D87</f>
        <v>1166500</v>
      </c>
      <c r="E76" s="33">
        <f>SUM(E77+E82+E87)</f>
        <v>1166500</v>
      </c>
      <c r="F76" s="33">
        <f>F77+F82+F87</f>
        <v>574753</v>
      </c>
      <c r="G76" s="19">
        <f t="shared" si="1"/>
        <v>49.271581654522073</v>
      </c>
    </row>
    <row r="77" spans="2:8" ht="14.25">
      <c r="B77" s="35">
        <v>75416</v>
      </c>
      <c r="C77" s="36" t="s">
        <v>51</v>
      </c>
      <c r="D77" s="22">
        <v>903100</v>
      </c>
      <c r="E77" s="22">
        <v>903100</v>
      </c>
      <c r="F77" s="22">
        <v>462494</v>
      </c>
      <c r="G77" s="23">
        <f t="shared" si="1"/>
        <v>51.211825932897796</v>
      </c>
    </row>
    <row r="78" spans="2:8">
      <c r="B78" s="37"/>
      <c r="C78" s="30" t="s">
        <v>35</v>
      </c>
      <c r="D78" s="25">
        <f>SUM(D79:D81)</f>
        <v>903100</v>
      </c>
      <c r="E78" s="25">
        <v>903100</v>
      </c>
      <c r="F78" s="25">
        <f>SUM(F79:F81)</f>
        <v>462494</v>
      </c>
      <c r="G78" s="26">
        <f t="shared" si="1"/>
        <v>51.211825932897796</v>
      </c>
    </row>
    <row r="79" spans="2:8">
      <c r="B79" s="37"/>
      <c r="C79" s="40" t="s">
        <v>36</v>
      </c>
      <c r="D79" s="25">
        <v>805500</v>
      </c>
      <c r="E79" s="25">
        <v>805500</v>
      </c>
      <c r="F79" s="25">
        <v>401204</v>
      </c>
      <c r="G79" s="26">
        <f t="shared" si="1"/>
        <v>49.808069522036</v>
      </c>
    </row>
    <row r="80" spans="2:8" ht="16.5" customHeight="1">
      <c r="B80" s="37"/>
      <c r="C80" s="29" t="s">
        <v>18</v>
      </c>
      <c r="D80" s="25">
        <v>80600</v>
      </c>
      <c r="E80" s="25">
        <v>80600</v>
      </c>
      <c r="F80" s="25">
        <v>46104</v>
      </c>
      <c r="G80" s="26">
        <f t="shared" si="1"/>
        <v>57.200992555831263</v>
      </c>
    </row>
    <row r="81" spans="1:7">
      <c r="B81" s="37"/>
      <c r="C81" s="40" t="s">
        <v>41</v>
      </c>
      <c r="D81" s="25">
        <v>17000</v>
      </c>
      <c r="E81" s="25">
        <v>17000</v>
      </c>
      <c r="F81" s="25">
        <v>15186</v>
      </c>
      <c r="G81" s="26">
        <f t="shared" si="1"/>
        <v>89.329411764705881</v>
      </c>
    </row>
    <row r="82" spans="1:7" ht="14.25">
      <c r="B82" s="35">
        <v>75421</v>
      </c>
      <c r="C82" s="36" t="s">
        <v>52</v>
      </c>
      <c r="D82" s="22">
        <v>228900</v>
      </c>
      <c r="E82" s="22">
        <v>228900</v>
      </c>
      <c r="F82" s="22">
        <v>111629</v>
      </c>
      <c r="G82" s="23">
        <f t="shared" si="1"/>
        <v>48.767584097859327</v>
      </c>
    </row>
    <row r="83" spans="1:7">
      <c r="B83" s="37"/>
      <c r="C83" s="30" t="s">
        <v>35</v>
      </c>
      <c r="D83" s="25">
        <f>SUM(D84:D86)</f>
        <v>228900</v>
      </c>
      <c r="E83" s="25">
        <v>228900</v>
      </c>
      <c r="F83" s="25">
        <f>SUM(F84:F86)</f>
        <v>111629</v>
      </c>
      <c r="G83" s="26">
        <f t="shared" si="1"/>
        <v>48.767584097859327</v>
      </c>
    </row>
    <row r="84" spans="1:7">
      <c r="B84" s="37"/>
      <c r="C84" s="40" t="s">
        <v>36</v>
      </c>
      <c r="D84" s="25">
        <v>129300</v>
      </c>
      <c r="E84" s="25">
        <v>129300</v>
      </c>
      <c r="F84" s="25">
        <v>53174</v>
      </c>
      <c r="G84" s="26">
        <f t="shared" si="1"/>
        <v>41.124516627996904</v>
      </c>
    </row>
    <row r="85" spans="1:7" ht="15" customHeight="1">
      <c r="B85" s="37"/>
      <c r="C85" s="29" t="s">
        <v>18</v>
      </c>
      <c r="D85" s="25">
        <v>98600</v>
      </c>
      <c r="E85" s="25">
        <v>98600</v>
      </c>
      <c r="F85" s="25">
        <v>58268</v>
      </c>
      <c r="G85" s="26">
        <f t="shared" si="1"/>
        <v>59.095334685598374</v>
      </c>
    </row>
    <row r="86" spans="1:7">
      <c r="B86" s="37"/>
      <c r="C86" s="40" t="s">
        <v>41</v>
      </c>
      <c r="D86" s="25">
        <v>1000</v>
      </c>
      <c r="E86" s="25">
        <v>1000</v>
      </c>
      <c r="F86" s="25">
        <v>187</v>
      </c>
      <c r="G86" s="26">
        <f t="shared" si="1"/>
        <v>18.7</v>
      </c>
    </row>
    <row r="87" spans="1:7" ht="14.25">
      <c r="B87" s="35">
        <v>75495</v>
      </c>
      <c r="C87" s="36" t="s">
        <v>45</v>
      </c>
      <c r="D87" s="22">
        <v>34500</v>
      </c>
      <c r="E87" s="22">
        <v>34500</v>
      </c>
      <c r="F87" s="22">
        <v>630</v>
      </c>
      <c r="G87" s="23">
        <f t="shared" si="1"/>
        <v>1.8260869565217392</v>
      </c>
    </row>
    <row r="88" spans="1:7">
      <c r="B88" s="37"/>
      <c r="C88" s="21" t="s">
        <v>12</v>
      </c>
      <c r="D88" s="25">
        <v>34500</v>
      </c>
      <c r="E88" s="25">
        <v>34500</v>
      </c>
      <c r="F88" s="25">
        <v>630</v>
      </c>
      <c r="G88" s="26">
        <f t="shared" si="1"/>
        <v>1.8260869565217392</v>
      </c>
    </row>
    <row r="89" spans="1:7" ht="15" customHeight="1">
      <c r="B89" s="37"/>
      <c r="C89" s="29" t="s">
        <v>18</v>
      </c>
      <c r="D89" s="25">
        <v>34500</v>
      </c>
      <c r="E89" s="25">
        <v>34500</v>
      </c>
      <c r="F89" s="25">
        <v>630</v>
      </c>
      <c r="G89" s="26">
        <f t="shared" si="1"/>
        <v>1.8260869565217392</v>
      </c>
    </row>
    <row r="90" spans="1:7" ht="14.25">
      <c r="B90" s="38">
        <v>757</v>
      </c>
      <c r="C90" s="39" t="s">
        <v>53</v>
      </c>
      <c r="D90" s="33">
        <v>2580000</v>
      </c>
      <c r="E90" s="33">
        <v>2580000</v>
      </c>
      <c r="F90" s="33">
        <v>872892</v>
      </c>
      <c r="G90" s="19">
        <f t="shared" si="1"/>
        <v>33.833023255813956</v>
      </c>
    </row>
    <row r="91" spans="1:7" ht="21.75">
      <c r="B91" s="35">
        <v>75702</v>
      </c>
      <c r="C91" s="57" t="s">
        <v>54</v>
      </c>
      <c r="D91" s="51">
        <v>2580000</v>
      </c>
      <c r="E91" s="51">
        <v>2580000</v>
      </c>
      <c r="F91" s="51">
        <v>872892</v>
      </c>
      <c r="G91" s="52">
        <f t="shared" si="1"/>
        <v>33.833023255813956</v>
      </c>
    </row>
    <row r="92" spans="1:7">
      <c r="B92" s="37"/>
      <c r="C92" s="30" t="s">
        <v>12</v>
      </c>
      <c r="D92" s="25">
        <v>2580000</v>
      </c>
      <c r="E92" s="25">
        <v>2580000</v>
      </c>
      <c r="F92" s="25">
        <v>872892</v>
      </c>
      <c r="G92" s="26">
        <f t="shared" si="1"/>
        <v>33.833023255813956</v>
      </c>
    </row>
    <row r="93" spans="1:7">
      <c r="B93" s="37"/>
      <c r="C93" s="30" t="s">
        <v>55</v>
      </c>
      <c r="D93" s="25">
        <v>2580000</v>
      </c>
      <c r="E93" s="25">
        <v>2580000</v>
      </c>
      <c r="F93" s="25">
        <v>872892</v>
      </c>
      <c r="G93" s="26">
        <f t="shared" si="1"/>
        <v>33.833023255813956</v>
      </c>
    </row>
    <row r="94" spans="1:7" ht="14.25">
      <c r="A94" s="42"/>
      <c r="B94" s="38">
        <v>758</v>
      </c>
      <c r="C94" s="39" t="s">
        <v>56</v>
      </c>
      <c r="D94" s="33">
        <f>D95+D98</f>
        <v>1116100</v>
      </c>
      <c r="E94" s="33">
        <f>E95+E98</f>
        <v>1028625</v>
      </c>
      <c r="F94" s="33">
        <v>151100</v>
      </c>
      <c r="G94" s="19">
        <f t="shared" si="1"/>
        <v>14.689512698991372</v>
      </c>
    </row>
    <row r="95" spans="1:7" ht="14.25">
      <c r="A95" s="42"/>
      <c r="B95" s="35">
        <v>75809</v>
      </c>
      <c r="C95" s="36" t="s">
        <v>57</v>
      </c>
      <c r="D95" s="22">
        <v>151100</v>
      </c>
      <c r="E95" s="22">
        <v>151100</v>
      </c>
      <c r="F95" s="22">
        <v>151100</v>
      </c>
      <c r="G95" s="23">
        <f t="shared" si="1"/>
        <v>100</v>
      </c>
    </row>
    <row r="96" spans="1:7">
      <c r="A96" s="42"/>
      <c r="B96" s="37"/>
      <c r="C96" s="30" t="s">
        <v>35</v>
      </c>
      <c r="D96" s="25">
        <v>151100</v>
      </c>
      <c r="E96" s="25">
        <v>151100</v>
      </c>
      <c r="F96" s="25">
        <v>151100</v>
      </c>
      <c r="G96" s="26">
        <f t="shared" si="1"/>
        <v>100</v>
      </c>
    </row>
    <row r="97" spans="1:7">
      <c r="A97" s="42"/>
      <c r="B97" s="37"/>
      <c r="C97" s="21" t="s">
        <v>13</v>
      </c>
      <c r="D97" s="25">
        <v>151100</v>
      </c>
      <c r="E97" s="25">
        <v>151100</v>
      </c>
      <c r="F97" s="25">
        <v>151100</v>
      </c>
      <c r="G97" s="26">
        <f t="shared" si="1"/>
        <v>100</v>
      </c>
    </row>
    <row r="98" spans="1:7">
      <c r="A98" s="42"/>
      <c r="B98" s="35">
        <v>75818</v>
      </c>
      <c r="C98" s="36" t="s">
        <v>58</v>
      </c>
      <c r="D98" s="22">
        <v>965000</v>
      </c>
      <c r="E98" s="22">
        <v>877525</v>
      </c>
      <c r="F98" s="22">
        <v>0</v>
      </c>
      <c r="G98" s="26">
        <f t="shared" si="1"/>
        <v>0</v>
      </c>
    </row>
    <row r="99" spans="1:7">
      <c r="A99" s="42"/>
      <c r="B99" s="37"/>
      <c r="C99" s="21" t="s">
        <v>12</v>
      </c>
      <c r="D99" s="25">
        <v>965000</v>
      </c>
      <c r="E99" s="25">
        <v>877525</v>
      </c>
      <c r="F99" s="25">
        <v>0</v>
      </c>
      <c r="G99" s="26">
        <f t="shared" si="1"/>
        <v>0</v>
      </c>
    </row>
    <row r="100" spans="1:7" ht="14.25" customHeight="1">
      <c r="A100" s="42"/>
      <c r="B100" s="37"/>
      <c r="C100" s="29" t="s">
        <v>18</v>
      </c>
      <c r="D100" s="25">
        <v>965000</v>
      </c>
      <c r="E100" s="25">
        <v>877525</v>
      </c>
      <c r="F100" s="25">
        <v>0</v>
      </c>
      <c r="G100" s="26">
        <f t="shared" si="1"/>
        <v>0</v>
      </c>
    </row>
    <row r="101" spans="1:7" ht="14.25">
      <c r="B101" s="38">
        <v>801</v>
      </c>
      <c r="C101" s="39" t="s">
        <v>59</v>
      </c>
      <c r="D101" s="33">
        <f>D102+D110+D115+D123+D129+D132+D138+D141+D145</f>
        <v>25946710</v>
      </c>
      <c r="E101" s="33">
        <f>E102+E110+E115+E123+E129+E132+E138+E141+E145</f>
        <v>26262232</v>
      </c>
      <c r="F101" s="33">
        <f>F102+F110+F115+F123+F129+F132+F138+F141+F145</f>
        <v>13708420</v>
      </c>
      <c r="G101" s="19">
        <f t="shared" si="1"/>
        <v>52.198229000490137</v>
      </c>
    </row>
    <row r="102" spans="1:7" ht="14.25">
      <c r="B102" s="35">
        <v>80101</v>
      </c>
      <c r="C102" s="36" t="s">
        <v>60</v>
      </c>
      <c r="D102" s="22">
        <v>10907290</v>
      </c>
      <c r="E102" s="22">
        <v>11178732</v>
      </c>
      <c r="F102" s="22">
        <v>5927017</v>
      </c>
      <c r="G102" s="23">
        <f t="shared" si="1"/>
        <v>53.020476741011414</v>
      </c>
    </row>
    <row r="103" spans="1:7">
      <c r="B103" s="37"/>
      <c r="C103" s="30" t="s">
        <v>35</v>
      </c>
      <c r="D103" s="25">
        <f>SUM(D104:D107)</f>
        <v>10907290</v>
      </c>
      <c r="E103" s="25">
        <v>11143732</v>
      </c>
      <c r="F103" s="25">
        <f>SUM(F104:F107)</f>
        <v>5927017</v>
      </c>
      <c r="G103" s="26">
        <f t="shared" si="1"/>
        <v>53.187002343559584</v>
      </c>
    </row>
    <row r="104" spans="1:7">
      <c r="B104" s="37"/>
      <c r="C104" s="40" t="s">
        <v>36</v>
      </c>
      <c r="D104" s="25">
        <v>9279400</v>
      </c>
      <c r="E104" s="25">
        <v>9279400</v>
      </c>
      <c r="F104" s="25">
        <v>4872577</v>
      </c>
      <c r="G104" s="26">
        <f t="shared" si="1"/>
        <v>52.509612690475684</v>
      </c>
    </row>
    <row r="105" spans="1:7" ht="14.25" customHeight="1">
      <c r="B105" s="37"/>
      <c r="C105" s="29" t="s">
        <v>18</v>
      </c>
      <c r="D105" s="25">
        <v>1578439</v>
      </c>
      <c r="E105" s="25">
        <v>1778844</v>
      </c>
      <c r="F105" s="25">
        <v>1005659</v>
      </c>
      <c r="G105" s="26">
        <f t="shared" si="1"/>
        <v>56.534412236261304</v>
      </c>
    </row>
    <row r="106" spans="1:7">
      <c r="B106" s="37"/>
      <c r="C106" s="40" t="s">
        <v>41</v>
      </c>
      <c r="D106" s="25">
        <v>40340</v>
      </c>
      <c r="E106" s="25">
        <v>75047</v>
      </c>
      <c r="F106" s="25">
        <v>39670</v>
      </c>
      <c r="G106" s="26">
        <f t="shared" si="1"/>
        <v>52.86020760323531</v>
      </c>
    </row>
    <row r="107" spans="1:7" ht="23.25">
      <c r="B107" s="37"/>
      <c r="C107" s="43" t="s">
        <v>44</v>
      </c>
      <c r="D107" s="44">
        <v>9111</v>
      </c>
      <c r="E107" s="44">
        <v>10441</v>
      </c>
      <c r="F107" s="44">
        <v>9111</v>
      </c>
      <c r="G107" s="45">
        <f t="shared" si="1"/>
        <v>87.261756536730189</v>
      </c>
    </row>
    <row r="108" spans="1:7">
      <c r="B108" s="37"/>
      <c r="C108" s="30" t="s">
        <v>32</v>
      </c>
      <c r="D108" s="44"/>
      <c r="E108" s="44">
        <v>35000</v>
      </c>
      <c r="F108" s="44">
        <v>0</v>
      </c>
      <c r="G108" s="45">
        <f t="shared" si="1"/>
        <v>0</v>
      </c>
    </row>
    <row r="109" spans="1:7">
      <c r="B109" s="37"/>
      <c r="C109" s="30" t="s">
        <v>26</v>
      </c>
      <c r="D109" s="44"/>
      <c r="E109" s="44">
        <v>35000</v>
      </c>
      <c r="F109" s="44">
        <v>0</v>
      </c>
      <c r="G109" s="45">
        <f t="shared" si="1"/>
        <v>0</v>
      </c>
    </row>
    <row r="110" spans="1:7" ht="14.25">
      <c r="B110" s="35">
        <v>80103</v>
      </c>
      <c r="C110" s="58" t="s">
        <v>61</v>
      </c>
      <c r="D110" s="22">
        <v>584240</v>
      </c>
      <c r="E110" s="22">
        <v>584240</v>
      </c>
      <c r="F110" s="22">
        <v>295011</v>
      </c>
      <c r="G110" s="23">
        <f t="shared" si="1"/>
        <v>50.494830891414487</v>
      </c>
    </row>
    <row r="111" spans="1:7">
      <c r="B111" s="37"/>
      <c r="C111" s="30" t="s">
        <v>35</v>
      </c>
      <c r="D111" s="25">
        <f>SUM(D112:D114)</f>
        <v>584240</v>
      </c>
      <c r="E111" s="25">
        <f>SUM(E112:E114)</f>
        <v>584240</v>
      </c>
      <c r="F111" s="25">
        <f>SUM(F112:F114)</f>
        <v>295011</v>
      </c>
      <c r="G111" s="26">
        <f t="shared" si="1"/>
        <v>50.494830891414487</v>
      </c>
    </row>
    <row r="112" spans="1:7">
      <c r="B112" s="37"/>
      <c r="C112" s="40" t="s">
        <v>36</v>
      </c>
      <c r="D112" s="25">
        <v>561150</v>
      </c>
      <c r="E112" s="25">
        <v>561150</v>
      </c>
      <c r="F112" s="25">
        <v>278211</v>
      </c>
      <c r="G112" s="26">
        <f t="shared" si="1"/>
        <v>49.578722266773589</v>
      </c>
    </row>
    <row r="113" spans="2:7" ht="14.25" customHeight="1">
      <c r="B113" s="37"/>
      <c r="C113" s="29" t="s">
        <v>18</v>
      </c>
      <c r="D113" s="25">
        <v>21780</v>
      </c>
      <c r="E113" s="25">
        <v>21780</v>
      </c>
      <c r="F113" s="25">
        <v>16800</v>
      </c>
      <c r="G113" s="26">
        <f t="shared" si="1"/>
        <v>77.134986225895318</v>
      </c>
    </row>
    <row r="114" spans="2:7">
      <c r="B114" s="37"/>
      <c r="C114" s="40" t="s">
        <v>41</v>
      </c>
      <c r="D114" s="25">
        <v>1310</v>
      </c>
      <c r="E114" s="25">
        <v>1310</v>
      </c>
      <c r="F114" s="25">
        <v>0</v>
      </c>
      <c r="G114" s="26">
        <f t="shared" si="1"/>
        <v>0</v>
      </c>
    </row>
    <row r="115" spans="2:7" ht="14.25">
      <c r="B115" s="35">
        <v>80104</v>
      </c>
      <c r="C115" s="36" t="s">
        <v>62</v>
      </c>
      <c r="D115" s="22">
        <v>6309720</v>
      </c>
      <c r="E115" s="22">
        <v>6347720</v>
      </c>
      <c r="F115" s="22">
        <v>3233151</v>
      </c>
      <c r="G115" s="23">
        <f t="shared" si="1"/>
        <v>50.934051911552494</v>
      </c>
    </row>
    <row r="116" spans="2:7">
      <c r="B116" s="37"/>
      <c r="C116" s="30" t="s">
        <v>35</v>
      </c>
      <c r="D116" s="25">
        <f>SUM(D117:D120)</f>
        <v>6309720</v>
      </c>
      <c r="E116" s="25">
        <f>SUM(E117:E120)</f>
        <v>6309720</v>
      </c>
      <c r="F116" s="25">
        <f>SUM(F117:F120)</f>
        <v>3233151</v>
      </c>
      <c r="G116" s="26">
        <f t="shared" si="1"/>
        <v>51.240799908712276</v>
      </c>
    </row>
    <row r="117" spans="2:7">
      <c r="B117" s="37"/>
      <c r="C117" s="40" t="s">
        <v>36</v>
      </c>
      <c r="D117" s="25">
        <v>2237200</v>
      </c>
      <c r="E117" s="25">
        <v>2237200</v>
      </c>
      <c r="F117" s="25">
        <v>1120978</v>
      </c>
      <c r="G117" s="26">
        <f t="shared" si="1"/>
        <v>50.106293581262292</v>
      </c>
    </row>
    <row r="118" spans="2:7" ht="17.25" customHeight="1">
      <c r="B118" s="37"/>
      <c r="C118" s="29" t="s">
        <v>18</v>
      </c>
      <c r="D118" s="25">
        <v>342000</v>
      </c>
      <c r="E118" s="25">
        <v>342000</v>
      </c>
      <c r="F118" s="25">
        <v>224005</v>
      </c>
      <c r="G118" s="26">
        <f t="shared" si="1"/>
        <v>65.498538011695899</v>
      </c>
    </row>
    <row r="119" spans="2:7">
      <c r="B119" s="37"/>
      <c r="C119" s="21" t="s">
        <v>13</v>
      </c>
      <c r="D119" s="25">
        <v>3721000</v>
      </c>
      <c r="E119" s="25">
        <v>3721000</v>
      </c>
      <c r="F119" s="25">
        <v>1888168</v>
      </c>
      <c r="G119" s="26">
        <f t="shared" si="1"/>
        <v>50.743563558183283</v>
      </c>
    </row>
    <row r="120" spans="2:7">
      <c r="B120" s="37"/>
      <c r="C120" s="40" t="s">
        <v>41</v>
      </c>
      <c r="D120" s="25">
        <v>9520</v>
      </c>
      <c r="E120" s="25">
        <v>9520</v>
      </c>
      <c r="F120" s="25">
        <v>0</v>
      </c>
      <c r="G120" s="26">
        <f t="shared" si="1"/>
        <v>0</v>
      </c>
    </row>
    <row r="121" spans="2:7">
      <c r="B121" s="37"/>
      <c r="C121" s="30" t="s">
        <v>32</v>
      </c>
      <c r="D121" s="25"/>
      <c r="E121" s="25">
        <v>38000</v>
      </c>
      <c r="F121" s="25">
        <v>0</v>
      </c>
      <c r="G121" s="26">
        <f t="shared" si="1"/>
        <v>0</v>
      </c>
    </row>
    <row r="122" spans="2:7">
      <c r="B122" s="37"/>
      <c r="C122" s="30" t="s">
        <v>26</v>
      </c>
      <c r="D122" s="25"/>
      <c r="E122" s="25">
        <v>38000</v>
      </c>
      <c r="F122" s="25">
        <v>0</v>
      </c>
      <c r="G122" s="26">
        <f t="shared" si="1"/>
        <v>0</v>
      </c>
    </row>
    <row r="123" spans="2:7" ht="14.25">
      <c r="B123" s="35">
        <v>80110</v>
      </c>
      <c r="C123" s="36" t="s">
        <v>63</v>
      </c>
      <c r="D123" s="22">
        <v>6221700</v>
      </c>
      <c r="E123" s="22">
        <v>6221700</v>
      </c>
      <c r="F123" s="22">
        <v>3235911</v>
      </c>
      <c r="G123" s="23">
        <f t="shared" si="1"/>
        <v>52.010077631515507</v>
      </c>
    </row>
    <row r="124" spans="2:7">
      <c r="B124" s="37"/>
      <c r="C124" s="30" t="s">
        <v>35</v>
      </c>
      <c r="D124" s="25">
        <f>SUM(D125:D128)</f>
        <v>6221700</v>
      </c>
      <c r="E124" s="25">
        <f>SUM(E125:E128)</f>
        <v>6221700</v>
      </c>
      <c r="F124" s="25">
        <f>SUM(F125:F128)</f>
        <v>3235911</v>
      </c>
      <c r="G124" s="26">
        <f t="shared" si="1"/>
        <v>52.010077631515507</v>
      </c>
    </row>
    <row r="125" spans="2:7">
      <c r="B125" s="37"/>
      <c r="C125" s="40" t="s">
        <v>36</v>
      </c>
      <c r="D125" s="25">
        <v>5422200</v>
      </c>
      <c r="E125" s="25">
        <v>5422200</v>
      </c>
      <c r="F125" s="25">
        <v>2809898</v>
      </c>
      <c r="G125" s="26">
        <f t="shared" si="1"/>
        <v>51.822101729925116</v>
      </c>
    </row>
    <row r="126" spans="2:7" ht="17.25" customHeight="1">
      <c r="B126" s="37"/>
      <c r="C126" s="29" t="s">
        <v>18</v>
      </c>
      <c r="D126" s="25">
        <v>732870</v>
      </c>
      <c r="E126" s="25">
        <v>732870</v>
      </c>
      <c r="F126" s="25">
        <v>426013</v>
      </c>
      <c r="G126" s="26">
        <f t="shared" si="1"/>
        <v>58.129409035708925</v>
      </c>
    </row>
    <row r="127" spans="2:7">
      <c r="B127" s="37"/>
      <c r="C127" s="21" t="s">
        <v>13</v>
      </c>
      <c r="D127" s="25">
        <v>37560</v>
      </c>
      <c r="E127" s="25">
        <v>37560</v>
      </c>
      <c r="F127" s="25">
        <v>0</v>
      </c>
      <c r="G127" s="26">
        <f t="shared" si="1"/>
        <v>0</v>
      </c>
    </row>
    <row r="128" spans="2:7">
      <c r="B128" s="37"/>
      <c r="C128" s="40" t="s">
        <v>41</v>
      </c>
      <c r="D128" s="25">
        <v>29070</v>
      </c>
      <c r="E128" s="25">
        <v>29070</v>
      </c>
      <c r="F128" s="25">
        <v>0</v>
      </c>
      <c r="G128" s="26">
        <f t="shared" si="1"/>
        <v>0</v>
      </c>
    </row>
    <row r="129" spans="2:7">
      <c r="B129" s="35">
        <v>80113</v>
      </c>
      <c r="C129" s="36" t="s">
        <v>64</v>
      </c>
      <c r="D129" s="22">
        <v>1000</v>
      </c>
      <c r="E129" s="22">
        <v>1000</v>
      </c>
      <c r="F129" s="22">
        <v>0</v>
      </c>
      <c r="G129" s="26">
        <f t="shared" si="1"/>
        <v>0</v>
      </c>
    </row>
    <row r="130" spans="2:7">
      <c r="B130" s="37"/>
      <c r="C130" s="30" t="s">
        <v>35</v>
      </c>
      <c r="D130" s="25">
        <v>1000</v>
      </c>
      <c r="E130" s="25">
        <v>1000</v>
      </c>
      <c r="F130" s="25">
        <v>0</v>
      </c>
      <c r="G130" s="26">
        <f t="shared" si="1"/>
        <v>0</v>
      </c>
    </row>
    <row r="131" spans="2:7" ht="17.25" customHeight="1">
      <c r="B131" s="37"/>
      <c r="C131" s="43" t="s">
        <v>18</v>
      </c>
      <c r="D131" s="25">
        <v>1000</v>
      </c>
      <c r="E131" s="25">
        <v>1000</v>
      </c>
      <c r="F131" s="25">
        <v>0</v>
      </c>
      <c r="G131" s="26">
        <f t="shared" si="1"/>
        <v>0</v>
      </c>
    </row>
    <row r="132" spans="2:7" ht="14.25">
      <c r="B132" s="35">
        <v>80114</v>
      </c>
      <c r="C132" s="59" t="s">
        <v>65</v>
      </c>
      <c r="D132" s="22">
        <v>790240</v>
      </c>
      <c r="E132" s="22">
        <v>796320</v>
      </c>
      <c r="F132" s="22">
        <v>418447</v>
      </c>
      <c r="G132" s="23">
        <f t="shared" si="1"/>
        <v>52.547593932087601</v>
      </c>
    </row>
    <row r="133" spans="2:7">
      <c r="B133" s="37"/>
      <c r="C133" s="30" t="s">
        <v>35</v>
      </c>
      <c r="D133" s="25">
        <f>SUM(D134:D137)</f>
        <v>790240</v>
      </c>
      <c r="E133" s="25">
        <f>SUM(E134:E137)</f>
        <v>796320</v>
      </c>
      <c r="F133" s="25">
        <f>SUM(F134:F137)</f>
        <v>418447</v>
      </c>
      <c r="G133" s="26">
        <f t="shared" si="1"/>
        <v>52.547593932087601</v>
      </c>
    </row>
    <row r="134" spans="2:7">
      <c r="B134" s="37"/>
      <c r="C134" s="40" t="s">
        <v>36</v>
      </c>
      <c r="D134" s="25">
        <v>640400</v>
      </c>
      <c r="E134" s="25">
        <v>640400</v>
      </c>
      <c r="F134" s="25">
        <v>298189</v>
      </c>
      <c r="G134" s="26">
        <f t="shared" si="1"/>
        <v>46.562929419113054</v>
      </c>
    </row>
    <row r="135" spans="2:7" ht="18.75" customHeight="1">
      <c r="B135" s="37"/>
      <c r="C135" s="29" t="s">
        <v>18</v>
      </c>
      <c r="D135" s="25">
        <v>68540</v>
      </c>
      <c r="E135" s="25">
        <v>68540</v>
      </c>
      <c r="F135" s="25">
        <v>33163</v>
      </c>
      <c r="G135" s="26">
        <f t="shared" si="1"/>
        <v>48.384884738838636</v>
      </c>
    </row>
    <row r="136" spans="2:7">
      <c r="B136" s="37"/>
      <c r="C136" s="40" t="s">
        <v>41</v>
      </c>
      <c r="D136" s="25">
        <v>500</v>
      </c>
      <c r="E136" s="25">
        <v>500</v>
      </c>
      <c r="F136" s="25">
        <v>215</v>
      </c>
      <c r="G136" s="26">
        <f t="shared" si="1"/>
        <v>43</v>
      </c>
    </row>
    <row r="137" spans="2:7" ht="23.25">
      <c r="B137" s="37"/>
      <c r="C137" s="43" t="s">
        <v>44</v>
      </c>
      <c r="D137" s="44">
        <v>80800</v>
      </c>
      <c r="E137" s="44">
        <v>86880</v>
      </c>
      <c r="F137" s="44">
        <v>86880</v>
      </c>
      <c r="G137" s="45">
        <f t="shared" si="1"/>
        <v>100</v>
      </c>
    </row>
    <row r="138" spans="2:7" ht="14.25">
      <c r="B138" s="35">
        <v>80146</v>
      </c>
      <c r="C138" s="36" t="s">
        <v>66</v>
      </c>
      <c r="D138" s="22">
        <v>125870</v>
      </c>
      <c r="E138" s="22">
        <v>125870</v>
      </c>
      <c r="F138" s="22">
        <v>47446</v>
      </c>
      <c r="G138" s="23">
        <f t="shared" si="1"/>
        <v>37.694446651306905</v>
      </c>
    </row>
    <row r="139" spans="2:7">
      <c r="B139" s="37"/>
      <c r="C139" s="21" t="s">
        <v>12</v>
      </c>
      <c r="D139" s="25">
        <v>125870</v>
      </c>
      <c r="E139" s="25">
        <v>125870</v>
      </c>
      <c r="F139" s="25">
        <v>47446</v>
      </c>
      <c r="G139" s="26">
        <f t="shared" si="1"/>
        <v>37.694446651306905</v>
      </c>
    </row>
    <row r="140" spans="2:7" ht="15" customHeight="1">
      <c r="B140" s="37"/>
      <c r="C140" s="29" t="s">
        <v>18</v>
      </c>
      <c r="D140" s="25">
        <v>125870</v>
      </c>
      <c r="E140" s="25">
        <v>125870</v>
      </c>
      <c r="F140" s="25">
        <v>47446</v>
      </c>
      <c r="G140" s="26">
        <f t="shared" si="1"/>
        <v>37.694446651306905</v>
      </c>
    </row>
    <row r="141" spans="2:7" ht="14.25">
      <c r="B141" s="35">
        <v>80148</v>
      </c>
      <c r="C141" s="36" t="s">
        <v>67</v>
      </c>
      <c r="D141" s="22">
        <v>797750</v>
      </c>
      <c r="E141" s="22">
        <v>797750</v>
      </c>
      <c r="F141" s="22">
        <v>399151</v>
      </c>
      <c r="G141" s="23">
        <f t="shared" si="1"/>
        <v>50.034597304920091</v>
      </c>
    </row>
    <row r="142" spans="2:7">
      <c r="B142" s="37"/>
      <c r="C142" s="30" t="s">
        <v>35</v>
      </c>
      <c r="D142" s="25">
        <f>D143+D144</f>
        <v>797750</v>
      </c>
      <c r="E142" s="25">
        <f>E143+E144</f>
        <v>797750</v>
      </c>
      <c r="F142" s="25">
        <f>F143+F144</f>
        <v>399151</v>
      </c>
      <c r="G142" s="26">
        <f t="shared" si="1"/>
        <v>50.034597304920091</v>
      </c>
    </row>
    <row r="143" spans="2:7">
      <c r="B143" s="37"/>
      <c r="C143" s="40" t="s">
        <v>36</v>
      </c>
      <c r="D143" s="25">
        <v>769300</v>
      </c>
      <c r="E143" s="25">
        <v>769300</v>
      </c>
      <c r="F143" s="25">
        <v>377751</v>
      </c>
      <c r="G143" s="26">
        <f t="shared" si="1"/>
        <v>49.103210711036006</v>
      </c>
    </row>
    <row r="144" spans="2:7" ht="14.25" customHeight="1">
      <c r="B144" s="37"/>
      <c r="C144" s="29" t="s">
        <v>18</v>
      </c>
      <c r="D144" s="25">
        <v>28450</v>
      </c>
      <c r="E144" s="25">
        <v>28450</v>
      </c>
      <c r="F144" s="25">
        <v>21400</v>
      </c>
      <c r="G144" s="26">
        <f t="shared" ref="G144:G207" si="2">F144/E144*100</f>
        <v>75.219683655536031</v>
      </c>
    </row>
    <row r="145" spans="2:7" ht="14.25">
      <c r="B145" s="35">
        <v>80195</v>
      </c>
      <c r="C145" s="36" t="s">
        <v>45</v>
      </c>
      <c r="D145" s="22">
        <v>208900</v>
      </c>
      <c r="E145" s="22">
        <v>208900</v>
      </c>
      <c r="F145" s="22">
        <v>152286</v>
      </c>
      <c r="G145" s="23">
        <f t="shared" si="2"/>
        <v>72.898994734322642</v>
      </c>
    </row>
    <row r="146" spans="2:7">
      <c r="B146" s="37"/>
      <c r="C146" s="30" t="s">
        <v>35</v>
      </c>
      <c r="D146" s="25">
        <f>D147+D148</f>
        <v>208900</v>
      </c>
      <c r="E146" s="25">
        <f>E147+E148</f>
        <v>208900</v>
      </c>
      <c r="F146" s="25">
        <f>F147+F148</f>
        <v>152286</v>
      </c>
      <c r="G146" s="26">
        <f t="shared" si="2"/>
        <v>72.898994734322642</v>
      </c>
    </row>
    <row r="147" spans="2:7" ht="16.5" customHeight="1">
      <c r="B147" s="37"/>
      <c r="C147" s="29" t="s">
        <v>18</v>
      </c>
      <c r="D147" s="25">
        <v>195900</v>
      </c>
      <c r="E147" s="25">
        <v>195900</v>
      </c>
      <c r="F147" s="25">
        <v>142500</v>
      </c>
      <c r="G147" s="26">
        <f t="shared" si="2"/>
        <v>72.741194486983147</v>
      </c>
    </row>
    <row r="148" spans="2:7">
      <c r="B148" s="37"/>
      <c r="C148" s="40" t="s">
        <v>41</v>
      </c>
      <c r="D148" s="25">
        <v>13000</v>
      </c>
      <c r="E148" s="25">
        <v>13000</v>
      </c>
      <c r="F148" s="25">
        <v>9786</v>
      </c>
      <c r="G148" s="26">
        <f t="shared" si="2"/>
        <v>75.276923076923069</v>
      </c>
    </row>
    <row r="149" spans="2:7" ht="14.25">
      <c r="B149" s="38">
        <v>851</v>
      </c>
      <c r="C149" s="39" t="s">
        <v>68</v>
      </c>
      <c r="D149" s="33">
        <f>D150+D154+D158+D165</f>
        <v>772662</v>
      </c>
      <c r="E149" s="33">
        <f>E150+E154+E158+E165</f>
        <v>775662</v>
      </c>
      <c r="F149" s="33">
        <f>F150+F154+F158+F165</f>
        <v>369681</v>
      </c>
      <c r="G149" s="19">
        <f t="shared" si="2"/>
        <v>47.66006327498318</v>
      </c>
    </row>
    <row r="150" spans="2:7" ht="14.25">
      <c r="B150" s="35">
        <v>85149</v>
      </c>
      <c r="C150" s="36" t="s">
        <v>69</v>
      </c>
      <c r="D150" s="22">
        <v>10000</v>
      </c>
      <c r="E150" s="22">
        <v>10000</v>
      </c>
      <c r="F150" s="22">
        <v>6046</v>
      </c>
      <c r="G150" s="23">
        <f t="shared" si="2"/>
        <v>60.46</v>
      </c>
    </row>
    <row r="151" spans="2:7">
      <c r="B151" s="37"/>
      <c r="C151" s="30" t="s">
        <v>35</v>
      </c>
      <c r="D151" s="25">
        <f>D152+D153</f>
        <v>10000</v>
      </c>
      <c r="E151" s="25">
        <f>E152+E153</f>
        <v>10000</v>
      </c>
      <c r="F151" s="25">
        <v>6046</v>
      </c>
      <c r="G151" s="26">
        <f t="shared" si="2"/>
        <v>60.46</v>
      </c>
    </row>
    <row r="152" spans="2:7">
      <c r="B152" s="37"/>
      <c r="C152" s="40" t="s">
        <v>36</v>
      </c>
      <c r="D152" s="25">
        <v>2000</v>
      </c>
      <c r="E152" s="25">
        <v>2000</v>
      </c>
      <c r="F152" s="25">
        <v>0</v>
      </c>
      <c r="G152" s="26">
        <f t="shared" si="2"/>
        <v>0</v>
      </c>
    </row>
    <row r="153" spans="2:7" ht="18.75" customHeight="1">
      <c r="B153" s="37"/>
      <c r="C153" s="29" t="s">
        <v>18</v>
      </c>
      <c r="D153" s="25">
        <v>8000</v>
      </c>
      <c r="E153" s="25">
        <v>8000</v>
      </c>
      <c r="F153" s="25">
        <v>6046</v>
      </c>
      <c r="G153" s="26">
        <f t="shared" si="2"/>
        <v>75.575000000000003</v>
      </c>
    </row>
    <row r="154" spans="2:7" ht="14.25" customHeight="1">
      <c r="B154" s="35">
        <v>85153</v>
      </c>
      <c r="C154" s="36" t="s">
        <v>70</v>
      </c>
      <c r="D154" s="22">
        <v>10000</v>
      </c>
      <c r="E154" s="22">
        <v>10000</v>
      </c>
      <c r="F154" s="22">
        <v>0</v>
      </c>
      <c r="G154" s="26">
        <f t="shared" si="2"/>
        <v>0</v>
      </c>
    </row>
    <row r="155" spans="2:7" ht="14.25" customHeight="1">
      <c r="B155" s="35"/>
      <c r="C155" s="30" t="s">
        <v>35</v>
      </c>
      <c r="D155" s="25">
        <f>D156+D157</f>
        <v>10000</v>
      </c>
      <c r="E155" s="25">
        <f>E156+E157</f>
        <v>10000</v>
      </c>
      <c r="F155" s="25">
        <v>0</v>
      </c>
      <c r="G155" s="26">
        <f t="shared" si="2"/>
        <v>0</v>
      </c>
    </row>
    <row r="156" spans="2:7" ht="14.25" customHeight="1">
      <c r="B156" s="35"/>
      <c r="C156" s="40" t="s">
        <v>36</v>
      </c>
      <c r="D156" s="25">
        <v>5000</v>
      </c>
      <c r="E156" s="25">
        <v>5000</v>
      </c>
      <c r="F156" s="25">
        <v>0</v>
      </c>
      <c r="G156" s="26">
        <f t="shared" si="2"/>
        <v>0</v>
      </c>
    </row>
    <row r="157" spans="2:7" ht="14.25" customHeight="1">
      <c r="B157" s="35"/>
      <c r="C157" s="29" t="s">
        <v>18</v>
      </c>
      <c r="D157" s="25">
        <v>5000</v>
      </c>
      <c r="E157" s="25">
        <v>5000</v>
      </c>
      <c r="F157" s="25">
        <v>0</v>
      </c>
      <c r="G157" s="26">
        <f t="shared" si="2"/>
        <v>0</v>
      </c>
    </row>
    <row r="158" spans="2:7" ht="14.25" customHeight="1">
      <c r="B158" s="35">
        <v>85154</v>
      </c>
      <c r="C158" s="36" t="s">
        <v>71</v>
      </c>
      <c r="D158" s="22">
        <v>732662</v>
      </c>
      <c r="E158" s="22">
        <v>735662</v>
      </c>
      <c r="F158" s="22">
        <v>343635</v>
      </c>
      <c r="G158" s="23">
        <f t="shared" si="2"/>
        <v>46.710989557704494</v>
      </c>
    </row>
    <row r="159" spans="2:7" ht="14.25" customHeight="1">
      <c r="B159" s="35"/>
      <c r="C159" s="30" t="s">
        <v>35</v>
      </c>
      <c r="D159" s="25">
        <f>D160+D161+D162</f>
        <v>732662</v>
      </c>
      <c r="E159" s="25">
        <f>E160+E161+E162</f>
        <v>735662</v>
      </c>
      <c r="F159" s="25">
        <f>F160+F161+F162</f>
        <v>343635</v>
      </c>
      <c r="G159" s="26">
        <f t="shared" si="2"/>
        <v>46.710989557704494</v>
      </c>
    </row>
    <row r="160" spans="2:7" ht="14.25" customHeight="1">
      <c r="B160" s="35"/>
      <c r="C160" s="40" t="s">
        <v>36</v>
      </c>
      <c r="D160" s="25">
        <v>486809</v>
      </c>
      <c r="E160" s="25">
        <v>486809</v>
      </c>
      <c r="F160" s="25">
        <v>243420</v>
      </c>
      <c r="G160" s="26">
        <f t="shared" si="2"/>
        <v>50.003184000295811</v>
      </c>
    </row>
    <row r="161" spans="2:7" ht="14.25" customHeight="1">
      <c r="B161" s="35"/>
      <c r="C161" s="29" t="s">
        <v>18</v>
      </c>
      <c r="D161" s="25">
        <v>244773</v>
      </c>
      <c r="E161" s="25">
        <v>247773</v>
      </c>
      <c r="F161" s="25">
        <v>100076</v>
      </c>
      <c r="G161" s="26">
        <f t="shared" si="2"/>
        <v>40.390195864763314</v>
      </c>
    </row>
    <row r="162" spans="2:7" ht="18" customHeight="1">
      <c r="B162" s="37"/>
      <c r="C162" s="40" t="s">
        <v>41</v>
      </c>
      <c r="D162" s="25">
        <v>1080</v>
      </c>
      <c r="E162" s="25">
        <v>1080</v>
      </c>
      <c r="F162" s="25">
        <v>139</v>
      </c>
      <c r="G162" s="26">
        <f t="shared" si="2"/>
        <v>12.87037037037037</v>
      </c>
    </row>
    <row r="163" spans="2:7" hidden="1">
      <c r="B163" s="37"/>
      <c r="C163" s="30"/>
      <c r="D163" s="25"/>
      <c r="E163" s="25"/>
      <c r="F163" s="25"/>
      <c r="G163" s="26" t="e">
        <f t="shared" si="2"/>
        <v>#DIV/0!</v>
      </c>
    </row>
    <row r="164" spans="2:7" hidden="1">
      <c r="B164" s="37"/>
      <c r="C164" s="30"/>
      <c r="D164" s="25"/>
      <c r="E164" s="25"/>
      <c r="F164" s="25"/>
      <c r="G164" s="26" t="e">
        <f t="shared" si="2"/>
        <v>#DIV/0!</v>
      </c>
    </row>
    <row r="165" spans="2:7" ht="14.25">
      <c r="B165" s="35">
        <v>85195</v>
      </c>
      <c r="C165" s="28" t="s">
        <v>45</v>
      </c>
      <c r="D165" s="22">
        <v>20000</v>
      </c>
      <c r="E165" s="22">
        <v>20000</v>
      </c>
      <c r="F165" s="22">
        <v>20000</v>
      </c>
      <c r="G165" s="23">
        <f t="shared" si="2"/>
        <v>100</v>
      </c>
    </row>
    <row r="166" spans="2:7">
      <c r="B166" s="37"/>
      <c r="C166" s="30" t="s">
        <v>35</v>
      </c>
      <c r="D166" s="25">
        <v>20000</v>
      </c>
      <c r="E166" s="25">
        <v>20000</v>
      </c>
      <c r="F166" s="25">
        <v>20000</v>
      </c>
      <c r="G166" s="26">
        <f t="shared" si="2"/>
        <v>100</v>
      </c>
    </row>
    <row r="167" spans="2:7" ht="15.75" customHeight="1">
      <c r="B167" s="37"/>
      <c r="C167" s="21" t="s">
        <v>13</v>
      </c>
      <c r="D167" s="25">
        <v>20000</v>
      </c>
      <c r="E167" s="25">
        <v>20000</v>
      </c>
      <c r="F167" s="25">
        <v>20000</v>
      </c>
      <c r="G167" s="26">
        <f t="shared" si="2"/>
        <v>100</v>
      </c>
    </row>
    <row r="168" spans="2:7" ht="14.25">
      <c r="B168" s="38">
        <v>852</v>
      </c>
      <c r="C168" s="39" t="s">
        <v>72</v>
      </c>
      <c r="D168" s="33">
        <v>15030984</v>
      </c>
      <c r="E168" s="33">
        <f>E169+E172+E175+E178+E181+E186+E189+E194+E197+E200+E205+E208</f>
        <v>15352955</v>
      </c>
      <c r="F168" s="33">
        <f>F169+F172+F175+F178+F181+F186+F189+F194+F197+F200+F205+F208</f>
        <v>8076780</v>
      </c>
      <c r="G168" s="19">
        <f t="shared" si="2"/>
        <v>52.607331943590005</v>
      </c>
    </row>
    <row r="169" spans="2:7" ht="14.25">
      <c r="B169" s="35">
        <v>85201</v>
      </c>
      <c r="C169" s="36" t="s">
        <v>73</v>
      </c>
      <c r="D169" s="22">
        <v>18400</v>
      </c>
      <c r="E169" s="22">
        <v>18400</v>
      </c>
      <c r="F169" s="22">
        <v>6227</v>
      </c>
      <c r="G169" s="23">
        <f t="shared" si="2"/>
        <v>33.842391304347821</v>
      </c>
    </row>
    <row r="170" spans="2:7">
      <c r="B170" s="37"/>
      <c r="C170" s="30" t="s">
        <v>35</v>
      </c>
      <c r="D170" s="25">
        <v>18400</v>
      </c>
      <c r="E170" s="25">
        <v>18400</v>
      </c>
      <c r="F170" s="25">
        <v>6227</v>
      </c>
      <c r="G170" s="26">
        <f t="shared" si="2"/>
        <v>33.842391304347821</v>
      </c>
    </row>
    <row r="171" spans="2:7" ht="12.75" customHeight="1">
      <c r="B171" s="37"/>
      <c r="C171" s="29" t="s">
        <v>18</v>
      </c>
      <c r="D171" s="25">
        <v>18400</v>
      </c>
      <c r="E171" s="25">
        <v>18400</v>
      </c>
      <c r="F171" s="25">
        <v>6227</v>
      </c>
      <c r="G171" s="26">
        <f t="shared" si="2"/>
        <v>33.842391304347821</v>
      </c>
    </row>
    <row r="172" spans="2:7" ht="14.25">
      <c r="B172" s="35">
        <v>85202</v>
      </c>
      <c r="C172" s="36" t="s">
        <v>74</v>
      </c>
      <c r="D172" s="22">
        <v>693600</v>
      </c>
      <c r="E172" s="22">
        <v>693600</v>
      </c>
      <c r="F172" s="22">
        <v>331113</v>
      </c>
      <c r="G172" s="23">
        <f t="shared" si="2"/>
        <v>47.738321799307961</v>
      </c>
    </row>
    <row r="173" spans="2:7">
      <c r="B173" s="37"/>
      <c r="C173" s="30" t="s">
        <v>35</v>
      </c>
      <c r="D173" s="25">
        <v>693600</v>
      </c>
      <c r="E173" s="25">
        <v>693600</v>
      </c>
      <c r="F173" s="25">
        <v>331113</v>
      </c>
      <c r="G173" s="26">
        <f t="shared" si="2"/>
        <v>47.738321799307961</v>
      </c>
    </row>
    <row r="174" spans="2:7" ht="12.75" customHeight="1">
      <c r="B174" s="37"/>
      <c r="C174" s="29" t="s">
        <v>18</v>
      </c>
      <c r="D174" s="25">
        <v>693600</v>
      </c>
      <c r="E174" s="25">
        <v>693600</v>
      </c>
      <c r="F174" s="25">
        <v>331113</v>
      </c>
      <c r="G174" s="26">
        <f t="shared" si="2"/>
        <v>47.738321799307961</v>
      </c>
    </row>
    <row r="175" spans="2:7" ht="14.25">
      <c r="B175" s="35">
        <v>85204</v>
      </c>
      <c r="C175" s="36" t="s">
        <v>75</v>
      </c>
      <c r="D175" s="22">
        <v>33320</v>
      </c>
      <c r="E175" s="22">
        <v>33320</v>
      </c>
      <c r="F175" s="22">
        <v>11233</v>
      </c>
      <c r="G175" s="23">
        <f t="shared" si="2"/>
        <v>33.712484993997599</v>
      </c>
    </row>
    <row r="176" spans="2:7">
      <c r="B176" s="37"/>
      <c r="C176" s="30" t="s">
        <v>35</v>
      </c>
      <c r="D176" s="25">
        <v>33320</v>
      </c>
      <c r="E176" s="25">
        <v>33320</v>
      </c>
      <c r="F176" s="25">
        <v>11233</v>
      </c>
      <c r="G176" s="26">
        <f t="shared" si="2"/>
        <v>33.712484993997599</v>
      </c>
    </row>
    <row r="177" spans="2:7" ht="13.5" customHeight="1">
      <c r="B177" s="37"/>
      <c r="C177" s="29" t="s">
        <v>18</v>
      </c>
      <c r="D177" s="25">
        <v>33320</v>
      </c>
      <c r="E177" s="25">
        <v>33320</v>
      </c>
      <c r="F177" s="25">
        <v>11233</v>
      </c>
      <c r="G177" s="26">
        <f t="shared" si="2"/>
        <v>33.712484993997599</v>
      </c>
    </row>
    <row r="178" spans="2:7">
      <c r="B178" s="35">
        <v>85206</v>
      </c>
      <c r="C178" s="36" t="s">
        <v>76</v>
      </c>
      <c r="D178" s="22">
        <v>28750</v>
      </c>
      <c r="E178" s="22">
        <v>50353</v>
      </c>
      <c r="F178" s="22">
        <v>10480</v>
      </c>
      <c r="G178" s="26">
        <f t="shared" si="2"/>
        <v>20.813059797827339</v>
      </c>
    </row>
    <row r="179" spans="2:7">
      <c r="B179" s="37"/>
      <c r="C179" s="30" t="s">
        <v>35</v>
      </c>
      <c r="D179" s="25">
        <v>28750</v>
      </c>
      <c r="E179" s="25">
        <v>50353</v>
      </c>
      <c r="F179" s="25">
        <v>10480</v>
      </c>
      <c r="G179" s="26">
        <f t="shared" si="2"/>
        <v>20.813059797827339</v>
      </c>
    </row>
    <row r="180" spans="2:7">
      <c r="B180" s="37"/>
      <c r="C180" s="40" t="s">
        <v>36</v>
      </c>
      <c r="D180" s="25">
        <v>28750</v>
      </c>
      <c r="E180" s="25">
        <v>50353</v>
      </c>
      <c r="F180" s="25">
        <v>10480</v>
      </c>
      <c r="G180" s="26">
        <f t="shared" si="2"/>
        <v>20.813059797827339</v>
      </c>
    </row>
    <row r="181" spans="2:7" ht="31.5">
      <c r="B181" s="60">
        <v>85212</v>
      </c>
      <c r="C181" s="61" t="s">
        <v>77</v>
      </c>
      <c r="D181" s="51">
        <v>7958000</v>
      </c>
      <c r="E181" s="51">
        <v>7827689</v>
      </c>
      <c r="F181" s="51">
        <v>4030680</v>
      </c>
      <c r="G181" s="52">
        <f t="shared" si="2"/>
        <v>51.492592513575843</v>
      </c>
    </row>
    <row r="182" spans="2:7">
      <c r="B182" s="37"/>
      <c r="C182" s="30" t="s">
        <v>35</v>
      </c>
      <c r="D182" s="25">
        <v>7958000</v>
      </c>
      <c r="E182" s="25">
        <v>7827689</v>
      </c>
      <c r="F182" s="25">
        <f>SUM(F183:F185)</f>
        <v>4030680</v>
      </c>
      <c r="G182" s="26">
        <f t="shared" si="2"/>
        <v>51.492592513575843</v>
      </c>
    </row>
    <row r="183" spans="2:7">
      <c r="B183" s="37"/>
      <c r="C183" s="40" t="s">
        <v>36</v>
      </c>
      <c r="D183" s="25">
        <v>170955</v>
      </c>
      <c r="E183" s="25">
        <v>170955</v>
      </c>
      <c r="F183" s="25">
        <v>77848</v>
      </c>
      <c r="G183" s="26">
        <f t="shared" si="2"/>
        <v>45.53712965400252</v>
      </c>
    </row>
    <row r="184" spans="2:7" ht="15" customHeight="1">
      <c r="B184" s="37"/>
      <c r="C184" s="29" t="s">
        <v>18</v>
      </c>
      <c r="D184" s="25">
        <v>67785</v>
      </c>
      <c r="E184" s="25">
        <v>67785</v>
      </c>
      <c r="F184" s="25">
        <v>31549</v>
      </c>
      <c r="G184" s="26">
        <f t="shared" si="2"/>
        <v>46.542745445157486</v>
      </c>
    </row>
    <row r="185" spans="2:7">
      <c r="B185" s="37"/>
      <c r="C185" s="40" t="s">
        <v>41</v>
      </c>
      <c r="D185" s="25">
        <v>7719260</v>
      </c>
      <c r="E185" s="25">
        <v>7588949</v>
      </c>
      <c r="F185" s="25">
        <v>3921283</v>
      </c>
      <c r="G185" s="26">
        <f t="shared" si="2"/>
        <v>51.670962606284476</v>
      </c>
    </row>
    <row r="186" spans="2:7" ht="52.5">
      <c r="B186" s="60">
        <v>85213</v>
      </c>
      <c r="C186" s="61" t="s">
        <v>78</v>
      </c>
      <c r="D186" s="51">
        <v>82514</v>
      </c>
      <c r="E186" s="51">
        <v>84698</v>
      </c>
      <c r="F186" s="51">
        <v>48532</v>
      </c>
      <c r="G186" s="52">
        <f t="shared" si="2"/>
        <v>57.300054310609461</v>
      </c>
    </row>
    <row r="187" spans="2:7">
      <c r="B187" s="37"/>
      <c r="C187" s="30" t="s">
        <v>35</v>
      </c>
      <c r="D187" s="25">
        <v>82514</v>
      </c>
      <c r="E187" s="25">
        <v>84698</v>
      </c>
      <c r="F187" s="25">
        <v>48532</v>
      </c>
      <c r="G187" s="26">
        <f t="shared" si="2"/>
        <v>57.300054310609461</v>
      </c>
    </row>
    <row r="188" spans="2:7">
      <c r="B188" s="37"/>
      <c r="C188" s="40" t="s">
        <v>36</v>
      </c>
      <c r="D188" s="25">
        <v>82514</v>
      </c>
      <c r="E188" s="25">
        <v>84698</v>
      </c>
      <c r="F188" s="25">
        <v>48532</v>
      </c>
      <c r="G188" s="26">
        <f t="shared" si="2"/>
        <v>57.300054310609461</v>
      </c>
    </row>
    <row r="189" spans="2:7" ht="21.75">
      <c r="B189" s="35">
        <v>85214</v>
      </c>
      <c r="C189" s="57" t="s">
        <v>79</v>
      </c>
      <c r="D189" s="22">
        <v>1141212</v>
      </c>
      <c r="E189" s="22">
        <v>1397831</v>
      </c>
      <c r="F189" s="22">
        <v>820084</v>
      </c>
      <c r="G189" s="23">
        <f t="shared" si="2"/>
        <v>58.668322565460343</v>
      </c>
    </row>
    <row r="190" spans="2:7">
      <c r="B190" s="37"/>
      <c r="C190" s="30" t="s">
        <v>35</v>
      </c>
      <c r="D190" s="25">
        <v>1141212</v>
      </c>
      <c r="E190" s="25">
        <f>SUM(E191:E193)</f>
        <v>1397831</v>
      </c>
      <c r="F190" s="25">
        <f>SUM(F191:F193)</f>
        <v>820084</v>
      </c>
      <c r="G190" s="26">
        <f t="shared" si="2"/>
        <v>58.668322565460343</v>
      </c>
    </row>
    <row r="191" spans="2:7">
      <c r="B191" s="37"/>
      <c r="C191" s="40" t="s">
        <v>36</v>
      </c>
      <c r="D191" s="25">
        <v>540</v>
      </c>
      <c r="E191" s="25">
        <v>540</v>
      </c>
      <c r="F191" s="25"/>
      <c r="G191" s="26">
        <f t="shared" si="2"/>
        <v>0</v>
      </c>
    </row>
    <row r="192" spans="2:7">
      <c r="B192" s="37"/>
      <c r="C192" s="40" t="s">
        <v>41</v>
      </c>
      <c r="D192" s="25">
        <v>1140672</v>
      </c>
      <c r="E192" s="25">
        <v>1387691</v>
      </c>
      <c r="F192" s="25">
        <v>820084</v>
      </c>
      <c r="G192" s="26">
        <f t="shared" si="2"/>
        <v>59.097017996081256</v>
      </c>
    </row>
    <row r="193" spans="2:7" ht="23.25">
      <c r="B193" s="37"/>
      <c r="C193" s="43" t="s">
        <v>44</v>
      </c>
      <c r="D193" s="44"/>
      <c r="E193" s="44">
        <v>9600</v>
      </c>
      <c r="F193" s="44"/>
      <c r="G193" s="45">
        <f t="shared" si="2"/>
        <v>0</v>
      </c>
    </row>
    <row r="194" spans="2:7" ht="14.25">
      <c r="B194" s="35">
        <v>85215</v>
      </c>
      <c r="C194" s="36" t="s">
        <v>80</v>
      </c>
      <c r="D194" s="22">
        <v>1750000</v>
      </c>
      <c r="E194" s="22">
        <v>1750000</v>
      </c>
      <c r="F194" s="22">
        <v>897683</v>
      </c>
      <c r="G194" s="23">
        <f t="shared" si="2"/>
        <v>51.296171428571427</v>
      </c>
    </row>
    <row r="195" spans="2:7">
      <c r="B195" s="37"/>
      <c r="C195" s="30" t="s">
        <v>35</v>
      </c>
      <c r="D195" s="25">
        <v>1750000</v>
      </c>
      <c r="E195" s="25">
        <v>1750000</v>
      </c>
      <c r="F195" s="25">
        <v>897683</v>
      </c>
      <c r="G195" s="26">
        <f t="shared" si="2"/>
        <v>51.296171428571427</v>
      </c>
    </row>
    <row r="196" spans="2:7">
      <c r="B196" s="37"/>
      <c r="C196" s="40" t="s">
        <v>41</v>
      </c>
      <c r="D196" s="25">
        <v>1750000</v>
      </c>
      <c r="E196" s="25">
        <v>1750000</v>
      </c>
      <c r="F196" s="25">
        <v>897683</v>
      </c>
      <c r="G196" s="26">
        <f t="shared" si="2"/>
        <v>51.296171428571427</v>
      </c>
    </row>
    <row r="197" spans="2:7" ht="14.25">
      <c r="B197" s="35">
        <v>85216</v>
      </c>
      <c r="C197" s="36" t="s">
        <v>81</v>
      </c>
      <c r="D197" s="22">
        <v>300497</v>
      </c>
      <c r="E197" s="22">
        <v>455718</v>
      </c>
      <c r="F197" s="22">
        <v>431821</v>
      </c>
      <c r="G197" s="23">
        <f t="shared" si="2"/>
        <v>94.756186940169144</v>
      </c>
    </row>
    <row r="198" spans="2:7">
      <c r="B198" s="37"/>
      <c r="C198" s="30" t="s">
        <v>35</v>
      </c>
      <c r="D198" s="25">
        <v>300497</v>
      </c>
      <c r="E198" s="25">
        <v>455718</v>
      </c>
      <c r="F198" s="25">
        <v>431821</v>
      </c>
      <c r="G198" s="26">
        <f t="shared" si="2"/>
        <v>94.756186940169144</v>
      </c>
    </row>
    <row r="199" spans="2:7">
      <c r="B199" s="37"/>
      <c r="C199" s="40" t="s">
        <v>41</v>
      </c>
      <c r="D199" s="25">
        <v>300497</v>
      </c>
      <c r="E199" s="25">
        <v>455718</v>
      </c>
      <c r="F199" s="25">
        <v>431821</v>
      </c>
      <c r="G199" s="26">
        <f t="shared" si="2"/>
        <v>94.756186940169144</v>
      </c>
    </row>
    <row r="200" spans="2:7" ht="14.25">
      <c r="B200" s="35">
        <v>85219</v>
      </c>
      <c r="C200" s="36" t="s">
        <v>82</v>
      </c>
      <c r="D200" s="22">
        <v>2230810</v>
      </c>
      <c r="E200" s="22">
        <v>2253454</v>
      </c>
      <c r="F200" s="22">
        <v>1096348</v>
      </c>
      <c r="G200" s="23">
        <f t="shared" si="2"/>
        <v>48.651891718224554</v>
      </c>
    </row>
    <row r="201" spans="2:7">
      <c r="B201" s="37"/>
      <c r="C201" s="30" t="s">
        <v>35</v>
      </c>
      <c r="D201" s="25">
        <f>SUM(D202:D204)</f>
        <v>2230810</v>
      </c>
      <c r="E201" s="25">
        <f>SUM(E202:E204)</f>
        <v>2253454</v>
      </c>
      <c r="F201" s="25">
        <f>SUM(F202:F204)</f>
        <v>1096348</v>
      </c>
      <c r="G201" s="26">
        <f t="shared" si="2"/>
        <v>48.651891718224554</v>
      </c>
    </row>
    <row r="202" spans="2:7">
      <c r="B202" s="37"/>
      <c r="C202" s="40" t="s">
        <v>36</v>
      </c>
      <c r="D202" s="25">
        <v>2047810</v>
      </c>
      <c r="E202" s="25">
        <v>2047810</v>
      </c>
      <c r="F202" s="25">
        <v>997376</v>
      </c>
      <c r="G202" s="26">
        <f t="shared" si="2"/>
        <v>48.704518485601689</v>
      </c>
    </row>
    <row r="203" spans="2:7" ht="13.5" customHeight="1">
      <c r="B203" s="37"/>
      <c r="C203" s="29" t="s">
        <v>18</v>
      </c>
      <c r="D203" s="25">
        <v>168900</v>
      </c>
      <c r="E203" s="25">
        <v>189900</v>
      </c>
      <c r="F203" s="25">
        <v>96803</v>
      </c>
      <c r="G203" s="26">
        <f t="shared" si="2"/>
        <v>50.975776724591896</v>
      </c>
    </row>
    <row r="204" spans="2:7">
      <c r="B204" s="37"/>
      <c r="C204" s="40" t="s">
        <v>41</v>
      </c>
      <c r="D204" s="25">
        <v>14100</v>
      </c>
      <c r="E204" s="25">
        <v>15744</v>
      </c>
      <c r="F204" s="25">
        <v>2169</v>
      </c>
      <c r="G204" s="26">
        <f t="shared" si="2"/>
        <v>13.776676829268292</v>
      </c>
    </row>
    <row r="205" spans="2:7" ht="14.25">
      <c r="B205" s="35">
        <v>85228</v>
      </c>
      <c r="C205" s="58" t="s">
        <v>83</v>
      </c>
      <c r="D205" s="22">
        <v>19148</v>
      </c>
      <c r="E205" s="22">
        <v>22011</v>
      </c>
      <c r="F205" s="22">
        <v>6667</v>
      </c>
      <c r="G205" s="23">
        <f t="shared" si="2"/>
        <v>30.289400754168373</v>
      </c>
    </row>
    <row r="206" spans="2:7">
      <c r="B206" s="37"/>
      <c r="C206" s="30" t="s">
        <v>35</v>
      </c>
      <c r="D206" s="25">
        <v>19148</v>
      </c>
      <c r="E206" s="25">
        <v>22011</v>
      </c>
      <c r="F206" s="25">
        <v>6667</v>
      </c>
      <c r="G206" s="26">
        <f t="shared" si="2"/>
        <v>30.289400754168373</v>
      </c>
    </row>
    <row r="207" spans="2:7">
      <c r="B207" s="37"/>
      <c r="C207" s="40" t="s">
        <v>36</v>
      </c>
      <c r="D207" s="25">
        <v>19148</v>
      </c>
      <c r="E207" s="25">
        <v>22011</v>
      </c>
      <c r="F207" s="25">
        <v>6667</v>
      </c>
      <c r="G207" s="26">
        <f t="shared" si="2"/>
        <v>30.289400754168373</v>
      </c>
    </row>
    <row r="208" spans="2:7" ht="14.25">
      <c r="B208" s="35">
        <v>85295</v>
      </c>
      <c r="C208" s="36" t="s">
        <v>45</v>
      </c>
      <c r="D208" s="22">
        <v>774733</v>
      </c>
      <c r="E208" s="22">
        <v>765881</v>
      </c>
      <c r="F208" s="22">
        <v>385912</v>
      </c>
      <c r="G208" s="23">
        <f t="shared" ref="G208:G271" si="3">F208/E208*100</f>
        <v>50.387984556347533</v>
      </c>
    </row>
    <row r="209" spans="2:7">
      <c r="B209" s="37"/>
      <c r="C209" s="30" t="s">
        <v>35</v>
      </c>
      <c r="D209" s="25">
        <v>774733</v>
      </c>
      <c r="E209" s="25">
        <v>765881</v>
      </c>
      <c r="F209" s="25">
        <v>385912</v>
      </c>
      <c r="G209" s="26">
        <f t="shared" si="3"/>
        <v>50.387984556347533</v>
      </c>
    </row>
    <row r="210" spans="2:7">
      <c r="B210" s="37"/>
      <c r="C210" s="21" t="s">
        <v>13</v>
      </c>
      <c r="D210" s="25">
        <v>10000</v>
      </c>
      <c r="E210" s="25">
        <v>10000</v>
      </c>
      <c r="F210" s="25">
        <v>6650</v>
      </c>
      <c r="G210" s="26">
        <f t="shared" si="3"/>
        <v>66.5</v>
      </c>
    </row>
    <row r="211" spans="2:7">
      <c r="B211" s="37"/>
      <c r="C211" s="40" t="s">
        <v>41</v>
      </c>
      <c r="D211" s="25">
        <v>764733</v>
      </c>
      <c r="E211" s="25">
        <v>755881</v>
      </c>
      <c r="F211" s="25">
        <v>379262</v>
      </c>
      <c r="G211" s="26">
        <f t="shared" si="3"/>
        <v>50.174829106698013</v>
      </c>
    </row>
    <row r="212" spans="2:7" ht="14.25">
      <c r="B212" s="38">
        <v>853</v>
      </c>
      <c r="C212" s="62" t="s">
        <v>84</v>
      </c>
      <c r="D212" s="63"/>
      <c r="E212" s="33">
        <v>70429</v>
      </c>
      <c r="F212" s="33">
        <v>0</v>
      </c>
      <c r="G212" s="19">
        <f t="shared" si="3"/>
        <v>0</v>
      </c>
    </row>
    <row r="213" spans="2:7" ht="14.25">
      <c r="B213" s="35">
        <v>85395</v>
      </c>
      <c r="C213" s="36" t="s">
        <v>45</v>
      </c>
      <c r="D213" s="64"/>
      <c r="E213" s="22">
        <v>70429</v>
      </c>
      <c r="F213" s="22">
        <v>0</v>
      </c>
      <c r="G213" s="23">
        <f t="shared" si="3"/>
        <v>0</v>
      </c>
    </row>
    <row r="214" spans="2:7">
      <c r="B214" s="37"/>
      <c r="C214" s="30" t="s">
        <v>35</v>
      </c>
      <c r="D214" s="65"/>
      <c r="E214" s="25">
        <v>70429</v>
      </c>
      <c r="F214" s="25">
        <v>0</v>
      </c>
      <c r="G214" s="26">
        <f t="shared" si="3"/>
        <v>0</v>
      </c>
    </row>
    <row r="215" spans="2:7" ht="23.25">
      <c r="B215" s="37"/>
      <c r="C215" s="43" t="s">
        <v>44</v>
      </c>
      <c r="D215" s="66"/>
      <c r="E215" s="44">
        <v>70429</v>
      </c>
      <c r="F215" s="44">
        <v>0</v>
      </c>
      <c r="G215" s="45">
        <f t="shared" si="3"/>
        <v>0</v>
      </c>
    </row>
    <row r="216" spans="2:7" ht="14.25">
      <c r="B216" s="38">
        <v>854</v>
      </c>
      <c r="C216" s="39" t="s">
        <v>85</v>
      </c>
      <c r="D216" s="33">
        <v>803280</v>
      </c>
      <c r="E216" s="33">
        <f>E217+E222+E225+E228</f>
        <v>878448</v>
      </c>
      <c r="F216" s="33">
        <f>F217+F222+F225+F228</f>
        <v>551830</v>
      </c>
      <c r="G216" s="19">
        <f t="shared" si="3"/>
        <v>62.818743966632063</v>
      </c>
    </row>
    <row r="217" spans="2:7" ht="14.25">
      <c r="B217" s="35">
        <v>85401</v>
      </c>
      <c r="C217" s="36" t="s">
        <v>86</v>
      </c>
      <c r="D217" s="22">
        <v>518840</v>
      </c>
      <c r="E217" s="22">
        <v>518840</v>
      </c>
      <c r="F217" s="22">
        <v>280287</v>
      </c>
      <c r="G217" s="23">
        <f t="shared" si="3"/>
        <v>54.021856449001618</v>
      </c>
    </row>
    <row r="218" spans="2:7">
      <c r="B218" s="37"/>
      <c r="C218" s="30" t="s">
        <v>35</v>
      </c>
      <c r="D218" s="25">
        <f>SUM(D219:D221)</f>
        <v>518840</v>
      </c>
      <c r="E218" s="25">
        <v>518840</v>
      </c>
      <c r="F218" s="25">
        <v>280287</v>
      </c>
      <c r="G218" s="26">
        <f t="shared" si="3"/>
        <v>54.021856449001618</v>
      </c>
    </row>
    <row r="219" spans="2:7">
      <c r="B219" s="37"/>
      <c r="C219" s="40" t="s">
        <v>36</v>
      </c>
      <c r="D219" s="25">
        <v>496800</v>
      </c>
      <c r="E219" s="25">
        <v>496800</v>
      </c>
      <c r="F219" s="25">
        <v>264187</v>
      </c>
      <c r="G219" s="26">
        <f t="shared" si="3"/>
        <v>53.177737520128822</v>
      </c>
    </row>
    <row r="220" spans="2:7" ht="17.25" customHeight="1">
      <c r="B220" s="37"/>
      <c r="C220" s="29" t="s">
        <v>18</v>
      </c>
      <c r="D220" s="25">
        <v>20860</v>
      </c>
      <c r="E220" s="25">
        <v>20860</v>
      </c>
      <c r="F220" s="25">
        <v>16100</v>
      </c>
      <c r="G220" s="26">
        <f t="shared" si="3"/>
        <v>77.181208053691279</v>
      </c>
    </row>
    <row r="221" spans="2:7">
      <c r="B221" s="37"/>
      <c r="C221" s="40" t="s">
        <v>41</v>
      </c>
      <c r="D221" s="25">
        <v>1180</v>
      </c>
      <c r="E221" s="25">
        <v>1180</v>
      </c>
      <c r="F221" s="25">
        <v>0</v>
      </c>
      <c r="G221" s="26">
        <f t="shared" si="3"/>
        <v>0</v>
      </c>
    </row>
    <row r="222" spans="2:7" ht="21.75">
      <c r="B222" s="60">
        <v>85412</v>
      </c>
      <c r="C222" s="57" t="s">
        <v>87</v>
      </c>
      <c r="D222" s="51">
        <v>18000</v>
      </c>
      <c r="E222" s="51">
        <v>18000</v>
      </c>
      <c r="F222" s="51">
        <v>6182</v>
      </c>
      <c r="G222" s="52">
        <f t="shared" si="3"/>
        <v>34.344444444444441</v>
      </c>
    </row>
    <row r="223" spans="2:7">
      <c r="B223" s="37"/>
      <c r="C223" s="30" t="s">
        <v>35</v>
      </c>
      <c r="D223" s="25">
        <v>18000</v>
      </c>
      <c r="E223" s="25">
        <v>18000</v>
      </c>
      <c r="F223" s="25">
        <v>6182</v>
      </c>
      <c r="G223" s="26">
        <f t="shared" si="3"/>
        <v>34.344444444444441</v>
      </c>
    </row>
    <row r="224" spans="2:7" ht="15" customHeight="1">
      <c r="B224" s="37"/>
      <c r="C224" s="29" t="s">
        <v>18</v>
      </c>
      <c r="D224" s="25">
        <v>18000</v>
      </c>
      <c r="E224" s="25">
        <v>18000</v>
      </c>
      <c r="F224" s="25">
        <v>6182</v>
      </c>
      <c r="G224" s="26">
        <f t="shared" si="3"/>
        <v>34.344444444444441</v>
      </c>
    </row>
    <row r="225" spans="2:7" ht="14.25">
      <c r="B225" s="35">
        <v>85415</v>
      </c>
      <c r="C225" s="36" t="s">
        <v>88</v>
      </c>
      <c r="D225" s="22">
        <v>262500</v>
      </c>
      <c r="E225" s="22">
        <v>337668</v>
      </c>
      <c r="F225" s="22">
        <v>265361</v>
      </c>
      <c r="G225" s="23">
        <f t="shared" si="3"/>
        <v>78.58636293637538</v>
      </c>
    </row>
    <row r="226" spans="2:7">
      <c r="B226" s="37"/>
      <c r="C226" s="30" t="s">
        <v>35</v>
      </c>
      <c r="D226" s="25">
        <v>262500</v>
      </c>
      <c r="E226" s="25">
        <v>337668</v>
      </c>
      <c r="F226" s="25">
        <v>265361</v>
      </c>
      <c r="G226" s="26">
        <f t="shared" si="3"/>
        <v>78.58636293637538</v>
      </c>
    </row>
    <row r="227" spans="2:7">
      <c r="B227" s="37"/>
      <c r="C227" s="40" t="s">
        <v>41</v>
      </c>
      <c r="D227" s="25">
        <v>262500</v>
      </c>
      <c r="E227" s="25">
        <v>337668</v>
      </c>
      <c r="F227" s="25">
        <v>265361</v>
      </c>
      <c r="G227" s="26">
        <f t="shared" si="3"/>
        <v>78.58636293637538</v>
      </c>
    </row>
    <row r="228" spans="2:7" ht="14.25">
      <c r="B228" s="35">
        <v>85446</v>
      </c>
      <c r="C228" s="36" t="s">
        <v>66</v>
      </c>
      <c r="D228" s="22">
        <v>3940</v>
      </c>
      <c r="E228" s="22">
        <v>3940</v>
      </c>
      <c r="F228" s="22">
        <v>0</v>
      </c>
      <c r="G228" s="23">
        <f t="shared" si="3"/>
        <v>0</v>
      </c>
    </row>
    <row r="229" spans="2:7">
      <c r="B229" s="37"/>
      <c r="C229" s="30" t="s">
        <v>35</v>
      </c>
      <c r="D229" s="25">
        <v>3940</v>
      </c>
      <c r="E229" s="25">
        <v>3940</v>
      </c>
      <c r="F229" s="25">
        <v>0</v>
      </c>
      <c r="G229" s="26">
        <f t="shared" si="3"/>
        <v>0</v>
      </c>
    </row>
    <row r="230" spans="2:7" ht="13.5" customHeight="1">
      <c r="B230" s="37"/>
      <c r="C230" s="29" t="s">
        <v>18</v>
      </c>
      <c r="D230" s="25">
        <v>3940</v>
      </c>
      <c r="E230" s="25">
        <v>3940</v>
      </c>
      <c r="F230" s="25">
        <v>0</v>
      </c>
      <c r="G230" s="26">
        <f t="shared" si="3"/>
        <v>0</v>
      </c>
    </row>
    <row r="231" spans="2:7" ht="14.25">
      <c r="B231" s="38">
        <v>900</v>
      </c>
      <c r="C231" s="67" t="s">
        <v>89</v>
      </c>
      <c r="D231" s="33">
        <f>D232+D235+D240+D243+D247+D250+D253+D257</f>
        <v>10386753</v>
      </c>
      <c r="E231" s="33">
        <f>E232+E235+E240+E243+E247+E250+E253+E257</f>
        <v>10524541</v>
      </c>
      <c r="F231" s="33">
        <f>F232+F235+F240+F243+F247+F250+F253+F257</f>
        <v>2296715</v>
      </c>
      <c r="G231" s="19">
        <f t="shared" si="3"/>
        <v>21.822471877870971</v>
      </c>
    </row>
    <row r="232" spans="2:7" ht="14.25">
      <c r="B232" s="35">
        <v>90001</v>
      </c>
      <c r="C232" s="36" t="s">
        <v>90</v>
      </c>
      <c r="D232" s="22">
        <v>173000</v>
      </c>
      <c r="E232" s="22">
        <v>173000</v>
      </c>
      <c r="F232" s="22">
        <v>172900</v>
      </c>
      <c r="G232" s="23">
        <f t="shared" si="3"/>
        <v>99.942196531791907</v>
      </c>
    </row>
    <row r="233" spans="2:7">
      <c r="B233" s="37"/>
      <c r="C233" s="30" t="s">
        <v>32</v>
      </c>
      <c r="D233" s="25">
        <v>173000</v>
      </c>
      <c r="E233" s="25">
        <v>173000</v>
      </c>
      <c r="F233" s="25">
        <v>172900</v>
      </c>
      <c r="G233" s="26">
        <f t="shared" si="3"/>
        <v>99.942196531791907</v>
      </c>
    </row>
    <row r="234" spans="2:7" ht="23.25">
      <c r="B234" s="37"/>
      <c r="C234" s="43" t="s">
        <v>91</v>
      </c>
      <c r="D234" s="44">
        <v>173000</v>
      </c>
      <c r="E234" s="44">
        <v>173000</v>
      </c>
      <c r="F234" s="44">
        <v>172900</v>
      </c>
      <c r="G234" s="45">
        <f t="shared" si="3"/>
        <v>99.942196531791907</v>
      </c>
    </row>
    <row r="235" spans="2:7" ht="14.25">
      <c r="B235" s="35">
        <v>90002</v>
      </c>
      <c r="C235" s="36" t="s">
        <v>92</v>
      </c>
      <c r="D235" s="22">
        <f>D236+D238</f>
        <v>236607</v>
      </c>
      <c r="E235" s="22">
        <f>E236+E238</f>
        <v>242595</v>
      </c>
      <c r="F235" s="22">
        <f>F236+F238</f>
        <v>121297</v>
      </c>
      <c r="G235" s="23">
        <f t="shared" si="3"/>
        <v>49.999793895175088</v>
      </c>
    </row>
    <row r="236" spans="2:7">
      <c r="B236" s="37"/>
      <c r="C236" s="30" t="s">
        <v>35</v>
      </c>
      <c r="D236" s="25">
        <v>231393</v>
      </c>
      <c r="E236" s="25">
        <v>237250</v>
      </c>
      <c r="F236" s="25">
        <v>118625</v>
      </c>
      <c r="G236" s="26">
        <f t="shared" si="3"/>
        <v>50</v>
      </c>
    </row>
    <row r="237" spans="2:7">
      <c r="B237" s="37"/>
      <c r="C237" s="21" t="s">
        <v>13</v>
      </c>
      <c r="D237" s="25">
        <v>231393</v>
      </c>
      <c r="E237" s="25">
        <v>237250</v>
      </c>
      <c r="F237" s="25">
        <v>118625</v>
      </c>
      <c r="G237" s="26">
        <f t="shared" si="3"/>
        <v>50</v>
      </c>
    </row>
    <row r="238" spans="2:7">
      <c r="B238" s="37"/>
      <c r="C238" s="21" t="s">
        <v>32</v>
      </c>
      <c r="D238" s="25">
        <v>5214</v>
      </c>
      <c r="E238" s="25">
        <v>5345</v>
      </c>
      <c r="F238" s="25">
        <v>2672</v>
      </c>
      <c r="G238" s="26">
        <f t="shared" si="3"/>
        <v>49.990645463049574</v>
      </c>
    </row>
    <row r="239" spans="2:7">
      <c r="B239" s="37"/>
      <c r="C239" s="21" t="s">
        <v>93</v>
      </c>
      <c r="D239" s="25">
        <v>5214</v>
      </c>
      <c r="E239" s="25">
        <v>5345</v>
      </c>
      <c r="F239" s="25">
        <v>2672</v>
      </c>
      <c r="G239" s="26">
        <f t="shared" si="3"/>
        <v>49.990645463049574</v>
      </c>
    </row>
    <row r="240" spans="2:7" ht="14.25">
      <c r="B240" s="35">
        <v>90003</v>
      </c>
      <c r="C240" s="36" t="s">
        <v>94</v>
      </c>
      <c r="D240" s="22">
        <v>1745000</v>
      </c>
      <c r="E240" s="22">
        <v>1745000</v>
      </c>
      <c r="F240" s="22">
        <v>695074</v>
      </c>
      <c r="G240" s="23">
        <f t="shared" si="3"/>
        <v>39.832320916905445</v>
      </c>
    </row>
    <row r="241" spans="2:7">
      <c r="B241" s="37"/>
      <c r="C241" s="30" t="s">
        <v>35</v>
      </c>
      <c r="D241" s="25">
        <v>1745000</v>
      </c>
      <c r="E241" s="25">
        <v>1745000</v>
      </c>
      <c r="F241" s="25">
        <v>695074</v>
      </c>
      <c r="G241" s="26">
        <f t="shared" si="3"/>
        <v>39.832320916905445</v>
      </c>
    </row>
    <row r="242" spans="2:7" ht="14.25" customHeight="1">
      <c r="B242" s="37"/>
      <c r="C242" s="29" t="s">
        <v>18</v>
      </c>
      <c r="D242" s="25">
        <v>1745000</v>
      </c>
      <c r="E242" s="25">
        <v>1745000</v>
      </c>
      <c r="F242" s="25">
        <v>695074</v>
      </c>
      <c r="G242" s="26">
        <f t="shared" si="3"/>
        <v>39.832320916905445</v>
      </c>
    </row>
    <row r="243" spans="2:7" ht="14.25">
      <c r="B243" s="35">
        <v>90004</v>
      </c>
      <c r="C243" s="36" t="s">
        <v>95</v>
      </c>
      <c r="D243" s="22">
        <v>400000</v>
      </c>
      <c r="E243" s="22">
        <v>400000</v>
      </c>
      <c r="F243" s="22">
        <v>197398</v>
      </c>
      <c r="G243" s="23">
        <f t="shared" si="3"/>
        <v>49.349499999999999</v>
      </c>
    </row>
    <row r="244" spans="2:7">
      <c r="B244" s="37"/>
      <c r="C244" s="30" t="s">
        <v>35</v>
      </c>
      <c r="D244" s="25">
        <f>D245+D246</f>
        <v>400000</v>
      </c>
      <c r="E244" s="25">
        <f>E245+E246</f>
        <v>400000</v>
      </c>
      <c r="F244" s="25">
        <v>197398</v>
      </c>
      <c r="G244" s="26">
        <f t="shared" si="3"/>
        <v>49.349499999999999</v>
      </c>
    </row>
    <row r="245" spans="2:7">
      <c r="B245" s="37"/>
      <c r="C245" s="40" t="s">
        <v>36</v>
      </c>
      <c r="D245" s="25">
        <v>20000</v>
      </c>
      <c r="E245" s="25">
        <v>20000</v>
      </c>
      <c r="F245" s="25">
        <v>1000</v>
      </c>
      <c r="G245" s="26">
        <f t="shared" si="3"/>
        <v>5</v>
      </c>
    </row>
    <row r="246" spans="2:7" ht="15" customHeight="1">
      <c r="B246" s="37"/>
      <c r="C246" s="29" t="s">
        <v>18</v>
      </c>
      <c r="D246" s="25">
        <v>380000</v>
      </c>
      <c r="E246" s="25">
        <v>380000</v>
      </c>
      <c r="F246" s="25">
        <v>196398</v>
      </c>
      <c r="G246" s="26">
        <f t="shared" si="3"/>
        <v>51.683684210526316</v>
      </c>
    </row>
    <row r="247" spans="2:7" ht="14.25">
      <c r="B247" s="35">
        <v>90013</v>
      </c>
      <c r="C247" s="36" t="s">
        <v>96</v>
      </c>
      <c r="D247" s="22">
        <v>178600</v>
      </c>
      <c r="E247" s="22">
        <v>178600</v>
      </c>
      <c r="F247" s="22">
        <v>74541</v>
      </c>
      <c r="G247" s="23">
        <f t="shared" si="3"/>
        <v>41.736282194848826</v>
      </c>
    </row>
    <row r="248" spans="2:7">
      <c r="B248" s="37"/>
      <c r="C248" s="30" t="s">
        <v>35</v>
      </c>
      <c r="D248" s="25">
        <v>178600</v>
      </c>
      <c r="E248" s="25">
        <v>178600</v>
      </c>
      <c r="F248" s="25">
        <v>74541</v>
      </c>
      <c r="G248" s="26">
        <f t="shared" si="3"/>
        <v>41.736282194848826</v>
      </c>
    </row>
    <row r="249" spans="2:7" ht="14.25" customHeight="1">
      <c r="B249" s="37"/>
      <c r="C249" s="29" t="s">
        <v>18</v>
      </c>
      <c r="D249" s="25">
        <v>178600</v>
      </c>
      <c r="E249" s="25">
        <v>178600</v>
      </c>
      <c r="F249" s="25">
        <v>74541</v>
      </c>
      <c r="G249" s="26">
        <f t="shared" si="3"/>
        <v>41.736282194848826</v>
      </c>
    </row>
    <row r="250" spans="2:7" ht="14.25">
      <c r="B250" s="35">
        <v>90015</v>
      </c>
      <c r="C250" s="36" t="s">
        <v>97</v>
      </c>
      <c r="D250" s="22">
        <f>D251</f>
        <v>875000</v>
      </c>
      <c r="E250" s="22">
        <f>E251</f>
        <v>875000</v>
      </c>
      <c r="F250" s="22">
        <f>F251</f>
        <v>468591</v>
      </c>
      <c r="G250" s="41">
        <f>G251</f>
        <v>53.553257142857149</v>
      </c>
    </row>
    <row r="251" spans="2:7">
      <c r="B251" s="37"/>
      <c r="C251" s="30" t="s">
        <v>35</v>
      </c>
      <c r="D251" s="25">
        <v>875000</v>
      </c>
      <c r="E251" s="25">
        <v>875000</v>
      </c>
      <c r="F251" s="25">
        <v>468591</v>
      </c>
      <c r="G251" s="26">
        <f t="shared" si="3"/>
        <v>53.553257142857149</v>
      </c>
    </row>
    <row r="252" spans="2:7" ht="15" customHeight="1">
      <c r="B252" s="37"/>
      <c r="C252" s="29" t="s">
        <v>18</v>
      </c>
      <c r="D252" s="25">
        <v>875000</v>
      </c>
      <c r="E252" s="25">
        <v>875000</v>
      </c>
      <c r="F252" s="25">
        <v>468591</v>
      </c>
      <c r="G252" s="26">
        <f t="shared" si="3"/>
        <v>53.553257142857149</v>
      </c>
    </row>
    <row r="253" spans="2:7" ht="21.75">
      <c r="B253" s="60">
        <v>90019</v>
      </c>
      <c r="C253" s="57" t="s">
        <v>98</v>
      </c>
      <c r="D253" s="51">
        <v>70000</v>
      </c>
      <c r="E253" s="51">
        <v>70000</v>
      </c>
      <c r="F253" s="51">
        <v>28527</v>
      </c>
      <c r="G253" s="52">
        <f t="shared" si="3"/>
        <v>40.752857142857138</v>
      </c>
    </row>
    <row r="254" spans="2:7">
      <c r="B254" s="37"/>
      <c r="C254" s="30" t="s">
        <v>35</v>
      </c>
      <c r="D254" s="25">
        <f>D255+D256</f>
        <v>70000</v>
      </c>
      <c r="E254" s="25">
        <f>E255+E256</f>
        <v>70000</v>
      </c>
      <c r="F254" s="25">
        <f>F255+F256</f>
        <v>28527</v>
      </c>
      <c r="G254" s="26">
        <f t="shared" si="3"/>
        <v>40.752857142857138</v>
      </c>
    </row>
    <row r="255" spans="2:7">
      <c r="B255" s="37"/>
      <c r="C255" s="40" t="s">
        <v>36</v>
      </c>
      <c r="D255" s="25">
        <v>5000</v>
      </c>
      <c r="E255" s="25">
        <v>5000</v>
      </c>
      <c r="F255" s="25">
        <v>0</v>
      </c>
      <c r="G255" s="26">
        <f t="shared" si="3"/>
        <v>0</v>
      </c>
    </row>
    <row r="256" spans="2:7" ht="15.75" customHeight="1">
      <c r="B256" s="37"/>
      <c r="C256" s="29" t="s">
        <v>18</v>
      </c>
      <c r="D256" s="25">
        <v>65000</v>
      </c>
      <c r="E256" s="25">
        <v>65000</v>
      </c>
      <c r="F256" s="25">
        <v>28527</v>
      </c>
      <c r="G256" s="26">
        <f t="shared" si="3"/>
        <v>43.887692307692305</v>
      </c>
    </row>
    <row r="257" spans="2:7" ht="14.25">
      <c r="B257" s="35">
        <v>90095</v>
      </c>
      <c r="C257" s="36" t="s">
        <v>45</v>
      </c>
      <c r="D257" s="22">
        <f>D258+D261</f>
        <v>6708546</v>
      </c>
      <c r="E257" s="22">
        <f>E258+E261</f>
        <v>6840346</v>
      </c>
      <c r="F257" s="22">
        <f>F258+F261</f>
        <v>538387</v>
      </c>
      <c r="G257" s="23">
        <f t="shared" si="3"/>
        <v>7.8707568301369548</v>
      </c>
    </row>
    <row r="258" spans="2:7">
      <c r="B258" s="37"/>
      <c r="C258" s="30" t="s">
        <v>35</v>
      </c>
      <c r="D258" s="25">
        <v>426472</v>
      </c>
      <c r="E258" s="25">
        <v>598272</v>
      </c>
      <c r="F258" s="25">
        <v>193626</v>
      </c>
      <c r="G258" s="26">
        <f t="shared" si="3"/>
        <v>32.364208921694484</v>
      </c>
    </row>
    <row r="259" spans="2:7" ht="23.25">
      <c r="B259" s="37"/>
      <c r="C259" s="43" t="s">
        <v>44</v>
      </c>
      <c r="D259" s="25"/>
      <c r="E259" s="25">
        <v>158800</v>
      </c>
      <c r="F259" s="25">
        <v>0</v>
      </c>
      <c r="G259" s="26">
        <f t="shared" si="3"/>
        <v>0</v>
      </c>
    </row>
    <row r="260" spans="2:7" ht="15.75" customHeight="1">
      <c r="B260" s="37"/>
      <c r="C260" s="29" t="s">
        <v>18</v>
      </c>
      <c r="D260" s="25">
        <v>426472</v>
      </c>
      <c r="E260" s="25">
        <v>439472</v>
      </c>
      <c r="F260" s="25">
        <v>193626</v>
      </c>
      <c r="G260" s="26">
        <f t="shared" si="3"/>
        <v>44.05877962646084</v>
      </c>
    </row>
    <row r="261" spans="2:7">
      <c r="B261" s="37"/>
      <c r="C261" s="21" t="s">
        <v>32</v>
      </c>
      <c r="D261" s="25">
        <f>D262+D263</f>
        <v>6282074</v>
      </c>
      <c r="E261" s="25">
        <f>E262+E263</f>
        <v>6242074</v>
      </c>
      <c r="F261" s="25">
        <f>F262+F263</f>
        <v>344761</v>
      </c>
      <c r="G261" s="26">
        <f t="shared" si="3"/>
        <v>5.5231802762991915</v>
      </c>
    </row>
    <row r="262" spans="2:7">
      <c r="B262" s="37"/>
      <c r="C262" s="30" t="s">
        <v>26</v>
      </c>
      <c r="D262" s="25">
        <v>1060000</v>
      </c>
      <c r="E262" s="25">
        <v>1060000</v>
      </c>
      <c r="F262" s="25">
        <v>0</v>
      </c>
      <c r="G262" s="26">
        <f t="shared" si="3"/>
        <v>0</v>
      </c>
    </row>
    <row r="263" spans="2:7" ht="34.5">
      <c r="B263" s="37"/>
      <c r="C263" s="43" t="s">
        <v>99</v>
      </c>
      <c r="D263" s="44">
        <v>5222074</v>
      </c>
      <c r="E263" s="44">
        <v>5182074</v>
      </c>
      <c r="F263" s="44">
        <v>344761</v>
      </c>
      <c r="G263" s="45">
        <f t="shared" si="3"/>
        <v>6.6529540103055256</v>
      </c>
    </row>
    <row r="264" spans="2:7" ht="14.25">
      <c r="B264" s="38">
        <v>921</v>
      </c>
      <c r="C264" s="39" t="s">
        <v>100</v>
      </c>
      <c r="D264" s="33">
        <f>D265+D270+D273</f>
        <v>3760796</v>
      </c>
      <c r="E264" s="33">
        <f>E265+E270+E273</f>
        <v>3760796</v>
      </c>
      <c r="F264" s="33">
        <f>F265+F270+F273</f>
        <v>864627</v>
      </c>
      <c r="G264" s="19">
        <f t="shared" si="3"/>
        <v>22.990531791673892</v>
      </c>
    </row>
    <row r="265" spans="2:7" ht="14.25">
      <c r="B265" s="35">
        <v>92113</v>
      </c>
      <c r="C265" s="36" t="s">
        <v>101</v>
      </c>
      <c r="D265" s="22">
        <v>2412774</v>
      </c>
      <c r="E265" s="22">
        <f>E266+E268</f>
        <v>2412774</v>
      </c>
      <c r="F265" s="22">
        <f>F266+F268</f>
        <v>470750</v>
      </c>
      <c r="G265" s="23">
        <f t="shared" si="3"/>
        <v>19.510737433344357</v>
      </c>
    </row>
    <row r="266" spans="2:7">
      <c r="B266" s="37"/>
      <c r="C266" s="30" t="s">
        <v>35</v>
      </c>
      <c r="D266" s="25">
        <v>807000</v>
      </c>
      <c r="E266" s="25">
        <v>807000</v>
      </c>
      <c r="F266" s="25">
        <v>470750</v>
      </c>
      <c r="G266" s="26">
        <f t="shared" si="3"/>
        <v>58.333333333333336</v>
      </c>
    </row>
    <row r="267" spans="2:7">
      <c r="B267" s="37"/>
      <c r="C267" s="21" t="s">
        <v>13</v>
      </c>
      <c r="D267" s="25">
        <v>807000</v>
      </c>
      <c r="E267" s="25">
        <v>807000</v>
      </c>
      <c r="F267" s="25">
        <v>470750</v>
      </c>
      <c r="G267" s="26">
        <f t="shared" si="3"/>
        <v>58.333333333333336</v>
      </c>
    </row>
    <row r="268" spans="2:7">
      <c r="B268" s="37"/>
      <c r="C268" s="21" t="s">
        <v>32</v>
      </c>
      <c r="D268" s="25">
        <v>1605774</v>
      </c>
      <c r="E268" s="25">
        <v>1605774</v>
      </c>
      <c r="F268" s="25">
        <v>0</v>
      </c>
      <c r="G268" s="26">
        <f t="shared" si="3"/>
        <v>0</v>
      </c>
    </row>
    <row r="269" spans="2:7" ht="23.25">
      <c r="B269" s="37"/>
      <c r="C269" s="43" t="s">
        <v>102</v>
      </c>
      <c r="D269" s="44">
        <v>1605774</v>
      </c>
      <c r="E269" s="44">
        <v>1605774</v>
      </c>
      <c r="F269" s="44">
        <v>0</v>
      </c>
      <c r="G269" s="45">
        <f t="shared" si="3"/>
        <v>0</v>
      </c>
    </row>
    <row r="270" spans="2:7" ht="14.25">
      <c r="B270" s="35">
        <v>92116</v>
      </c>
      <c r="C270" s="36" t="s">
        <v>103</v>
      </c>
      <c r="D270" s="22">
        <v>626864</v>
      </c>
      <c r="E270" s="22">
        <v>626864</v>
      </c>
      <c r="F270" s="22">
        <v>313424</v>
      </c>
      <c r="G270" s="23">
        <f t="shared" si="3"/>
        <v>49.998723806120623</v>
      </c>
    </row>
    <row r="271" spans="2:7">
      <c r="B271" s="37"/>
      <c r="C271" s="30" t="s">
        <v>35</v>
      </c>
      <c r="D271" s="25">
        <v>626864</v>
      </c>
      <c r="E271" s="25">
        <v>626864</v>
      </c>
      <c r="F271" s="25">
        <v>313424</v>
      </c>
      <c r="G271" s="26">
        <f t="shared" si="3"/>
        <v>49.998723806120623</v>
      </c>
    </row>
    <row r="272" spans="2:7">
      <c r="B272" s="37"/>
      <c r="C272" s="21" t="s">
        <v>13</v>
      </c>
      <c r="D272" s="25">
        <v>626864</v>
      </c>
      <c r="E272" s="25">
        <v>626864</v>
      </c>
      <c r="F272" s="25">
        <v>313424</v>
      </c>
      <c r="G272" s="26">
        <f t="shared" ref="G272:G318" si="4">F272/E272*100</f>
        <v>49.998723806120623</v>
      </c>
    </row>
    <row r="273" spans="2:7" ht="14.25">
      <c r="B273" s="35">
        <v>92195</v>
      </c>
      <c r="C273" s="36" t="s">
        <v>45</v>
      </c>
      <c r="D273" s="22">
        <v>721158</v>
      </c>
      <c r="E273" s="22">
        <v>721158</v>
      </c>
      <c r="F273" s="22">
        <v>80453</v>
      </c>
      <c r="G273" s="23">
        <f t="shared" si="4"/>
        <v>11.156085074283304</v>
      </c>
    </row>
    <row r="274" spans="2:7">
      <c r="B274" s="37"/>
      <c r="C274" s="30" t="s">
        <v>35</v>
      </c>
      <c r="D274" s="25">
        <v>201231</v>
      </c>
      <c r="E274" s="25">
        <v>201231</v>
      </c>
      <c r="F274" s="25">
        <v>80453</v>
      </c>
      <c r="G274" s="26">
        <f t="shared" si="4"/>
        <v>39.980420511750175</v>
      </c>
    </row>
    <row r="275" spans="2:7">
      <c r="B275" s="37"/>
      <c r="C275" s="40" t="s">
        <v>36</v>
      </c>
      <c r="D275" s="25">
        <v>72131</v>
      </c>
      <c r="E275" s="25">
        <v>64481</v>
      </c>
      <c r="F275" s="25">
        <v>20853</v>
      </c>
      <c r="G275" s="26">
        <f t="shared" si="4"/>
        <v>32.339758998774833</v>
      </c>
    </row>
    <row r="276" spans="2:7" ht="14.25" customHeight="1">
      <c r="B276" s="37"/>
      <c r="C276" s="29" t="s">
        <v>18</v>
      </c>
      <c r="D276" s="25">
        <v>95550</v>
      </c>
      <c r="E276" s="25">
        <v>103200</v>
      </c>
      <c r="F276" s="25">
        <v>38600</v>
      </c>
      <c r="G276" s="26">
        <f t="shared" si="4"/>
        <v>37.403100775193799</v>
      </c>
    </row>
    <row r="277" spans="2:7" ht="14.25" customHeight="1">
      <c r="B277" s="37"/>
      <c r="C277" s="21" t="s">
        <v>13</v>
      </c>
      <c r="D277" s="25">
        <v>30000</v>
      </c>
      <c r="E277" s="25">
        <v>30000</v>
      </c>
      <c r="F277" s="25">
        <v>21000</v>
      </c>
      <c r="G277" s="26">
        <f t="shared" si="4"/>
        <v>70</v>
      </c>
    </row>
    <row r="278" spans="2:7" ht="14.25" customHeight="1">
      <c r="B278" s="37"/>
      <c r="C278" s="40" t="s">
        <v>41</v>
      </c>
      <c r="D278" s="25">
        <v>3550</v>
      </c>
      <c r="E278" s="25">
        <v>3550</v>
      </c>
      <c r="F278" s="25">
        <v>0</v>
      </c>
      <c r="G278" s="26">
        <f t="shared" si="4"/>
        <v>0</v>
      </c>
    </row>
    <row r="279" spans="2:7" ht="14.25" customHeight="1">
      <c r="B279" s="37"/>
      <c r="C279" s="21" t="s">
        <v>32</v>
      </c>
      <c r="D279" s="25">
        <v>519927</v>
      </c>
      <c r="E279" s="25">
        <v>519927</v>
      </c>
      <c r="F279" s="25">
        <v>0</v>
      </c>
      <c r="G279" s="26">
        <f t="shared" si="4"/>
        <v>0</v>
      </c>
    </row>
    <row r="280" spans="2:7" ht="14.25" customHeight="1">
      <c r="B280" s="37"/>
      <c r="C280" s="30" t="s">
        <v>26</v>
      </c>
      <c r="D280" s="25">
        <v>14000</v>
      </c>
      <c r="E280" s="25">
        <v>14000</v>
      </c>
      <c r="F280" s="25">
        <v>0</v>
      </c>
      <c r="G280" s="26">
        <f t="shared" si="4"/>
        <v>0</v>
      </c>
    </row>
    <row r="281" spans="2:7" ht="34.5">
      <c r="B281" s="37"/>
      <c r="C281" s="43" t="s">
        <v>99</v>
      </c>
      <c r="D281" s="44">
        <v>505927</v>
      </c>
      <c r="E281" s="44">
        <v>505927</v>
      </c>
      <c r="F281" s="44">
        <v>0</v>
      </c>
      <c r="G281" s="45">
        <f t="shared" si="4"/>
        <v>0</v>
      </c>
    </row>
    <row r="282" spans="2:7" ht="14.25">
      <c r="B282" s="38">
        <v>926</v>
      </c>
      <c r="C282" s="39" t="s">
        <v>104</v>
      </c>
      <c r="D282" s="33">
        <f>D283+D290+D294</f>
        <v>4296413</v>
      </c>
      <c r="E282" s="33">
        <f>E283+E290+E294</f>
        <v>4374888</v>
      </c>
      <c r="F282" s="33">
        <f>F283+F290+F294</f>
        <v>2335729</v>
      </c>
      <c r="G282" s="19">
        <f t="shared" si="4"/>
        <v>53.389458198701313</v>
      </c>
    </row>
    <row r="283" spans="2:7" ht="14.25">
      <c r="B283" s="35">
        <v>92601</v>
      </c>
      <c r="C283" s="36" t="s">
        <v>105</v>
      </c>
      <c r="D283" s="22">
        <f>D284+D288</f>
        <v>3277584</v>
      </c>
      <c r="E283" s="22">
        <f>E284+E288</f>
        <v>3355584</v>
      </c>
      <c r="F283" s="22">
        <f>F284+F288</f>
        <v>1804082</v>
      </c>
      <c r="G283" s="23">
        <f t="shared" si="4"/>
        <v>53.763577368350788</v>
      </c>
    </row>
    <row r="284" spans="2:7">
      <c r="B284" s="37"/>
      <c r="C284" s="30" t="s">
        <v>35</v>
      </c>
      <c r="D284" s="25">
        <f>SUM(D285:D287)</f>
        <v>3277584</v>
      </c>
      <c r="E284" s="25">
        <f>SUM(E285:E287)</f>
        <v>3345584</v>
      </c>
      <c r="F284" s="25">
        <f>SUM(F285:F287)</f>
        <v>1794082</v>
      </c>
      <c r="G284" s="26">
        <f t="shared" si="4"/>
        <v>53.625376018058432</v>
      </c>
    </row>
    <row r="285" spans="2:7">
      <c r="B285" s="37"/>
      <c r="C285" s="40" t="s">
        <v>36</v>
      </c>
      <c r="D285" s="25">
        <v>1543300</v>
      </c>
      <c r="E285" s="25">
        <v>1543300</v>
      </c>
      <c r="F285" s="25">
        <v>740179</v>
      </c>
      <c r="G285" s="26">
        <f t="shared" si="4"/>
        <v>47.960798289379902</v>
      </c>
    </row>
    <row r="286" spans="2:7" ht="15" customHeight="1">
      <c r="B286" s="37"/>
      <c r="C286" s="29" t="s">
        <v>18</v>
      </c>
      <c r="D286" s="25">
        <v>1723784</v>
      </c>
      <c r="E286" s="25">
        <v>1789784</v>
      </c>
      <c r="F286" s="25">
        <v>1048906</v>
      </c>
      <c r="G286" s="26">
        <f t="shared" si="4"/>
        <v>58.605172467739116</v>
      </c>
    </row>
    <row r="287" spans="2:7">
      <c r="B287" s="37"/>
      <c r="C287" s="40" t="s">
        <v>41</v>
      </c>
      <c r="D287" s="25">
        <v>10500</v>
      </c>
      <c r="E287" s="25">
        <v>12500</v>
      </c>
      <c r="F287" s="25">
        <v>4997</v>
      </c>
      <c r="G287" s="26">
        <f t="shared" si="4"/>
        <v>39.975999999999999</v>
      </c>
    </row>
    <row r="288" spans="2:7">
      <c r="B288" s="37"/>
      <c r="C288" s="21" t="s">
        <v>32</v>
      </c>
      <c r="D288" s="25"/>
      <c r="E288" s="25">
        <v>10000</v>
      </c>
      <c r="F288" s="25">
        <v>10000</v>
      </c>
      <c r="G288" s="26">
        <f t="shared" si="4"/>
        <v>100</v>
      </c>
    </row>
    <row r="289" spans="2:7">
      <c r="B289" s="37"/>
      <c r="C289" s="30" t="s">
        <v>26</v>
      </c>
      <c r="D289" s="25"/>
      <c r="E289" s="25">
        <v>10000</v>
      </c>
      <c r="F289" s="25">
        <v>10000</v>
      </c>
      <c r="G289" s="26">
        <f t="shared" si="4"/>
        <v>100</v>
      </c>
    </row>
    <row r="290" spans="2:7">
      <c r="B290" s="35">
        <v>92605</v>
      </c>
      <c r="C290" s="36" t="s">
        <v>106</v>
      </c>
      <c r="D290" s="22">
        <v>145000</v>
      </c>
      <c r="E290" s="22">
        <v>145000</v>
      </c>
      <c r="F290" s="22">
        <v>63605</v>
      </c>
      <c r="G290" s="26">
        <f t="shared" si="4"/>
        <v>43.865517241379308</v>
      </c>
    </row>
    <row r="291" spans="2:7">
      <c r="B291" s="37"/>
      <c r="C291" s="30" t="s">
        <v>35</v>
      </c>
      <c r="D291" s="25">
        <f>D292+D293</f>
        <v>145000</v>
      </c>
      <c r="E291" s="25">
        <f>E292+E293</f>
        <v>145000</v>
      </c>
      <c r="F291" s="25">
        <f>F292+F293</f>
        <v>63605</v>
      </c>
      <c r="G291" s="26">
        <f t="shared" si="4"/>
        <v>43.865517241379308</v>
      </c>
    </row>
    <row r="292" spans="2:7">
      <c r="B292" s="37"/>
      <c r="C292" s="21" t="s">
        <v>13</v>
      </c>
      <c r="D292" s="25">
        <v>60000</v>
      </c>
      <c r="E292" s="25">
        <v>60000</v>
      </c>
      <c r="F292" s="25">
        <v>30000</v>
      </c>
      <c r="G292" s="26">
        <f t="shared" si="4"/>
        <v>50</v>
      </c>
    </row>
    <row r="293" spans="2:7">
      <c r="B293" s="37"/>
      <c r="C293" s="40" t="s">
        <v>41</v>
      </c>
      <c r="D293" s="25">
        <v>85000</v>
      </c>
      <c r="E293" s="25">
        <v>85000</v>
      </c>
      <c r="F293" s="25">
        <v>33605</v>
      </c>
      <c r="G293" s="26">
        <f t="shared" si="4"/>
        <v>39.535294117647055</v>
      </c>
    </row>
    <row r="294" spans="2:7" ht="14.25">
      <c r="B294" s="35">
        <v>92695</v>
      </c>
      <c r="C294" s="36" t="s">
        <v>45</v>
      </c>
      <c r="D294" s="22">
        <f>D295</f>
        <v>873829</v>
      </c>
      <c r="E294" s="22">
        <f>E295</f>
        <v>874304</v>
      </c>
      <c r="F294" s="22">
        <f>F295</f>
        <v>468042</v>
      </c>
      <c r="G294" s="23">
        <f t="shared" si="4"/>
        <v>53.533096039821395</v>
      </c>
    </row>
    <row r="295" spans="2:7">
      <c r="B295" s="37"/>
      <c r="C295" s="30" t="s">
        <v>35</v>
      </c>
      <c r="D295" s="25">
        <f>SUM(D296:D298)</f>
        <v>873829</v>
      </c>
      <c r="E295" s="25">
        <f>SUM(E296:E298)</f>
        <v>874304</v>
      </c>
      <c r="F295" s="25">
        <f>SUM(F296:F298)</f>
        <v>468042</v>
      </c>
      <c r="G295" s="26">
        <f t="shared" si="4"/>
        <v>53.533096039821395</v>
      </c>
    </row>
    <row r="296" spans="2:7">
      <c r="B296" s="37"/>
      <c r="C296" s="40" t="s">
        <v>36</v>
      </c>
      <c r="D296" s="25">
        <v>618600</v>
      </c>
      <c r="E296" s="25">
        <v>623869</v>
      </c>
      <c r="F296" s="25">
        <v>315975</v>
      </c>
      <c r="G296" s="26">
        <f t="shared" si="4"/>
        <v>50.647651991042999</v>
      </c>
    </row>
    <row r="297" spans="2:7" ht="15" customHeight="1">
      <c r="B297" s="37"/>
      <c r="C297" s="29" t="s">
        <v>18</v>
      </c>
      <c r="D297" s="25">
        <v>251729</v>
      </c>
      <c r="E297" s="25">
        <v>246935</v>
      </c>
      <c r="F297" s="25">
        <v>151067</v>
      </c>
      <c r="G297" s="26">
        <f t="shared" si="4"/>
        <v>61.176827910178787</v>
      </c>
    </row>
    <row r="298" spans="2:7">
      <c r="B298" s="37"/>
      <c r="C298" s="40" t="s">
        <v>41</v>
      </c>
      <c r="D298" s="25">
        <v>3500</v>
      </c>
      <c r="E298" s="25">
        <v>3500</v>
      </c>
      <c r="F298" s="25">
        <v>1000</v>
      </c>
      <c r="G298" s="26">
        <f t="shared" si="4"/>
        <v>28.571428571428569</v>
      </c>
    </row>
    <row r="299" spans="2:7">
      <c r="B299" s="68" t="s">
        <v>107</v>
      </c>
      <c r="C299" s="69"/>
      <c r="D299" s="70">
        <f>SUM(D7,D11,D23,D32,D42,D68,D76,D90,D94,D101,D149,D168,D212,D216,D231,D264,D282)</f>
        <v>78367030</v>
      </c>
      <c r="E299" s="70">
        <f>SUM(E7,E11,E23,E32,E42,E68,E76,E90,E94,E101,E149,E168,E212,E216,E231,E264,E282,E72)</f>
        <v>79596118</v>
      </c>
      <c r="F299" s="70">
        <f>SUM(F7,F11,F23,F32,F42,F68,F76,F90,F94,F101,F149,F168,F212,F216,F231,F264,F282,F72)</f>
        <v>35060971</v>
      </c>
      <c r="G299" s="23">
        <f t="shared" si="4"/>
        <v>44.048594178927168</v>
      </c>
    </row>
    <row r="300" spans="2:7">
      <c r="B300" s="71" t="s">
        <v>108</v>
      </c>
      <c r="C300" s="72"/>
      <c r="D300" s="22">
        <v>69381041</v>
      </c>
      <c r="E300" s="22">
        <v>70266998</v>
      </c>
      <c r="F300" s="22">
        <v>34396720</v>
      </c>
      <c r="G300" s="23">
        <f t="shared" si="4"/>
        <v>48.951457980316732</v>
      </c>
    </row>
    <row r="301" spans="2:7">
      <c r="B301" s="73" t="s">
        <v>36</v>
      </c>
      <c r="C301" s="74"/>
      <c r="D301" s="25">
        <f>SUM(D35,D45,D52,D60,D79,D84,D104,D112,D117,D125,D134,D143,D152,D156,D160,D180,D183,D188,D202,D207,D219,D245,D255,D275,D285,D191,D296)</f>
        <v>30140274</v>
      </c>
      <c r="E301" s="25">
        <f>SUM(E35,E45,E52,E60,E79,E84,E104,E112,E117,E125,E134,E143,E152,E156,E160,E180,E183,E188,E202,E207,E219,E245,E255,E275,E285,E191,E296)</f>
        <v>30164543</v>
      </c>
      <c r="F301" s="25">
        <f>SUM(F35,F45,F52,F60,F79,F84,F104,F112,F117,F125,F134,F143,F152,F156,F160,F180,F183,F188,F202,F207,F219,F245,F255,F275,F285,F191,F296)</f>
        <v>15303067</v>
      </c>
      <c r="G301" s="26">
        <f t="shared" si="4"/>
        <v>50.731970313622853</v>
      </c>
    </row>
    <row r="302" spans="2:7">
      <c r="B302" s="75" t="s">
        <v>109</v>
      </c>
      <c r="C302" s="76"/>
      <c r="D302" s="25">
        <f>SUM(D14+D20+D26+D29+D36+D39+D48+D53+D61+D71+D80+D85+D89+D100+D105+D113+D118+D126+D131+D135+D140+D144+D147+D153+D157+D161+D174+D184+D203+D220+D224+D230+D242+D246+D249+D252+D256+D260+D276+D286+D297+D171+D67+D177)</f>
        <v>17674436</v>
      </c>
      <c r="E302" s="25">
        <f>SUM(E14+E20+E26+E29+E36+E39+E48+E53+E61+E67+E71+E80+E85+E89+E100+E105+E113+E118+E126+E131+E135+E140+E144+E147+E153+E157+E161+E171+E174+E177+E184+E203+E220+E224+E230+E242+E246+E249+E252+E256+E260+E276+E286+E297+E75)</f>
        <v>17902522</v>
      </c>
      <c r="F302" s="25">
        <f>SUM(F14+F20+F26+F29+F36+F39+F48+F53+F61+F67+F71+F80+F85+F89+F100+F105+F113+F118+F126+F131+F135+F140+F144+F147+F153+F157+F161+F171+F174+F177+F184+F203+F220+F224+F230+F242+F246+F249+F252+F256+F260+F276+F286+F297+F75)</f>
        <v>7909901</v>
      </c>
      <c r="G302" s="26">
        <f t="shared" si="4"/>
        <v>44.183165924890361</v>
      </c>
    </row>
    <row r="303" spans="2:7">
      <c r="B303" s="73" t="s">
        <v>13</v>
      </c>
      <c r="C303" s="74"/>
      <c r="D303" s="25">
        <f>SUM(D10,D54,D62,D97,D119,D127,D167,D210,D237,D267,D272,D277,D292)</f>
        <v>5696687</v>
      </c>
      <c r="E303" s="25">
        <f>SUM(E10,E54,E62,E97,E119,E127,E167,E210,E237,E267,E272,E277,E292)</f>
        <v>5707454</v>
      </c>
      <c r="F303" s="25">
        <f>SUM(F10,F54,F62,F97,F119,F127,F167,F210,F237,F267,F272,F277,F292)</f>
        <v>3022215</v>
      </c>
      <c r="G303" s="26">
        <f t="shared" si="4"/>
        <v>52.952069346507216</v>
      </c>
    </row>
    <row r="304" spans="2:7">
      <c r="B304" s="73" t="s">
        <v>41</v>
      </c>
      <c r="C304" s="74"/>
      <c r="D304" s="25">
        <f>SUM(D49+D55+D63+D81+D86+D106+D114+D120+D128+D136+D148+D162+D185+D192+D196+D199+D204+D211+D221+D227+D287+D293+D298+D278)</f>
        <v>12483812</v>
      </c>
      <c r="E304" s="25">
        <f>SUM(E49+E55+E63+E81+E86+E106+E114+E120+E128+E136+E148+E162+E185+E192+E196+E199+E204+E211+E221+E227+E287+E293+E298+E278)</f>
        <v>12860408</v>
      </c>
      <c r="F304" s="25">
        <f>SUM(F49+F55+F63+F81+F86+F106+F114+F120+F128+F136+F148+F162+F185+F192+F196+F199+F204+F211+F221+F227+F287+F293+F298+F278)</f>
        <v>6960525</v>
      </c>
      <c r="G304" s="26">
        <f t="shared" si="4"/>
        <v>54.123671659561658</v>
      </c>
    </row>
    <row r="305" spans="2:7" ht="31.5" customHeight="1">
      <c r="B305" s="77" t="s">
        <v>44</v>
      </c>
      <c r="C305" s="78"/>
      <c r="D305" s="44">
        <f>SUM(D64,D107,D137,D193,D215)</f>
        <v>805832</v>
      </c>
      <c r="E305" s="44">
        <f>SUM(E64,E107,E137,E193,E215,E259)</f>
        <v>1052071</v>
      </c>
      <c r="F305" s="44">
        <f>SUM(F64,F107,F137,F193,F215,F259)</f>
        <v>328120</v>
      </c>
      <c r="G305" s="45">
        <f t="shared" si="4"/>
        <v>31.188009174285764</v>
      </c>
    </row>
    <row r="306" spans="2:7">
      <c r="B306" s="73" t="s">
        <v>55</v>
      </c>
      <c r="C306" s="74"/>
      <c r="D306" s="25">
        <v>2580000</v>
      </c>
      <c r="E306" s="25">
        <v>2580000</v>
      </c>
      <c r="F306" s="25">
        <v>872892</v>
      </c>
      <c r="G306" s="26">
        <f t="shared" si="4"/>
        <v>33.833023255813956</v>
      </c>
    </row>
    <row r="307" spans="2:7">
      <c r="B307" s="71" t="s">
        <v>110</v>
      </c>
      <c r="C307" s="79"/>
      <c r="D307" s="22">
        <f>SUM(D16,D21,D30,D40,D56,D233,D238,D261,D268,D288,D279,)</f>
        <v>8985989</v>
      </c>
      <c r="E307" s="22">
        <f>SUM(E16,E21,E30,E40,E56,E233,E238,E261,E268,E288,E279,E108,E122)</f>
        <v>9329120</v>
      </c>
      <c r="F307" s="22">
        <f>SUM(F16,F21,F30,F40,F56,F233,F238,F261,F268,F288,F279,F108,F122)</f>
        <v>664251</v>
      </c>
      <c r="G307" s="22">
        <f>SUM(G16,G21,G30,G40,G56,G233,G238,G261,G268,G288,G279,)</f>
        <v>382.40491116002954</v>
      </c>
    </row>
    <row r="308" spans="2:7">
      <c r="B308" s="73" t="s">
        <v>26</v>
      </c>
      <c r="C308" s="74"/>
      <c r="D308" s="25">
        <f>SUM(D31,D41,D57,D262,D289,D22,D280)</f>
        <v>1474000</v>
      </c>
      <c r="E308" s="25">
        <f>SUM(E31,E41,E57,E262,E289,E22,E280,E109,E122,)</f>
        <v>1632000</v>
      </c>
      <c r="F308" s="25">
        <f>SUM(F31,F41,F57,F262,F289,F22,F280,F109,F122,)</f>
        <v>143918</v>
      </c>
      <c r="G308" s="26">
        <f t="shared" si="4"/>
        <v>8.8185049019607842</v>
      </c>
    </row>
    <row r="309" spans="2:7" ht="36" customHeight="1">
      <c r="B309" s="80" t="s">
        <v>99</v>
      </c>
      <c r="C309" s="81"/>
      <c r="D309" s="44">
        <f>SUM(D263,D281)</f>
        <v>5728001</v>
      </c>
      <c r="E309" s="44">
        <f>SUM(E263,E281)</f>
        <v>5688001</v>
      </c>
      <c r="F309" s="44">
        <f>SUM(F263,F281)</f>
        <v>344761</v>
      </c>
      <c r="G309" s="45">
        <f t="shared" si="4"/>
        <v>6.0611979498597135</v>
      </c>
    </row>
    <row r="310" spans="2:7" ht="24.75" customHeight="1">
      <c r="B310" s="80" t="s">
        <v>111</v>
      </c>
      <c r="C310" s="78"/>
      <c r="D310" s="44">
        <v>1605774</v>
      </c>
      <c r="E310" s="44">
        <v>1605774</v>
      </c>
      <c r="F310" s="44">
        <v>0</v>
      </c>
      <c r="G310" s="82">
        <f t="shared" si="4"/>
        <v>0</v>
      </c>
    </row>
    <row r="311" spans="2:7">
      <c r="B311" s="73" t="s">
        <v>112</v>
      </c>
      <c r="C311" s="74"/>
      <c r="D311" s="25">
        <f>SUM(D17)</f>
        <v>0</v>
      </c>
      <c r="E311" s="25">
        <f>SUM(E17)</f>
        <v>225000</v>
      </c>
      <c r="F311" s="25">
        <f>SUM(F17)</f>
        <v>0</v>
      </c>
      <c r="G311" s="26">
        <f t="shared" si="4"/>
        <v>0</v>
      </c>
    </row>
    <row r="312" spans="2:7">
      <c r="B312" s="73" t="s">
        <v>113</v>
      </c>
      <c r="C312" s="74"/>
      <c r="D312" s="25">
        <v>5214</v>
      </c>
      <c r="E312" s="25">
        <v>5345</v>
      </c>
      <c r="F312" s="25">
        <v>2672</v>
      </c>
      <c r="G312" s="26">
        <f t="shared" si="4"/>
        <v>49.990645463049574</v>
      </c>
    </row>
    <row r="313" spans="2:7" ht="26.25" customHeight="1">
      <c r="B313" s="80" t="s">
        <v>114</v>
      </c>
      <c r="C313" s="81"/>
      <c r="D313" s="44">
        <v>173000</v>
      </c>
      <c r="E313" s="44">
        <v>173000</v>
      </c>
      <c r="F313" s="44">
        <v>172900</v>
      </c>
      <c r="G313" s="45">
        <f t="shared" si="4"/>
        <v>99.942196531791907</v>
      </c>
    </row>
    <row r="314" spans="2:7">
      <c r="B314" s="83"/>
      <c r="C314" s="84"/>
      <c r="D314" s="85"/>
      <c r="E314" s="85"/>
      <c r="F314" s="85"/>
      <c r="G314" s="86"/>
    </row>
    <row r="315" spans="2:7">
      <c r="B315" s="83"/>
      <c r="C315" s="84"/>
      <c r="D315" s="87" t="s">
        <v>115</v>
      </c>
      <c r="E315" s="88"/>
      <c r="F315" s="88"/>
      <c r="G315" s="89"/>
    </row>
    <row r="316" spans="2:7">
      <c r="B316" s="83"/>
      <c r="C316" s="84"/>
      <c r="D316" s="4"/>
      <c r="E316" s="4"/>
      <c r="F316" s="4"/>
      <c r="G316" s="89"/>
    </row>
    <row r="317" spans="2:7">
      <c r="B317" s="83"/>
      <c r="C317" s="84"/>
      <c r="D317" s="87" t="s">
        <v>116</v>
      </c>
      <c r="E317" s="88"/>
      <c r="F317" s="88"/>
      <c r="G317" s="89"/>
    </row>
    <row r="318" spans="2:7">
      <c r="D318" s="4"/>
      <c r="E318" s="4"/>
      <c r="F318" s="4"/>
    </row>
  </sheetData>
  <mergeCells count="25">
    <mergeCell ref="B311:C311"/>
    <mergeCell ref="B312:C312"/>
    <mergeCell ref="B313:C313"/>
    <mergeCell ref="D315:F315"/>
    <mergeCell ref="D317:F317"/>
    <mergeCell ref="B305:C305"/>
    <mergeCell ref="B306:C306"/>
    <mergeCell ref="B307:C307"/>
    <mergeCell ref="B308:C308"/>
    <mergeCell ref="B309:C309"/>
    <mergeCell ref="B310:C310"/>
    <mergeCell ref="B299:C299"/>
    <mergeCell ref="B300:C300"/>
    <mergeCell ref="B301:C301"/>
    <mergeCell ref="B302:C302"/>
    <mergeCell ref="B303:C303"/>
    <mergeCell ref="B304:C304"/>
    <mergeCell ref="C1:G1"/>
    <mergeCell ref="B3:G3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Urząd Miejski w Giżycku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magcie</dc:creator>
  <cp:lastModifiedBy>magcie</cp:lastModifiedBy>
  <dcterms:created xsi:type="dcterms:W3CDTF">2013-08-29T08:22:50Z</dcterms:created>
  <dcterms:modified xsi:type="dcterms:W3CDTF">2013-08-29T08:23:31Z</dcterms:modified>
</cp:coreProperties>
</file>