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95" windowWidth="18195" windowHeight="11400" activeTab="3"/>
  </bookViews>
  <sheets>
    <sheet name="Ogień" sheetId="3" r:id="rId1"/>
    <sheet name="Elektronika" sheetId="4" r:id="rId2"/>
    <sheet name="Zabezpieczenia" sheetId="6" r:id="rId3"/>
    <sheet name="Pojazdy" sheetId="7" r:id="rId4"/>
  </sheets>
  <definedNames>
    <definedName name="_xlnm.Print_Area" localSheetId="0">Ogień!$A$1:$J$152</definedName>
    <definedName name="_xlnm.Print_Area" localSheetId="2">Zabezpieczenia!$A$1:$D$27</definedName>
  </definedNames>
  <calcPr calcId="125725"/>
</workbook>
</file>

<file path=xl/calcChain.xml><?xml version="1.0" encoding="utf-8"?>
<calcChain xmlns="http://schemas.openxmlformats.org/spreadsheetml/2006/main">
  <c r="D39" i="4"/>
  <c r="D38"/>
  <c r="C154" i="3"/>
  <c r="C139" l="1"/>
  <c r="D11" i="4"/>
  <c r="C29" i="3" l="1"/>
  <c r="C28"/>
  <c r="C27"/>
  <c r="C22"/>
  <c r="C3"/>
  <c r="C41" l="1"/>
  <c r="D9" i="4"/>
  <c r="C59" i="3"/>
  <c r="C60"/>
  <c r="C58"/>
  <c r="C57"/>
  <c r="C56"/>
  <c r="C55"/>
  <c r="C54"/>
  <c r="C53"/>
  <c r="C52"/>
  <c r="C51"/>
  <c r="C50"/>
  <c r="C49"/>
  <c r="C48"/>
  <c r="C47"/>
  <c r="C46"/>
  <c r="C45"/>
  <c r="C44"/>
  <c r="C43"/>
  <c r="D8" i="4"/>
  <c r="D7"/>
  <c r="D6"/>
  <c r="C42" i="3"/>
  <c r="C145"/>
  <c r="D27" i="4"/>
  <c r="D30"/>
  <c r="D28"/>
  <c r="C127" i="3"/>
  <c r="D34" i="4"/>
  <c r="D33"/>
  <c r="D32"/>
  <c r="C149" i="3"/>
  <c r="D13" i="4"/>
  <c r="C38" i="3"/>
  <c r="C37"/>
  <c r="C36"/>
  <c r="C35"/>
  <c r="C34"/>
  <c r="C25"/>
  <c r="C24"/>
  <c r="C23"/>
  <c r="D23"/>
  <c r="C21"/>
  <c r="C20"/>
  <c r="C19"/>
  <c r="C18"/>
  <c r="C17"/>
  <c r="C16"/>
  <c r="C15"/>
  <c r="C14"/>
  <c r="D14"/>
  <c r="C13"/>
  <c r="D13"/>
  <c r="C138"/>
  <c r="C141"/>
  <c r="C140"/>
  <c r="C137"/>
  <c r="C130"/>
  <c r="C129"/>
  <c r="C125"/>
  <c r="C12"/>
  <c r="C11"/>
  <c r="C9"/>
  <c r="C8"/>
  <c r="C7"/>
  <c r="C6"/>
  <c r="C5"/>
  <c r="C4"/>
</calcChain>
</file>

<file path=xl/comments1.xml><?xml version="1.0" encoding="utf-8"?>
<comments xmlns="http://schemas.openxmlformats.org/spreadsheetml/2006/main">
  <authors>
    <author>Inter Broker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38"/>
          </rPr>
          <t>Inter Broker:</t>
        </r>
        <r>
          <rPr>
            <sz val="9"/>
            <color indexed="81"/>
            <rFont val="Tahoma"/>
            <family val="2"/>
            <charset val="238"/>
          </rPr>
          <t xml:space="preserve">
powierzchnai dwóch mieszkań</t>
        </r>
      </text>
    </comment>
  </commentList>
</comments>
</file>

<file path=xl/sharedStrings.xml><?xml version="1.0" encoding="utf-8"?>
<sst xmlns="http://schemas.openxmlformats.org/spreadsheetml/2006/main" count="931" uniqueCount="413">
  <si>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</si>
  <si>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</si>
  <si>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</si>
  <si>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</si>
  <si>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</si>
  <si>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</si>
  <si>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</si>
  <si>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</si>
  <si>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</si>
  <si>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</si>
  <si>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</si>
  <si>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</si>
  <si>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</si>
  <si>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</si>
  <si>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Materiał</t>
  </si>
  <si>
    <t>Przedmiot ubezpieczenia</t>
  </si>
  <si>
    <t>Powierzchnia w m2</t>
  </si>
  <si>
    <t>Rok budowy budynku</t>
  </si>
  <si>
    <t>Ścian</t>
  </si>
  <si>
    <t>Stropów</t>
  </si>
  <si>
    <t>Stropodachu</t>
  </si>
  <si>
    <t>Pokrycie dachu</t>
  </si>
  <si>
    <t>Wyposażenie i urządzenia</t>
  </si>
  <si>
    <t>Suma ubezpieczenia</t>
  </si>
  <si>
    <t>Sprzęt elektroniczny stacjonarny</t>
  </si>
  <si>
    <t>Sprzęt elektroniczny przenośny</t>
  </si>
  <si>
    <t>Kserokopiarki, urządzenia wielofunkcyjne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</si>
  <si>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</si>
  <si>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</si>
  <si>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</si>
  <si>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</si>
  <si>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</si>
  <si>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</si>
  <si>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</si>
  <si>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</si>
  <si>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</si>
  <si>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</si>
  <si>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</si>
  <si>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</si>
  <si>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</si>
  <si>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</si>
  <si>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</si>
  <si>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</si>
  <si>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>31.</t>
  </si>
  <si>
    <t>32.</t>
  </si>
  <si>
    <t>33.</t>
  </si>
  <si>
    <t>34.</t>
  </si>
  <si>
    <t>Gminny Ośrodek Pomocy Społecznej</t>
  </si>
  <si>
    <t>2. Gminny Ośrodek Pomocy Społecznej</t>
  </si>
  <si>
    <t>Gminny Ośrodek Kultury</t>
  </si>
  <si>
    <t>3. Gminny Ośrodek Kultury</t>
  </si>
  <si>
    <t>Fax</t>
  </si>
  <si>
    <t>Gminna Biblioteka Publiczna</t>
  </si>
  <si>
    <t>4.Gminna Biblioteka Publiczna</t>
  </si>
  <si>
    <t>cegła</t>
  </si>
  <si>
    <t>betonowe</t>
  </si>
  <si>
    <t>drewniany</t>
  </si>
  <si>
    <t>papa</t>
  </si>
  <si>
    <t>Budynek mieszkalny, Panoszów, ul. 1 Maja 23</t>
  </si>
  <si>
    <t>drewniane</t>
  </si>
  <si>
    <t>dachówka i papa</t>
  </si>
  <si>
    <t>dachówka</t>
  </si>
  <si>
    <t>Budynek mieszkalny, Panoszów, ul. 1 Maja 21</t>
  </si>
  <si>
    <t>Budynek mieszkalny , Zborowskie, ul. Polna 24</t>
  </si>
  <si>
    <t>Budynek mieszkalny, Ciasna, ul. Ks. Twardocha 1 (jedno mieszkanie)</t>
  </si>
  <si>
    <t>Budynek mieszkalny, Ciasna, ul. Ks. Twardocha 2 (jedno mieszkanie)</t>
  </si>
  <si>
    <t>Zespół Szkolno-Przedszkolny w Ciasnej</t>
  </si>
  <si>
    <t>drewno</t>
  </si>
  <si>
    <t>-</t>
  </si>
  <si>
    <t>blacha</t>
  </si>
  <si>
    <t>beton</t>
  </si>
  <si>
    <t>Centrala telefoniczna</t>
  </si>
  <si>
    <t>Zespół Szkolno-Przedszkolny w Sierakowie Śląskim</t>
  </si>
  <si>
    <t>ceramiczne</t>
  </si>
  <si>
    <t>papa asfaltowa</t>
  </si>
  <si>
    <t>płyty kanałowe</t>
  </si>
  <si>
    <t>dźwigary stalowe</t>
  </si>
  <si>
    <t>konstrukcja drewniana kryty blachą</t>
  </si>
  <si>
    <t>kleina</t>
  </si>
  <si>
    <t>6. Zespół Szkolno-Przedszkolny w Sierakowie Śląskim</t>
  </si>
  <si>
    <t>Budynek mieszkalny, Sieraków Śląski ul. Dobrodzieńska 13 (1 lokal użytkowy, biblioteka, 1 lokal mieszkalny)</t>
  </si>
  <si>
    <t>Budynek mieszkalny, Wędzina ul. Muzealna 10 (1 mieszkanie, 1 lokal użytkowy)</t>
  </si>
  <si>
    <t>Budynek mieszkalny, Panoszów ul. 1 Maja 13</t>
  </si>
  <si>
    <t>Budynek mieszkalny, Panoszów ul. Ceramiczna 15</t>
  </si>
  <si>
    <t>Budynek mieszkalny, Panoszów ul. Ceramiczna 19 (13 mieszkań)</t>
  </si>
  <si>
    <t>Budynek mieszkalny, Panoszów ul. 1 Maja 15</t>
  </si>
  <si>
    <t>Budynek mieszkalny, Glinica ul. Asfaltowa 4 (2 mieszkania)</t>
  </si>
  <si>
    <t>1930-1932</t>
  </si>
  <si>
    <t>Budynek mieszkalno-użytkowy, Zborowskie ul. Główna 34</t>
  </si>
  <si>
    <t>blachodachówka</t>
  </si>
  <si>
    <t>Budynek mieszkalno-użytkowy, Sieraków Śląski ul. Wyzwolenia 4 (2 mieszkania, ośrodek zdrowia)</t>
  </si>
  <si>
    <t>b.d.</t>
  </si>
  <si>
    <t>Budynek gospodarczy, Sieraków Śląski ul. Lubliniecka 32</t>
  </si>
  <si>
    <t>Z</t>
  </si>
  <si>
    <t>beton komórkowy</t>
  </si>
  <si>
    <t>Budynek remizy OSP, Sieraków Śląski ul. Wyzwolenia 7</t>
  </si>
  <si>
    <t>Budynek remizy OSP, Wędzin ul. Szkolna 16</t>
  </si>
  <si>
    <t>Budynek remizy OSP, Molna ul. Wiejska 24</t>
  </si>
  <si>
    <t>Budynek remizy OSP, Zborowskie ul. Myśliwska 4</t>
  </si>
  <si>
    <t>35.</t>
  </si>
  <si>
    <t>Urząd Gminy Ciasna</t>
  </si>
  <si>
    <t>Budynek na boisku wielofunkcyjnym, Ciasna ul. Dobrodzieńska</t>
  </si>
  <si>
    <t>5. Zespół Szkolno-Przedszkolny w Ciasnej</t>
  </si>
  <si>
    <t>Siedziba w budynku remizy OSP, Ciasna ul. Zjednoczenia 2</t>
  </si>
  <si>
    <t>Boisko wielofunkcyjne ORLIK, Ciasna ul. Dobrodzieńska</t>
  </si>
  <si>
    <t>7. Publiczna Szkoła Podstawowa w Zborowskiem</t>
  </si>
  <si>
    <t>Publiczna Szkoła Podstawowa w Zborowskiem</t>
  </si>
  <si>
    <t>1. Urząd Gminy Ciasna</t>
  </si>
  <si>
    <t>murowany</t>
  </si>
  <si>
    <t>murowane</t>
  </si>
  <si>
    <t>Instalacja multimedialna sali narad</t>
  </si>
  <si>
    <t>Serwery</t>
  </si>
  <si>
    <t>Kamery monitoringu</t>
  </si>
  <si>
    <t>Siedziba w budynku hali sportowej, Ciasna ul. Zjednoczenia 2a</t>
  </si>
  <si>
    <t>ok. 1970</t>
  </si>
  <si>
    <t>ok. 1950</t>
  </si>
  <si>
    <t>powojenny</t>
  </si>
  <si>
    <t>przedwojenny</t>
  </si>
  <si>
    <t>37.</t>
  </si>
  <si>
    <t>38.</t>
  </si>
  <si>
    <t>Siedziba w budynku Urzędu Gminy, Ciasna ul. Nowa 1a</t>
  </si>
  <si>
    <t>36.</t>
  </si>
  <si>
    <t>Budynek mieszkalny, Wędzina ul. Lompy 5 (2 mieszkania)</t>
  </si>
  <si>
    <t>Budynek mieszkalny, Wędzina ul. Lompy 7 (1 mieszkanie)</t>
  </si>
  <si>
    <t>Budynek mieszkalno-użytkowy, Zborowskie ul. Myśliwska 1</t>
  </si>
  <si>
    <t>Budynek Urzędu Gminy, Ciasna ul. Nowa 1a</t>
  </si>
  <si>
    <t>Budynek mieszkalny, Ciasna, ul. Leśna 12 (udział gminy w nieruchomości 16/100)*</t>
  </si>
  <si>
    <t>Budynek niemieszkalny, Panoszów ul. 1000-lecia 2*</t>
  </si>
  <si>
    <t>Budynek niemieszkalny - szkoła, Jeżowa ul. Asfaltowa 29</t>
  </si>
  <si>
    <t>Budynek niemieszkalny - OSP, Glinica ul. Brzezińska 8*</t>
  </si>
  <si>
    <t>Budynek niemieszkalny, Dzielna ul. Szkolna 3*</t>
  </si>
  <si>
    <t>Budynek remizy OSP, Ciasna ul. Zjednoczenia 2*</t>
  </si>
  <si>
    <t>Budynek szkolny, Ciasna ul. Lubliniecka 21</t>
  </si>
  <si>
    <t>Budynek gospodarczy, Ciasna ul. Lubliniecka</t>
  </si>
  <si>
    <t xml:space="preserve">Budynek szkolny, Sieraków Śl., ul. Szkolna 2 </t>
  </si>
  <si>
    <t>Budynek szkolny, Glinica, ul. Asfaltowa 6</t>
  </si>
  <si>
    <t>Budynek szkoły, Molna, ul. Tylna 1</t>
  </si>
  <si>
    <t>Hala sportowa, Ciasna ul. Zjednoczenia 2a</t>
  </si>
  <si>
    <t>Szkoła podstawowa, Sieraków Śląski ul. Szkolna 4</t>
  </si>
  <si>
    <t>Szkoła podstawowa, Wędzina ul. Szkolna 23</t>
  </si>
  <si>
    <t>Hala sportowa, Sieraków Śląski ul. Parkowa 2</t>
  </si>
  <si>
    <t>Przedszkole samorządowe, Sieraków Śląski ul. Wyzwolenia 2</t>
  </si>
  <si>
    <t>Budynek szkoły, Zborowskie ul. Główna 33</t>
  </si>
  <si>
    <t>- zgodne z przepisami o ochronie przeciwpożarowej,
- urządzenie sygnalizujące powstanie pożaru,
- stałe urządzenie gaśnicze uruchamiane automatycznie,
- gaśnice, agregaty:  szt.,
- hydranty zewnętrzne:  szt.,
- hydranty wewnętrzne:  szt.,</t>
  </si>
  <si>
    <t>- co najmniej 2 zamki wielozastawkowe w każdych drzwiach zewnętrznych,
- okratowane okna budynku,
- stały dozór wewnątrz,
- stały dozór na zewnątrz,
- alarm tylko na miejscu,
- system alarmujący służby z całodobową ochroną,</t>
  </si>
  <si>
    <t>Wykaz zabezpieczeń przeciwpożarowych i przeciwkradzieżowych</t>
  </si>
  <si>
    <t>Jednostka</t>
  </si>
  <si>
    <t>Zabezpieczenia przeciwpożarowe</t>
  </si>
  <si>
    <t>Zabezpieczenia przeciwkradzieżowe</t>
  </si>
  <si>
    <t xml:space="preserve">- zgodne z przepisami o ochronie przeciwpożarowej,
- gaśnice, agregaty: 3 szt.,
</t>
  </si>
  <si>
    <t>żelbeton</t>
  </si>
  <si>
    <t xml:space="preserve">- zgodne z przepisami o ochronie przeciwpożarowej,
- klapy dymowe uruchamiane ręcznie,
- gaśnice, agregaty: 4 szt.,
- hydranty zewnętrzne.,
</t>
  </si>
  <si>
    <t xml:space="preserve">
- stały dozór wewnątrz 8-15,
</t>
  </si>
  <si>
    <t>Budynek gospodarczy, Glinica, ul. Asfaltowa 6</t>
  </si>
  <si>
    <t xml:space="preserve">- zgodne z przepisami o ochronie przeciwpożarowej,
- gaśnice, agregaty: 5 szt.,
</t>
  </si>
  <si>
    <t>- co najmniej 2 zamki wielozastawkowe w każdych drzwiach zewnętrznych,
- okratowane okna budynku,
- system alarmujący służby z całodobową ochroną,</t>
  </si>
  <si>
    <t xml:space="preserve">- co najmniej 2 zamki wielozastawkowe w każdych drzwiach zewnętrznych,
</t>
  </si>
  <si>
    <t>- zgodne z przepisami o ochronie przeciwpożarowej,
- gaśnice, agregaty: 1 szt.,</t>
  </si>
  <si>
    <t xml:space="preserve">- zgodne z przepisami o ochronie przeciwpożarowej,
</t>
  </si>
  <si>
    <t xml:space="preserve">- zgodne z przepisami o ochronie przeciwpożarowej,
- gaśnice, agregaty: 4 szt.,
</t>
  </si>
  <si>
    <t xml:space="preserve">- co najmniej 2 zamki wielozastawkowe w każdych drzwiach zewnętrznych,
- okratowane okna budynku,
</t>
  </si>
  <si>
    <t>- zgodne z przepisami o ochronie przeciwpożarowej,
- gaśnice, agregaty:3  szt.,
- hydranty wewnętrzne:2  szt.,</t>
  </si>
  <si>
    <t>- co najmniej 2 zamki wielozastawkowe w każdych drzwiach zewnętrznych,
- alarm tylko na miejscu,
- system alarmujący służby z całodobową ochroną,</t>
  </si>
  <si>
    <t xml:space="preserve">- zgodne z przepisami o ochronie przeciwpożarowej,
- gaśnice, agregaty: 1 szt.,
</t>
  </si>
  <si>
    <t>- co najmniej 2 zamki wielozastawkowe w każdych drzwiach zewnętrznych,</t>
  </si>
  <si>
    <t>Centrala telefoniczna, fax</t>
  </si>
  <si>
    <t>Boisko ORLIK, Sieraków Śląski wraz z zapleczem sanitarno-szatniowym</t>
  </si>
  <si>
    <t>Budynek CO, Wędzina Szkolna 23</t>
  </si>
  <si>
    <t>Plac zabaw, Sieraków śląski ul. Szkolna 4</t>
  </si>
  <si>
    <t>- zgodne z przepisami o ochronie przeciwpożarowej,
- gaśnice, 
- hydranty wewnętrzne,</t>
  </si>
  <si>
    <t>Budynek przedszkola wraz z mieszkaniami, Ciasna ul. Zjednoczenia 10</t>
  </si>
  <si>
    <t>Budynek mieszkalny, Wędzina ul. Wyzwolenia 9 (gmina jest właścicielem 1 mieszknia w budynku)</t>
  </si>
  <si>
    <t>Budynek mieszkalny, Panoszów ul. Ceramiczna 21 (3 mieszkania)</t>
  </si>
  <si>
    <t>żelbetowy</t>
  </si>
  <si>
    <t>Budynek niemieszkalny, Zborowskie ul. Fabryczna 7 (stara fabryka fajek 1 budynek)*</t>
  </si>
  <si>
    <t>Budynek remizy OSP, Dzielna ul. Szkolna 4</t>
  </si>
  <si>
    <t>Budynek remizy OSP, Jeżowa ul. Asfaltowa 28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</si>
  <si>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</si>
  <si>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</si>
  <si>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</si>
  <si>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</si>
  <si>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</si>
  <si>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</si>
  <si>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</si>
  <si>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</si>
  <si>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</si>
  <si>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</si>
  <si>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</si>
  <si>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</si>
  <si>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</si>
  <si>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</si>
  <si>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</si>
  <si>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Budynek wielofunkcyjny, Molna, Tylna 1</t>
  </si>
  <si>
    <t>betonowy</t>
  </si>
  <si>
    <t>55.</t>
  </si>
  <si>
    <t>56.</t>
  </si>
  <si>
    <t>57.</t>
  </si>
  <si>
    <t>58.</t>
  </si>
  <si>
    <t>59.</t>
  </si>
  <si>
    <t>61.</t>
  </si>
  <si>
    <t>62.</t>
  </si>
  <si>
    <t>63.</t>
  </si>
  <si>
    <t>64.</t>
  </si>
  <si>
    <t>65.</t>
  </si>
  <si>
    <t>66.</t>
  </si>
  <si>
    <t>Budynek gospodarczy nr 1, Panoszów ul. Ceramiczna 19</t>
  </si>
  <si>
    <t>Budynek gospodarczy nr 2, Panoszów ul. Ceramiczna 19</t>
  </si>
  <si>
    <t>Budynek gospodarczy nr 1, Wędzina ul. Lompy 3,5,7</t>
  </si>
  <si>
    <t>Budynek gospodarczy nr 2, Wędzina ul. Lompy 3,5,7</t>
  </si>
  <si>
    <t>Toalety, Wędzina ul. Lompy 3,5,7</t>
  </si>
  <si>
    <t>Budynek gospodarczy nr 1, Panoszów ul. 1 Maja 21,23</t>
  </si>
  <si>
    <t>Budynek gospodarczy nr 2, Panoszów, ul. Ceramiczna 21</t>
  </si>
  <si>
    <t>Budynek gospodarczy, Dzielna ul. Szkolna 3</t>
  </si>
  <si>
    <t>Budynek gospodarczy, panoszów, ul. 1 maja 15</t>
  </si>
  <si>
    <t>Budynek gospodarczy, Zborowskie ul. Polna 24</t>
  </si>
  <si>
    <t>Budynek gospodarczy, Wedzina ul. Wyzwolenia 9 - w części należący do osób prywatnych</t>
  </si>
  <si>
    <t>Budynek gospodarczy, Zborowskie, ul. Główna 33</t>
  </si>
  <si>
    <t>Budynek gospodarczy, Sierakó Ślaski ul. Szkolna 2</t>
  </si>
  <si>
    <t>Toalety, Jeżowa ul. Asfaltowa 29*</t>
  </si>
  <si>
    <t>Część mieszkalna, Zborowskie ul. Główna 33</t>
  </si>
  <si>
    <t>Część mieszkalna, Ciasna ul. Leśna 12</t>
  </si>
  <si>
    <t>Zespół pałacowo-parkowy, Sieraków Śląski ul. Parkowa 2</t>
  </si>
  <si>
    <t>Budynek gospodarczy, Panoszów, ul. Ceramiczna 21</t>
  </si>
  <si>
    <t>II połowa XIXw.</t>
  </si>
  <si>
    <t>Wiaty przystankowe</t>
  </si>
  <si>
    <t>Oswietlenie uliczne</t>
  </si>
  <si>
    <t>Place zabaw i centrum sportowe (Ciasna, jeżowa, Sierakó, Zborowskie, Glinica, Molna, Wedziana)</t>
  </si>
  <si>
    <t>Oczyszczalnia ścieków i kanalizacja Sanitarna Sierakaów Śląski</t>
  </si>
  <si>
    <t>Oczyszczalnia ścieków i kanalizacja Sanitarna Ciasna</t>
  </si>
  <si>
    <t>Budynek szkolny wraz z częścią mieszkalną i częścia wynajmowana przez Bibliotekę Gminną, Glinica, ul. Asfaltowa 6</t>
  </si>
  <si>
    <t>Budynek szkoły z częąścią mieszklaną, Molna, ul. Tylna 1</t>
  </si>
  <si>
    <t>Hala sportowa z częścią zajmowaną przez bibliotekę, ludowy klub sportowy, Ciasna ul. Zjednoczenia 2a</t>
  </si>
  <si>
    <t>Kalanlizacja sanitarna, sieć kanalizacyjna Glinica</t>
  </si>
  <si>
    <t>Sieć kanalizacyjan Zborowskie</t>
  </si>
  <si>
    <t>Wodociagi i sieci wodociągowe Teren Gminy</t>
  </si>
  <si>
    <t>Sieć wodociagowa Panoszów</t>
  </si>
  <si>
    <t>Stacja uzdatniania wody Sierakó Przywary</t>
  </si>
  <si>
    <t>Zbiornik wiezowy i studnie Ciasna</t>
  </si>
  <si>
    <t>Ogrodzenie boiska Panoszów</t>
  </si>
  <si>
    <t>Hydrofornia Panoszów ul. Szkolna</t>
  </si>
  <si>
    <t>Wiaty sportowe Zborowskie</t>
  </si>
  <si>
    <t>Oświetlenie boiska Sieraków Śląski</t>
  </si>
  <si>
    <t>Kort tenisowy Ciasna</t>
  </si>
  <si>
    <t>Siedziska na boisku Ciasna</t>
  </si>
  <si>
    <t>Brama i furtka Sieraków Śląski</t>
  </si>
  <si>
    <t>Boisko do siatkóki Ciasna</t>
  </si>
  <si>
    <t>Boiska sportowe Jeżowa, Wedzina, Molna</t>
  </si>
  <si>
    <t>Grzybek, Glinica</t>
  </si>
  <si>
    <t>Odwodnienie boiska Glinica</t>
  </si>
  <si>
    <t>Wjazd na boisko Sieraków Śląski</t>
  </si>
  <si>
    <t>Siedziska na boisku Sierakó Slaski</t>
  </si>
  <si>
    <t>Ogrodzenie boiska Wędzina</t>
  </si>
  <si>
    <t>Bramki na boisku sportowym Ciasna</t>
  </si>
  <si>
    <t>Boisko wielofunkcyjne Panoszów</t>
  </si>
  <si>
    <t>Oprawy oświetleniowe 508 sztuk</t>
  </si>
  <si>
    <t>Oprawy Led 374 sztuki</t>
  </si>
  <si>
    <t>Kanalizacja deszczowa Panoszów, Sieraków Śląski, Dzielna</t>
  </si>
  <si>
    <t>Fontanna z kamienia Sierakó Śląski ul. Wyzwolenia 4</t>
  </si>
  <si>
    <t>Grzybej Ciasna ul. Szkolna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</si>
  <si>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</si>
  <si>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</si>
  <si>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</si>
  <si>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</si>
  <si>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</si>
  <si>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</si>
  <si>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</si>
  <si>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</si>
  <si>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</si>
  <si>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</si>
  <si>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</si>
  <si>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</si>
  <si>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</si>
  <si>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</si>
  <si>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</si>
  <si>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</si>
  <si>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</si>
  <si>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</si>
  <si>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</si>
  <si>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</si>
  <si>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</si>
  <si>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</si>
  <si>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</si>
  <si>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</si>
  <si>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</si>
  <si>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Urząd Gminy</t>
  </si>
  <si>
    <t>Traktorki - pojazdy wolnobiezne</t>
  </si>
  <si>
    <t>Pracownia komputerowa znajdująca się w Hali sportowej Ciasna ul. Zjednoczenia 2a</t>
  </si>
  <si>
    <t>- co najmniej 2 zamki wielozastawkowe w każdych drzwiach zewnętrznych,
- stały dozór wewnątrz 7-17,
- stały dozór na zewnątrz 7-15,
- alarm tylko na miejscu,</t>
  </si>
  <si>
    <t xml:space="preserve">
- stały dozór wewnątrz 8-16,
- stały dozór na zewnątrz 8-16,
</t>
  </si>
  <si>
    <t xml:space="preserve">
- stały dozór wewnątrz 13-21,
- stały dozór na zewnątrz 13-21,
</t>
  </si>
  <si>
    <t xml:space="preserve">
- stały dozór wewnątrz 7-17,
- stały dozór na zewnątrz 7-17,
</t>
  </si>
  <si>
    <t xml:space="preserve">
- stały dozór wewnątrz 7-17,
- stały dozór na zewnątrz 7-15,
</t>
  </si>
  <si>
    <t>Budynek gospodarczy -Molna ul.  Tylna 1</t>
  </si>
  <si>
    <t xml:space="preserve">drewniany </t>
  </si>
  <si>
    <t xml:space="preserve">drewno </t>
  </si>
  <si>
    <t xml:space="preserve">dachówka </t>
  </si>
  <si>
    <t xml:space="preserve">Budynek wiaty -Molna ul. Tylna </t>
  </si>
  <si>
    <t xml:space="preserve">B.wiaty - Glinica ul. Brzezinkowska 8 </t>
  </si>
  <si>
    <t>93.</t>
  </si>
  <si>
    <t>Targowisko,wiata, toaleta - Sieraków ul. Wyzwolenia 4</t>
  </si>
  <si>
    <t>94.</t>
  </si>
  <si>
    <t>Wiata drewniana altanka - Glinica boisko ( ul. Boczna )</t>
  </si>
  <si>
    <t>95.</t>
  </si>
  <si>
    <t>Agregat prądotwórczy</t>
  </si>
  <si>
    <t>96.</t>
  </si>
  <si>
    <t xml:space="preserve">Bramki - boisko sportowe Ciasna </t>
  </si>
  <si>
    <t>92.</t>
  </si>
  <si>
    <t>97.</t>
  </si>
  <si>
    <t>98.</t>
  </si>
  <si>
    <t>Budynek gospodarczy Wędzina ul. Lompy 17</t>
  </si>
  <si>
    <t>Wiata przystankowa Ciasna ul. Lesna 12</t>
  </si>
  <si>
    <t xml:space="preserve">Zadaszenie przy Hali sportowej w Ciasnej </t>
  </si>
  <si>
    <t>99.</t>
  </si>
  <si>
    <t>100.</t>
  </si>
  <si>
    <t>101.</t>
  </si>
  <si>
    <t>102.</t>
  </si>
  <si>
    <t>Lampy solarne 6 sztuk - wypożyczone</t>
  </si>
  <si>
    <t>Nr rej.</t>
  </si>
  <si>
    <t>Rodzaj</t>
  </si>
  <si>
    <t>Pojemność</t>
  </si>
  <si>
    <t>Ładowność</t>
  </si>
  <si>
    <t>Liczba miejsc</t>
  </si>
  <si>
    <t xml:space="preserve">Rok prod. </t>
  </si>
  <si>
    <t>Nr nadwozia</t>
  </si>
  <si>
    <t>Użytkownik</t>
  </si>
  <si>
    <t>SLU 3K70</t>
  </si>
  <si>
    <t>Volvo FL290</t>
  </si>
  <si>
    <t>specjalny, pożarniczy</t>
  </si>
  <si>
    <t>brak danych</t>
  </si>
  <si>
    <t>YV2TH60AXBB572952</t>
  </si>
  <si>
    <t>OSP Ciasna</t>
  </si>
  <si>
    <t>SLU 50YR</t>
  </si>
  <si>
    <t>Ford Transit</t>
  </si>
  <si>
    <t>WFONXXTTFNAT26144</t>
  </si>
  <si>
    <t>SLU 5H66</t>
  </si>
  <si>
    <t>Star 244L</t>
  </si>
  <si>
    <t>A244L07158</t>
  </si>
  <si>
    <t>OSP Molna</t>
  </si>
  <si>
    <t>SLU H112</t>
  </si>
  <si>
    <t>Star 200</t>
  </si>
  <si>
    <t>735</t>
  </si>
  <si>
    <t>SLU 3G08</t>
  </si>
  <si>
    <t>Opel Vivaro</t>
  </si>
  <si>
    <t>WOLI7BCB04V644839</t>
  </si>
  <si>
    <t>SLU 31KJ</t>
  </si>
  <si>
    <t>VW Transporter</t>
  </si>
  <si>
    <t>WV2ZZZ70ZNH045569</t>
  </si>
  <si>
    <t>OSP Zborowskie</t>
  </si>
  <si>
    <t>CZA 244E</t>
  </si>
  <si>
    <t>12203</t>
  </si>
  <si>
    <t>SLU 40PH</t>
  </si>
  <si>
    <t>WV2ZZZ702VH045448</t>
  </si>
  <si>
    <t>OSP Glinica</t>
  </si>
  <si>
    <t>SLU Y998</t>
  </si>
  <si>
    <t>Jelcz 004</t>
  </si>
  <si>
    <t>31502800383</t>
  </si>
  <si>
    <t>SLU 07HC</t>
  </si>
  <si>
    <t>WFOKXXGBVKLL22318</t>
  </si>
  <si>
    <t>OSP Jeżowa</t>
  </si>
  <si>
    <t>SLU 55UL</t>
  </si>
  <si>
    <t>Steyr</t>
  </si>
  <si>
    <t>OSP Dzielna</t>
  </si>
  <si>
    <t>CEM 0928</t>
  </si>
  <si>
    <t>Żuk A06</t>
  </si>
  <si>
    <t>51851</t>
  </si>
  <si>
    <t>SLU 99C8</t>
  </si>
  <si>
    <t>VWLT35</t>
  </si>
  <si>
    <t>WV1ZZZ2DZZH007736</t>
  </si>
  <si>
    <t>OSP Wędzina</t>
  </si>
  <si>
    <t>SLU 27EC</t>
  </si>
  <si>
    <t>SU90244AT</t>
  </si>
  <si>
    <t xml:space="preserve">OSP Sieraków śl. </t>
  </si>
  <si>
    <t>SLU 6A48</t>
  </si>
  <si>
    <t>WOLI7ACA63V606385</t>
  </si>
  <si>
    <t>SLUC471</t>
  </si>
  <si>
    <t>VWT-4</t>
  </si>
  <si>
    <t>CZ0300916</t>
  </si>
  <si>
    <t>SLU80G9</t>
  </si>
  <si>
    <t>Mercedes Sprinter 311</t>
  </si>
  <si>
    <t xml:space="preserve">sam. Osob. </t>
  </si>
  <si>
    <t>WDB9036721R549310</t>
  </si>
  <si>
    <t>SLU2T27</t>
  </si>
  <si>
    <t>Widpol</t>
  </si>
  <si>
    <t>SX911D30130AW1112</t>
  </si>
  <si>
    <t>SLU4T30</t>
  </si>
  <si>
    <t>SX911D30130AW1132</t>
  </si>
  <si>
    <t>SLU86W7</t>
  </si>
  <si>
    <t>WIOLA W2</t>
  </si>
  <si>
    <t>przyczepka lekka</t>
  </si>
  <si>
    <t>przyczepka specjalna</t>
  </si>
  <si>
    <t>SUCE6AYA4D1000953</t>
  </si>
  <si>
    <t>SLUG112</t>
  </si>
  <si>
    <t>STAR 1142</t>
  </si>
  <si>
    <t>Marka, Typ, Model</t>
  </si>
  <si>
    <t>SUS1142CFV0013267</t>
  </si>
  <si>
    <t>SLU45T4</t>
  </si>
  <si>
    <t>Opel Movano</t>
  </si>
  <si>
    <t>W0LVUU603HB120740</t>
  </si>
  <si>
    <t>SLU05V4</t>
  </si>
  <si>
    <t>Wiola W1</t>
  </si>
  <si>
    <t>bd.</t>
  </si>
  <si>
    <t>SUCE5ASA4G1001273</t>
  </si>
  <si>
    <t>7906841375103</t>
  </si>
  <si>
    <t xml:space="preserve">Budynek szkoły z częścią mieszkalną w Sierakowie Śląskim ul. Szkolna 2 </t>
  </si>
  <si>
    <t>28.</t>
  </si>
  <si>
    <t>Budynek gospodarczy, Sieraków Śląski, ul. Dobrodzieńska 13 - w części należy do osób prywatnych</t>
  </si>
  <si>
    <t>Zagospodarowanie boiska w Ciasnej</t>
  </si>
  <si>
    <t>41.</t>
  </si>
  <si>
    <t>60.</t>
  </si>
  <si>
    <t>Namioty 2 sztuki</t>
  </si>
  <si>
    <t>103.</t>
  </si>
  <si>
    <t xml:space="preserve">Budynek wpisany do rejestru zabytków, po wymianie pokrycia dachu </t>
  </si>
  <si>
    <t>Budynek wpisany do rejestru zabytków, do remontu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</si>
</sst>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0" fillId="5" borderId="0" xfId="0" applyFill="1"/>
    <xf numFmtId="0" fontId="1" fillId="5" borderId="1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2" fontId="1" fillId="5" borderId="0" xfId="1" applyNumberFormat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2" fontId="2" fillId="5" borderId="4" xfId="1" applyNumberFormat="1" applyFont="1" applyFill="1" applyBorder="1" applyAlignment="1">
      <alignment horizontal="center" vertical="center" wrapText="1"/>
    </xf>
    <xf numFmtId="0" fontId="2" fillId="5" borderId="5" xfId="1" applyNumberFormat="1" applyFont="1" applyFill="1" applyBorder="1" applyAlignment="1">
      <alignment horizontal="center" vertical="center" wrapText="1"/>
    </xf>
    <xf numFmtId="0" fontId="1" fillId="5" borderId="6" xfId="1" applyFont="1" applyFill="1" applyBorder="1" applyAlignment="1">
      <alignment vertical="center" wrapText="1"/>
    </xf>
    <xf numFmtId="0" fontId="1" fillId="5" borderId="2" xfId="1" applyFont="1" applyFill="1" applyBorder="1" applyAlignment="1">
      <alignment horizontal="center" vertical="center"/>
    </xf>
    <xf numFmtId="0" fontId="1" fillId="5" borderId="0" xfId="1" applyFont="1" applyFill="1" applyBorder="1" applyAlignment="1">
      <alignment horizontal="left" vertical="center"/>
    </xf>
    <xf numFmtId="164" fontId="1" fillId="5" borderId="0" xfId="1" applyNumberFormat="1" applyFont="1" applyFill="1" applyBorder="1" applyAlignment="1">
      <alignment horizontal="right" vertical="center"/>
    </xf>
    <xf numFmtId="0" fontId="1" fillId="5" borderId="0" xfId="1" applyNumberFormat="1" applyFont="1" applyFill="1" applyBorder="1" applyAlignment="1">
      <alignment horizontal="center" vertical="center"/>
    </xf>
    <xf numFmtId="0" fontId="1" fillId="5" borderId="0" xfId="1" applyFont="1" applyFill="1" applyBorder="1" applyAlignment="1">
      <alignment horizontal="center" vertical="center"/>
    </xf>
    <xf numFmtId="0" fontId="9" fillId="5" borderId="0" xfId="0" applyFont="1" applyFill="1"/>
    <xf numFmtId="0" fontId="1" fillId="5" borderId="7" xfId="1" applyFont="1" applyFill="1" applyBorder="1" applyAlignment="1">
      <alignment vertical="center" wrapText="1"/>
    </xf>
    <xf numFmtId="0" fontId="1" fillId="5" borderId="8" xfId="1" applyFont="1" applyFill="1" applyBorder="1" applyAlignment="1">
      <alignment horizontal="left" vertical="center" wrapText="1"/>
    </xf>
    <xf numFmtId="0" fontId="1" fillId="5" borderId="7" xfId="1" applyFont="1" applyFill="1" applyBorder="1" applyAlignment="1">
      <alignment horizontal="left" vertical="center" wrapText="1"/>
    </xf>
    <xf numFmtId="0" fontId="1" fillId="5" borderId="9" xfId="1" applyFont="1" applyFill="1" applyBorder="1" applyAlignment="1">
      <alignment horizontal="left" vertical="center" wrapText="1"/>
    </xf>
    <xf numFmtId="0" fontId="1" fillId="5" borderId="8" xfId="1" applyFont="1" applyFill="1" applyBorder="1" applyAlignment="1">
      <alignment horizontal="center" vertical="center"/>
    </xf>
    <xf numFmtId="0" fontId="1" fillId="5" borderId="10" xfId="1" applyFont="1" applyFill="1" applyBorder="1" applyAlignment="1">
      <alignment vertical="center"/>
    </xf>
    <xf numFmtId="0" fontId="1" fillId="5" borderId="11" xfId="1" applyFont="1" applyFill="1" applyBorder="1" applyAlignment="1">
      <alignment vertical="center" wrapText="1"/>
    </xf>
    <xf numFmtId="0" fontId="1" fillId="5" borderId="2" xfId="1" applyFont="1" applyFill="1" applyBorder="1" applyAlignment="1">
      <alignment vertical="center" wrapText="1"/>
    </xf>
    <xf numFmtId="0" fontId="1" fillId="5" borderId="12" xfId="1" applyFont="1" applyFill="1" applyBorder="1" applyAlignment="1">
      <alignment horizontal="left" vertical="center" wrapText="1"/>
    </xf>
    <xf numFmtId="0" fontId="1" fillId="5" borderId="1" xfId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0" fillId="0" borderId="0" xfId="0" applyNumberFormat="1" applyFont="1" applyAlignment="1">
      <alignment horizontal="center" wrapText="1"/>
    </xf>
    <xf numFmtId="0" fontId="10" fillId="0" borderId="0" xfId="0" applyFont="1"/>
    <xf numFmtId="0" fontId="7" fillId="0" borderId="4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 wrapText="1"/>
    </xf>
    <xf numFmtId="0" fontId="1" fillId="0" borderId="6" xfId="1" applyFont="1" applyFill="1" applyBorder="1" applyAlignment="1">
      <alignment vertical="center"/>
    </xf>
    <xf numFmtId="0" fontId="9" fillId="0" borderId="0" xfId="0" applyFont="1"/>
    <xf numFmtId="0" fontId="1" fillId="0" borderId="12" xfId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49" fontId="7" fillId="5" borderId="4" xfId="0" applyNumberFormat="1" applyFont="1" applyFill="1" applyBorder="1" applyAlignment="1">
      <alignment horizontal="left" vertical="center" wrapText="1"/>
    </xf>
    <xf numFmtId="0" fontId="1" fillId="5" borderId="13" xfId="1" applyFont="1" applyFill="1" applyBorder="1" applyAlignment="1">
      <alignment vertical="center" wrapText="1"/>
    </xf>
    <xf numFmtId="0" fontId="1" fillId="5" borderId="0" xfId="1" applyFont="1" applyFill="1" applyBorder="1" applyAlignment="1">
      <alignment vertical="center" wrapText="1"/>
    </xf>
    <xf numFmtId="164" fontId="1" fillId="2" borderId="2" xfId="1" applyNumberFormat="1" applyFont="1" applyFill="1" applyBorder="1" applyAlignment="1">
      <alignment vertical="center"/>
    </xf>
    <xf numFmtId="0" fontId="8" fillId="2" borderId="0" xfId="0" applyFont="1" applyFill="1"/>
    <xf numFmtId="164" fontId="1" fillId="5" borderId="3" xfId="1" applyNumberFormat="1" applyFont="1" applyFill="1" applyBorder="1" applyAlignment="1">
      <alignment horizontal="right" vertical="center"/>
    </xf>
    <xf numFmtId="2" fontId="1" fillId="5" borderId="3" xfId="1" applyNumberFormat="1" applyFont="1" applyFill="1" applyBorder="1" applyAlignment="1">
      <alignment horizontal="center" vertical="center"/>
    </xf>
    <xf numFmtId="0" fontId="1" fillId="5" borderId="5" xfId="1" applyNumberFormat="1" applyFont="1" applyFill="1" applyBorder="1" applyAlignment="1">
      <alignment horizontal="center" vertical="center"/>
    </xf>
    <xf numFmtId="0" fontId="1" fillId="5" borderId="11" xfId="1" applyFont="1" applyFill="1" applyBorder="1" applyAlignment="1">
      <alignment horizontal="center" vertical="center"/>
    </xf>
    <xf numFmtId="164" fontId="1" fillId="5" borderId="2" xfId="1" applyNumberFormat="1" applyFont="1" applyFill="1" applyBorder="1" applyAlignment="1">
      <alignment horizontal="right" vertical="center"/>
    </xf>
    <xf numFmtId="2" fontId="1" fillId="5" borderId="2" xfId="1" applyNumberFormat="1" applyFont="1" applyFill="1" applyBorder="1" applyAlignment="1">
      <alignment horizontal="center" vertical="center"/>
    </xf>
    <xf numFmtId="0" fontId="1" fillId="5" borderId="2" xfId="1" applyNumberFormat="1" applyFont="1" applyFill="1" applyBorder="1" applyAlignment="1">
      <alignment horizontal="center" vertical="center"/>
    </xf>
    <xf numFmtId="0" fontId="1" fillId="5" borderId="7" xfId="1" applyFont="1" applyFill="1" applyBorder="1" applyAlignment="1">
      <alignment horizontal="center" vertical="center"/>
    </xf>
    <xf numFmtId="0" fontId="1" fillId="5" borderId="15" xfId="1" applyFont="1" applyFill="1" applyBorder="1" applyAlignment="1">
      <alignment horizontal="center" vertical="center"/>
    </xf>
    <xf numFmtId="0" fontId="1" fillId="5" borderId="15" xfId="1" applyFont="1" applyFill="1" applyBorder="1" applyAlignment="1">
      <alignment vertical="center" wrapText="1"/>
    </xf>
    <xf numFmtId="164" fontId="1" fillId="5" borderId="15" xfId="1" applyNumberFormat="1" applyFont="1" applyFill="1" applyBorder="1" applyAlignment="1">
      <alignment horizontal="right" vertical="center"/>
    </xf>
    <xf numFmtId="2" fontId="1" fillId="5" borderId="15" xfId="1" applyNumberFormat="1" applyFont="1" applyFill="1" applyBorder="1" applyAlignment="1">
      <alignment horizontal="center" vertical="center"/>
    </xf>
    <xf numFmtId="0" fontId="1" fillId="5" borderId="7" xfId="1" applyNumberFormat="1" applyFont="1" applyFill="1" applyBorder="1" applyAlignment="1">
      <alignment horizontal="center" vertical="center"/>
    </xf>
    <xf numFmtId="0" fontId="1" fillId="5" borderId="12" xfId="1" applyFont="1" applyFill="1" applyBorder="1" applyAlignment="1">
      <alignment horizontal="center" vertical="center"/>
    </xf>
    <xf numFmtId="164" fontId="1" fillId="5" borderId="16" xfId="1" applyNumberFormat="1" applyFont="1" applyFill="1" applyBorder="1" applyAlignment="1">
      <alignment horizontal="right" vertical="center"/>
    </xf>
    <xf numFmtId="2" fontId="1" fillId="5" borderId="16" xfId="1" applyNumberFormat="1" applyFont="1" applyFill="1" applyBorder="1" applyAlignment="1">
      <alignment horizontal="center" vertical="center"/>
    </xf>
    <xf numFmtId="0" fontId="1" fillId="5" borderId="8" xfId="1" applyNumberFormat="1" applyFont="1" applyFill="1" applyBorder="1" applyAlignment="1">
      <alignment horizontal="center" vertical="center"/>
    </xf>
    <xf numFmtId="0" fontId="1" fillId="5" borderId="16" xfId="1" applyFont="1" applyFill="1" applyBorder="1" applyAlignment="1">
      <alignment horizontal="center" vertical="center"/>
    </xf>
    <xf numFmtId="0" fontId="1" fillId="5" borderId="3" xfId="1" applyFont="1" applyFill="1" applyBorder="1"/>
    <xf numFmtId="0" fontId="1" fillId="5" borderId="3" xfId="1" applyFont="1" applyFill="1" applyBorder="1" applyAlignment="1">
      <alignment vertical="center" wrapText="1"/>
    </xf>
    <xf numFmtId="0" fontId="1" fillId="5" borderId="0" xfId="1" applyFont="1" applyFill="1"/>
    <xf numFmtId="0" fontId="2" fillId="5" borderId="0" xfId="1" applyFont="1" applyFill="1" applyAlignment="1">
      <alignment horizontal="left" vertical="center" wrapText="1"/>
    </xf>
    <xf numFmtId="0" fontId="2" fillId="5" borderId="0" xfId="1" applyFont="1" applyFill="1" applyAlignment="1">
      <alignment horizontal="center" vertical="center"/>
    </xf>
    <xf numFmtId="0" fontId="1" fillId="5" borderId="15" xfId="1" applyNumberFormat="1" applyFont="1" applyFill="1" applyBorder="1" applyAlignment="1">
      <alignment horizontal="center" vertical="center"/>
    </xf>
    <xf numFmtId="0" fontId="1" fillId="5" borderId="16" xfId="1" applyNumberFormat="1" applyFont="1" applyFill="1" applyBorder="1" applyAlignment="1">
      <alignment horizontal="center" vertical="center"/>
    </xf>
    <xf numFmtId="0" fontId="1" fillId="5" borderId="0" xfId="1" applyFont="1" applyFill="1" applyBorder="1" applyAlignment="1">
      <alignment vertical="center"/>
    </xf>
    <xf numFmtId="0" fontId="1" fillId="5" borderId="10" xfId="1" applyFont="1" applyFill="1" applyBorder="1" applyAlignment="1">
      <alignment horizontal="right" vertical="center"/>
    </xf>
    <xf numFmtId="0" fontId="1" fillId="5" borderId="10" xfId="1" applyFont="1" applyFill="1" applyBorder="1" applyAlignment="1">
      <alignment horizontal="left" vertical="center"/>
    </xf>
    <xf numFmtId="0" fontId="2" fillId="5" borderId="11" xfId="1" applyFont="1" applyFill="1" applyBorder="1" applyAlignment="1">
      <alignment horizontal="center" vertical="center"/>
    </xf>
    <xf numFmtId="164" fontId="1" fillId="5" borderId="7" xfId="1" applyNumberFormat="1" applyFont="1" applyFill="1" applyBorder="1" applyAlignment="1">
      <alignment horizontal="right" vertical="center"/>
    </xf>
    <xf numFmtId="2" fontId="1" fillId="5" borderId="7" xfId="1" applyNumberFormat="1" applyFont="1" applyFill="1" applyBorder="1" applyAlignment="1">
      <alignment horizontal="center" vertical="center"/>
    </xf>
    <xf numFmtId="164" fontId="1" fillId="5" borderId="8" xfId="1" applyNumberFormat="1" applyFont="1" applyFill="1" applyBorder="1" applyAlignment="1">
      <alignment horizontal="right" vertical="center"/>
    </xf>
    <xf numFmtId="2" fontId="1" fillId="5" borderId="8" xfId="1" applyNumberFormat="1" applyFont="1" applyFill="1" applyBorder="1" applyAlignment="1">
      <alignment horizontal="center" vertical="center"/>
    </xf>
    <xf numFmtId="0" fontId="1" fillId="5" borderId="0" xfId="1" applyFont="1" applyFill="1" applyBorder="1" applyAlignment="1">
      <alignment horizontal="right" vertical="center"/>
    </xf>
    <xf numFmtId="0" fontId="1" fillId="5" borderId="2" xfId="1" applyFont="1" applyFill="1" applyBorder="1" applyAlignment="1">
      <alignment horizontal="center" vertical="center" wrapText="1"/>
    </xf>
    <xf numFmtId="2" fontId="1" fillId="5" borderId="2" xfId="1" applyNumberFormat="1" applyFont="1" applyFill="1" applyBorder="1" applyAlignment="1">
      <alignment horizontal="center" vertical="center" wrapText="1"/>
    </xf>
    <xf numFmtId="164" fontId="1" fillId="5" borderId="10" xfId="1" applyNumberFormat="1" applyFont="1" applyFill="1" applyBorder="1" applyAlignment="1">
      <alignment horizontal="right" vertical="center"/>
    </xf>
    <xf numFmtId="0" fontId="1" fillId="5" borderId="10" xfId="1" applyNumberFormat="1" applyFont="1" applyFill="1" applyBorder="1" applyAlignment="1">
      <alignment horizontal="center" vertical="center"/>
    </xf>
    <xf numFmtId="0" fontId="1" fillId="5" borderId="10" xfId="1" applyFont="1" applyFill="1" applyBorder="1" applyAlignment="1">
      <alignment vertical="center" wrapText="1"/>
    </xf>
    <xf numFmtId="0" fontId="9" fillId="5" borderId="0" xfId="0" applyFont="1" applyFill="1" applyAlignment="1">
      <alignment wrapText="1"/>
    </xf>
    <xf numFmtId="0" fontId="2" fillId="5" borderId="2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2" fontId="2" fillId="5" borderId="2" xfId="1" applyNumberFormat="1" applyFont="1" applyFill="1" applyBorder="1" applyAlignment="1">
      <alignment horizontal="center" vertical="center" wrapText="1"/>
    </xf>
    <xf numFmtId="0" fontId="2" fillId="5" borderId="2" xfId="1" applyNumberFormat="1" applyFont="1" applyFill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center" vertical="center"/>
    </xf>
    <xf numFmtId="0" fontId="1" fillId="5" borderId="17" xfId="1" applyFont="1" applyFill="1" applyBorder="1" applyAlignment="1">
      <alignment vertical="center" wrapText="1"/>
    </xf>
    <xf numFmtId="164" fontId="1" fillId="5" borderId="17" xfId="1" applyNumberFormat="1" applyFont="1" applyFill="1" applyBorder="1" applyAlignment="1">
      <alignment horizontal="right" vertical="center"/>
    </xf>
    <xf numFmtId="2" fontId="1" fillId="5" borderId="17" xfId="1" applyNumberFormat="1" applyFont="1" applyFill="1" applyBorder="1" applyAlignment="1">
      <alignment horizontal="center" vertical="center"/>
    </xf>
    <xf numFmtId="0" fontId="1" fillId="5" borderId="17" xfId="1" applyNumberFormat="1" applyFont="1" applyFill="1" applyBorder="1" applyAlignment="1">
      <alignment horizontal="center" vertical="center"/>
    </xf>
    <xf numFmtId="0" fontId="1" fillId="5" borderId="17" xfId="1" applyFont="1" applyFill="1" applyBorder="1" applyAlignment="1">
      <alignment horizontal="left" vertical="center" wrapText="1"/>
    </xf>
    <xf numFmtId="164" fontId="1" fillId="5" borderId="2" xfId="0" applyNumberFormat="1" applyFont="1" applyFill="1" applyBorder="1" applyAlignment="1">
      <alignment vertical="center" wrapText="1"/>
    </xf>
    <xf numFmtId="0" fontId="1" fillId="5" borderId="17" xfId="1" applyNumberFormat="1" applyFont="1" applyFill="1" applyBorder="1" applyAlignment="1">
      <alignment horizontal="center" vertical="center" wrapText="1"/>
    </xf>
    <xf numFmtId="0" fontId="12" fillId="0" borderId="0" xfId="0" applyFont="1"/>
    <xf numFmtId="164" fontId="9" fillId="0" borderId="0" xfId="0" applyNumberFormat="1" applyFont="1"/>
    <xf numFmtId="0" fontId="1" fillId="0" borderId="13" xfId="2" applyFont="1" applyBorder="1" applyAlignment="1">
      <alignment vertical="center"/>
    </xf>
    <xf numFmtId="0" fontId="1" fillId="0" borderId="0" xfId="2" applyFont="1"/>
    <xf numFmtId="4" fontId="9" fillId="0" borderId="0" xfId="0" applyNumberFormat="1" applyFont="1"/>
    <xf numFmtId="0" fontId="1" fillId="0" borderId="0" xfId="2" applyFont="1" applyBorder="1" applyAlignment="1">
      <alignment vertical="center"/>
    </xf>
    <xf numFmtId="0" fontId="1" fillId="0" borderId="0" xfId="2" applyFont="1" applyBorder="1"/>
    <xf numFmtId="0" fontId="2" fillId="0" borderId="13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164" fontId="1" fillId="0" borderId="13" xfId="2" applyNumberFormat="1" applyFont="1" applyFill="1" applyBorder="1" applyAlignment="1">
      <alignment vertical="center"/>
    </xf>
    <xf numFmtId="0" fontId="1" fillId="0" borderId="13" xfId="2" applyFont="1" applyFill="1" applyBorder="1" applyAlignment="1">
      <alignment vertical="center"/>
    </xf>
    <xf numFmtId="0" fontId="1" fillId="0" borderId="13" xfId="2" applyFont="1" applyFill="1" applyBorder="1" applyAlignment="1">
      <alignment vertical="center" wrapText="1"/>
    </xf>
    <xf numFmtId="164" fontId="1" fillId="4" borderId="13" xfId="2" applyNumberFormat="1" applyFont="1" applyFill="1" applyBorder="1" applyAlignment="1">
      <alignment vertical="center"/>
    </xf>
    <xf numFmtId="44" fontId="1" fillId="4" borderId="13" xfId="5" applyFont="1" applyFill="1" applyBorder="1" applyAlignment="1">
      <alignment vertical="center"/>
    </xf>
    <xf numFmtId="0" fontId="11" fillId="0" borderId="0" xfId="0" applyFont="1"/>
    <xf numFmtId="0" fontId="2" fillId="5" borderId="1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right" vertical="center" wrapText="1"/>
    </xf>
    <xf numFmtId="0" fontId="1" fillId="5" borderId="2" xfId="1" applyNumberFormat="1" applyFont="1" applyFill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21" xfId="3" applyFont="1" applyBorder="1" applyAlignment="1">
      <alignment horizontal="center" vertical="center" wrapText="1"/>
    </xf>
    <xf numFmtId="49" fontId="2" fillId="0" borderId="13" xfId="3" applyNumberFormat="1" applyFont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3" borderId="21" xfId="3" applyFont="1" applyFill="1" applyBorder="1" applyAlignment="1">
      <alignment vertical="center"/>
    </xf>
    <xf numFmtId="0" fontId="2" fillId="3" borderId="22" xfId="3" applyFont="1" applyFill="1" applyBorder="1" applyAlignment="1">
      <alignment vertical="center"/>
    </xf>
    <xf numFmtId="0" fontId="2" fillId="3" borderId="23" xfId="3" applyFont="1" applyFill="1" applyBorder="1" applyAlignment="1">
      <alignment vertical="center"/>
    </xf>
    <xf numFmtId="0" fontId="1" fillId="0" borderId="13" xfId="3" applyFont="1" applyFill="1" applyBorder="1" applyAlignment="1">
      <alignment horizontal="center" vertical="center"/>
    </xf>
    <xf numFmtId="49" fontId="1" fillId="0" borderId="13" xfId="3" applyNumberFormat="1" applyFont="1" applyFill="1" applyBorder="1" applyAlignment="1">
      <alignment horizontal="center" vertical="center"/>
    </xf>
    <xf numFmtId="0" fontId="8" fillId="0" borderId="13" xfId="0" applyFont="1" applyBorder="1"/>
    <xf numFmtId="0" fontId="9" fillId="0" borderId="13" xfId="0" applyFont="1" applyBorder="1"/>
    <xf numFmtId="0" fontId="1" fillId="0" borderId="13" xfId="3" applyFont="1" applyBorder="1" applyAlignment="1">
      <alignment horizontal="center" vertical="center"/>
    </xf>
    <xf numFmtId="0" fontId="1" fillId="0" borderId="13" xfId="3" applyFont="1" applyBorder="1" applyAlignment="1">
      <alignment horizontal="left" vertical="center"/>
    </xf>
    <xf numFmtId="164" fontId="13" fillId="0" borderId="13" xfId="3" applyNumberFormat="1" applyFont="1" applyFill="1" applyBorder="1" applyAlignment="1">
      <alignment horizontal="center" vertical="center"/>
    </xf>
    <xf numFmtId="49" fontId="1" fillId="0" borderId="13" xfId="3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2" fillId="5" borderId="1" xfId="1" applyFont="1" applyFill="1" applyBorder="1" applyAlignment="1">
      <alignment horizontal="center" vertical="center"/>
    </xf>
    <xf numFmtId="0" fontId="11" fillId="5" borderId="0" xfId="0" applyFont="1" applyFill="1"/>
    <xf numFmtId="0" fontId="14" fillId="2" borderId="0" xfId="0" applyFont="1" applyFill="1" applyAlignment="1">
      <alignment wrapText="1"/>
    </xf>
    <xf numFmtId="0" fontId="14" fillId="2" borderId="0" xfId="0" applyFont="1" applyFill="1"/>
    <xf numFmtId="164" fontId="1" fillId="5" borderId="2" xfId="1" applyNumberFormat="1" applyFont="1" applyFill="1" applyBorder="1" applyAlignment="1">
      <alignment vertical="center"/>
    </xf>
    <xf numFmtId="0" fontId="1" fillId="6" borderId="2" xfId="1" applyFont="1" applyFill="1" applyBorder="1" applyAlignment="1">
      <alignment vertical="center" wrapText="1"/>
    </xf>
    <xf numFmtId="164" fontId="1" fillId="6" borderId="2" xfId="1" applyNumberFormat="1" applyFont="1" applyFill="1" applyBorder="1" applyAlignment="1">
      <alignment vertical="center"/>
    </xf>
    <xf numFmtId="2" fontId="1" fillId="6" borderId="2" xfId="1" applyNumberFormat="1" applyFont="1" applyFill="1" applyBorder="1" applyAlignment="1">
      <alignment horizontal="center" vertical="center"/>
    </xf>
    <xf numFmtId="164" fontId="1" fillId="2" borderId="2" xfId="1" applyNumberFormat="1" applyFont="1" applyFill="1" applyBorder="1" applyAlignment="1">
      <alignment vertical="center" wrapText="1"/>
    </xf>
    <xf numFmtId="164" fontId="1" fillId="5" borderId="7" xfId="1" applyNumberFormat="1" applyFont="1" applyFill="1" applyBorder="1" applyAlignment="1">
      <alignment vertical="center"/>
    </xf>
    <xf numFmtId="14" fontId="1" fillId="5" borderId="7" xfId="1" applyNumberFormat="1" applyFont="1" applyFill="1" applyBorder="1" applyAlignment="1">
      <alignment horizontal="center" vertical="center"/>
    </xf>
    <xf numFmtId="164" fontId="9" fillId="5" borderId="0" xfId="0" applyNumberFormat="1" applyFont="1" applyFill="1"/>
    <xf numFmtId="0" fontId="11" fillId="5" borderId="0" xfId="0" applyFont="1" applyFill="1" applyAlignment="1">
      <alignment wrapText="1"/>
    </xf>
    <xf numFmtId="0" fontId="2" fillId="5" borderId="18" xfId="1" applyFont="1" applyFill="1" applyBorder="1" applyAlignment="1">
      <alignment horizontal="left" vertical="center" wrapText="1"/>
    </xf>
    <xf numFmtId="0" fontId="2" fillId="5" borderId="19" xfId="1" applyFont="1" applyFill="1" applyBorder="1" applyAlignment="1">
      <alignment horizontal="left" vertical="center" wrapText="1"/>
    </xf>
    <xf numFmtId="0" fontId="2" fillId="5" borderId="20" xfId="1" applyFont="1" applyFill="1" applyBorder="1" applyAlignment="1">
      <alignment horizontal="left" vertical="center" wrapText="1"/>
    </xf>
    <xf numFmtId="0" fontId="2" fillId="5" borderId="18" xfId="1" applyFont="1" applyFill="1" applyBorder="1" applyAlignment="1">
      <alignment horizontal="left" vertical="center"/>
    </xf>
    <xf numFmtId="0" fontId="2" fillId="5" borderId="19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164" fontId="1" fillId="5" borderId="2" xfId="0" applyNumberFormat="1" applyFont="1" applyFill="1" applyBorder="1" applyAlignment="1">
      <alignment horizontal="right" vertical="center" wrapText="1"/>
    </xf>
    <xf numFmtId="0" fontId="1" fillId="5" borderId="2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/>
    </xf>
    <xf numFmtId="0" fontId="2" fillId="3" borderId="13" xfId="2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</cellXfs>
  <cellStyles count="7">
    <cellStyle name="Normalny" xfId="0" builtinId="0"/>
    <cellStyle name="Normalny 2" xfId="1"/>
    <cellStyle name="Normalny 3" xfId="2"/>
    <cellStyle name="Normalny 3 2" xfId="3"/>
    <cellStyle name="Walutowy 2" xfId="4"/>
    <cellStyle name="Walutowy 3" xfId="5"/>
    <cellStyle name="Walutowy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54"/>
  <sheetViews>
    <sheetView view="pageLayout" topLeftCell="C1" zoomScaleNormal="100" workbookViewId="0">
      <selection activeCell="J56" sqref="J56"/>
    </sheetView>
  </sheetViews>
  <sheetFormatPr defaultRowHeight="15"/>
  <cols>
    <col min="1" max="1" width="4.7109375" style="17" bestFit="1" customWidth="1"/>
    <col min="2" max="2" width="36.5703125" style="83" customWidth="1"/>
    <col min="3" max="3" width="18.140625" style="17" customWidth="1"/>
    <col min="4" max="4" width="27.140625" style="17" customWidth="1"/>
    <col min="5" max="5" width="14.28515625" style="17" customWidth="1"/>
    <col min="6" max="6" width="16.42578125" style="17" bestFit="1" customWidth="1"/>
    <col min="7" max="7" width="13.7109375" style="17" bestFit="1" customWidth="1"/>
    <col min="8" max="8" width="15.5703125" style="17" customWidth="1"/>
    <col min="9" max="9" width="14.85546875" style="17" customWidth="1"/>
    <col min="10" max="10" width="17.42578125" style="17" customWidth="1"/>
    <col min="11" max="16384" width="9.140625" style="17"/>
  </cols>
  <sheetData>
    <row r="1" spans="1:9" ht="15.75" thickTop="1">
      <c r="A1" s="132" t="s">
        <v>1</v>
      </c>
      <c r="B1" s="145" t="s">
        <v>100</v>
      </c>
      <c r="C1" s="146"/>
      <c r="D1" s="146"/>
      <c r="E1" s="147"/>
      <c r="F1" s="153" t="s">
        <v>14</v>
      </c>
      <c r="G1" s="153"/>
      <c r="H1" s="153"/>
      <c r="I1" s="153"/>
    </row>
    <row r="2" spans="1:9" ht="25.5">
      <c r="A2" s="84" t="s">
        <v>0</v>
      </c>
      <c r="B2" s="85" t="s">
        <v>15</v>
      </c>
      <c r="C2" s="86" t="s">
        <v>23</v>
      </c>
      <c r="D2" s="87" t="s">
        <v>16</v>
      </c>
      <c r="E2" s="88" t="s">
        <v>17</v>
      </c>
      <c r="F2" s="84" t="s">
        <v>18</v>
      </c>
      <c r="G2" s="84" t="s">
        <v>19</v>
      </c>
      <c r="H2" s="84" t="s">
        <v>20</v>
      </c>
      <c r="I2" s="85" t="s">
        <v>21</v>
      </c>
    </row>
    <row r="3" spans="1:9" s="133" customFormat="1" ht="38.25">
      <c r="A3" s="12" t="s">
        <v>1</v>
      </c>
      <c r="B3" s="25" t="s">
        <v>170</v>
      </c>
      <c r="C3" s="48">
        <f>(660*2000)+612678.22</f>
        <v>1932678.22</v>
      </c>
      <c r="D3" s="49">
        <v>660</v>
      </c>
      <c r="E3" s="50">
        <v>1982</v>
      </c>
      <c r="F3" s="12" t="s">
        <v>54</v>
      </c>
      <c r="G3" s="12" t="s">
        <v>55</v>
      </c>
      <c r="H3" s="12" t="s">
        <v>56</v>
      </c>
      <c r="I3" s="12" t="s">
        <v>57</v>
      </c>
    </row>
    <row r="4" spans="1:9" s="133" customFormat="1" ht="25.5">
      <c r="A4" s="12" t="s">
        <v>2</v>
      </c>
      <c r="B4" s="25" t="s">
        <v>58</v>
      </c>
      <c r="C4" s="48">
        <f>284*2000</f>
        <v>568000</v>
      </c>
      <c r="D4" s="49">
        <v>284</v>
      </c>
      <c r="E4" s="50">
        <v>1928</v>
      </c>
      <c r="F4" s="12" t="s">
        <v>54</v>
      </c>
      <c r="G4" s="12" t="s">
        <v>59</v>
      </c>
      <c r="H4" s="12" t="s">
        <v>56</v>
      </c>
      <c r="I4" s="12" t="s">
        <v>60</v>
      </c>
    </row>
    <row r="5" spans="1:9" s="133" customFormat="1" ht="38.25">
      <c r="A5" s="12" t="s">
        <v>3</v>
      </c>
      <c r="B5" s="25" t="s">
        <v>171</v>
      </c>
      <c r="C5" s="48">
        <f>154.2*2000</f>
        <v>308400</v>
      </c>
      <c r="D5" s="49">
        <v>154.19999999999999</v>
      </c>
      <c r="E5" s="50">
        <v>1925</v>
      </c>
      <c r="F5" s="12" t="s">
        <v>54</v>
      </c>
      <c r="G5" s="12" t="s">
        <v>59</v>
      </c>
      <c r="H5" s="12" t="s">
        <v>56</v>
      </c>
      <c r="I5" s="12" t="s">
        <v>61</v>
      </c>
    </row>
    <row r="6" spans="1:9" s="133" customFormat="1" ht="25.5">
      <c r="A6" s="12" t="s">
        <v>4</v>
      </c>
      <c r="B6" s="25" t="s">
        <v>62</v>
      </c>
      <c r="C6" s="48">
        <f>236.18*2000</f>
        <v>472360</v>
      </c>
      <c r="D6" s="49">
        <v>236.18</v>
      </c>
      <c r="E6" s="50">
        <v>1928</v>
      </c>
      <c r="F6" s="12" t="s">
        <v>54</v>
      </c>
      <c r="G6" s="12" t="s">
        <v>59</v>
      </c>
      <c r="H6" s="12" t="s">
        <v>56</v>
      </c>
      <c r="I6" s="12" t="s">
        <v>60</v>
      </c>
    </row>
    <row r="7" spans="1:9" s="133" customFormat="1" ht="25.5">
      <c r="A7" s="12" t="s">
        <v>5</v>
      </c>
      <c r="B7" s="25" t="s">
        <v>63</v>
      </c>
      <c r="C7" s="48">
        <f>159.73*2000</f>
        <v>319460</v>
      </c>
      <c r="D7" s="49">
        <v>159.72999999999999</v>
      </c>
      <c r="E7" s="50">
        <v>1927</v>
      </c>
      <c r="F7" s="12" t="s">
        <v>54</v>
      </c>
      <c r="G7" s="12" t="s">
        <v>59</v>
      </c>
      <c r="H7" s="12" t="s">
        <v>56</v>
      </c>
      <c r="I7" s="12" t="s">
        <v>61</v>
      </c>
    </row>
    <row r="8" spans="1:9" s="133" customFormat="1" ht="25.5">
      <c r="A8" s="12" t="s">
        <v>6</v>
      </c>
      <c r="B8" s="25" t="s">
        <v>64</v>
      </c>
      <c r="C8" s="48">
        <f>2000*49.31</f>
        <v>98620</v>
      </c>
      <c r="D8" s="49">
        <v>49.31</v>
      </c>
      <c r="E8" s="50">
        <v>1925</v>
      </c>
      <c r="F8" s="12" t="s">
        <v>54</v>
      </c>
      <c r="G8" s="12" t="s">
        <v>59</v>
      </c>
      <c r="H8" s="12" t="s">
        <v>56</v>
      </c>
      <c r="I8" s="12" t="s">
        <v>61</v>
      </c>
    </row>
    <row r="9" spans="1:9" s="133" customFormat="1" ht="25.5">
      <c r="A9" s="12" t="s">
        <v>7</v>
      </c>
      <c r="B9" s="25" t="s">
        <v>65</v>
      </c>
      <c r="C9" s="48">
        <f>39*2000</f>
        <v>78000</v>
      </c>
      <c r="D9" s="49">
        <v>39</v>
      </c>
      <c r="E9" s="50">
        <v>1925</v>
      </c>
      <c r="F9" s="12" t="s">
        <v>54</v>
      </c>
      <c r="G9" s="12" t="s">
        <v>59</v>
      </c>
      <c r="H9" s="12" t="s">
        <v>56</v>
      </c>
      <c r="I9" s="12" t="s">
        <v>61</v>
      </c>
    </row>
    <row r="10" spans="1:9" s="133" customFormat="1" ht="38.25">
      <c r="A10" s="12" t="s">
        <v>8</v>
      </c>
      <c r="B10" s="25" t="s">
        <v>126</v>
      </c>
      <c r="C10" s="136">
        <v>2743.12</v>
      </c>
      <c r="D10" s="49" t="s">
        <v>91</v>
      </c>
      <c r="E10" s="50"/>
      <c r="F10" s="12"/>
      <c r="G10" s="12"/>
      <c r="H10" s="12"/>
      <c r="I10" s="12"/>
    </row>
    <row r="11" spans="1:9" s="133" customFormat="1" ht="25.5">
      <c r="A11" s="12" t="s">
        <v>9</v>
      </c>
      <c r="B11" s="25" t="s">
        <v>122</v>
      </c>
      <c r="C11" s="48">
        <f>2000*86.85</f>
        <v>173700</v>
      </c>
      <c r="D11" s="49">
        <v>86.65</v>
      </c>
      <c r="E11" s="50">
        <v>1925</v>
      </c>
      <c r="F11" s="12" t="s">
        <v>54</v>
      </c>
      <c r="G11" s="12" t="s">
        <v>59</v>
      </c>
      <c r="H11" s="12" t="s">
        <v>56</v>
      </c>
      <c r="I11" s="12" t="s">
        <v>61</v>
      </c>
    </row>
    <row r="12" spans="1:9" s="133" customFormat="1" ht="25.5">
      <c r="A12" s="12" t="s">
        <v>10</v>
      </c>
      <c r="B12" s="25" t="s">
        <v>123</v>
      </c>
      <c r="C12" s="48">
        <f>40.28*2000</f>
        <v>80560</v>
      </c>
      <c r="D12" s="49">
        <v>40.28</v>
      </c>
      <c r="E12" s="50">
        <v>1925</v>
      </c>
      <c r="F12" s="12" t="s">
        <v>54</v>
      </c>
      <c r="G12" s="12" t="s">
        <v>59</v>
      </c>
      <c r="H12" s="12" t="s">
        <v>56</v>
      </c>
      <c r="I12" s="12" t="s">
        <v>61</v>
      </c>
    </row>
    <row r="13" spans="1:9" s="133" customFormat="1" ht="38.25">
      <c r="A13" s="12" t="s">
        <v>11</v>
      </c>
      <c r="B13" s="25" t="s">
        <v>80</v>
      </c>
      <c r="C13" s="48">
        <f>186.68*2000</f>
        <v>373360</v>
      </c>
      <c r="D13" s="49">
        <f>70.2+79.48+37</f>
        <v>186.68</v>
      </c>
      <c r="E13" s="50">
        <v>1935</v>
      </c>
      <c r="F13" s="12" t="s">
        <v>54</v>
      </c>
      <c r="G13" s="12" t="s">
        <v>56</v>
      </c>
      <c r="H13" s="12" t="s">
        <v>56</v>
      </c>
      <c r="I13" s="12" t="s">
        <v>69</v>
      </c>
    </row>
    <row r="14" spans="1:9" s="133" customFormat="1" ht="38.25">
      <c r="A14" s="12" t="s">
        <v>12</v>
      </c>
      <c r="B14" s="25" t="s">
        <v>81</v>
      </c>
      <c r="C14" s="48">
        <f>178.07*2000</f>
        <v>356140</v>
      </c>
      <c r="D14" s="49">
        <f>136+42.07</f>
        <v>178.07</v>
      </c>
      <c r="E14" s="50">
        <v>1926</v>
      </c>
      <c r="F14" s="12" t="s">
        <v>54</v>
      </c>
      <c r="G14" s="12" t="s">
        <v>70</v>
      </c>
      <c r="H14" s="12" t="s">
        <v>70</v>
      </c>
      <c r="I14" s="12" t="s">
        <v>57</v>
      </c>
    </row>
    <row r="15" spans="1:9" s="133" customFormat="1" ht="25.5">
      <c r="A15" s="12" t="s">
        <v>13</v>
      </c>
      <c r="B15" s="25" t="s">
        <v>82</v>
      </c>
      <c r="C15" s="48">
        <f>95.66*2000</f>
        <v>191320</v>
      </c>
      <c r="D15" s="49">
        <v>95.66</v>
      </c>
      <c r="E15" s="50">
        <v>1928</v>
      </c>
      <c r="F15" s="12" t="s">
        <v>54</v>
      </c>
      <c r="G15" s="12" t="s">
        <v>59</v>
      </c>
      <c r="H15" s="12" t="s">
        <v>56</v>
      </c>
      <c r="I15" s="12" t="s">
        <v>57</v>
      </c>
    </row>
    <row r="16" spans="1:9" s="133" customFormat="1" ht="25.5">
      <c r="A16" s="12" t="s">
        <v>27</v>
      </c>
      <c r="B16" s="25" t="s">
        <v>83</v>
      </c>
      <c r="C16" s="48">
        <f>71.7*2000</f>
        <v>143400</v>
      </c>
      <c r="D16" s="49">
        <v>71.7</v>
      </c>
      <c r="E16" s="50">
        <v>1925</v>
      </c>
      <c r="F16" s="12" t="s">
        <v>54</v>
      </c>
      <c r="G16" s="12" t="s">
        <v>59</v>
      </c>
      <c r="H16" s="12" t="s">
        <v>56</v>
      </c>
      <c r="I16" s="12" t="s">
        <v>61</v>
      </c>
    </row>
    <row r="17" spans="1:10" s="133" customFormat="1" ht="25.5">
      <c r="A17" s="12" t="s">
        <v>28</v>
      </c>
      <c r="B17" s="25" t="s">
        <v>84</v>
      </c>
      <c r="C17" s="48">
        <f>594.08*2000</f>
        <v>1188160</v>
      </c>
      <c r="D17" s="49">
        <v>594.08000000000004</v>
      </c>
      <c r="E17" s="50">
        <v>1935</v>
      </c>
      <c r="F17" s="12" t="s">
        <v>54</v>
      </c>
      <c r="G17" s="12" t="s">
        <v>67</v>
      </c>
      <c r="H17" s="12" t="s">
        <v>67</v>
      </c>
      <c r="I17" s="12" t="s">
        <v>61</v>
      </c>
    </row>
    <row r="18" spans="1:10" s="133" customFormat="1" ht="25.5">
      <c r="A18" s="12" t="s">
        <v>29</v>
      </c>
      <c r="B18" s="25" t="s">
        <v>172</v>
      </c>
      <c r="C18" s="48">
        <f>304.76*2000</f>
        <v>609520</v>
      </c>
      <c r="D18" s="49">
        <v>304.76</v>
      </c>
      <c r="E18" s="50">
        <v>1935</v>
      </c>
      <c r="F18" s="12" t="s">
        <v>54</v>
      </c>
      <c r="G18" s="12" t="s">
        <v>67</v>
      </c>
      <c r="H18" s="12" t="s">
        <v>93</v>
      </c>
      <c r="I18" s="12" t="s">
        <v>69</v>
      </c>
    </row>
    <row r="19" spans="1:10" s="133" customFormat="1" ht="25.5">
      <c r="A19" s="12" t="s">
        <v>30</v>
      </c>
      <c r="B19" s="25" t="s">
        <v>85</v>
      </c>
      <c r="C19" s="48">
        <f>47.93*2000</f>
        <v>95860</v>
      </c>
      <c r="D19" s="49">
        <v>47.93</v>
      </c>
      <c r="E19" s="50">
        <v>1930</v>
      </c>
      <c r="F19" s="12" t="s">
        <v>54</v>
      </c>
      <c r="G19" s="12" t="s">
        <v>67</v>
      </c>
      <c r="H19" s="12" t="s">
        <v>67</v>
      </c>
      <c r="I19" s="12" t="s">
        <v>61</v>
      </c>
    </row>
    <row r="20" spans="1:10" s="133" customFormat="1" ht="25.5">
      <c r="A20" s="12" t="s">
        <v>31</v>
      </c>
      <c r="B20" s="25" t="s">
        <v>86</v>
      </c>
      <c r="C20" s="48">
        <f>140.21*2000</f>
        <v>280420</v>
      </c>
      <c r="D20" s="49">
        <v>140.21</v>
      </c>
      <c r="E20" s="50" t="s">
        <v>87</v>
      </c>
      <c r="F20" s="12" t="s">
        <v>54</v>
      </c>
      <c r="G20" s="12" t="s">
        <v>67</v>
      </c>
      <c r="H20" s="12" t="s">
        <v>67</v>
      </c>
      <c r="I20" s="12" t="s">
        <v>69</v>
      </c>
    </row>
    <row r="21" spans="1:10" s="133" customFormat="1" ht="25.5">
      <c r="A21" s="12" t="s">
        <v>32</v>
      </c>
      <c r="B21" s="25" t="s">
        <v>88</v>
      </c>
      <c r="C21" s="48">
        <f>408.97*2000</f>
        <v>817940</v>
      </c>
      <c r="D21" s="49">
        <v>408.97</v>
      </c>
      <c r="E21" s="50">
        <v>1929</v>
      </c>
      <c r="F21" s="12" t="s">
        <v>54</v>
      </c>
      <c r="G21" s="12" t="s">
        <v>67</v>
      </c>
      <c r="H21" s="12" t="s">
        <v>67</v>
      </c>
      <c r="I21" s="12" t="s">
        <v>89</v>
      </c>
    </row>
    <row r="22" spans="1:10" s="133" customFormat="1" ht="25.5">
      <c r="A22" s="12" t="s">
        <v>33</v>
      </c>
      <c r="B22" s="25" t="s">
        <v>124</v>
      </c>
      <c r="C22" s="48">
        <f>(968*2000)+839526.67</f>
        <v>2775526.67</v>
      </c>
      <c r="D22" s="49">
        <v>968</v>
      </c>
      <c r="E22" s="50">
        <v>1993</v>
      </c>
      <c r="F22" s="12" t="s">
        <v>54</v>
      </c>
      <c r="G22" s="12" t="s">
        <v>70</v>
      </c>
      <c r="H22" s="12" t="s">
        <v>70</v>
      </c>
      <c r="I22" s="12" t="s">
        <v>69</v>
      </c>
    </row>
    <row r="23" spans="1:10" s="133" customFormat="1" ht="38.25">
      <c r="A23" s="12" t="s">
        <v>34</v>
      </c>
      <c r="B23" s="25" t="s">
        <v>90</v>
      </c>
      <c r="C23" s="48">
        <f>331.68*2000</f>
        <v>663360</v>
      </c>
      <c r="D23" s="49">
        <f>153.54+178.14</f>
        <v>331.67999999999995</v>
      </c>
      <c r="E23" s="50">
        <v>1965</v>
      </c>
      <c r="F23" s="12" t="s">
        <v>54</v>
      </c>
      <c r="G23" s="12" t="s">
        <v>70</v>
      </c>
      <c r="H23" s="12" t="s">
        <v>70</v>
      </c>
      <c r="I23" s="12" t="s">
        <v>57</v>
      </c>
    </row>
    <row r="24" spans="1:10" s="133" customFormat="1" ht="25.5">
      <c r="A24" s="12" t="s">
        <v>35</v>
      </c>
      <c r="B24" s="25" t="s">
        <v>125</v>
      </c>
      <c r="C24" s="48">
        <f>1270.5*2000</f>
        <v>2541000</v>
      </c>
      <c r="D24" s="49">
        <v>1270.5</v>
      </c>
      <c r="E24" s="50">
        <v>1989</v>
      </c>
      <c r="F24" s="12" t="s">
        <v>54</v>
      </c>
      <c r="G24" s="12" t="s">
        <v>70</v>
      </c>
      <c r="H24" s="12" t="s">
        <v>70</v>
      </c>
      <c r="I24" s="12" t="s">
        <v>57</v>
      </c>
    </row>
    <row r="25" spans="1:10" s="133" customFormat="1" ht="25.5">
      <c r="A25" s="12" t="s">
        <v>36</v>
      </c>
      <c r="B25" s="25" t="s">
        <v>92</v>
      </c>
      <c r="C25" s="48">
        <f>80*600</f>
        <v>48000</v>
      </c>
      <c r="D25" s="49">
        <v>80</v>
      </c>
      <c r="E25" s="50" t="s">
        <v>91</v>
      </c>
      <c r="F25" s="12" t="s">
        <v>54</v>
      </c>
      <c r="G25" s="12" t="s">
        <v>70</v>
      </c>
      <c r="H25" s="12" t="s">
        <v>68</v>
      </c>
      <c r="I25" s="12" t="s">
        <v>57</v>
      </c>
    </row>
    <row r="26" spans="1:10" s="133" customFormat="1" ht="25.5">
      <c r="A26" s="12" t="s">
        <v>37</v>
      </c>
      <c r="B26" s="25" t="s">
        <v>127</v>
      </c>
      <c r="C26" s="136">
        <v>1500000</v>
      </c>
      <c r="D26" s="49">
        <v>470</v>
      </c>
      <c r="E26" s="50">
        <v>1966</v>
      </c>
      <c r="F26" s="12" t="s">
        <v>70</v>
      </c>
      <c r="G26" s="12" t="s">
        <v>70</v>
      </c>
      <c r="H26" s="12" t="s">
        <v>173</v>
      </c>
      <c r="I26" s="12" t="s">
        <v>57</v>
      </c>
    </row>
    <row r="27" spans="1:10" s="133" customFormat="1" ht="25.5">
      <c r="A27" s="12" t="s">
        <v>38</v>
      </c>
      <c r="B27" s="25" t="s">
        <v>128</v>
      </c>
      <c r="C27" s="48">
        <f>450000+13438.89</f>
        <v>463438.89</v>
      </c>
      <c r="D27" s="49">
        <v>168</v>
      </c>
      <c r="E27" s="50" t="s">
        <v>91</v>
      </c>
      <c r="F27" s="12" t="s">
        <v>54</v>
      </c>
      <c r="G27" s="12" t="s">
        <v>70</v>
      </c>
      <c r="H27" s="12" t="s">
        <v>68</v>
      </c>
      <c r="I27" s="12" t="s">
        <v>69</v>
      </c>
    </row>
    <row r="28" spans="1:10" s="133" customFormat="1" ht="25.5">
      <c r="A28" s="12" t="s">
        <v>39</v>
      </c>
      <c r="B28" s="25" t="s">
        <v>309</v>
      </c>
      <c r="C28" s="48">
        <f>D28*600</f>
        <v>111600</v>
      </c>
      <c r="D28" s="49">
        <v>186</v>
      </c>
      <c r="E28" s="50"/>
      <c r="F28" s="12"/>
      <c r="G28" s="12"/>
      <c r="H28" s="12"/>
      <c r="I28" s="12"/>
    </row>
    <row r="29" spans="1:10" s="133" customFormat="1" ht="25.5">
      <c r="A29" s="12" t="s">
        <v>40</v>
      </c>
      <c r="B29" s="25" t="s">
        <v>309</v>
      </c>
      <c r="C29" s="48">
        <f>D29*600</f>
        <v>6600</v>
      </c>
      <c r="D29" s="49">
        <v>11</v>
      </c>
      <c r="E29" s="50"/>
      <c r="F29" s="12"/>
      <c r="G29" s="12"/>
      <c r="H29" s="12"/>
      <c r="I29" s="12"/>
    </row>
    <row r="30" spans="1:10" s="133" customFormat="1" ht="86.25" customHeight="1">
      <c r="A30" s="12" t="s">
        <v>404</v>
      </c>
      <c r="B30" s="137" t="s">
        <v>174</v>
      </c>
      <c r="C30" s="136">
        <v>1500000</v>
      </c>
      <c r="D30" s="49">
        <v>220</v>
      </c>
      <c r="E30" s="50">
        <v>1860</v>
      </c>
      <c r="F30" s="12" t="s">
        <v>67</v>
      </c>
      <c r="G30" s="12" t="s">
        <v>67</v>
      </c>
      <c r="H30" s="12" t="s">
        <v>67</v>
      </c>
      <c r="I30" s="12" t="s">
        <v>69</v>
      </c>
      <c r="J30" s="134" t="s">
        <v>411</v>
      </c>
    </row>
    <row r="31" spans="1:10" s="133" customFormat="1" ht="25.5">
      <c r="A31" s="12" t="s">
        <v>41</v>
      </c>
      <c r="B31" s="25" t="s">
        <v>129</v>
      </c>
      <c r="C31" s="136">
        <v>1500000</v>
      </c>
      <c r="D31" s="49">
        <v>416.51</v>
      </c>
      <c r="E31" s="50">
        <v>2012</v>
      </c>
      <c r="F31" s="12" t="s">
        <v>94</v>
      </c>
      <c r="G31" s="12" t="s">
        <v>70</v>
      </c>
      <c r="H31" s="12" t="s">
        <v>68</v>
      </c>
      <c r="I31" s="12" t="s">
        <v>57</v>
      </c>
    </row>
    <row r="32" spans="1:10" s="133" customFormat="1" ht="25.5">
      <c r="A32" s="12" t="s">
        <v>42</v>
      </c>
      <c r="B32" s="25" t="s">
        <v>130</v>
      </c>
      <c r="C32" s="136">
        <v>2000000</v>
      </c>
      <c r="D32" s="49">
        <v>320</v>
      </c>
      <c r="E32" s="50" t="s">
        <v>91</v>
      </c>
      <c r="F32" s="12" t="s">
        <v>54</v>
      </c>
      <c r="G32" s="12" t="s">
        <v>67</v>
      </c>
      <c r="H32" s="12" t="s">
        <v>68</v>
      </c>
      <c r="I32" s="12" t="s">
        <v>57</v>
      </c>
    </row>
    <row r="33" spans="1:9" s="133" customFormat="1" ht="25.5">
      <c r="A33" s="12" t="s">
        <v>43</v>
      </c>
      <c r="B33" s="25" t="s">
        <v>131</v>
      </c>
      <c r="C33" s="136">
        <v>700000</v>
      </c>
      <c r="D33" s="49">
        <v>214</v>
      </c>
      <c r="E33" s="50" t="s">
        <v>114</v>
      </c>
      <c r="F33" s="12" t="s">
        <v>54</v>
      </c>
      <c r="G33" s="12" t="s">
        <v>70</v>
      </c>
      <c r="H33" s="12" t="s">
        <v>70</v>
      </c>
      <c r="I33" s="12" t="s">
        <v>57</v>
      </c>
    </row>
    <row r="34" spans="1:9" s="133" customFormat="1" ht="25.5">
      <c r="A34" s="12" t="s">
        <v>44</v>
      </c>
      <c r="B34" s="25" t="s">
        <v>95</v>
      </c>
      <c r="C34" s="48">
        <f>397*1000</f>
        <v>397000</v>
      </c>
      <c r="D34" s="49">
        <v>397</v>
      </c>
      <c r="E34" s="50" t="s">
        <v>115</v>
      </c>
      <c r="F34" s="12" t="s">
        <v>54</v>
      </c>
      <c r="G34" s="12" t="s">
        <v>70</v>
      </c>
      <c r="H34" s="12" t="s">
        <v>67</v>
      </c>
      <c r="I34" s="12" t="s">
        <v>57</v>
      </c>
    </row>
    <row r="35" spans="1:9" s="133" customFormat="1" ht="25.5">
      <c r="A35" s="12" t="s">
        <v>45</v>
      </c>
      <c r="B35" s="25" t="s">
        <v>96</v>
      </c>
      <c r="C35" s="48">
        <f>52*1000</f>
        <v>52000</v>
      </c>
      <c r="D35" s="49">
        <v>52</v>
      </c>
      <c r="E35" s="50" t="s">
        <v>116</v>
      </c>
      <c r="F35" s="12" t="s">
        <v>54</v>
      </c>
      <c r="G35" s="12" t="s">
        <v>67</v>
      </c>
      <c r="H35" s="12" t="s">
        <v>67</v>
      </c>
      <c r="I35" s="12" t="s">
        <v>57</v>
      </c>
    </row>
    <row r="36" spans="1:9" s="133" customFormat="1" ht="25.5">
      <c r="A36" s="12" t="s">
        <v>46</v>
      </c>
      <c r="B36" s="25" t="s">
        <v>97</v>
      </c>
      <c r="C36" s="48">
        <f>217*1000</f>
        <v>217000</v>
      </c>
      <c r="D36" s="49">
        <v>217</v>
      </c>
      <c r="E36" s="50" t="s">
        <v>116</v>
      </c>
      <c r="F36" s="12" t="s">
        <v>54</v>
      </c>
      <c r="G36" s="12" t="s">
        <v>70</v>
      </c>
      <c r="H36" s="12" t="s">
        <v>67</v>
      </c>
      <c r="I36" s="12" t="s">
        <v>57</v>
      </c>
    </row>
    <row r="37" spans="1:9" s="133" customFormat="1" ht="25.5">
      <c r="A37" s="12" t="s">
        <v>99</v>
      </c>
      <c r="B37" s="25" t="s">
        <v>175</v>
      </c>
      <c r="C37" s="48">
        <f>72*1000</f>
        <v>72000</v>
      </c>
      <c r="D37" s="49">
        <v>72</v>
      </c>
      <c r="E37" s="50" t="s">
        <v>116</v>
      </c>
      <c r="F37" s="12" t="s">
        <v>54</v>
      </c>
      <c r="G37" s="12" t="s">
        <v>70</v>
      </c>
      <c r="H37" s="12" t="s">
        <v>67</v>
      </c>
      <c r="I37" s="12" t="s">
        <v>61</v>
      </c>
    </row>
    <row r="38" spans="1:9" s="133" customFormat="1" ht="25.5">
      <c r="A38" s="12" t="s">
        <v>121</v>
      </c>
      <c r="B38" s="25" t="s">
        <v>98</v>
      </c>
      <c r="C38" s="48">
        <f>144*1000</f>
        <v>144000</v>
      </c>
      <c r="D38" s="49">
        <v>144</v>
      </c>
      <c r="E38" s="50" t="s">
        <v>117</v>
      </c>
      <c r="F38" s="12" t="s">
        <v>54</v>
      </c>
      <c r="G38" s="12" t="s">
        <v>67</v>
      </c>
      <c r="H38" s="12" t="s">
        <v>67</v>
      </c>
      <c r="I38" s="12" t="s">
        <v>57</v>
      </c>
    </row>
    <row r="39" spans="1:9" s="133" customFormat="1" ht="25.5">
      <c r="A39" s="12" t="s">
        <v>118</v>
      </c>
      <c r="B39" s="25" t="s">
        <v>176</v>
      </c>
      <c r="C39" s="136">
        <v>38000</v>
      </c>
      <c r="D39" s="49">
        <v>29</v>
      </c>
      <c r="E39" s="50" t="s">
        <v>117</v>
      </c>
      <c r="F39" s="12" t="s">
        <v>54</v>
      </c>
      <c r="G39" s="12" t="s">
        <v>70</v>
      </c>
      <c r="H39" s="12" t="s">
        <v>67</v>
      </c>
      <c r="I39" s="12" t="s">
        <v>61</v>
      </c>
    </row>
    <row r="40" spans="1:9" s="133" customFormat="1">
      <c r="A40" s="12" t="s">
        <v>119</v>
      </c>
      <c r="B40" s="25" t="s">
        <v>218</v>
      </c>
      <c r="C40" s="136">
        <v>840.08</v>
      </c>
      <c r="D40" s="49" t="s">
        <v>91</v>
      </c>
      <c r="E40" s="50" t="s">
        <v>91</v>
      </c>
      <c r="F40" s="12" t="s">
        <v>54</v>
      </c>
      <c r="G40" s="12" t="s">
        <v>68</v>
      </c>
      <c r="H40" s="12" t="s">
        <v>68</v>
      </c>
      <c r="I40" s="12" t="s">
        <v>57</v>
      </c>
    </row>
    <row r="41" spans="1:9" s="133" customFormat="1">
      <c r="A41" s="12" t="s">
        <v>177</v>
      </c>
      <c r="B41" s="25" t="s">
        <v>292</v>
      </c>
      <c r="C41" s="42">
        <f>800*D41</f>
        <v>72000</v>
      </c>
      <c r="D41" s="49">
        <v>90</v>
      </c>
      <c r="E41" s="50">
        <v>1935</v>
      </c>
      <c r="F41" s="12" t="s">
        <v>54</v>
      </c>
      <c r="G41" s="12" t="s">
        <v>293</v>
      </c>
      <c r="H41" s="12" t="s">
        <v>294</v>
      </c>
      <c r="I41" s="12" t="s">
        <v>295</v>
      </c>
    </row>
    <row r="42" spans="1:9" s="133" customFormat="1">
      <c r="A42" s="12" t="s">
        <v>178</v>
      </c>
      <c r="B42" s="25" t="s">
        <v>192</v>
      </c>
      <c r="C42" s="136">
        <f>D42*2000</f>
        <v>270000</v>
      </c>
      <c r="D42" s="49">
        <v>135</v>
      </c>
      <c r="E42" s="50">
        <v>1978</v>
      </c>
      <c r="F42" s="12" t="s">
        <v>109</v>
      </c>
      <c r="G42" s="12" t="s">
        <v>193</v>
      </c>
      <c r="H42" s="12" t="s">
        <v>56</v>
      </c>
      <c r="I42" s="12" t="s">
        <v>69</v>
      </c>
    </row>
    <row r="43" spans="1:9" s="133" customFormat="1" ht="25.5">
      <c r="A43" s="12" t="s">
        <v>407</v>
      </c>
      <c r="B43" s="25" t="s">
        <v>205</v>
      </c>
      <c r="C43" s="136">
        <f>D43*600</f>
        <v>34800</v>
      </c>
      <c r="D43" s="49">
        <v>58</v>
      </c>
      <c r="E43" s="50">
        <v>1935</v>
      </c>
      <c r="F43" s="12" t="s">
        <v>109</v>
      </c>
      <c r="G43" s="12" t="s">
        <v>68</v>
      </c>
      <c r="H43" s="12" t="s">
        <v>56</v>
      </c>
      <c r="I43" s="12" t="s">
        <v>69</v>
      </c>
    </row>
    <row r="44" spans="1:9" s="133" customFormat="1" ht="25.5">
      <c r="A44" s="12" t="s">
        <v>179</v>
      </c>
      <c r="B44" s="25" t="s">
        <v>206</v>
      </c>
      <c r="C44" s="136">
        <f>D44*600</f>
        <v>20700</v>
      </c>
      <c r="D44" s="49">
        <v>34.5</v>
      </c>
      <c r="E44" s="50">
        <v>1935</v>
      </c>
      <c r="F44" s="12" t="s">
        <v>109</v>
      </c>
      <c r="G44" s="12" t="s">
        <v>68</v>
      </c>
      <c r="H44" s="12" t="s">
        <v>56</v>
      </c>
      <c r="I44" s="12" t="s">
        <v>69</v>
      </c>
    </row>
    <row r="45" spans="1:9" s="133" customFormat="1" ht="25.5">
      <c r="A45" s="12" t="s">
        <v>180</v>
      </c>
      <c r="B45" s="25" t="s">
        <v>207</v>
      </c>
      <c r="C45" s="136">
        <f>D45*600</f>
        <v>41400</v>
      </c>
      <c r="D45" s="49">
        <v>69</v>
      </c>
      <c r="E45" s="50">
        <v>1925</v>
      </c>
      <c r="F45" s="12" t="s">
        <v>109</v>
      </c>
      <c r="G45" s="12" t="s">
        <v>68</v>
      </c>
      <c r="H45" s="12" t="s">
        <v>56</v>
      </c>
      <c r="I45" s="12" t="s">
        <v>69</v>
      </c>
    </row>
    <row r="46" spans="1:9" s="133" customFormat="1" ht="25.5">
      <c r="A46" s="12" t="s">
        <v>181</v>
      </c>
      <c r="B46" s="25" t="s">
        <v>208</v>
      </c>
      <c r="C46" s="136">
        <f>D46*600</f>
        <v>16800</v>
      </c>
      <c r="D46" s="49">
        <v>28</v>
      </c>
      <c r="E46" s="50">
        <v>1925</v>
      </c>
      <c r="F46" s="12" t="s">
        <v>109</v>
      </c>
      <c r="G46" s="12" t="s">
        <v>68</v>
      </c>
      <c r="H46" s="12" t="s">
        <v>56</v>
      </c>
      <c r="I46" s="12" t="s">
        <v>69</v>
      </c>
    </row>
    <row r="47" spans="1:9" s="133" customFormat="1">
      <c r="A47" s="12" t="s">
        <v>182</v>
      </c>
      <c r="B47" s="25" t="s">
        <v>209</v>
      </c>
      <c r="C47" s="136">
        <f>D47*800</f>
        <v>4160</v>
      </c>
      <c r="D47" s="49">
        <v>5.2</v>
      </c>
      <c r="E47" s="50">
        <v>1925</v>
      </c>
      <c r="F47" s="12" t="s">
        <v>109</v>
      </c>
      <c r="G47" s="12" t="s">
        <v>68</v>
      </c>
      <c r="H47" s="12" t="s">
        <v>56</v>
      </c>
      <c r="I47" s="12" t="s">
        <v>69</v>
      </c>
    </row>
    <row r="48" spans="1:9" s="133" customFormat="1" ht="25.5">
      <c r="A48" s="12" t="s">
        <v>183</v>
      </c>
      <c r="B48" s="25" t="s">
        <v>210</v>
      </c>
      <c r="C48" s="136">
        <f t="shared" ref="C48:C56" si="0">D48*600</f>
        <v>35700</v>
      </c>
      <c r="D48" s="49">
        <v>59.5</v>
      </c>
      <c r="E48" s="50">
        <v>1928</v>
      </c>
      <c r="F48" s="12" t="s">
        <v>109</v>
      </c>
      <c r="G48" s="12" t="s">
        <v>68</v>
      </c>
      <c r="H48" s="12" t="s">
        <v>56</v>
      </c>
      <c r="I48" s="12" t="s">
        <v>69</v>
      </c>
    </row>
    <row r="49" spans="1:10" s="133" customFormat="1" ht="25.5">
      <c r="A49" s="12" t="s">
        <v>184</v>
      </c>
      <c r="B49" s="25" t="s">
        <v>211</v>
      </c>
      <c r="C49" s="136">
        <f t="shared" si="0"/>
        <v>43662</v>
      </c>
      <c r="D49" s="49">
        <v>72.77</v>
      </c>
      <c r="E49" s="50">
        <v>1935</v>
      </c>
      <c r="F49" s="12" t="s">
        <v>109</v>
      </c>
      <c r="G49" s="12" t="s">
        <v>68</v>
      </c>
      <c r="H49" s="12" t="s">
        <v>56</v>
      </c>
      <c r="I49" s="12" t="s">
        <v>69</v>
      </c>
    </row>
    <row r="50" spans="1:10" s="133" customFormat="1" ht="25.5">
      <c r="A50" s="12" t="s">
        <v>185</v>
      </c>
      <c r="B50" s="25" t="s">
        <v>212</v>
      </c>
      <c r="C50" s="136">
        <f t="shared" si="0"/>
        <v>10800</v>
      </c>
      <c r="D50" s="49">
        <v>18</v>
      </c>
      <c r="E50" s="50" t="s">
        <v>91</v>
      </c>
      <c r="F50" s="12" t="s">
        <v>109</v>
      </c>
      <c r="G50" s="12" t="s">
        <v>68</v>
      </c>
      <c r="H50" s="12" t="s">
        <v>56</v>
      </c>
      <c r="I50" s="12" t="s">
        <v>69</v>
      </c>
    </row>
    <row r="51" spans="1:10" s="133" customFormat="1" ht="38.25">
      <c r="A51" s="12" t="s">
        <v>186</v>
      </c>
      <c r="B51" s="25" t="s">
        <v>405</v>
      </c>
      <c r="C51" s="136">
        <f t="shared" si="0"/>
        <v>5994</v>
      </c>
      <c r="D51" s="49">
        <v>9.99</v>
      </c>
      <c r="E51" s="50">
        <v>1935</v>
      </c>
      <c r="F51" s="12" t="s">
        <v>109</v>
      </c>
      <c r="G51" s="12" t="s">
        <v>68</v>
      </c>
      <c r="H51" s="12" t="s">
        <v>56</v>
      </c>
      <c r="I51" s="12" t="s">
        <v>61</v>
      </c>
    </row>
    <row r="52" spans="1:10" s="133" customFormat="1" ht="25.5">
      <c r="A52" s="12" t="s">
        <v>187</v>
      </c>
      <c r="B52" s="25" t="s">
        <v>213</v>
      </c>
      <c r="C52" s="136">
        <f t="shared" si="0"/>
        <v>54000</v>
      </c>
      <c r="D52" s="49">
        <v>90</v>
      </c>
      <c r="E52" s="50">
        <v>1925</v>
      </c>
      <c r="F52" s="12" t="s">
        <v>109</v>
      </c>
      <c r="G52" s="12" t="s">
        <v>68</v>
      </c>
      <c r="H52" s="12" t="s">
        <v>56</v>
      </c>
      <c r="I52" s="12" t="s">
        <v>61</v>
      </c>
    </row>
    <row r="53" spans="1:10" s="133" customFormat="1" ht="25.5">
      <c r="A53" s="12" t="s">
        <v>188</v>
      </c>
      <c r="B53" s="25" t="s">
        <v>214</v>
      </c>
      <c r="C53" s="136">
        <f t="shared" si="0"/>
        <v>42750</v>
      </c>
      <c r="D53" s="49">
        <v>71.25</v>
      </c>
      <c r="E53" s="50">
        <v>1927</v>
      </c>
      <c r="F53" s="12" t="s">
        <v>109</v>
      </c>
      <c r="G53" s="12" t="s">
        <v>68</v>
      </c>
      <c r="H53" s="12" t="s">
        <v>56</v>
      </c>
      <c r="I53" s="12" t="s">
        <v>61</v>
      </c>
    </row>
    <row r="54" spans="1:10" s="133" customFormat="1" ht="38.25">
      <c r="A54" s="12" t="s">
        <v>189</v>
      </c>
      <c r="B54" s="25" t="s">
        <v>215</v>
      </c>
      <c r="C54" s="136">
        <f t="shared" si="0"/>
        <v>17058</v>
      </c>
      <c r="D54" s="49">
        <v>28.43</v>
      </c>
      <c r="E54" s="50">
        <v>1925</v>
      </c>
      <c r="F54" s="12" t="s">
        <v>109</v>
      </c>
      <c r="G54" s="12" t="s">
        <v>68</v>
      </c>
      <c r="H54" s="12" t="s">
        <v>56</v>
      </c>
      <c r="I54" s="12" t="s">
        <v>61</v>
      </c>
    </row>
    <row r="55" spans="1:10" s="133" customFormat="1" ht="25.5">
      <c r="A55" s="12" t="s">
        <v>190</v>
      </c>
      <c r="B55" s="25" t="s">
        <v>216</v>
      </c>
      <c r="C55" s="136">
        <f t="shared" si="0"/>
        <v>31200</v>
      </c>
      <c r="D55" s="49">
        <v>52</v>
      </c>
      <c r="E55" s="50">
        <v>1914</v>
      </c>
      <c r="F55" s="12" t="s">
        <v>54</v>
      </c>
      <c r="G55" s="12" t="s">
        <v>59</v>
      </c>
      <c r="H55" s="12" t="s">
        <v>59</v>
      </c>
      <c r="I55" s="12" t="s">
        <v>57</v>
      </c>
    </row>
    <row r="56" spans="1:10" s="133" customFormat="1" ht="25.5">
      <c r="A56" s="12" t="s">
        <v>191</v>
      </c>
      <c r="B56" s="25" t="s">
        <v>217</v>
      </c>
      <c r="C56" s="136">
        <f t="shared" si="0"/>
        <v>18000</v>
      </c>
      <c r="D56" s="49">
        <v>30</v>
      </c>
      <c r="E56" s="50">
        <v>1900</v>
      </c>
      <c r="F56" s="12" t="s">
        <v>54</v>
      </c>
      <c r="G56" s="12" t="s">
        <v>59</v>
      </c>
      <c r="H56" s="12" t="s">
        <v>59</v>
      </c>
      <c r="I56" s="12" t="s">
        <v>61</v>
      </c>
    </row>
    <row r="57" spans="1:10" s="133" customFormat="1" ht="25.5">
      <c r="A57" s="12" t="s">
        <v>194</v>
      </c>
      <c r="B57" s="25" t="s">
        <v>219</v>
      </c>
      <c r="C57" s="136">
        <f>D57*2000</f>
        <v>780820</v>
      </c>
      <c r="D57" s="49">
        <v>390.41</v>
      </c>
      <c r="E57" s="50">
        <v>1914</v>
      </c>
      <c r="F57" s="12" t="s">
        <v>54</v>
      </c>
      <c r="G57" s="12" t="s">
        <v>59</v>
      </c>
      <c r="H57" s="12" t="s">
        <v>59</v>
      </c>
      <c r="I57" s="12" t="s">
        <v>69</v>
      </c>
    </row>
    <row r="58" spans="1:10" s="133" customFormat="1">
      <c r="A58" s="12" t="s">
        <v>195</v>
      </c>
      <c r="B58" s="25" t="s">
        <v>220</v>
      </c>
      <c r="C58" s="136">
        <f>D58*2000</f>
        <v>38720</v>
      </c>
      <c r="D58" s="49">
        <v>19.36</v>
      </c>
      <c r="E58" s="50">
        <v>1927</v>
      </c>
      <c r="F58" s="12" t="s">
        <v>54</v>
      </c>
      <c r="G58" s="12" t="s">
        <v>59</v>
      </c>
      <c r="H58" s="12" t="s">
        <v>59</v>
      </c>
      <c r="I58" s="12" t="s">
        <v>61</v>
      </c>
    </row>
    <row r="59" spans="1:10" s="133" customFormat="1" ht="58.5" customHeight="1">
      <c r="A59" s="12" t="s">
        <v>196</v>
      </c>
      <c r="B59" s="137" t="s">
        <v>221</v>
      </c>
      <c r="C59" s="138">
        <f>D59*2000</f>
        <v>2100000</v>
      </c>
      <c r="D59" s="139">
        <v>1050</v>
      </c>
      <c r="E59" s="50" t="s">
        <v>223</v>
      </c>
      <c r="F59" s="12" t="s">
        <v>54</v>
      </c>
      <c r="G59" s="12" t="s">
        <v>59</v>
      </c>
      <c r="H59" s="12" t="s">
        <v>59</v>
      </c>
      <c r="I59" s="12" t="s">
        <v>61</v>
      </c>
      <c r="J59" s="144" t="s">
        <v>412</v>
      </c>
    </row>
    <row r="60" spans="1:10" s="133" customFormat="1" ht="25.5">
      <c r="A60" s="12" t="s">
        <v>197</v>
      </c>
      <c r="B60" s="25" t="s">
        <v>222</v>
      </c>
      <c r="C60" s="136">
        <f>D60*600</f>
        <v>13980</v>
      </c>
      <c r="D60" s="49">
        <v>23.3</v>
      </c>
      <c r="E60" s="50">
        <v>1935</v>
      </c>
      <c r="F60" s="12" t="s">
        <v>54</v>
      </c>
      <c r="G60" s="12" t="s">
        <v>59</v>
      </c>
      <c r="H60" s="12" t="s">
        <v>59</v>
      </c>
      <c r="I60" s="12" t="s">
        <v>57</v>
      </c>
    </row>
    <row r="61" spans="1:10" s="133" customFormat="1">
      <c r="A61" s="12" t="s">
        <v>198</v>
      </c>
      <c r="B61" s="25" t="s">
        <v>296</v>
      </c>
      <c r="C61" s="140">
        <v>12511.2</v>
      </c>
      <c r="D61" s="49"/>
      <c r="E61" s="50"/>
      <c r="F61" s="12"/>
      <c r="G61" s="12"/>
      <c r="H61" s="12"/>
      <c r="I61" s="12"/>
    </row>
    <row r="62" spans="1:10" s="133" customFormat="1">
      <c r="A62" s="12" t="s">
        <v>408</v>
      </c>
      <c r="B62" s="25" t="s">
        <v>297</v>
      </c>
      <c r="C62" s="140">
        <v>34561.03</v>
      </c>
      <c r="D62" s="49"/>
      <c r="E62" s="50"/>
      <c r="F62" s="12"/>
      <c r="G62" s="12"/>
      <c r="H62" s="12"/>
      <c r="I62" s="12"/>
    </row>
    <row r="63" spans="1:10" s="133" customFormat="1">
      <c r="A63" s="12" t="s">
        <v>199</v>
      </c>
      <c r="B63" s="25" t="s">
        <v>224</v>
      </c>
      <c r="C63" s="136">
        <v>98533.6</v>
      </c>
      <c r="D63" s="49"/>
      <c r="E63" s="50"/>
      <c r="F63" s="12"/>
      <c r="G63" s="12"/>
      <c r="H63" s="12"/>
      <c r="I63" s="12"/>
    </row>
    <row r="64" spans="1:10" s="133" customFormat="1">
      <c r="A64" s="12" t="s">
        <v>200</v>
      </c>
      <c r="B64" s="25" t="s">
        <v>225</v>
      </c>
      <c r="C64" s="136">
        <v>1840151.24</v>
      </c>
      <c r="D64" s="49"/>
      <c r="E64" s="50"/>
      <c r="F64" s="12"/>
      <c r="G64" s="12"/>
      <c r="H64" s="12"/>
      <c r="I64" s="12"/>
    </row>
    <row r="65" spans="1:9" s="133" customFormat="1" ht="38.25">
      <c r="A65" s="12" t="s">
        <v>201</v>
      </c>
      <c r="B65" s="25" t="s">
        <v>226</v>
      </c>
      <c r="C65" s="136">
        <v>341254.96</v>
      </c>
      <c r="D65" s="49"/>
      <c r="E65" s="50"/>
      <c r="F65" s="12"/>
      <c r="G65" s="12"/>
      <c r="H65" s="12"/>
      <c r="I65" s="12"/>
    </row>
    <row r="66" spans="1:9" s="133" customFormat="1" ht="25.5">
      <c r="A66" s="12" t="s">
        <v>202</v>
      </c>
      <c r="B66" s="25" t="s">
        <v>227</v>
      </c>
      <c r="C66" s="136">
        <v>10813037.359999999</v>
      </c>
      <c r="D66" s="49"/>
      <c r="E66" s="50"/>
      <c r="F66" s="12"/>
      <c r="G66" s="12"/>
      <c r="H66" s="12"/>
      <c r="I66" s="12"/>
    </row>
    <row r="67" spans="1:9" s="133" customFormat="1" ht="25.5">
      <c r="A67" s="12" t="s">
        <v>203</v>
      </c>
      <c r="B67" s="25" t="s">
        <v>228</v>
      </c>
      <c r="C67" s="136">
        <v>10526850.640000001</v>
      </c>
      <c r="D67" s="49"/>
      <c r="E67" s="50"/>
      <c r="F67" s="12"/>
      <c r="G67" s="12"/>
      <c r="H67" s="12"/>
      <c r="I67" s="12"/>
    </row>
    <row r="68" spans="1:9" s="133" customFormat="1" ht="25.5">
      <c r="A68" s="12" t="s">
        <v>204</v>
      </c>
      <c r="B68" s="25" t="s">
        <v>232</v>
      </c>
      <c r="C68" s="136">
        <v>8350606.2000000002</v>
      </c>
      <c r="D68" s="49"/>
      <c r="E68" s="50"/>
      <c r="F68" s="12"/>
      <c r="G68" s="12"/>
      <c r="H68" s="12"/>
      <c r="I68" s="12"/>
    </row>
    <row r="69" spans="1:9" s="133" customFormat="1">
      <c r="A69" s="12" t="s">
        <v>259</v>
      </c>
      <c r="B69" s="25" t="s">
        <v>233</v>
      </c>
      <c r="C69" s="136">
        <v>8177222.9900000002</v>
      </c>
      <c r="D69" s="49"/>
      <c r="E69" s="50"/>
      <c r="F69" s="12"/>
      <c r="G69" s="12"/>
      <c r="H69" s="12"/>
      <c r="I69" s="12"/>
    </row>
    <row r="70" spans="1:9" s="133" customFormat="1" ht="25.5">
      <c r="A70" s="12" t="s">
        <v>260</v>
      </c>
      <c r="B70" s="25" t="s">
        <v>234</v>
      </c>
      <c r="C70" s="136">
        <v>15775257.75</v>
      </c>
      <c r="D70" s="49"/>
      <c r="E70" s="50"/>
      <c r="F70" s="12"/>
      <c r="G70" s="12"/>
      <c r="H70" s="12"/>
      <c r="I70" s="12"/>
    </row>
    <row r="71" spans="1:9" s="133" customFormat="1">
      <c r="A71" s="12" t="s">
        <v>261</v>
      </c>
      <c r="B71" s="25" t="s">
        <v>235</v>
      </c>
      <c r="C71" s="136">
        <v>24210.58</v>
      </c>
      <c r="D71" s="49"/>
      <c r="E71" s="50"/>
      <c r="F71" s="12"/>
      <c r="G71" s="12"/>
      <c r="H71" s="12"/>
      <c r="I71" s="12"/>
    </row>
    <row r="72" spans="1:9" s="133" customFormat="1" ht="25.5">
      <c r="A72" s="12" t="s">
        <v>262</v>
      </c>
      <c r="B72" s="25" t="s">
        <v>236</v>
      </c>
      <c r="C72" s="136">
        <v>3081826.31</v>
      </c>
      <c r="D72" s="49"/>
      <c r="E72" s="50"/>
      <c r="F72" s="12"/>
      <c r="G72" s="12"/>
      <c r="H72" s="12"/>
      <c r="I72" s="12"/>
    </row>
    <row r="73" spans="1:9" s="133" customFormat="1">
      <c r="A73" s="12" t="s">
        <v>263</v>
      </c>
      <c r="B73" s="25" t="s">
        <v>237</v>
      </c>
      <c r="C73" s="136">
        <v>142275.04</v>
      </c>
      <c r="D73" s="49"/>
      <c r="E73" s="50"/>
      <c r="F73" s="12"/>
      <c r="G73" s="12"/>
      <c r="H73" s="12"/>
      <c r="I73" s="12"/>
    </row>
    <row r="74" spans="1:9" s="133" customFormat="1">
      <c r="A74" s="12" t="s">
        <v>264</v>
      </c>
      <c r="B74" s="25" t="s">
        <v>239</v>
      </c>
      <c r="C74" s="136">
        <v>93200</v>
      </c>
      <c r="D74" s="49"/>
      <c r="E74" s="50"/>
      <c r="F74" s="12"/>
      <c r="G74" s="12"/>
      <c r="H74" s="12"/>
      <c r="I74" s="12"/>
    </row>
    <row r="75" spans="1:9" s="133" customFormat="1">
      <c r="A75" s="12" t="s">
        <v>265</v>
      </c>
      <c r="B75" s="25" t="s">
        <v>240</v>
      </c>
      <c r="C75" s="136">
        <v>9798.86</v>
      </c>
      <c r="D75" s="49"/>
      <c r="E75" s="50"/>
      <c r="F75" s="12"/>
      <c r="G75" s="12"/>
      <c r="H75" s="12"/>
      <c r="I75" s="12"/>
    </row>
    <row r="76" spans="1:9" s="133" customFormat="1">
      <c r="A76" s="12" t="s">
        <v>266</v>
      </c>
      <c r="B76" s="25" t="s">
        <v>241</v>
      </c>
      <c r="C76" s="136">
        <v>3838.1</v>
      </c>
      <c r="D76" s="49"/>
      <c r="E76" s="50"/>
      <c r="F76" s="12"/>
      <c r="G76" s="12"/>
      <c r="H76" s="12"/>
      <c r="I76" s="12"/>
    </row>
    <row r="77" spans="1:9" s="133" customFormat="1">
      <c r="A77" s="12" t="s">
        <v>267</v>
      </c>
      <c r="B77" s="25" t="s">
        <v>242</v>
      </c>
      <c r="C77" s="136">
        <v>17999.82</v>
      </c>
      <c r="D77" s="49"/>
      <c r="E77" s="50"/>
      <c r="F77" s="12"/>
      <c r="G77" s="12"/>
      <c r="H77" s="12"/>
      <c r="I77" s="12"/>
    </row>
    <row r="78" spans="1:9" s="133" customFormat="1">
      <c r="A78" s="12" t="s">
        <v>268</v>
      </c>
      <c r="B78" s="25" t="s">
        <v>238</v>
      </c>
      <c r="C78" s="136">
        <v>34333.160000000003</v>
      </c>
      <c r="D78" s="49"/>
      <c r="E78" s="50"/>
      <c r="F78" s="12"/>
      <c r="G78" s="12"/>
      <c r="H78" s="12"/>
      <c r="I78" s="12"/>
    </row>
    <row r="79" spans="1:9" s="133" customFormat="1">
      <c r="A79" s="12" t="s">
        <v>269</v>
      </c>
      <c r="B79" s="25" t="s">
        <v>243</v>
      </c>
      <c r="C79" s="136">
        <v>36891.47</v>
      </c>
      <c r="D79" s="49"/>
      <c r="E79" s="50"/>
      <c r="F79" s="12"/>
      <c r="G79" s="12"/>
      <c r="H79" s="12"/>
      <c r="I79" s="12"/>
    </row>
    <row r="80" spans="1:9" s="133" customFormat="1">
      <c r="A80" s="12" t="s">
        <v>270</v>
      </c>
      <c r="B80" s="25" t="s">
        <v>244</v>
      </c>
      <c r="C80" s="136">
        <v>4294.3999999999996</v>
      </c>
      <c r="D80" s="49"/>
      <c r="E80" s="50"/>
      <c r="F80" s="12"/>
      <c r="G80" s="12"/>
      <c r="H80" s="12"/>
      <c r="I80" s="12"/>
    </row>
    <row r="81" spans="1:9" s="133" customFormat="1">
      <c r="A81" s="12" t="s">
        <v>271</v>
      </c>
      <c r="B81" s="25" t="s">
        <v>245</v>
      </c>
      <c r="C81" s="136">
        <v>7144.41</v>
      </c>
      <c r="D81" s="49"/>
      <c r="E81" s="50"/>
      <c r="F81" s="12"/>
      <c r="G81" s="12"/>
      <c r="H81" s="12"/>
      <c r="I81" s="12"/>
    </row>
    <row r="82" spans="1:9" s="133" customFormat="1" ht="25.5">
      <c r="A82" s="12" t="s">
        <v>272</v>
      </c>
      <c r="B82" s="25" t="s">
        <v>246</v>
      </c>
      <c r="C82" s="136">
        <v>798450.54</v>
      </c>
      <c r="D82" s="49"/>
      <c r="E82" s="50"/>
      <c r="F82" s="12"/>
      <c r="G82" s="12"/>
      <c r="H82" s="12"/>
      <c r="I82" s="12"/>
    </row>
    <row r="83" spans="1:9" s="133" customFormat="1">
      <c r="A83" s="12" t="s">
        <v>273</v>
      </c>
      <c r="B83" s="25" t="s">
        <v>311</v>
      </c>
      <c r="C83" s="136">
        <v>5977.8</v>
      </c>
      <c r="D83" s="49"/>
      <c r="E83" s="50"/>
      <c r="F83" s="12"/>
      <c r="G83" s="12"/>
      <c r="H83" s="12"/>
      <c r="I83" s="12"/>
    </row>
    <row r="84" spans="1:9" s="133" customFormat="1">
      <c r="A84" s="12" t="s">
        <v>274</v>
      </c>
      <c r="B84" s="25" t="s">
        <v>249</v>
      </c>
      <c r="C84" s="136">
        <v>23581.9</v>
      </c>
      <c r="D84" s="49"/>
      <c r="E84" s="50"/>
      <c r="F84" s="12"/>
      <c r="G84" s="12"/>
      <c r="H84" s="12"/>
      <c r="I84" s="12"/>
    </row>
    <row r="85" spans="1:9" s="133" customFormat="1">
      <c r="A85" s="12" t="s">
        <v>275</v>
      </c>
      <c r="B85" s="25" t="s">
        <v>247</v>
      </c>
      <c r="C85" s="136">
        <v>38649.360000000001</v>
      </c>
      <c r="D85" s="49"/>
      <c r="E85" s="50"/>
      <c r="F85" s="12"/>
      <c r="G85" s="12"/>
      <c r="H85" s="12"/>
      <c r="I85" s="12"/>
    </row>
    <row r="86" spans="1:9" s="133" customFormat="1">
      <c r="A86" s="12" t="s">
        <v>276</v>
      </c>
      <c r="B86" s="25" t="s">
        <v>248</v>
      </c>
      <c r="C86" s="136">
        <v>21213.81</v>
      </c>
      <c r="D86" s="49"/>
      <c r="E86" s="50"/>
      <c r="F86" s="12"/>
      <c r="G86" s="12"/>
      <c r="H86" s="12"/>
      <c r="I86" s="12"/>
    </row>
    <row r="87" spans="1:9" s="133" customFormat="1">
      <c r="A87" s="12" t="s">
        <v>277</v>
      </c>
      <c r="B87" s="25" t="s">
        <v>250</v>
      </c>
      <c r="C87" s="136">
        <v>25000</v>
      </c>
      <c r="D87" s="49"/>
      <c r="E87" s="50"/>
      <c r="F87" s="12"/>
      <c r="G87" s="12"/>
      <c r="H87" s="12"/>
      <c r="I87" s="12"/>
    </row>
    <row r="88" spans="1:9" s="133" customFormat="1">
      <c r="A88" s="12" t="s">
        <v>278</v>
      </c>
      <c r="B88" s="25" t="s">
        <v>251</v>
      </c>
      <c r="C88" s="136">
        <v>28493.69</v>
      </c>
      <c r="D88" s="49"/>
      <c r="E88" s="50"/>
      <c r="F88" s="12"/>
      <c r="G88" s="12"/>
      <c r="H88" s="12"/>
      <c r="I88" s="12"/>
    </row>
    <row r="89" spans="1:9" s="133" customFormat="1">
      <c r="A89" s="12" t="s">
        <v>279</v>
      </c>
      <c r="B89" s="25" t="s">
        <v>252</v>
      </c>
      <c r="C89" s="136">
        <v>7813</v>
      </c>
      <c r="D89" s="49"/>
      <c r="E89" s="50"/>
      <c r="F89" s="12"/>
      <c r="G89" s="12"/>
      <c r="H89" s="12"/>
      <c r="I89" s="12"/>
    </row>
    <row r="90" spans="1:9" s="133" customFormat="1">
      <c r="A90" s="12" t="s">
        <v>280</v>
      </c>
      <c r="B90" s="25" t="s">
        <v>253</v>
      </c>
      <c r="C90" s="136">
        <v>341102</v>
      </c>
      <c r="D90" s="49"/>
      <c r="E90" s="50"/>
      <c r="F90" s="12"/>
      <c r="G90" s="12"/>
      <c r="H90" s="12"/>
      <c r="I90" s="12"/>
    </row>
    <row r="91" spans="1:9" s="133" customFormat="1">
      <c r="A91" s="12" t="s">
        <v>281</v>
      </c>
      <c r="B91" s="25" t="s">
        <v>254</v>
      </c>
      <c r="C91" s="136">
        <v>7308.66</v>
      </c>
      <c r="D91" s="49"/>
      <c r="E91" s="50"/>
      <c r="F91" s="12"/>
      <c r="G91" s="12"/>
      <c r="H91" s="12"/>
      <c r="I91" s="12"/>
    </row>
    <row r="92" spans="1:9" s="133" customFormat="1">
      <c r="A92" s="12" t="s">
        <v>282</v>
      </c>
      <c r="B92" s="25" t="s">
        <v>255</v>
      </c>
      <c r="C92" s="136">
        <v>578720.65</v>
      </c>
      <c r="D92" s="49"/>
      <c r="E92" s="50"/>
      <c r="F92" s="12"/>
      <c r="G92" s="12"/>
      <c r="H92" s="12"/>
      <c r="I92" s="12"/>
    </row>
    <row r="93" spans="1:9" s="133" customFormat="1" ht="25.5">
      <c r="A93" s="12" t="s">
        <v>283</v>
      </c>
      <c r="B93" s="25" t="s">
        <v>256</v>
      </c>
      <c r="C93" s="136">
        <v>79494.02</v>
      </c>
      <c r="D93" s="49"/>
      <c r="E93" s="50"/>
      <c r="F93" s="12"/>
      <c r="G93" s="12"/>
      <c r="H93" s="12"/>
      <c r="I93" s="12"/>
    </row>
    <row r="94" spans="1:9" s="133" customFormat="1" ht="25.5">
      <c r="A94" s="12" t="s">
        <v>306</v>
      </c>
      <c r="B94" s="25" t="s">
        <v>257</v>
      </c>
      <c r="C94" s="136">
        <v>23889</v>
      </c>
      <c r="D94" s="49"/>
      <c r="E94" s="50"/>
      <c r="F94" s="12"/>
      <c r="G94" s="12"/>
      <c r="H94" s="12"/>
      <c r="I94" s="12"/>
    </row>
    <row r="95" spans="1:9" s="133" customFormat="1">
      <c r="A95" s="12" t="s">
        <v>298</v>
      </c>
      <c r="B95" s="25" t="s">
        <v>258</v>
      </c>
      <c r="C95" s="136">
        <v>8859.5499999999993</v>
      </c>
      <c r="D95" s="49"/>
      <c r="E95" s="50"/>
      <c r="F95" s="12"/>
      <c r="G95" s="12"/>
      <c r="H95" s="12"/>
      <c r="I95" s="12"/>
    </row>
    <row r="96" spans="1:9" s="133" customFormat="1">
      <c r="A96" s="12" t="s">
        <v>300</v>
      </c>
      <c r="B96" s="25" t="s">
        <v>285</v>
      </c>
      <c r="C96" s="136">
        <v>37972</v>
      </c>
      <c r="D96" s="49"/>
      <c r="E96" s="50"/>
      <c r="F96" s="12"/>
      <c r="G96" s="12"/>
      <c r="H96" s="12"/>
      <c r="I96" s="12"/>
    </row>
    <row r="97" spans="1:9" s="133" customFormat="1">
      <c r="A97" s="12" t="s">
        <v>302</v>
      </c>
      <c r="B97" s="25" t="s">
        <v>22</v>
      </c>
      <c r="C97" s="48">
        <v>250800.53</v>
      </c>
      <c r="D97" s="49"/>
      <c r="E97" s="50"/>
      <c r="F97" s="12"/>
      <c r="G97" s="12"/>
      <c r="H97" s="12"/>
      <c r="I97" s="12"/>
    </row>
    <row r="98" spans="1:9" s="135" customFormat="1" ht="25.5">
      <c r="A98" s="12" t="s">
        <v>304</v>
      </c>
      <c r="B98" s="25" t="s">
        <v>299</v>
      </c>
      <c r="C98" s="42">
        <v>486003.98</v>
      </c>
      <c r="D98" s="49"/>
      <c r="E98" s="50"/>
      <c r="F98" s="12"/>
      <c r="G98" s="12"/>
      <c r="H98" s="12"/>
      <c r="I98" s="12"/>
    </row>
    <row r="99" spans="1:9" s="135" customFormat="1">
      <c r="A99" s="12" t="s">
        <v>307</v>
      </c>
      <c r="B99" s="25" t="s">
        <v>310</v>
      </c>
      <c r="C99" s="42">
        <v>3300</v>
      </c>
      <c r="D99" s="49"/>
      <c r="E99" s="50"/>
      <c r="F99" s="12"/>
      <c r="G99" s="12"/>
      <c r="H99" s="12"/>
      <c r="I99" s="12"/>
    </row>
    <row r="100" spans="1:9" s="135" customFormat="1" ht="25.5">
      <c r="A100" s="12" t="s">
        <v>308</v>
      </c>
      <c r="B100" s="25" t="s">
        <v>301</v>
      </c>
      <c r="C100" s="42">
        <v>4800</v>
      </c>
      <c r="D100" s="49"/>
      <c r="E100" s="50"/>
      <c r="F100" s="12"/>
      <c r="G100" s="12"/>
      <c r="H100" s="12"/>
      <c r="I100" s="12"/>
    </row>
    <row r="101" spans="1:9" s="135" customFormat="1">
      <c r="A101" s="12" t="s">
        <v>312</v>
      </c>
      <c r="B101" s="25" t="s">
        <v>303</v>
      </c>
      <c r="C101" s="42">
        <v>60605.42</v>
      </c>
      <c r="D101" s="49"/>
      <c r="E101" s="50"/>
      <c r="F101" s="12"/>
      <c r="G101" s="12"/>
      <c r="H101" s="12"/>
      <c r="I101" s="12"/>
    </row>
    <row r="102" spans="1:9" s="135" customFormat="1">
      <c r="A102" s="12" t="s">
        <v>313</v>
      </c>
      <c r="B102" s="18" t="s">
        <v>316</v>
      </c>
      <c r="C102" s="141">
        <v>107723.4</v>
      </c>
      <c r="D102" s="74"/>
      <c r="E102" s="142"/>
      <c r="F102" s="51"/>
      <c r="G102" s="51"/>
      <c r="H102" s="51"/>
      <c r="I102" s="51"/>
    </row>
    <row r="103" spans="1:9" s="43" customFormat="1">
      <c r="A103" s="12" t="s">
        <v>314</v>
      </c>
      <c r="B103" s="25" t="s">
        <v>305</v>
      </c>
      <c r="C103" s="42">
        <v>7813</v>
      </c>
      <c r="D103" s="49"/>
      <c r="E103" s="50"/>
      <c r="F103" s="12"/>
      <c r="G103" s="12"/>
      <c r="H103" s="12"/>
      <c r="I103" s="12"/>
    </row>
    <row r="104" spans="1:9" s="43" customFormat="1">
      <c r="A104" s="12" t="s">
        <v>315</v>
      </c>
      <c r="B104" s="25" t="s">
        <v>409</v>
      </c>
      <c r="C104" s="136">
        <v>7300</v>
      </c>
      <c r="D104" s="49"/>
      <c r="E104" s="50"/>
      <c r="F104" s="12"/>
      <c r="G104" s="12"/>
      <c r="H104" s="12"/>
      <c r="I104" s="12"/>
    </row>
    <row r="105" spans="1:9">
      <c r="A105" s="12" t="s">
        <v>410</v>
      </c>
      <c r="B105" s="25" t="s">
        <v>406</v>
      </c>
      <c r="C105" s="48">
        <v>23617.03</v>
      </c>
      <c r="D105" s="49"/>
      <c r="E105" s="50"/>
      <c r="F105" s="12"/>
      <c r="G105" s="12"/>
      <c r="H105" s="12"/>
      <c r="I105" s="12"/>
    </row>
    <row r="106" spans="1:9">
      <c r="A106" s="16"/>
      <c r="B106" s="41"/>
      <c r="C106" s="14"/>
      <c r="D106" s="4"/>
      <c r="E106" s="15"/>
      <c r="F106" s="16"/>
      <c r="G106" s="16"/>
      <c r="H106" s="16"/>
      <c r="I106" s="16"/>
    </row>
    <row r="107" spans="1:9" ht="15.75" thickBot="1">
      <c r="A107" s="13"/>
      <c r="B107" s="41"/>
      <c r="C107" s="14"/>
      <c r="D107" s="4"/>
      <c r="E107" s="15"/>
      <c r="F107" s="16"/>
      <c r="G107" s="16"/>
      <c r="H107" s="16"/>
      <c r="I107" s="16"/>
    </row>
    <row r="108" spans="1:9" ht="16.5" thickTop="1" thickBot="1">
      <c r="A108" s="113" t="s">
        <v>2</v>
      </c>
      <c r="B108" s="5" t="s">
        <v>47</v>
      </c>
      <c r="C108" s="44"/>
      <c r="D108" s="45"/>
      <c r="E108" s="46"/>
      <c r="F108" s="154" t="s">
        <v>14</v>
      </c>
      <c r="G108" s="155"/>
      <c r="H108" s="155"/>
      <c r="I108" s="156"/>
    </row>
    <row r="109" spans="1:9" ht="27" thickTop="1" thickBot="1">
      <c r="A109" s="6" t="s">
        <v>0</v>
      </c>
      <c r="B109" s="7" t="s">
        <v>15</v>
      </c>
      <c r="C109" s="8" t="s">
        <v>23</v>
      </c>
      <c r="D109" s="9" t="s">
        <v>16</v>
      </c>
      <c r="E109" s="10" t="s">
        <v>17</v>
      </c>
      <c r="F109" s="6" t="s">
        <v>18</v>
      </c>
      <c r="G109" s="6" t="s">
        <v>19</v>
      </c>
      <c r="H109" s="6" t="s">
        <v>20</v>
      </c>
      <c r="I109" s="7" t="s">
        <v>21</v>
      </c>
    </row>
    <row r="110" spans="1:9" ht="27" thickTop="1" thickBot="1">
      <c r="A110" s="52" t="s">
        <v>1</v>
      </c>
      <c r="B110" s="53" t="s">
        <v>120</v>
      </c>
      <c r="C110" s="54"/>
      <c r="D110" s="55"/>
      <c r="E110" s="56"/>
      <c r="F110" s="51"/>
      <c r="G110" s="52"/>
      <c r="H110" s="51"/>
      <c r="I110" s="52"/>
    </row>
    <row r="111" spans="1:9" ht="15.75" thickBot="1">
      <c r="A111" s="57" t="s">
        <v>2</v>
      </c>
      <c r="B111" s="11" t="s">
        <v>22</v>
      </c>
      <c r="C111" s="58">
        <v>0</v>
      </c>
      <c r="D111" s="59"/>
      <c r="E111" s="60"/>
      <c r="F111" s="22"/>
      <c r="G111" s="61"/>
      <c r="H111" s="22"/>
      <c r="I111" s="61"/>
    </row>
    <row r="112" spans="1:9" ht="16.5" thickTop="1" thickBot="1">
      <c r="A112" s="62"/>
      <c r="B112" s="63"/>
      <c r="C112" s="64"/>
      <c r="D112" s="64"/>
      <c r="E112" s="64"/>
      <c r="F112" s="64"/>
      <c r="G112" s="64"/>
      <c r="H112" s="64"/>
      <c r="I112" s="64"/>
    </row>
    <row r="113" spans="1:11" ht="16.5" thickTop="1" thickBot="1">
      <c r="A113" s="113" t="s">
        <v>3</v>
      </c>
      <c r="B113" s="65" t="s">
        <v>49</v>
      </c>
      <c r="C113" s="44"/>
      <c r="D113" s="45"/>
      <c r="E113" s="46"/>
      <c r="F113" s="154" t="s">
        <v>14</v>
      </c>
      <c r="G113" s="155"/>
      <c r="H113" s="155"/>
      <c r="I113" s="156"/>
      <c r="J113" s="64"/>
      <c r="K113" s="64"/>
    </row>
    <row r="114" spans="1:11" ht="27" thickTop="1" thickBot="1">
      <c r="A114" s="6" t="s">
        <v>0</v>
      </c>
      <c r="B114" s="7" t="s">
        <v>15</v>
      </c>
      <c r="C114" s="8" t="s">
        <v>23</v>
      </c>
      <c r="D114" s="9" t="s">
        <v>16</v>
      </c>
      <c r="E114" s="10" t="s">
        <v>17</v>
      </c>
      <c r="F114" s="6" t="s">
        <v>18</v>
      </c>
      <c r="G114" s="6" t="s">
        <v>19</v>
      </c>
      <c r="H114" s="6" t="s">
        <v>20</v>
      </c>
      <c r="I114" s="7" t="s">
        <v>21</v>
      </c>
      <c r="J114" s="66"/>
      <c r="K114" s="66"/>
    </row>
    <row r="115" spans="1:11" ht="27" thickTop="1" thickBot="1">
      <c r="A115" s="52" t="s">
        <v>1</v>
      </c>
      <c r="B115" s="53" t="s">
        <v>103</v>
      </c>
      <c r="C115" s="54"/>
      <c r="D115" s="55"/>
      <c r="E115" s="67"/>
      <c r="F115" s="52"/>
      <c r="G115" s="52"/>
      <c r="H115" s="47"/>
      <c r="I115" s="52"/>
      <c r="J115" s="64"/>
      <c r="K115" s="64"/>
    </row>
    <row r="116" spans="1:11" ht="15.75" thickBot="1">
      <c r="A116" s="61" t="s">
        <v>2</v>
      </c>
      <c r="B116" s="11" t="s">
        <v>22</v>
      </c>
      <c r="C116" s="58">
        <v>214687.02</v>
      </c>
      <c r="D116" s="59"/>
      <c r="E116" s="68"/>
      <c r="F116" s="61"/>
      <c r="G116" s="61"/>
      <c r="H116" s="22"/>
      <c r="I116" s="61"/>
      <c r="J116" s="64"/>
      <c r="K116" s="64"/>
    </row>
    <row r="117" spans="1:11" ht="16.5" thickTop="1" thickBot="1">
      <c r="A117" s="69"/>
      <c r="B117" s="63"/>
      <c r="C117" s="14"/>
      <c r="D117" s="4"/>
      <c r="E117" s="15"/>
      <c r="F117" s="70"/>
      <c r="G117" s="71"/>
      <c r="H117" s="71"/>
      <c r="I117" s="71"/>
      <c r="J117" s="64"/>
      <c r="K117" s="64"/>
    </row>
    <row r="118" spans="1:11" ht="16.5" thickTop="1" thickBot="1">
      <c r="A118" s="113" t="s">
        <v>4</v>
      </c>
      <c r="B118" s="65" t="s">
        <v>52</v>
      </c>
      <c r="C118" s="44"/>
      <c r="D118" s="45"/>
      <c r="E118" s="46"/>
      <c r="F118" s="154" t="s">
        <v>14</v>
      </c>
      <c r="G118" s="155"/>
      <c r="H118" s="155"/>
      <c r="I118" s="156"/>
      <c r="J118" s="64"/>
      <c r="K118" s="64"/>
    </row>
    <row r="119" spans="1:11" ht="27" thickTop="1" thickBot="1">
      <c r="A119" s="6" t="s">
        <v>0</v>
      </c>
      <c r="B119" s="7" t="s">
        <v>15</v>
      </c>
      <c r="C119" s="8" t="s">
        <v>23</v>
      </c>
      <c r="D119" s="9" t="s">
        <v>16</v>
      </c>
      <c r="E119" s="10" t="s">
        <v>17</v>
      </c>
      <c r="F119" s="72" t="s">
        <v>18</v>
      </c>
      <c r="G119" s="72" t="s">
        <v>19</v>
      </c>
      <c r="H119" s="6" t="s">
        <v>20</v>
      </c>
      <c r="I119" s="7" t="s">
        <v>21</v>
      </c>
      <c r="J119" s="64"/>
      <c r="K119" s="64"/>
    </row>
    <row r="120" spans="1:11" ht="27" thickTop="1" thickBot="1">
      <c r="A120" s="51" t="s">
        <v>1</v>
      </c>
      <c r="B120" s="18" t="s">
        <v>113</v>
      </c>
      <c r="C120" s="73"/>
      <c r="D120" s="74"/>
      <c r="E120" s="56"/>
      <c r="F120" s="52"/>
      <c r="G120" s="52"/>
      <c r="H120" s="52"/>
      <c r="I120" s="52"/>
      <c r="J120" s="64"/>
      <c r="K120" s="64"/>
    </row>
    <row r="121" spans="1:11" ht="15.75" thickBot="1">
      <c r="A121" s="22" t="s">
        <v>2</v>
      </c>
      <c r="B121" s="19" t="s">
        <v>22</v>
      </c>
      <c r="C121" s="75">
        <v>18442.71</v>
      </c>
      <c r="D121" s="76"/>
      <c r="E121" s="60"/>
      <c r="F121" s="22"/>
      <c r="G121" s="22"/>
      <c r="H121" s="61"/>
      <c r="I121" s="61"/>
      <c r="J121" s="64"/>
      <c r="K121" s="64"/>
    </row>
    <row r="122" spans="1:11" ht="16.5" thickTop="1" thickBot="1">
      <c r="A122" s="69"/>
      <c r="B122" s="63"/>
      <c r="C122" s="14"/>
      <c r="D122" s="4"/>
      <c r="E122" s="15"/>
      <c r="F122" s="77"/>
      <c r="G122" s="13"/>
      <c r="H122" s="13"/>
      <c r="I122" s="13"/>
      <c r="J122" s="64"/>
      <c r="K122" s="64"/>
    </row>
    <row r="123" spans="1:11" ht="15" customHeight="1" thickTop="1">
      <c r="A123" s="112" t="s">
        <v>5</v>
      </c>
      <c r="B123" s="148" t="s">
        <v>66</v>
      </c>
      <c r="C123" s="149"/>
      <c r="D123" s="149"/>
      <c r="E123" s="150"/>
      <c r="F123" s="153" t="s">
        <v>14</v>
      </c>
      <c r="G123" s="153"/>
      <c r="H123" s="153"/>
      <c r="I123" s="153"/>
      <c r="J123" s="64"/>
      <c r="K123" s="64"/>
    </row>
    <row r="124" spans="1:11" ht="25.5">
      <c r="A124" s="84" t="s">
        <v>0</v>
      </c>
      <c r="B124" s="85" t="s">
        <v>15</v>
      </c>
      <c r="C124" s="86" t="s">
        <v>23</v>
      </c>
      <c r="D124" s="87" t="s">
        <v>16</v>
      </c>
      <c r="E124" s="88" t="s">
        <v>17</v>
      </c>
      <c r="F124" s="84" t="s">
        <v>18</v>
      </c>
      <c r="G124" s="84" t="s">
        <v>19</v>
      </c>
      <c r="H124" s="84" t="s">
        <v>20</v>
      </c>
      <c r="I124" s="85" t="s">
        <v>21</v>
      </c>
      <c r="J124" s="64"/>
      <c r="K124" s="64"/>
    </row>
    <row r="125" spans="1:11" ht="25.5">
      <c r="A125" s="12" t="s">
        <v>1</v>
      </c>
      <c r="B125" s="3" t="s">
        <v>132</v>
      </c>
      <c r="C125" s="151">
        <f>949*2000</f>
        <v>1898000</v>
      </c>
      <c r="D125" s="79">
        <v>949</v>
      </c>
      <c r="E125" s="115">
        <v>1930</v>
      </c>
      <c r="F125" s="12" t="s">
        <v>54</v>
      </c>
      <c r="G125" s="12" t="s">
        <v>67</v>
      </c>
      <c r="H125" s="12" t="s">
        <v>67</v>
      </c>
      <c r="I125" s="78" t="s">
        <v>69</v>
      </c>
      <c r="J125" s="64"/>
      <c r="K125" s="64"/>
    </row>
    <row r="126" spans="1:11" ht="25.5">
      <c r="A126" s="12" t="s">
        <v>2</v>
      </c>
      <c r="B126" s="3" t="s">
        <v>133</v>
      </c>
      <c r="C126" s="151"/>
      <c r="D126" s="79" t="s">
        <v>91</v>
      </c>
      <c r="E126" s="115"/>
      <c r="F126" s="12" t="s">
        <v>54</v>
      </c>
      <c r="G126" s="12" t="s">
        <v>68</v>
      </c>
      <c r="H126" s="12" t="s">
        <v>68</v>
      </c>
      <c r="I126" s="78" t="s">
        <v>61</v>
      </c>
      <c r="J126" s="64"/>
      <c r="K126" s="64"/>
    </row>
    <row r="127" spans="1:11" ht="51">
      <c r="A127" s="12" t="s">
        <v>4</v>
      </c>
      <c r="B127" s="3" t="s">
        <v>229</v>
      </c>
      <c r="C127" s="151">
        <f>2000*805</f>
        <v>1610000</v>
      </c>
      <c r="D127" s="79">
        <v>805</v>
      </c>
      <c r="E127" s="115">
        <v>1907</v>
      </c>
      <c r="F127" s="12" t="s">
        <v>54</v>
      </c>
      <c r="G127" s="12" t="s">
        <v>67</v>
      </c>
      <c r="H127" s="12" t="s">
        <v>68</v>
      </c>
      <c r="I127" s="78" t="s">
        <v>61</v>
      </c>
      <c r="J127" s="64"/>
      <c r="K127" s="64"/>
    </row>
    <row r="128" spans="1:11" ht="25.5">
      <c r="A128" s="12" t="s">
        <v>5</v>
      </c>
      <c r="B128" s="3" t="s">
        <v>153</v>
      </c>
      <c r="C128" s="151"/>
      <c r="D128" s="79" t="s">
        <v>91</v>
      </c>
      <c r="E128" s="115"/>
      <c r="F128" s="12" t="s">
        <v>54</v>
      </c>
      <c r="G128" s="12" t="s">
        <v>68</v>
      </c>
      <c r="H128" s="12" t="s">
        <v>68</v>
      </c>
      <c r="I128" s="78" t="s">
        <v>61</v>
      </c>
      <c r="J128" s="64"/>
      <c r="K128" s="64"/>
    </row>
    <row r="129" spans="1:11" ht="25.5">
      <c r="A129" s="12" t="s">
        <v>6</v>
      </c>
      <c r="B129" s="3" t="s">
        <v>230</v>
      </c>
      <c r="C129" s="95">
        <f>575*2000</f>
        <v>1150000</v>
      </c>
      <c r="D129" s="79">
        <v>575</v>
      </c>
      <c r="E129" s="115">
        <v>1938</v>
      </c>
      <c r="F129" s="12" t="s">
        <v>54</v>
      </c>
      <c r="G129" s="12" t="s">
        <v>67</v>
      </c>
      <c r="H129" s="12" t="s">
        <v>68</v>
      </c>
      <c r="I129" s="78" t="s">
        <v>57</v>
      </c>
      <c r="J129" s="64"/>
      <c r="K129" s="64"/>
    </row>
    <row r="130" spans="1:11" ht="38.25">
      <c r="A130" s="12" t="s">
        <v>7</v>
      </c>
      <c r="B130" s="3" t="s">
        <v>231</v>
      </c>
      <c r="C130" s="114">
        <f>824*2000</f>
        <v>1648000</v>
      </c>
      <c r="D130" s="79">
        <v>824</v>
      </c>
      <c r="E130" s="115">
        <v>1986</v>
      </c>
      <c r="F130" s="12" t="s">
        <v>54</v>
      </c>
      <c r="G130" s="12" t="s">
        <v>70</v>
      </c>
      <c r="H130" s="12"/>
      <c r="I130" s="78" t="s">
        <v>69</v>
      </c>
      <c r="J130" s="64"/>
      <c r="K130" s="64"/>
    </row>
    <row r="131" spans="1:11" ht="30.75" customHeight="1">
      <c r="A131" s="12" t="s">
        <v>8</v>
      </c>
      <c r="B131" s="3" t="s">
        <v>101</v>
      </c>
      <c r="C131" s="151">
        <v>1153938.81</v>
      </c>
      <c r="D131" s="79">
        <v>71.92</v>
      </c>
      <c r="E131" s="152">
        <v>2012</v>
      </c>
      <c r="F131" s="12" t="s">
        <v>54</v>
      </c>
      <c r="G131" s="12"/>
      <c r="H131" s="12"/>
      <c r="I131" s="78" t="s">
        <v>69</v>
      </c>
      <c r="J131" s="64"/>
      <c r="K131" s="64"/>
    </row>
    <row r="132" spans="1:11" ht="25.5">
      <c r="A132" s="12" t="s">
        <v>9</v>
      </c>
      <c r="B132" s="3" t="s">
        <v>104</v>
      </c>
      <c r="C132" s="151"/>
      <c r="D132" s="79"/>
      <c r="E132" s="152"/>
      <c r="F132" s="12"/>
      <c r="G132" s="12"/>
      <c r="H132" s="12"/>
      <c r="I132" s="78"/>
      <c r="J132" s="64"/>
      <c r="K132" s="64"/>
    </row>
    <row r="133" spans="1:11" ht="15.75" thickBot="1">
      <c r="A133" s="89" t="s">
        <v>10</v>
      </c>
      <c r="B133" s="94" t="s">
        <v>22</v>
      </c>
      <c r="C133" s="91">
        <v>651109.79</v>
      </c>
      <c r="D133" s="92"/>
      <c r="E133" s="96"/>
      <c r="F133" s="89"/>
      <c r="G133" s="89"/>
      <c r="H133" s="89"/>
      <c r="I133" s="89"/>
      <c r="J133" s="64"/>
      <c r="K133" s="64"/>
    </row>
    <row r="134" spans="1:11" ht="16.5" thickTop="1" thickBot="1">
      <c r="A134" s="23"/>
      <c r="B134" s="41"/>
      <c r="C134" s="80"/>
      <c r="E134" s="81"/>
      <c r="F134" s="77"/>
      <c r="G134" s="13"/>
      <c r="H134" s="13"/>
      <c r="I134" s="71"/>
      <c r="J134" s="69"/>
      <c r="K134" s="69"/>
    </row>
    <row r="135" spans="1:11" ht="26.25" customHeight="1" thickTop="1">
      <c r="A135" s="112" t="s">
        <v>6</v>
      </c>
      <c r="B135" s="145" t="s">
        <v>72</v>
      </c>
      <c r="C135" s="146"/>
      <c r="D135" s="146"/>
      <c r="E135" s="147"/>
      <c r="F135" s="153" t="s">
        <v>14</v>
      </c>
      <c r="G135" s="153"/>
      <c r="H135" s="153"/>
      <c r="I135" s="153"/>
      <c r="J135" s="69"/>
      <c r="K135" s="69"/>
    </row>
    <row r="136" spans="1:11" ht="25.5">
      <c r="A136" s="84" t="s">
        <v>0</v>
      </c>
      <c r="B136" s="85" t="s">
        <v>15</v>
      </c>
      <c r="C136" s="86" t="s">
        <v>23</v>
      </c>
      <c r="D136" s="87" t="s">
        <v>16</v>
      </c>
      <c r="E136" s="88" t="s">
        <v>17</v>
      </c>
      <c r="F136" s="84" t="s">
        <v>18</v>
      </c>
      <c r="G136" s="84" t="s">
        <v>19</v>
      </c>
      <c r="H136" s="84" t="s">
        <v>20</v>
      </c>
      <c r="I136" s="85" t="s">
        <v>21</v>
      </c>
      <c r="J136" s="69"/>
      <c r="K136" s="69"/>
    </row>
    <row r="137" spans="1:11" ht="25.5">
      <c r="A137" s="12" t="s">
        <v>1</v>
      </c>
      <c r="B137" s="25" t="s">
        <v>138</v>
      </c>
      <c r="C137" s="48">
        <f>2000*387</f>
        <v>774000</v>
      </c>
      <c r="D137" s="49">
        <v>466.74</v>
      </c>
      <c r="E137" s="50">
        <v>1970</v>
      </c>
      <c r="F137" s="12" t="s">
        <v>54</v>
      </c>
      <c r="G137" s="12" t="s">
        <v>73</v>
      </c>
      <c r="H137" s="12" t="s">
        <v>68</v>
      </c>
      <c r="I137" s="12" t="s">
        <v>74</v>
      </c>
      <c r="J137" s="69"/>
      <c r="K137" s="69"/>
    </row>
    <row r="138" spans="1:11" ht="25.5">
      <c r="A138" s="12" t="s">
        <v>2</v>
      </c>
      <c r="B138" s="25" t="s">
        <v>139</v>
      </c>
      <c r="C138" s="48">
        <f>356*2000</f>
        <v>712000</v>
      </c>
      <c r="D138" s="49">
        <v>537</v>
      </c>
      <c r="E138" s="50">
        <v>1948</v>
      </c>
      <c r="F138" s="12" t="s">
        <v>54</v>
      </c>
      <c r="G138" s="12" t="s">
        <v>78</v>
      </c>
      <c r="H138" s="12" t="s">
        <v>68</v>
      </c>
      <c r="I138" s="12" t="s">
        <v>57</v>
      </c>
      <c r="J138" s="69"/>
      <c r="K138" s="69"/>
    </row>
    <row r="139" spans="1:11" ht="25.5">
      <c r="A139" s="12" t="s">
        <v>3</v>
      </c>
      <c r="B139" s="3" t="s">
        <v>403</v>
      </c>
      <c r="C139" s="114">
        <f>2020*2000</f>
        <v>4040000</v>
      </c>
      <c r="D139" s="79">
        <v>2020</v>
      </c>
      <c r="E139" s="115">
        <v>1900</v>
      </c>
      <c r="F139" s="12" t="s">
        <v>54</v>
      </c>
      <c r="G139" s="12" t="s">
        <v>70</v>
      </c>
      <c r="H139" s="12" t="s">
        <v>68</v>
      </c>
      <c r="I139" s="78" t="s">
        <v>61</v>
      </c>
      <c r="J139" s="64"/>
      <c r="K139" s="64"/>
    </row>
    <row r="140" spans="1:11" ht="38.25">
      <c r="A140" s="12" t="s">
        <v>4</v>
      </c>
      <c r="B140" s="25" t="s">
        <v>140</v>
      </c>
      <c r="C140" s="48">
        <f>537*2000</f>
        <v>1074000</v>
      </c>
      <c r="D140" s="49">
        <v>537</v>
      </c>
      <c r="E140" s="50">
        <v>2002</v>
      </c>
      <c r="F140" s="12" t="s">
        <v>54</v>
      </c>
      <c r="G140" s="12" t="s">
        <v>75</v>
      </c>
      <c r="H140" s="12" t="s">
        <v>76</v>
      </c>
      <c r="I140" s="78" t="s">
        <v>77</v>
      </c>
      <c r="J140" s="69"/>
      <c r="K140" s="69"/>
    </row>
    <row r="141" spans="1:11" ht="25.5">
      <c r="A141" s="12" t="s">
        <v>5</v>
      </c>
      <c r="B141" s="25" t="s">
        <v>141</v>
      </c>
      <c r="C141" s="48">
        <f>252*2000</f>
        <v>504000</v>
      </c>
      <c r="D141" s="49">
        <v>203.77</v>
      </c>
      <c r="E141" s="50">
        <v>1935</v>
      </c>
      <c r="F141" s="12" t="s">
        <v>108</v>
      </c>
      <c r="G141" s="12" t="s">
        <v>68</v>
      </c>
      <c r="H141" s="12" t="s">
        <v>68</v>
      </c>
      <c r="I141" s="12" t="s">
        <v>57</v>
      </c>
      <c r="J141" s="69"/>
      <c r="K141" s="69"/>
    </row>
    <row r="142" spans="1:11">
      <c r="A142" s="12" t="s">
        <v>6</v>
      </c>
      <c r="B142" s="25" t="s">
        <v>167</v>
      </c>
      <c r="C142" s="48">
        <v>8378.6</v>
      </c>
      <c r="D142" s="49"/>
      <c r="E142" s="50">
        <v>1948</v>
      </c>
      <c r="F142" s="12" t="s">
        <v>54</v>
      </c>
      <c r="G142" s="12" t="s">
        <v>56</v>
      </c>
      <c r="H142" s="12" t="s">
        <v>68</v>
      </c>
      <c r="I142" s="12" t="s">
        <v>57</v>
      </c>
      <c r="J142" s="69"/>
      <c r="K142" s="69"/>
    </row>
    <row r="143" spans="1:11" ht="25.5">
      <c r="A143" s="12" t="s">
        <v>7</v>
      </c>
      <c r="B143" s="25" t="s">
        <v>168</v>
      </c>
      <c r="C143" s="48">
        <v>241499.82</v>
      </c>
      <c r="D143" s="49"/>
      <c r="E143" s="50"/>
      <c r="F143" s="12"/>
      <c r="G143" s="12"/>
      <c r="H143" s="12"/>
      <c r="I143" s="12"/>
      <c r="J143" s="69"/>
      <c r="K143" s="69"/>
    </row>
    <row r="144" spans="1:11" ht="25.5">
      <c r="A144" s="12" t="s">
        <v>8</v>
      </c>
      <c r="B144" s="3" t="s">
        <v>166</v>
      </c>
      <c r="C144" s="48">
        <v>1356047.66</v>
      </c>
      <c r="D144" s="49"/>
      <c r="E144" s="115">
        <v>2011</v>
      </c>
      <c r="F144" s="12"/>
      <c r="G144" s="12"/>
      <c r="H144" s="12"/>
      <c r="I144" s="12"/>
      <c r="J144" s="69"/>
      <c r="K144" s="69"/>
    </row>
    <row r="145" spans="1:11" ht="15.75" thickBot="1">
      <c r="A145" s="12" t="s">
        <v>9</v>
      </c>
      <c r="B145" s="94" t="s">
        <v>22</v>
      </c>
      <c r="C145" s="91">
        <f>21838+28458.31</f>
        <v>50296.31</v>
      </c>
      <c r="D145" s="92"/>
      <c r="E145" s="93"/>
      <c r="F145" s="89"/>
      <c r="G145" s="89"/>
      <c r="H145" s="89"/>
      <c r="I145" s="89"/>
      <c r="J145" s="69"/>
      <c r="K145" s="69"/>
    </row>
    <row r="146" spans="1:11" ht="16.5" thickTop="1" thickBot="1">
      <c r="A146" s="23"/>
      <c r="B146" s="82"/>
      <c r="C146" s="14"/>
      <c r="D146" s="4"/>
      <c r="E146" s="15"/>
      <c r="F146" s="77"/>
      <c r="G146" s="13"/>
      <c r="H146" s="13"/>
      <c r="I146" s="13"/>
      <c r="J146" s="69"/>
      <c r="K146" s="69"/>
    </row>
    <row r="147" spans="1:11" ht="26.25" customHeight="1" thickTop="1">
      <c r="A147" s="112" t="s">
        <v>7</v>
      </c>
      <c r="B147" s="145" t="s">
        <v>106</v>
      </c>
      <c r="C147" s="146"/>
      <c r="D147" s="146"/>
      <c r="E147" s="147"/>
      <c r="F147" s="153" t="s">
        <v>14</v>
      </c>
      <c r="G147" s="153"/>
      <c r="H147" s="153"/>
      <c r="I147" s="153"/>
      <c r="J147" s="69"/>
      <c r="K147" s="69"/>
    </row>
    <row r="148" spans="1:11" ht="25.5">
      <c r="A148" s="84" t="s">
        <v>0</v>
      </c>
      <c r="B148" s="85" t="s">
        <v>15</v>
      </c>
      <c r="C148" s="86" t="s">
        <v>23</v>
      </c>
      <c r="D148" s="87" t="s">
        <v>16</v>
      </c>
      <c r="E148" s="88" t="s">
        <v>17</v>
      </c>
      <c r="F148" s="84" t="s">
        <v>18</v>
      </c>
      <c r="G148" s="84" t="s">
        <v>19</v>
      </c>
      <c r="H148" s="84" t="s">
        <v>20</v>
      </c>
      <c r="I148" s="85" t="s">
        <v>21</v>
      </c>
      <c r="J148" s="69"/>
      <c r="K148" s="69"/>
    </row>
    <row r="149" spans="1:11" ht="25.5">
      <c r="A149" s="12" t="s">
        <v>1</v>
      </c>
      <c r="B149" s="25" t="s">
        <v>142</v>
      </c>
      <c r="C149" s="48">
        <f>2000*300</f>
        <v>600000</v>
      </c>
      <c r="D149" s="49">
        <v>520</v>
      </c>
      <c r="E149" s="50">
        <v>1914</v>
      </c>
      <c r="F149" s="12" t="s">
        <v>109</v>
      </c>
      <c r="G149" s="12" t="s">
        <v>150</v>
      </c>
      <c r="H149" s="12" t="s">
        <v>56</v>
      </c>
      <c r="I149" s="78" t="s">
        <v>69</v>
      </c>
      <c r="J149" s="69"/>
      <c r="K149" s="69"/>
    </row>
    <row r="150" spans="1:11" ht="15.75" thickBot="1">
      <c r="A150" s="89" t="s">
        <v>2</v>
      </c>
      <c r="B150" s="90" t="s">
        <v>22</v>
      </c>
      <c r="C150" s="91">
        <v>19659.2</v>
      </c>
      <c r="D150" s="92"/>
      <c r="E150" s="93"/>
      <c r="F150" s="89"/>
      <c r="G150" s="89"/>
      <c r="H150" s="89"/>
      <c r="I150" s="89"/>
      <c r="J150" s="69"/>
      <c r="K150" s="69"/>
    </row>
    <row r="151" spans="1:11" ht="15.75" thickTop="1">
      <c r="A151" s="23"/>
      <c r="B151" s="23"/>
      <c r="C151" s="23"/>
      <c r="D151" s="23"/>
      <c r="E151" s="23"/>
      <c r="F151" s="77"/>
      <c r="G151" s="13"/>
      <c r="H151" s="13"/>
      <c r="I151" s="13"/>
      <c r="J151" s="69"/>
      <c r="K151" s="69"/>
    </row>
    <row r="152" spans="1:11">
      <c r="A152" s="69"/>
      <c r="B152" s="41"/>
      <c r="C152" s="14"/>
      <c r="D152" s="4"/>
      <c r="E152" s="15"/>
      <c r="F152" s="77"/>
      <c r="G152" s="13"/>
      <c r="H152" s="13"/>
      <c r="I152" s="13"/>
      <c r="J152" s="69"/>
      <c r="K152" s="69"/>
    </row>
    <row r="154" spans="1:11">
      <c r="C154" s="143">
        <f>SUM(C1:C153)</f>
        <v>106601899.36</v>
      </c>
    </row>
  </sheetData>
  <mergeCells count="15">
    <mergeCell ref="F1:I1"/>
    <mergeCell ref="F123:I123"/>
    <mergeCell ref="F147:I147"/>
    <mergeCell ref="F135:I135"/>
    <mergeCell ref="F108:I108"/>
    <mergeCell ref="F113:I113"/>
    <mergeCell ref="F118:I118"/>
    <mergeCell ref="B135:E135"/>
    <mergeCell ref="B147:E147"/>
    <mergeCell ref="B123:E123"/>
    <mergeCell ref="B1:E1"/>
    <mergeCell ref="C125:C126"/>
    <mergeCell ref="C127:C128"/>
    <mergeCell ref="E131:E132"/>
    <mergeCell ref="C131:C132"/>
  </mergeCells>
  <pageMargins left="0.7" right="0.7" top="0.75" bottom="0.75" header="0.3" footer="0.3"/>
  <pageSetup paperSize="9" scale="73" orientation="landscape" r:id="rId1"/>
  <headerFooter>
    <oddHeader>&amp;CZałącznik nr 1d do SIWZ - Zakładka nr 1</oddHeader>
  </headerFooter>
  <rowBreaks count="1" manualBreakCount="1">
    <brk id="107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9"/>
  <sheetViews>
    <sheetView view="pageLayout" zoomScaleNormal="100" workbookViewId="0">
      <selection activeCell="D40" sqref="D40"/>
    </sheetView>
  </sheetViews>
  <sheetFormatPr defaultRowHeight="15"/>
  <cols>
    <col min="1" max="1" width="9.140625" style="36"/>
    <col min="2" max="2" width="3.85546875" style="36" bestFit="1" customWidth="1"/>
    <col min="3" max="3" width="35.85546875" style="36" bestFit="1" customWidth="1"/>
    <col min="4" max="4" width="25.42578125" style="36" customWidth="1"/>
    <col min="5" max="5" width="10.85546875" style="36" bestFit="1" customWidth="1"/>
    <col min="6" max="6" width="11.85546875" style="36" bestFit="1" customWidth="1"/>
    <col min="7" max="16384" width="9.140625" style="36"/>
  </cols>
  <sheetData>
    <row r="1" spans="1:6" ht="39" customHeight="1">
      <c r="A1" s="97"/>
      <c r="B1" s="104" t="s">
        <v>0</v>
      </c>
      <c r="C1" s="104" t="s">
        <v>15</v>
      </c>
      <c r="D1" s="104" t="s">
        <v>23</v>
      </c>
    </row>
    <row r="2" spans="1:6">
      <c r="B2" s="157" t="s">
        <v>107</v>
      </c>
      <c r="C2" s="157"/>
      <c r="D2" s="157"/>
    </row>
    <row r="3" spans="1:6">
      <c r="B3" s="105" t="s">
        <v>1</v>
      </c>
      <c r="C3" s="99" t="s">
        <v>24</v>
      </c>
      <c r="D3" s="106">
        <v>127525.48</v>
      </c>
    </row>
    <row r="4" spans="1:6">
      <c r="B4" s="105" t="s">
        <v>2</v>
      </c>
      <c r="C4" s="107" t="s">
        <v>26</v>
      </c>
      <c r="D4" s="106">
        <v>20283</v>
      </c>
    </row>
    <row r="5" spans="1:6">
      <c r="B5" s="105" t="s">
        <v>3</v>
      </c>
      <c r="C5" s="107" t="s">
        <v>110</v>
      </c>
      <c r="D5" s="106">
        <v>53852.17</v>
      </c>
      <c r="F5" s="98"/>
    </row>
    <row r="6" spans="1:6">
      <c r="B6" s="105" t="s">
        <v>4</v>
      </c>
      <c r="C6" s="107" t="s">
        <v>111</v>
      </c>
      <c r="D6" s="106">
        <f>39290+4956.77+6828.96+4087+3500</f>
        <v>58662.73</v>
      </c>
    </row>
    <row r="7" spans="1:6">
      <c r="B7" s="105" t="s">
        <v>5</v>
      </c>
      <c r="C7" s="107" t="s">
        <v>71</v>
      </c>
      <c r="D7" s="106">
        <f>9961.77+736.77+429.27+318.57</f>
        <v>11446.380000000001</v>
      </c>
    </row>
    <row r="8" spans="1:6">
      <c r="B8" s="105" t="s">
        <v>6</v>
      </c>
      <c r="C8" s="107" t="s">
        <v>112</v>
      </c>
      <c r="D8" s="106">
        <f>3500+4000+4000+1500</f>
        <v>13000</v>
      </c>
    </row>
    <row r="9" spans="1:6" ht="38.25">
      <c r="B9" s="105" t="s">
        <v>7</v>
      </c>
      <c r="C9" s="108" t="s">
        <v>286</v>
      </c>
      <c r="D9" s="109">
        <f>(2199.66*9)+3299.49+1099.22+899.75+4495.7+1905.64+971.12+183+1195.6+544.12+2214.57+1329.8+2063.29+1579.9+230+230+780+67.15+67.15+102.66+90.59+362.38+905.94+1358.91+(12.2*2)+63.93+55.51+122+48.8+61+61+61+61+122+48.8+1244.4+1244.4+(122*5)+132.57+54.9+259.86+3298.88</f>
        <v>53347.370000000024</v>
      </c>
    </row>
    <row r="10" spans="1:6">
      <c r="B10" s="157" t="s">
        <v>48</v>
      </c>
      <c r="C10" s="157"/>
      <c r="D10" s="157"/>
    </row>
    <row r="11" spans="1:6">
      <c r="B11" s="105" t="s">
        <v>1</v>
      </c>
      <c r="C11" s="107" t="s">
        <v>24</v>
      </c>
      <c r="D11" s="106">
        <f>9876.86+4256.78+4771.36+3073.02+3447.94+3499.1+3500+3500+2472.3-9876.86-4256.78-4771.36+2250.9+2250.9+2000+2988.9+322.26</f>
        <v>29305.320000000003</v>
      </c>
    </row>
    <row r="12" spans="1:6">
      <c r="B12" s="105" t="s">
        <v>2</v>
      </c>
      <c r="C12" s="107" t="s">
        <v>26</v>
      </c>
      <c r="D12" s="106">
        <v>17094.73</v>
      </c>
    </row>
    <row r="13" spans="1:6">
      <c r="B13" s="105" t="s">
        <v>3</v>
      </c>
      <c r="C13" s="107" t="s">
        <v>25</v>
      </c>
      <c r="D13" s="109">
        <f>3000+3500+1469.28</f>
        <v>7969.28</v>
      </c>
    </row>
    <row r="14" spans="1:6">
      <c r="B14" s="157" t="s">
        <v>50</v>
      </c>
      <c r="C14" s="157"/>
      <c r="D14" s="157"/>
    </row>
    <row r="15" spans="1:6">
      <c r="B15" s="105" t="s">
        <v>1</v>
      </c>
      <c r="C15" s="107" t="s">
        <v>24</v>
      </c>
      <c r="D15" s="106">
        <v>579</v>
      </c>
    </row>
    <row r="16" spans="1:6">
      <c r="B16" s="105" t="s">
        <v>2</v>
      </c>
      <c r="C16" s="107" t="s">
        <v>26</v>
      </c>
      <c r="D16" s="106">
        <v>5924.17</v>
      </c>
      <c r="E16" s="98"/>
    </row>
    <row r="17" spans="2:4">
      <c r="B17" s="105" t="s">
        <v>3</v>
      </c>
      <c r="C17" s="107" t="s">
        <v>25</v>
      </c>
      <c r="D17" s="109">
        <v>12508.99</v>
      </c>
    </row>
    <row r="18" spans="2:4" s="111" customFormat="1">
      <c r="B18" s="157" t="s">
        <v>53</v>
      </c>
      <c r="C18" s="157"/>
      <c r="D18" s="157"/>
    </row>
    <row r="19" spans="2:4" s="111" customFormat="1" ht="15.75" customHeight="1">
      <c r="B19" s="105" t="s">
        <v>1</v>
      </c>
      <c r="C19" s="107" t="s">
        <v>24</v>
      </c>
      <c r="D19" s="106">
        <v>11162.4</v>
      </c>
    </row>
    <row r="20" spans="2:4" s="111" customFormat="1" ht="15.75" customHeight="1">
      <c r="B20" s="105" t="s">
        <v>2</v>
      </c>
      <c r="C20" s="107" t="s">
        <v>26</v>
      </c>
      <c r="D20" s="106">
        <v>1464</v>
      </c>
    </row>
    <row r="21" spans="2:4">
      <c r="B21" s="157" t="s">
        <v>102</v>
      </c>
      <c r="C21" s="157"/>
      <c r="D21" s="157"/>
    </row>
    <row r="22" spans="2:4">
      <c r="B22" s="105" t="s">
        <v>1</v>
      </c>
      <c r="C22" s="107" t="s">
        <v>24</v>
      </c>
      <c r="D22" s="106">
        <v>36302.269999999997</v>
      </c>
    </row>
    <row r="23" spans="2:4">
      <c r="B23" s="105" t="s">
        <v>2</v>
      </c>
      <c r="C23" s="107" t="s">
        <v>165</v>
      </c>
      <c r="D23" s="106">
        <v>1711.5</v>
      </c>
    </row>
    <row r="24" spans="2:4">
      <c r="B24" s="105" t="s">
        <v>3</v>
      </c>
      <c r="C24" s="107" t="s">
        <v>26</v>
      </c>
      <c r="D24" s="106">
        <v>4018.83</v>
      </c>
    </row>
    <row r="25" spans="2:4">
      <c r="B25" s="105" t="s">
        <v>4</v>
      </c>
      <c r="C25" s="107" t="s">
        <v>25</v>
      </c>
      <c r="D25" s="109">
        <v>22120.37</v>
      </c>
    </row>
    <row r="26" spans="2:4">
      <c r="B26" s="157" t="s">
        <v>79</v>
      </c>
      <c r="C26" s="157"/>
      <c r="D26" s="157"/>
    </row>
    <row r="27" spans="2:4">
      <c r="B27" s="105" t="s">
        <v>1</v>
      </c>
      <c r="C27" s="99" t="s">
        <v>24</v>
      </c>
      <c r="D27" s="106">
        <f>41406.12+5067+2154.1+1778.5+455+1499+339+509+1650+299+578+189+269+147+4799+295.2</f>
        <v>61433.919999999998</v>
      </c>
    </row>
    <row r="28" spans="2:4">
      <c r="B28" s="105" t="s">
        <v>2</v>
      </c>
      <c r="C28" s="99" t="s">
        <v>26</v>
      </c>
      <c r="D28" s="106">
        <f>1464+2663.5+3450+449+299+1464+499</f>
        <v>10288.5</v>
      </c>
    </row>
    <row r="29" spans="2:4">
      <c r="B29" s="105" t="s">
        <v>3</v>
      </c>
      <c r="C29" s="99" t="s">
        <v>51</v>
      </c>
      <c r="D29" s="106">
        <v>613</v>
      </c>
    </row>
    <row r="30" spans="2:4">
      <c r="B30" s="105" t="s">
        <v>4</v>
      </c>
      <c r="C30" s="99" t="s">
        <v>25</v>
      </c>
      <c r="D30" s="109">
        <f>6971.31+6800+3932.31+2580+2170+4329+5390+2798+1299+252+27874+1888+1931+1499.99</f>
        <v>69714.61</v>
      </c>
    </row>
    <row r="31" spans="2:4">
      <c r="B31" s="157" t="s">
        <v>105</v>
      </c>
      <c r="C31" s="157"/>
      <c r="D31" s="157"/>
    </row>
    <row r="32" spans="2:4">
      <c r="B32" s="105" t="s">
        <v>1</v>
      </c>
      <c r="C32" s="99" t="s">
        <v>24</v>
      </c>
      <c r="D32" s="106">
        <f>(771*4)+(671*4)</f>
        <v>5768</v>
      </c>
    </row>
    <row r="33" spans="1:4">
      <c r="B33" s="105" t="s">
        <v>2</v>
      </c>
      <c r="C33" s="99" t="s">
        <v>26</v>
      </c>
      <c r="D33" s="106">
        <f>640+2208</f>
        <v>2848</v>
      </c>
    </row>
    <row r="34" spans="1:4">
      <c r="A34" s="102"/>
      <c r="B34" s="105" t="s">
        <v>3</v>
      </c>
      <c r="C34" s="99" t="s">
        <v>25</v>
      </c>
      <c r="D34" s="110">
        <f>1754.98</f>
        <v>1754.98</v>
      </c>
    </row>
    <row r="35" spans="1:4">
      <c r="A35" s="100"/>
      <c r="B35" s="103"/>
      <c r="C35" s="100"/>
      <c r="D35" s="102"/>
    </row>
    <row r="37" spans="1:4">
      <c r="D37" s="101"/>
    </row>
    <row r="38" spans="1:4">
      <c r="D38" s="98">
        <f>SUM(D3:D8,D11:D12,D15:D16,D19:D20,D22:D24,D27:D29,D32,D33)</f>
        <v>473283.39999999997</v>
      </c>
    </row>
    <row r="39" spans="1:4">
      <c r="D39" s="98">
        <f>SUM(D9,D13,D17,D25,D30,D34)</f>
        <v>167415.60000000003</v>
      </c>
    </row>
  </sheetData>
  <mergeCells count="7">
    <mergeCell ref="B21:D21"/>
    <mergeCell ref="B26:D26"/>
    <mergeCell ref="B2:D2"/>
    <mergeCell ref="B10:D10"/>
    <mergeCell ref="B31:D31"/>
    <mergeCell ref="B14:D14"/>
    <mergeCell ref="B18:D18"/>
  </mergeCells>
  <pageMargins left="0.7" right="0.7" top="0.75" bottom="0.75" header="0.3" footer="0.3"/>
  <pageSetup paperSize="9" orientation="portrait" r:id="rId1"/>
  <headerFooter>
    <oddHeader>&amp;CZałącznik nr 1d do SIWZ - Zakładka nr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3:E29"/>
  <sheetViews>
    <sheetView view="pageLayout" zoomScaleNormal="100" workbookViewId="0">
      <selection activeCell="B12" sqref="A12:XFD12"/>
    </sheetView>
  </sheetViews>
  <sheetFormatPr defaultRowHeight="15"/>
  <cols>
    <col min="2" max="4" width="39.140625" customWidth="1"/>
  </cols>
  <sheetData>
    <row r="3" spans="1:5" ht="18.75" customHeight="1" thickBot="1">
      <c r="A3" s="28" t="s">
        <v>145</v>
      </c>
      <c r="B3" s="29"/>
      <c r="C3" s="30"/>
      <c r="D3" s="30"/>
    </row>
    <row r="4" spans="1:5" ht="21.75" customHeight="1" thickTop="1" thickBot="1">
      <c r="A4" s="31" t="s">
        <v>0</v>
      </c>
      <c r="B4" s="32" t="s">
        <v>146</v>
      </c>
      <c r="C4" s="33" t="s">
        <v>147</v>
      </c>
      <c r="D4" s="33" t="s">
        <v>148</v>
      </c>
    </row>
    <row r="5" spans="1:5" ht="21.75" customHeight="1" thickTop="1" thickBot="1">
      <c r="A5" s="158">
        <v>1</v>
      </c>
      <c r="B5" s="159" t="s">
        <v>284</v>
      </c>
      <c r="C5" s="159"/>
      <c r="D5" s="159"/>
    </row>
    <row r="6" spans="1:5" ht="167.25" customHeight="1" thickTop="1" thickBot="1">
      <c r="A6" s="158"/>
      <c r="B6" s="35"/>
      <c r="C6" s="34" t="s">
        <v>143</v>
      </c>
      <c r="D6" s="34" t="s">
        <v>144</v>
      </c>
    </row>
    <row r="7" spans="1:5" ht="162.75" customHeight="1" thickTop="1" thickBot="1">
      <c r="A7" s="158"/>
      <c r="B7" s="35"/>
      <c r="C7" s="34" t="s">
        <v>143</v>
      </c>
      <c r="D7" s="34" t="s">
        <v>144</v>
      </c>
    </row>
    <row r="8" spans="1:5" ht="136.5" customHeight="1" thickTop="1" thickBot="1">
      <c r="A8" s="158"/>
      <c r="B8" s="37"/>
      <c r="C8" s="34" t="s">
        <v>143</v>
      </c>
      <c r="D8" s="34" t="s">
        <v>144</v>
      </c>
    </row>
    <row r="9" spans="1:5" ht="21.75" customHeight="1" thickTop="1" thickBot="1">
      <c r="A9" s="160">
        <v>5</v>
      </c>
      <c r="B9" s="159" t="s">
        <v>66</v>
      </c>
      <c r="C9" s="159"/>
      <c r="D9" s="159"/>
    </row>
    <row r="10" spans="1:5" ht="108" customHeight="1" thickTop="1" thickBot="1">
      <c r="A10" s="161"/>
      <c r="B10" s="2" t="s">
        <v>132</v>
      </c>
      <c r="C10" s="34" t="s">
        <v>154</v>
      </c>
      <c r="D10" s="34" t="s">
        <v>155</v>
      </c>
    </row>
    <row r="11" spans="1:5" ht="66.75" customHeight="1" thickTop="1" thickBot="1">
      <c r="A11" s="161"/>
      <c r="B11" s="3" t="s">
        <v>133</v>
      </c>
      <c r="C11" s="34" t="s">
        <v>157</v>
      </c>
      <c r="D11" s="34" t="s">
        <v>156</v>
      </c>
    </row>
    <row r="12" spans="1:5" ht="81.75" customHeight="1" thickTop="1" thickBot="1">
      <c r="A12" s="161"/>
      <c r="B12" s="3" t="s">
        <v>135</v>
      </c>
      <c r="C12" s="34" t="s">
        <v>149</v>
      </c>
      <c r="D12" s="34" t="s">
        <v>156</v>
      </c>
    </row>
    <row r="13" spans="1:5" ht="81.75" customHeight="1" thickTop="1" thickBot="1">
      <c r="A13" s="161"/>
      <c r="B13" s="3" t="s">
        <v>153</v>
      </c>
      <c r="C13" s="34" t="s">
        <v>158</v>
      </c>
      <c r="D13" s="34" t="s">
        <v>156</v>
      </c>
      <c r="E13" s="38"/>
    </row>
    <row r="14" spans="1:5" ht="81.75" customHeight="1" thickTop="1" thickBot="1">
      <c r="A14" s="161"/>
      <c r="B14" s="3" t="s">
        <v>136</v>
      </c>
      <c r="C14" s="34" t="s">
        <v>149</v>
      </c>
      <c r="D14" s="34" t="s">
        <v>156</v>
      </c>
    </row>
    <row r="15" spans="1:5" ht="112.5" customHeight="1" thickTop="1" thickBot="1">
      <c r="A15" s="161"/>
      <c r="B15" s="20" t="s">
        <v>137</v>
      </c>
      <c r="C15" s="34" t="s">
        <v>161</v>
      </c>
      <c r="D15" s="34" t="s">
        <v>162</v>
      </c>
      <c r="E15" s="38"/>
    </row>
    <row r="16" spans="1:5" ht="81.75" customHeight="1" thickTop="1" thickBot="1">
      <c r="A16" s="161"/>
      <c r="B16" s="21" t="s">
        <v>101</v>
      </c>
      <c r="C16" s="34" t="s">
        <v>163</v>
      </c>
      <c r="D16" s="34" t="s">
        <v>164</v>
      </c>
      <c r="E16" s="38"/>
    </row>
    <row r="17" spans="1:4" s="36" customFormat="1" ht="21.75" customHeight="1" thickTop="1" thickBot="1">
      <c r="A17" s="160">
        <v>6</v>
      </c>
      <c r="B17" s="159" t="s">
        <v>72</v>
      </c>
      <c r="C17" s="159"/>
      <c r="D17" s="159"/>
    </row>
    <row r="18" spans="1:4" s="36" customFormat="1" ht="119.25" customHeight="1" thickTop="1" thickBot="1">
      <c r="A18" s="161"/>
      <c r="B18" s="24" t="s">
        <v>138</v>
      </c>
      <c r="C18" s="34" t="s">
        <v>169</v>
      </c>
      <c r="D18" s="34" t="s">
        <v>287</v>
      </c>
    </row>
    <row r="19" spans="1:4" s="36" customFormat="1" ht="87.75" customHeight="1" thickTop="1" thickBot="1">
      <c r="A19" s="161"/>
      <c r="B19" s="25" t="s">
        <v>139</v>
      </c>
      <c r="C19" s="34" t="s">
        <v>169</v>
      </c>
      <c r="D19" s="34" t="s">
        <v>288</v>
      </c>
    </row>
    <row r="20" spans="1:4" s="36" customFormat="1" ht="87.75" customHeight="1" thickTop="1" thickBot="1">
      <c r="A20" s="161"/>
      <c r="B20" s="3" t="s">
        <v>134</v>
      </c>
      <c r="C20" s="34" t="s">
        <v>159</v>
      </c>
      <c r="D20" s="34" t="s">
        <v>160</v>
      </c>
    </row>
    <row r="21" spans="1:4" s="36" customFormat="1" ht="74.25" customHeight="1" thickTop="1" thickBot="1">
      <c r="A21" s="161"/>
      <c r="B21" s="11" t="s">
        <v>140</v>
      </c>
      <c r="C21" s="34" t="s">
        <v>169</v>
      </c>
      <c r="D21" s="34" t="s">
        <v>289</v>
      </c>
    </row>
    <row r="22" spans="1:4" s="36" customFormat="1" ht="81.75" customHeight="1" thickTop="1" thickBot="1">
      <c r="A22" s="161"/>
      <c r="B22" s="18" t="s">
        <v>141</v>
      </c>
      <c r="C22" s="34" t="s">
        <v>169</v>
      </c>
      <c r="D22" s="34" t="s">
        <v>290</v>
      </c>
    </row>
    <row r="23" spans="1:4" s="36" customFormat="1" ht="83.25" customHeight="1" thickTop="1" thickBot="1">
      <c r="A23" s="161"/>
      <c r="B23" s="40" t="s">
        <v>167</v>
      </c>
      <c r="C23" s="34" t="s">
        <v>169</v>
      </c>
      <c r="D23" s="34" t="s">
        <v>288</v>
      </c>
    </row>
    <row r="24" spans="1:4" s="36" customFormat="1" ht="74.25" customHeight="1" thickTop="1" thickBot="1">
      <c r="A24" s="161"/>
      <c r="B24" s="26" t="s">
        <v>166</v>
      </c>
      <c r="C24" s="34" t="s">
        <v>169</v>
      </c>
      <c r="D24" s="34" t="s">
        <v>291</v>
      </c>
    </row>
    <row r="25" spans="1:4" ht="21.75" customHeight="1" thickTop="1" thickBot="1">
      <c r="A25" s="160">
        <v>7</v>
      </c>
      <c r="B25" s="162" t="s">
        <v>106</v>
      </c>
      <c r="C25" s="162"/>
      <c r="D25" s="162"/>
    </row>
    <row r="26" spans="1:4" ht="96" thickTop="1" thickBot="1">
      <c r="A26" s="161"/>
      <c r="B26" s="27" t="s">
        <v>142</v>
      </c>
      <c r="C26" s="39" t="s">
        <v>151</v>
      </c>
      <c r="D26" s="39" t="s">
        <v>152</v>
      </c>
    </row>
    <row r="27" spans="1:4" ht="15.75" thickTop="1"/>
    <row r="29" spans="1:4">
      <c r="B29" s="1"/>
    </row>
  </sheetData>
  <mergeCells count="8">
    <mergeCell ref="A5:A8"/>
    <mergeCell ref="B5:D5"/>
    <mergeCell ref="A25:A26"/>
    <mergeCell ref="B25:D25"/>
    <mergeCell ref="A9:A16"/>
    <mergeCell ref="B9:D9"/>
    <mergeCell ref="A17:A24"/>
    <mergeCell ref="B17:D17"/>
  </mergeCells>
  <pageMargins left="0.7" right="0.7" top="0.75" bottom="0.75" header="0.3" footer="0.3"/>
  <pageSetup paperSize="9" scale="69" orientation="portrait" r:id="rId1"/>
  <headerFooter>
    <oddHeader>&amp;CZałącznik nr 1d do SIWZ - Zakładka nr 3</oddHeader>
  </headerFooter>
  <rowBreaks count="2" manualBreakCount="2">
    <brk id="14" max="3" man="1"/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Layout" zoomScaleNormal="100" workbookViewId="0">
      <selection activeCell="D16" sqref="D16"/>
    </sheetView>
  </sheetViews>
  <sheetFormatPr defaultRowHeight="15"/>
  <cols>
    <col min="1" max="1" width="7.42578125" style="36" customWidth="1"/>
    <col min="2" max="2" width="14.28515625" style="36" customWidth="1"/>
    <col min="3" max="3" width="27.42578125" style="36" customWidth="1"/>
    <col min="4" max="4" width="24.85546875" style="36" customWidth="1"/>
    <col min="5" max="5" width="9.140625" style="36"/>
    <col min="6" max="6" width="21.7109375" style="36" customWidth="1"/>
    <col min="7" max="8" width="9.140625" style="36"/>
    <col min="9" max="9" width="30.7109375" style="36" customWidth="1"/>
    <col min="10" max="10" width="18.28515625" style="36" customWidth="1"/>
    <col min="11" max="16384" width="9.140625" style="36"/>
  </cols>
  <sheetData>
    <row r="1" spans="1:10" ht="25.5">
      <c r="A1" s="116" t="s">
        <v>0</v>
      </c>
      <c r="B1" s="116" t="s">
        <v>317</v>
      </c>
      <c r="C1" s="117" t="s">
        <v>393</v>
      </c>
      <c r="D1" s="116" t="s">
        <v>318</v>
      </c>
      <c r="E1" s="116" t="s">
        <v>319</v>
      </c>
      <c r="F1" s="116" t="s">
        <v>320</v>
      </c>
      <c r="G1" s="116" t="s">
        <v>321</v>
      </c>
      <c r="H1" s="116" t="s">
        <v>322</v>
      </c>
      <c r="I1" s="118" t="s">
        <v>323</v>
      </c>
      <c r="J1" s="119" t="s">
        <v>324</v>
      </c>
    </row>
    <row r="2" spans="1:10">
      <c r="A2" s="120" t="s">
        <v>107</v>
      </c>
      <c r="B2" s="121"/>
      <c r="C2" s="121"/>
      <c r="D2" s="121"/>
      <c r="E2" s="121"/>
      <c r="F2" s="121"/>
      <c r="G2" s="121"/>
      <c r="H2" s="121"/>
      <c r="I2" s="121"/>
      <c r="J2" s="122"/>
    </row>
    <row r="3" spans="1:10">
      <c r="A3" s="123" t="s">
        <v>1</v>
      </c>
      <c r="B3" s="123" t="s">
        <v>325</v>
      </c>
      <c r="C3" s="127" t="s">
        <v>326</v>
      </c>
      <c r="D3" s="127" t="s">
        <v>327</v>
      </c>
      <c r="E3" s="123">
        <v>7146</v>
      </c>
      <c r="F3" s="123" t="s">
        <v>328</v>
      </c>
      <c r="G3" s="123">
        <v>6</v>
      </c>
      <c r="H3" s="123">
        <v>2011</v>
      </c>
      <c r="I3" s="124" t="s">
        <v>329</v>
      </c>
      <c r="J3" s="125" t="s">
        <v>330</v>
      </c>
    </row>
    <row r="4" spans="1:10">
      <c r="A4" s="123" t="s">
        <v>2</v>
      </c>
      <c r="B4" s="123" t="s">
        <v>331</v>
      </c>
      <c r="C4" s="127" t="s">
        <v>332</v>
      </c>
      <c r="D4" s="127" t="s">
        <v>327</v>
      </c>
      <c r="E4" s="123">
        <v>2402</v>
      </c>
      <c r="F4" s="123" t="s">
        <v>328</v>
      </c>
      <c r="G4" s="123">
        <v>5</v>
      </c>
      <c r="H4" s="123">
        <v>2010</v>
      </c>
      <c r="I4" s="124" t="s">
        <v>333</v>
      </c>
      <c r="J4" s="125" t="s">
        <v>330</v>
      </c>
    </row>
    <row r="5" spans="1:10">
      <c r="A5" s="123" t="s">
        <v>3</v>
      </c>
      <c r="B5" s="123" t="s">
        <v>334</v>
      </c>
      <c r="C5" s="127" t="s">
        <v>335</v>
      </c>
      <c r="D5" s="127" t="s">
        <v>327</v>
      </c>
      <c r="E5" s="123">
        <v>6842</v>
      </c>
      <c r="F5" s="123" t="s">
        <v>328</v>
      </c>
      <c r="G5" s="123">
        <v>6</v>
      </c>
      <c r="H5" s="123">
        <v>1989</v>
      </c>
      <c r="I5" s="124" t="s">
        <v>336</v>
      </c>
      <c r="J5" s="125" t="s">
        <v>337</v>
      </c>
    </row>
    <row r="6" spans="1:10">
      <c r="A6" s="123" t="s">
        <v>4</v>
      </c>
      <c r="B6" s="123" t="s">
        <v>338</v>
      </c>
      <c r="C6" s="127" t="s">
        <v>339</v>
      </c>
      <c r="D6" s="127" t="s">
        <v>327</v>
      </c>
      <c r="E6" s="123">
        <v>6842</v>
      </c>
      <c r="F6" s="123" t="s">
        <v>328</v>
      </c>
      <c r="G6" s="123">
        <v>2</v>
      </c>
      <c r="H6" s="123">
        <v>1985</v>
      </c>
      <c r="I6" s="124" t="s">
        <v>340</v>
      </c>
      <c r="J6" s="125" t="s">
        <v>337</v>
      </c>
    </row>
    <row r="7" spans="1:10">
      <c r="A7" s="123" t="s">
        <v>5</v>
      </c>
      <c r="B7" s="123" t="s">
        <v>341</v>
      </c>
      <c r="C7" s="127" t="s">
        <v>342</v>
      </c>
      <c r="D7" s="127" t="s">
        <v>327</v>
      </c>
      <c r="E7" s="123">
        <v>1870</v>
      </c>
      <c r="F7" s="123" t="s">
        <v>328</v>
      </c>
      <c r="G7" s="123">
        <v>9</v>
      </c>
      <c r="H7" s="123">
        <v>2004</v>
      </c>
      <c r="I7" s="124" t="s">
        <v>343</v>
      </c>
      <c r="J7" s="125" t="s">
        <v>337</v>
      </c>
    </row>
    <row r="8" spans="1:10">
      <c r="A8" s="123" t="s">
        <v>6</v>
      </c>
      <c r="B8" s="123" t="s">
        <v>344</v>
      </c>
      <c r="C8" s="127" t="s">
        <v>345</v>
      </c>
      <c r="D8" s="127" t="s">
        <v>327</v>
      </c>
      <c r="E8" s="123">
        <v>1588</v>
      </c>
      <c r="F8" s="123" t="s">
        <v>328</v>
      </c>
      <c r="G8" s="123">
        <v>9</v>
      </c>
      <c r="H8" s="123">
        <v>1991</v>
      </c>
      <c r="I8" s="124" t="s">
        <v>346</v>
      </c>
      <c r="J8" s="125" t="s">
        <v>347</v>
      </c>
    </row>
    <row r="9" spans="1:10">
      <c r="A9" s="123" t="s">
        <v>7</v>
      </c>
      <c r="B9" s="123" t="s">
        <v>348</v>
      </c>
      <c r="C9" s="127" t="s">
        <v>335</v>
      </c>
      <c r="D9" s="127" t="s">
        <v>327</v>
      </c>
      <c r="E9" s="123">
        <v>6842</v>
      </c>
      <c r="F9" s="123" t="s">
        <v>328</v>
      </c>
      <c r="G9" s="123">
        <v>6</v>
      </c>
      <c r="H9" s="123">
        <v>1991</v>
      </c>
      <c r="I9" s="124" t="s">
        <v>349</v>
      </c>
      <c r="J9" s="126" t="s">
        <v>347</v>
      </c>
    </row>
    <row r="10" spans="1:10">
      <c r="A10" s="123" t="s">
        <v>8</v>
      </c>
      <c r="B10" s="123" t="s">
        <v>350</v>
      </c>
      <c r="C10" s="127" t="s">
        <v>345</v>
      </c>
      <c r="D10" s="127" t="s">
        <v>327</v>
      </c>
      <c r="E10" s="123">
        <v>2370</v>
      </c>
      <c r="F10" s="123" t="s">
        <v>328</v>
      </c>
      <c r="G10" s="123">
        <v>9</v>
      </c>
      <c r="H10" s="123">
        <v>1992</v>
      </c>
      <c r="I10" s="124" t="s">
        <v>351</v>
      </c>
      <c r="J10" s="125" t="s">
        <v>352</v>
      </c>
    </row>
    <row r="11" spans="1:10">
      <c r="A11" s="123" t="s">
        <v>9</v>
      </c>
      <c r="B11" s="123" t="s">
        <v>353</v>
      </c>
      <c r="C11" s="127" t="s">
        <v>354</v>
      </c>
      <c r="D11" s="127" t="s">
        <v>327</v>
      </c>
      <c r="E11" s="123">
        <v>11100</v>
      </c>
      <c r="F11" s="123" t="s">
        <v>328</v>
      </c>
      <c r="G11" s="123">
        <v>4</v>
      </c>
      <c r="H11" s="123">
        <v>1977</v>
      </c>
      <c r="I11" s="124" t="s">
        <v>355</v>
      </c>
      <c r="J11" s="125" t="s">
        <v>352</v>
      </c>
    </row>
    <row r="12" spans="1:10">
      <c r="A12" s="123" t="s">
        <v>10</v>
      </c>
      <c r="B12" s="123" t="s">
        <v>356</v>
      </c>
      <c r="C12" s="127" t="s">
        <v>332</v>
      </c>
      <c r="D12" s="127" t="s">
        <v>327</v>
      </c>
      <c r="E12" s="123">
        <v>2496</v>
      </c>
      <c r="F12" s="123" t="s">
        <v>328</v>
      </c>
      <c r="G12" s="123">
        <v>9</v>
      </c>
      <c r="H12" s="123">
        <v>1990</v>
      </c>
      <c r="I12" s="124" t="s">
        <v>357</v>
      </c>
      <c r="J12" s="125" t="s">
        <v>358</v>
      </c>
    </row>
    <row r="13" spans="1:10">
      <c r="A13" s="123" t="s">
        <v>11</v>
      </c>
      <c r="B13" s="123" t="s">
        <v>359</v>
      </c>
      <c r="C13" s="127" t="s">
        <v>360</v>
      </c>
      <c r="D13" s="127" t="s">
        <v>327</v>
      </c>
      <c r="E13" s="123">
        <v>5975</v>
      </c>
      <c r="F13" s="123" t="s">
        <v>328</v>
      </c>
      <c r="G13" s="123">
        <v>4</v>
      </c>
      <c r="H13" s="123">
        <v>1975</v>
      </c>
      <c r="I13" s="124" t="s">
        <v>402</v>
      </c>
      <c r="J13" s="125" t="s">
        <v>361</v>
      </c>
    </row>
    <row r="14" spans="1:10">
      <c r="A14" s="123" t="s">
        <v>12</v>
      </c>
      <c r="B14" s="123" t="s">
        <v>362</v>
      </c>
      <c r="C14" s="127" t="s">
        <v>363</v>
      </c>
      <c r="D14" s="127" t="s">
        <v>327</v>
      </c>
      <c r="E14" s="123">
        <v>2120</v>
      </c>
      <c r="F14" s="123" t="s">
        <v>328</v>
      </c>
      <c r="G14" s="123">
        <v>6</v>
      </c>
      <c r="H14" s="123">
        <v>1985</v>
      </c>
      <c r="I14" s="124" t="s">
        <v>364</v>
      </c>
      <c r="J14" s="125" t="s">
        <v>361</v>
      </c>
    </row>
    <row r="15" spans="1:10">
      <c r="A15" s="123" t="s">
        <v>13</v>
      </c>
      <c r="B15" s="123" t="s">
        <v>365</v>
      </c>
      <c r="C15" s="127" t="s">
        <v>366</v>
      </c>
      <c r="D15" s="127" t="s">
        <v>327</v>
      </c>
      <c r="E15" s="123">
        <v>2295</v>
      </c>
      <c r="F15" s="123" t="s">
        <v>328</v>
      </c>
      <c r="G15" s="123">
        <v>8</v>
      </c>
      <c r="H15" s="123">
        <v>2001</v>
      </c>
      <c r="I15" s="124" t="s">
        <v>367</v>
      </c>
      <c r="J15" s="126" t="s">
        <v>368</v>
      </c>
    </row>
    <row r="16" spans="1:10">
      <c r="A16" s="123" t="s">
        <v>27</v>
      </c>
      <c r="B16" s="123" t="s">
        <v>369</v>
      </c>
      <c r="C16" s="127" t="s">
        <v>335</v>
      </c>
      <c r="D16" s="127" t="s">
        <v>327</v>
      </c>
      <c r="E16" s="123">
        <v>6842</v>
      </c>
      <c r="F16" s="123" t="s">
        <v>328</v>
      </c>
      <c r="G16" s="123">
        <v>6</v>
      </c>
      <c r="H16" s="123">
        <v>1995</v>
      </c>
      <c r="I16" s="124" t="s">
        <v>370</v>
      </c>
      <c r="J16" s="125" t="s">
        <v>371</v>
      </c>
    </row>
    <row r="17" spans="1:10">
      <c r="A17" s="123" t="s">
        <v>28</v>
      </c>
      <c r="B17" s="123" t="s">
        <v>372</v>
      </c>
      <c r="C17" s="127" t="s">
        <v>342</v>
      </c>
      <c r="D17" s="127" t="s">
        <v>327</v>
      </c>
      <c r="E17" s="123">
        <v>1870</v>
      </c>
      <c r="F17" s="123" t="s">
        <v>328</v>
      </c>
      <c r="G17" s="123">
        <v>9</v>
      </c>
      <c r="H17" s="123">
        <v>2002</v>
      </c>
      <c r="I17" s="124" t="s">
        <v>373</v>
      </c>
      <c r="J17" s="125" t="s">
        <v>371</v>
      </c>
    </row>
    <row r="18" spans="1:10">
      <c r="A18" s="123" t="s">
        <v>29</v>
      </c>
      <c r="B18" s="129" t="s">
        <v>374</v>
      </c>
      <c r="C18" s="127" t="s">
        <v>375</v>
      </c>
      <c r="D18" s="127" t="s">
        <v>327</v>
      </c>
      <c r="E18" s="123">
        <v>2370</v>
      </c>
      <c r="F18" s="123"/>
      <c r="G18" s="123">
        <v>9</v>
      </c>
      <c r="H18" s="123">
        <v>1992</v>
      </c>
      <c r="I18" s="124" t="s">
        <v>376</v>
      </c>
      <c r="J18" s="125" t="s">
        <v>284</v>
      </c>
    </row>
    <row r="19" spans="1:10">
      <c r="A19" s="123" t="s">
        <v>30</v>
      </c>
      <c r="B19" s="129" t="s">
        <v>377</v>
      </c>
      <c r="C19" s="127" t="s">
        <v>378</v>
      </c>
      <c r="D19" s="127" t="s">
        <v>379</v>
      </c>
      <c r="E19" s="123">
        <v>2148</v>
      </c>
      <c r="F19" s="123"/>
      <c r="G19" s="123">
        <v>9</v>
      </c>
      <c r="H19" s="123">
        <v>2004</v>
      </c>
      <c r="I19" s="124" t="s">
        <v>380</v>
      </c>
      <c r="J19" s="125" t="s">
        <v>284</v>
      </c>
    </row>
    <row r="20" spans="1:10">
      <c r="A20" s="123" t="s">
        <v>31</v>
      </c>
      <c r="B20" s="129" t="s">
        <v>381</v>
      </c>
      <c r="C20" s="127" t="s">
        <v>382</v>
      </c>
      <c r="D20" s="127" t="s">
        <v>388</v>
      </c>
      <c r="E20" s="123" t="s">
        <v>68</v>
      </c>
      <c r="F20" s="123">
        <v>520</v>
      </c>
      <c r="G20" s="123" t="s">
        <v>68</v>
      </c>
      <c r="H20" s="123">
        <v>2013</v>
      </c>
      <c r="I20" s="124" t="s">
        <v>383</v>
      </c>
      <c r="J20" s="125" t="s">
        <v>284</v>
      </c>
    </row>
    <row r="21" spans="1:10">
      <c r="A21" s="123" t="s">
        <v>32</v>
      </c>
      <c r="B21" s="129" t="s">
        <v>384</v>
      </c>
      <c r="C21" s="127" t="s">
        <v>382</v>
      </c>
      <c r="D21" s="127" t="s">
        <v>388</v>
      </c>
      <c r="E21" s="123" t="s">
        <v>68</v>
      </c>
      <c r="F21" s="123">
        <v>570</v>
      </c>
      <c r="G21" s="123" t="s">
        <v>68</v>
      </c>
      <c r="H21" s="123">
        <v>2013</v>
      </c>
      <c r="I21" s="124" t="s">
        <v>385</v>
      </c>
      <c r="J21" s="125" t="s">
        <v>284</v>
      </c>
    </row>
    <row r="22" spans="1:10">
      <c r="A22" s="123" t="s">
        <v>33</v>
      </c>
      <c r="B22" s="129" t="s">
        <v>386</v>
      </c>
      <c r="C22" s="127" t="s">
        <v>387</v>
      </c>
      <c r="D22" s="128" t="s">
        <v>389</v>
      </c>
      <c r="E22" s="128" t="s">
        <v>68</v>
      </c>
      <c r="F22" s="128"/>
      <c r="G22" s="128" t="s">
        <v>68</v>
      </c>
      <c r="H22" s="128">
        <v>2015</v>
      </c>
      <c r="I22" s="130" t="s">
        <v>390</v>
      </c>
      <c r="J22" s="125" t="s">
        <v>284</v>
      </c>
    </row>
    <row r="23" spans="1:10">
      <c r="A23" s="123" t="s">
        <v>34</v>
      </c>
      <c r="B23" s="129" t="s">
        <v>391</v>
      </c>
      <c r="C23" s="123" t="s">
        <v>392</v>
      </c>
      <c r="D23" s="127" t="s">
        <v>327</v>
      </c>
      <c r="E23" s="126">
        <v>6842</v>
      </c>
      <c r="F23" s="126" t="s">
        <v>68</v>
      </c>
      <c r="G23" s="126">
        <v>3</v>
      </c>
      <c r="H23" s="123">
        <v>1998</v>
      </c>
      <c r="I23" s="124" t="s">
        <v>394</v>
      </c>
      <c r="J23" s="125" t="s">
        <v>371</v>
      </c>
    </row>
    <row r="24" spans="1:10">
      <c r="A24" s="123" t="s">
        <v>35</v>
      </c>
      <c r="B24" s="131" t="s">
        <v>395</v>
      </c>
      <c r="C24" s="126" t="s">
        <v>396</v>
      </c>
      <c r="D24" s="127" t="s">
        <v>327</v>
      </c>
      <c r="E24" s="126">
        <v>2299</v>
      </c>
      <c r="F24" s="126">
        <v>750</v>
      </c>
      <c r="G24" s="126">
        <v>6</v>
      </c>
      <c r="H24" s="126">
        <v>2016</v>
      </c>
      <c r="I24" s="131" t="s">
        <v>397</v>
      </c>
      <c r="J24" s="125" t="s">
        <v>371</v>
      </c>
    </row>
    <row r="25" spans="1:10">
      <c r="A25" s="123" t="s">
        <v>36</v>
      </c>
      <c r="B25" s="131" t="s">
        <v>398</v>
      </c>
      <c r="C25" s="126" t="s">
        <v>399</v>
      </c>
      <c r="D25" s="127" t="s">
        <v>388</v>
      </c>
      <c r="E25" s="126" t="s">
        <v>68</v>
      </c>
      <c r="F25" s="126" t="s">
        <v>400</v>
      </c>
      <c r="G25" s="126" t="s">
        <v>68</v>
      </c>
      <c r="H25" s="126">
        <v>2016</v>
      </c>
      <c r="I25" s="131" t="s">
        <v>401</v>
      </c>
      <c r="J25" s="125" t="s">
        <v>330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&amp;CZałącznik nr 1d do SIWZ - Zakładka nr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Ogień</vt:lpstr>
      <vt:lpstr>Elektronika</vt:lpstr>
      <vt:lpstr>Zabezpieczenia</vt:lpstr>
      <vt:lpstr>Pojazdy</vt:lpstr>
      <vt:lpstr>Ogień!Obszar_wydruku</vt:lpstr>
      <vt:lpstr>Zabezpieczenia!Obszar_wydruku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 Broker</dc:creator>
  <cp:lastModifiedBy>Magda</cp:lastModifiedBy>
  <cp:lastPrinted>2017-11-07T14:41:48Z</cp:lastPrinted>
  <dcterms:created xsi:type="dcterms:W3CDTF">2012-01-13T14:07:06Z</dcterms:created>
  <dcterms:modified xsi:type="dcterms:W3CDTF">2017-11-07T14:41:54Z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