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5480" windowHeight="8670"/>
  </bookViews>
  <sheets>
    <sheet name="Zal_1_WPF_wg_RIO_Lodz" sheetId="1" r:id="rId1"/>
    <sheet name="przedsiewziecia ver 1b" sheetId="5" r:id="rId2"/>
    <sheet name="przedsięwzięcia Biała Rawska" sheetId="6" r:id="rId3"/>
    <sheet name="Raport zgodności" sheetId="7" r:id="rId4"/>
  </sheets>
  <definedNames>
    <definedName name="_xlnm.Print_Area" localSheetId="1">'przedsiewziecia ver 1b'!$A$3:$O$80</definedName>
    <definedName name="_xlnm.Print_Area" localSheetId="0">Zal_1_WPF_wg_RIO_Lodz!$A$8:$N$65</definedName>
    <definedName name="_xlnm.Print_Titles" localSheetId="1">'przedsiewziecia ver 1b'!$1:$1</definedName>
  </definedNames>
  <calcPr calcId="125725"/>
  <fileRecoveryPr autoRecover="0"/>
</workbook>
</file>

<file path=xl/calcChain.xml><?xml version="1.0" encoding="utf-8"?>
<calcChain xmlns="http://schemas.openxmlformats.org/spreadsheetml/2006/main">
  <c r="O64" i="1"/>
  <c r="N64"/>
  <c r="M64"/>
  <c r="L64"/>
  <c r="K64"/>
  <c r="J64"/>
  <c r="I64"/>
  <c r="H64"/>
  <c r="G64"/>
  <c r="E39"/>
  <c r="H16"/>
  <c r="G39"/>
  <c r="H41"/>
  <c r="H15"/>
  <c r="H12"/>
  <c r="G12"/>
  <c r="O27"/>
  <c r="N35"/>
  <c r="G31"/>
  <c r="G33" l="1"/>
  <c r="I12"/>
  <c r="J12" s="1"/>
  <c r="I15"/>
  <c r="J15" s="1"/>
  <c r="O28"/>
  <c r="N28"/>
  <c r="M28"/>
  <c r="L28"/>
  <c r="K28"/>
  <c r="J28"/>
  <c r="I28"/>
  <c r="H28"/>
  <c r="N27"/>
  <c r="M27"/>
  <c r="L27"/>
  <c r="K27"/>
  <c r="J27"/>
  <c r="I27"/>
  <c r="H27"/>
  <c r="I14"/>
  <c r="H26"/>
  <c r="I16"/>
  <c r="J16" s="1"/>
  <c r="K16" s="1"/>
  <c r="L16" s="1"/>
  <c r="M16" s="1"/>
  <c r="N16" s="1"/>
  <c r="O16" s="1"/>
  <c r="F35"/>
  <c r="F26"/>
  <c r="F11"/>
  <c r="E50"/>
  <c r="E46"/>
  <c r="E53" s="1"/>
  <c r="E45"/>
  <c r="E26"/>
  <c r="E11"/>
  <c r="G18" i="6" l="1"/>
  <c r="K18" s="1"/>
  <c r="H15"/>
  <c r="G15"/>
  <c r="K15" s="1"/>
  <c r="H10"/>
  <c r="G10"/>
  <c r="H8"/>
  <c r="G8"/>
  <c r="F8"/>
  <c r="G17" i="1" l="1"/>
  <c r="H17" s="1"/>
  <c r="I17" s="1"/>
  <c r="J17" s="1"/>
  <c r="K17" s="1"/>
  <c r="L17" s="1"/>
  <c r="M17" s="1"/>
  <c r="N17" s="1"/>
  <c r="O17" s="1"/>
  <c r="G26"/>
  <c r="I26"/>
  <c r="J26"/>
  <c r="K26"/>
  <c r="L26"/>
  <c r="M26"/>
  <c r="N26"/>
  <c r="G11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AI4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E44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N56"/>
  <c r="M56"/>
  <c r="L56"/>
  <c r="K56"/>
  <c r="J56"/>
  <c r="I56"/>
  <c r="H56"/>
  <c r="G56"/>
  <c r="F56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F55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G52"/>
  <c r="F52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F50"/>
  <c r="AI49"/>
  <c r="AI51"/>
  <c r="AH49"/>
  <c r="AH51"/>
  <c r="AG49"/>
  <c r="AG51"/>
  <c r="AF49"/>
  <c r="AF51"/>
  <c r="AE49"/>
  <c r="AE51"/>
  <c r="AD49"/>
  <c r="AD51"/>
  <c r="AC49"/>
  <c r="AC51"/>
  <c r="AB49"/>
  <c r="AB51"/>
  <c r="AA49"/>
  <c r="AA51"/>
  <c r="Z49"/>
  <c r="Z51"/>
  <c r="Y49"/>
  <c r="Y51"/>
  <c r="X49"/>
  <c r="X51"/>
  <c r="W49"/>
  <c r="W51"/>
  <c r="V49"/>
  <c r="V51"/>
  <c r="U49"/>
  <c r="U51"/>
  <c r="T49"/>
  <c r="T51"/>
  <c r="S49"/>
  <c r="S51"/>
  <c r="R49"/>
  <c r="R51"/>
  <c r="Q49"/>
  <c r="Q51"/>
  <c r="P49"/>
  <c r="P51"/>
  <c r="O49"/>
  <c r="N49"/>
  <c r="M49"/>
  <c r="L49"/>
  <c r="K49"/>
  <c r="J49"/>
  <c r="I49"/>
  <c r="H49"/>
  <c r="G49"/>
  <c r="F49"/>
  <c r="F51" s="1"/>
  <c r="AI46"/>
  <c r="AH46"/>
  <c r="AG46"/>
  <c r="AF46"/>
  <c r="AF53" s="1"/>
  <c r="AF54" s="1"/>
  <c r="AE46"/>
  <c r="AE53"/>
  <c r="AD46"/>
  <c r="AC46"/>
  <c r="AB46"/>
  <c r="AB53" s="1"/>
  <c r="AB54" s="1"/>
  <c r="AA46"/>
  <c r="AA53" s="1"/>
  <c r="AA54" s="1"/>
  <c r="Z46"/>
  <c r="Y46"/>
  <c r="X46"/>
  <c r="X53" s="1"/>
  <c r="X54" s="1"/>
  <c r="W46"/>
  <c r="W53"/>
  <c r="V46"/>
  <c r="U46"/>
  <c r="T46"/>
  <c r="T53" s="1"/>
  <c r="T54" s="1"/>
  <c r="S46"/>
  <c r="S53"/>
  <c r="R46"/>
  <c r="Q46"/>
  <c r="P46"/>
  <c r="P53" s="1"/>
  <c r="P54" s="1"/>
  <c r="H46"/>
  <c r="G46"/>
  <c r="F46"/>
  <c r="AI45"/>
  <c r="AH45"/>
  <c r="AG45"/>
  <c r="AG47" s="1"/>
  <c r="AF45"/>
  <c r="AE45"/>
  <c r="AE47" s="1"/>
  <c r="AD45"/>
  <c r="AC45"/>
  <c r="AC47" s="1"/>
  <c r="AB45"/>
  <c r="AA45"/>
  <c r="AA47" s="1"/>
  <c r="Z45"/>
  <c r="Y45"/>
  <c r="Y47" s="1"/>
  <c r="X45"/>
  <c r="W45"/>
  <c r="W47" s="1"/>
  <c r="V45"/>
  <c r="U45"/>
  <c r="U47" s="1"/>
  <c r="T45"/>
  <c r="S45"/>
  <c r="S47" s="1"/>
  <c r="R45"/>
  <c r="Q45"/>
  <c r="Q47" s="1"/>
  <c r="P45"/>
  <c r="G45"/>
  <c r="G47" s="1"/>
  <c r="F45"/>
  <c r="E55"/>
  <c r="E52"/>
  <c r="E49"/>
  <c r="E51" s="1"/>
  <c r="E21"/>
  <c r="E25"/>
  <c r="E30" s="1"/>
  <c r="E34" s="1"/>
  <c r="F21"/>
  <c r="G21"/>
  <c r="P21"/>
  <c r="Q21"/>
  <c r="Q25" s="1"/>
  <c r="R21"/>
  <c r="R25" s="1"/>
  <c r="S21"/>
  <c r="S25" s="1"/>
  <c r="T21"/>
  <c r="U21"/>
  <c r="U25" s="1"/>
  <c r="V21"/>
  <c r="V25" s="1"/>
  <c r="W21"/>
  <c r="W25"/>
  <c r="X21"/>
  <c r="Y21"/>
  <c r="Y25" s="1"/>
  <c r="Z21"/>
  <c r="Z25" s="1"/>
  <c r="AA21"/>
  <c r="AA25" s="1"/>
  <c r="AB21"/>
  <c r="AC21"/>
  <c r="AC25" s="1"/>
  <c r="AD21"/>
  <c r="AD25" s="1"/>
  <c r="AE21"/>
  <c r="AE25"/>
  <c r="AF21"/>
  <c r="AG21"/>
  <c r="AG25" s="1"/>
  <c r="AH21"/>
  <c r="AH25" s="1"/>
  <c r="AI21"/>
  <c r="AI25" s="1"/>
  <c r="F25"/>
  <c r="P25"/>
  <c r="T25"/>
  <c r="X25"/>
  <c r="AB25"/>
  <c r="AF25"/>
  <c r="E43"/>
  <c r="F43"/>
  <c r="G43"/>
  <c r="P26"/>
  <c r="Q26"/>
  <c r="Q39" s="1"/>
  <c r="R26"/>
  <c r="R39" s="1"/>
  <c r="S26"/>
  <c r="T26"/>
  <c r="T39" s="1"/>
  <c r="U26"/>
  <c r="U39" s="1"/>
  <c r="V26"/>
  <c r="V39" s="1"/>
  <c r="W26"/>
  <c r="W30" s="1"/>
  <c r="W34" s="1"/>
  <c r="X26"/>
  <c r="X39" s="1"/>
  <c r="Y26"/>
  <c r="Y39" s="1"/>
  <c r="Z26"/>
  <c r="Z39" s="1"/>
  <c r="AA26"/>
  <c r="AB26"/>
  <c r="AB39" s="1"/>
  <c r="AC26"/>
  <c r="AC39" s="1"/>
  <c r="AD26"/>
  <c r="AD39" s="1"/>
  <c r="AE26"/>
  <c r="AE30" s="1"/>
  <c r="AE34" s="1"/>
  <c r="AF26"/>
  <c r="AF39" s="1"/>
  <c r="AG26"/>
  <c r="AH26"/>
  <c r="AH39" s="1"/>
  <c r="AI26"/>
  <c r="F30"/>
  <c r="F34" s="1"/>
  <c r="E56"/>
  <c r="E47"/>
  <c r="E48" s="1"/>
  <c r="F47"/>
  <c r="P47"/>
  <c r="P48" s="1"/>
  <c r="R47"/>
  <c r="T47"/>
  <c r="T48" s="1"/>
  <c r="V47"/>
  <c r="X47"/>
  <c r="X48" s="1"/>
  <c r="Z47"/>
  <c r="AB47"/>
  <c r="AB48" s="1"/>
  <c r="AD47"/>
  <c r="AF47"/>
  <c r="AF48" s="1"/>
  <c r="AH47"/>
  <c r="AI47"/>
  <c r="AI48" s="1"/>
  <c r="F53"/>
  <c r="F54" s="1"/>
  <c r="G22" s="1"/>
  <c r="R53"/>
  <c r="R54" s="1"/>
  <c r="V53"/>
  <c r="V54" s="1"/>
  <c r="Z53"/>
  <c r="Z54" s="1"/>
  <c r="AD53"/>
  <c r="AD54" s="1"/>
  <c r="AH53"/>
  <c r="AH54" s="1"/>
  <c r="AI53"/>
  <c r="AI54" s="1"/>
  <c r="E54"/>
  <c r="S54"/>
  <c r="W54"/>
  <c r="AE54"/>
  <c r="F39"/>
  <c r="AF40"/>
  <c r="T40"/>
  <c r="E40"/>
  <c r="AH48"/>
  <c r="AH40"/>
  <c r="AD48"/>
  <c r="AD40"/>
  <c r="Z48"/>
  <c r="Z40"/>
  <c r="V48"/>
  <c r="V40"/>
  <c r="R48"/>
  <c r="R40"/>
  <c r="F48"/>
  <c r="F40"/>
  <c r="AI40"/>
  <c r="AB40"/>
  <c r="X40"/>
  <c r="O56"/>
  <c r="O26"/>
  <c r="AF30" l="1"/>
  <c r="AF34" s="1"/>
  <c r="X30"/>
  <c r="X34" s="1"/>
  <c r="P30"/>
  <c r="P34" s="1"/>
  <c r="AH30"/>
  <c r="AH34" s="1"/>
  <c r="Z30"/>
  <c r="Z34" s="1"/>
  <c r="R30"/>
  <c r="R34" s="1"/>
  <c r="AI30"/>
  <c r="AI34" s="1"/>
  <c r="AA30"/>
  <c r="AA34" s="1"/>
  <c r="S30"/>
  <c r="S34" s="1"/>
  <c r="AB30"/>
  <c r="AB34" s="1"/>
  <c r="T30"/>
  <c r="T34" s="1"/>
  <c r="AD30"/>
  <c r="AD34" s="1"/>
  <c r="V30"/>
  <c r="V34" s="1"/>
  <c r="G25"/>
  <c r="G30" s="1"/>
  <c r="Q53"/>
  <c r="Q54" s="1"/>
  <c r="U53"/>
  <c r="U54" s="1"/>
  <c r="Y53"/>
  <c r="Y54" s="1"/>
  <c r="AC53"/>
  <c r="AC54" s="1"/>
  <c r="AG53"/>
  <c r="AG54" s="1"/>
  <c r="G40"/>
  <c r="G48"/>
  <c r="Q48"/>
  <c r="Q40"/>
  <c r="S48"/>
  <c r="S40"/>
  <c r="U48"/>
  <c r="U40"/>
  <c r="W48"/>
  <c r="W40"/>
  <c r="Y48"/>
  <c r="Y40"/>
  <c r="AA48"/>
  <c r="AA40"/>
  <c r="AC48"/>
  <c r="AC40"/>
  <c r="AE48"/>
  <c r="AE40"/>
  <c r="AG48"/>
  <c r="AG40"/>
  <c r="H55"/>
  <c r="G55"/>
  <c r="U41"/>
  <c r="U42" s="1"/>
  <c r="AG41"/>
  <c r="AC41"/>
  <c r="AC42" s="1"/>
  <c r="AG30"/>
  <c r="AG34" s="1"/>
  <c r="AI39"/>
  <c r="AI42" s="1"/>
  <c r="AG39"/>
  <c r="AG42" s="1"/>
  <c r="AE39"/>
  <c r="AA39"/>
  <c r="W39"/>
  <c r="S39"/>
  <c r="Y41"/>
  <c r="Y42" s="1"/>
  <c r="AC30"/>
  <c r="AC34" s="1"/>
  <c r="Y30"/>
  <c r="Y34" s="1"/>
  <c r="U30"/>
  <c r="U34" s="1"/>
  <c r="Q30"/>
  <c r="Q34" s="1"/>
  <c r="G35"/>
  <c r="G67" s="1"/>
  <c r="F67"/>
  <c r="F44"/>
  <c r="AE41" l="1"/>
  <c r="AE42" s="1"/>
  <c r="AF41"/>
  <c r="AF42" s="1"/>
  <c r="AB41"/>
  <c r="AB42" s="1"/>
  <c r="AA41"/>
  <c r="X41"/>
  <c r="X42" s="1"/>
  <c r="W41"/>
  <c r="W42" s="1"/>
  <c r="S41"/>
  <c r="T41"/>
  <c r="T42" s="1"/>
  <c r="S42"/>
  <c r="AA42"/>
  <c r="AH41"/>
  <c r="AH42" s="1"/>
  <c r="AD41"/>
  <c r="AD42" s="1"/>
  <c r="Z41"/>
  <c r="Z42" s="1"/>
  <c r="V41"/>
  <c r="V42" s="1"/>
  <c r="H35"/>
  <c r="H67" s="1"/>
  <c r="G44"/>
  <c r="I35" l="1"/>
  <c r="I67" s="1"/>
  <c r="J35" l="1"/>
  <c r="J67" s="1"/>
  <c r="K35" l="1"/>
  <c r="K67" s="1"/>
  <c r="L35" l="1"/>
  <c r="L67" s="1"/>
  <c r="M35" l="1"/>
  <c r="M67" s="1"/>
  <c r="O35" l="1"/>
  <c r="N67" l="1"/>
  <c r="P67" l="1"/>
  <c r="I55" l="1"/>
  <c r="H45"/>
  <c r="H47"/>
  <c r="H11"/>
  <c r="I45"/>
  <c r="I11"/>
  <c r="I44" s="1"/>
  <c r="H43" l="1"/>
  <c r="H52"/>
  <c r="H39"/>
  <c r="H40"/>
  <c r="H21"/>
  <c r="H25" s="1"/>
  <c r="H30" s="1"/>
  <c r="H48"/>
  <c r="H42"/>
  <c r="I39"/>
  <c r="I52"/>
  <c r="H44"/>
  <c r="H31" l="1"/>
  <c r="H50" s="1"/>
  <c r="H53" s="1"/>
  <c r="I41"/>
  <c r="I42" s="1"/>
  <c r="J45"/>
  <c r="J11"/>
  <c r="K12"/>
  <c r="H34" l="1"/>
  <c r="H54"/>
  <c r="H51"/>
  <c r="K45"/>
  <c r="K11"/>
  <c r="L12"/>
  <c r="J44"/>
  <c r="J52"/>
  <c r="J39"/>
  <c r="L45" l="1"/>
  <c r="L11"/>
  <c r="M12"/>
  <c r="K44"/>
  <c r="K52"/>
  <c r="K39"/>
  <c r="M45" l="1"/>
  <c r="M11"/>
  <c r="N12"/>
  <c r="O12" s="1"/>
  <c r="L44"/>
  <c r="L52"/>
  <c r="L39"/>
  <c r="N45" l="1"/>
  <c r="N11"/>
  <c r="M44"/>
  <c r="M52"/>
  <c r="M39"/>
  <c r="O45" l="1"/>
  <c r="O11"/>
  <c r="N44"/>
  <c r="N52"/>
  <c r="N39"/>
  <c r="O44" l="1"/>
  <c r="O52"/>
  <c r="O39"/>
  <c r="I46" l="1"/>
  <c r="I47" s="1"/>
  <c r="I21"/>
  <c r="I25" s="1"/>
  <c r="J21"/>
  <c r="J25" s="1"/>
  <c r="J30" s="1"/>
  <c r="K15"/>
  <c r="K21" s="1"/>
  <c r="K25" s="1"/>
  <c r="K30" s="1"/>
  <c r="L15" l="1"/>
  <c r="I48"/>
  <c r="I40"/>
  <c r="J41" s="1"/>
  <c r="J42" s="1"/>
  <c r="K31"/>
  <c r="K50" s="1"/>
  <c r="K51" s="1"/>
  <c r="J31"/>
  <c r="J50" s="1"/>
  <c r="I30"/>
  <c r="L46"/>
  <c r="K46"/>
  <c r="J46"/>
  <c r="L21" l="1"/>
  <c r="L25" s="1"/>
  <c r="L30" s="1"/>
  <c r="L31" s="1"/>
  <c r="L50" s="1"/>
  <c r="L51" s="1"/>
  <c r="M15"/>
  <c r="J51"/>
  <c r="J53"/>
  <c r="I31"/>
  <c r="I50" s="1"/>
  <c r="J34"/>
  <c r="K34"/>
  <c r="J54"/>
  <c r="J47"/>
  <c r="K53"/>
  <c r="K54" s="1"/>
  <c r="K47"/>
  <c r="L47"/>
  <c r="L53" l="1"/>
  <c r="L54" s="1"/>
  <c r="L34"/>
  <c r="M21"/>
  <c r="M25" s="1"/>
  <c r="M30" s="1"/>
  <c r="N15"/>
  <c r="M46"/>
  <c r="M47" s="1"/>
  <c r="M40" s="1"/>
  <c r="I51"/>
  <c r="I53"/>
  <c r="I54" s="1"/>
  <c r="I34"/>
  <c r="L48"/>
  <c r="L40"/>
  <c r="K48"/>
  <c r="K40"/>
  <c r="M48"/>
  <c r="J48"/>
  <c r="J40"/>
  <c r="M31" l="1"/>
  <c r="M50" s="1"/>
  <c r="N21"/>
  <c r="N25" s="1"/>
  <c r="N30" s="1"/>
  <c r="N46"/>
  <c r="N47" s="1"/>
  <c r="O15"/>
  <c r="L41"/>
  <c r="L42" s="1"/>
  <c r="M41"/>
  <c r="M42" s="1"/>
  <c r="K41"/>
  <c r="K42" s="1"/>
  <c r="N41"/>
  <c r="N42" s="1"/>
  <c r="M34" l="1"/>
  <c r="O46"/>
  <c r="O47" s="1"/>
  <c r="O21"/>
  <c r="O25" s="1"/>
  <c r="O30" s="1"/>
  <c r="N31"/>
  <c r="N50" s="1"/>
  <c r="M51"/>
  <c r="M53"/>
  <c r="M54" s="1"/>
  <c r="N48"/>
  <c r="N40"/>
  <c r="O41" s="1"/>
  <c r="O42" s="1"/>
  <c r="G50"/>
  <c r="G51" s="1"/>
  <c r="N51" l="1"/>
  <c r="N53"/>
  <c r="N54" s="1"/>
  <c r="O48"/>
  <c r="O40"/>
  <c r="G53"/>
  <c r="G54" s="1"/>
  <c r="O31"/>
  <c r="O50" s="1"/>
  <c r="N34"/>
  <c r="O34" l="1"/>
  <c r="O51"/>
  <c r="O53"/>
  <c r="O54" s="1"/>
  <c r="Q41"/>
  <c r="Q42" s="1"/>
  <c r="R41"/>
  <c r="R42" s="1"/>
</calcChain>
</file>

<file path=xl/comments1.xml><?xml version="1.0" encoding="utf-8"?>
<comments xmlns="http://schemas.openxmlformats.org/spreadsheetml/2006/main">
  <authors>
    <author>Adam Głębski</author>
    <author>AJG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38"/>
          </rPr>
          <t>Adam Głębski:</t>
        </r>
        <r>
          <rPr>
            <sz val="8"/>
            <color indexed="81"/>
            <rFont val="Tahoma"/>
            <family val="2"/>
            <charset val="238"/>
          </rPr>
          <t xml:space="preserve">
Ten załącznik nie wskazuje źródeł finansowania przedsięwzięć .. To może ale nie musi być zagrożeniem</t>
        </r>
      </text>
    </comment>
    <comment ref="B3" authorId="1">
      <text>
        <r>
          <rPr>
            <b/>
            <sz val="8"/>
            <color indexed="81"/>
            <rFont val="Tahoma"/>
            <family val="2"/>
            <charset val="238"/>
          </rPr>
          <t>AJG:</t>
        </r>
        <r>
          <rPr>
            <sz val="8"/>
            <color indexed="81"/>
            <rFont val="Tahoma"/>
            <family val="2"/>
            <charset val="238"/>
          </rPr>
          <t xml:space="preserve">
art.226 ust 3 pkt 1
ujęto wszystkie rodzaje przedsięwzięć jakie określono w art. 226 ust. 4</t>
        </r>
      </text>
    </comment>
    <comment ref="C3" authorId="1">
      <text>
        <r>
          <rPr>
            <b/>
            <sz val="8"/>
            <color indexed="81"/>
            <rFont val="Tahoma"/>
            <family val="2"/>
            <charset val="238"/>
          </rPr>
          <t>AJG:</t>
        </r>
        <r>
          <rPr>
            <sz val="8"/>
            <color indexed="81"/>
            <rFont val="Tahoma"/>
            <family val="2"/>
            <charset val="238"/>
          </rPr>
          <t xml:space="preserve">
art.226 ust 3 pkt 2</t>
        </r>
      </text>
    </comment>
    <comment ref="H3" authorId="1">
      <text>
        <r>
          <rPr>
            <b/>
            <sz val="8"/>
            <color indexed="81"/>
            <rFont val="Tahoma"/>
            <family val="2"/>
            <charset val="238"/>
          </rPr>
          <t>AJG:</t>
        </r>
        <r>
          <rPr>
            <sz val="8"/>
            <color indexed="81"/>
            <rFont val="Tahoma"/>
            <family val="2"/>
            <charset val="238"/>
          </rPr>
          <t xml:space="preserve">
art.226 ust 3 pkt 3</t>
        </r>
      </text>
    </comment>
    <comment ref="J3" authorId="0">
      <text>
        <r>
          <rPr>
            <b/>
            <sz val="8"/>
            <color indexed="81"/>
            <rFont val="Tahoma"/>
            <family val="2"/>
            <charset val="238"/>
          </rPr>
          <t>Adam Głębski:</t>
        </r>
        <r>
          <rPr>
            <sz val="8"/>
            <color indexed="81"/>
            <rFont val="Tahoma"/>
            <family val="2"/>
            <charset val="238"/>
          </rPr>
          <t xml:space="preserve">
art.226 ust 3 pkt 4 limit wydatków w poszczególnych latach</t>
        </r>
      </text>
    </comment>
    <comment ref="O3" authorId="0">
      <text>
        <r>
          <rPr>
            <b/>
            <sz val="8"/>
            <color indexed="81"/>
            <rFont val="Tahoma"/>
            <family val="2"/>
            <charset val="238"/>
          </rPr>
          <t>Adam Głębski:</t>
        </r>
        <r>
          <rPr>
            <sz val="8"/>
            <color indexed="81"/>
            <rFont val="Tahoma"/>
            <family val="2"/>
            <charset val="238"/>
          </rPr>
          <t xml:space="preserve">
limit z art. 226 ust. 3 pkt 5</t>
        </r>
      </text>
    </comment>
    <comment ref="J4" authorId="1">
      <text>
        <r>
          <rPr>
            <b/>
            <sz val="8"/>
            <color indexed="81"/>
            <rFont val="Tahoma"/>
            <family val="2"/>
            <charset val="238"/>
          </rPr>
          <t>AJG:</t>
        </r>
        <r>
          <rPr>
            <sz val="8"/>
            <color indexed="81"/>
            <rFont val="Tahoma"/>
            <family val="2"/>
            <charset val="238"/>
          </rPr>
          <t xml:space="preserve">
Kwoty planu powinny być zgodne z planem wydatków w projekcie budżetu</t>
        </r>
      </text>
    </comment>
  </commentList>
</comments>
</file>

<file path=xl/sharedStrings.xml><?xml version="1.0" encoding="utf-8"?>
<sst xmlns="http://schemas.openxmlformats.org/spreadsheetml/2006/main" count="237" uniqueCount="157">
  <si>
    <t>Lp.</t>
  </si>
  <si>
    <t>Wyszczególnienie</t>
  </si>
  <si>
    <t>1.</t>
  </si>
  <si>
    <t>a</t>
  </si>
  <si>
    <t>dochody bieżące</t>
  </si>
  <si>
    <t>b</t>
  </si>
  <si>
    <t>dochody majątkowe, w tym:</t>
  </si>
  <si>
    <t>- ze sprzedaży majątku</t>
  </si>
  <si>
    <t>2.</t>
  </si>
  <si>
    <t>Wydatki bieżące (bez odsetek i prowizji od: kredytów i pożyczek oraz wyemitowanych papierów wartościowych), w tym:</t>
  </si>
  <si>
    <t>na wynagrodzenia i składki od nich naliczane</t>
  </si>
  <si>
    <t>związane z funkcjonowaniem organów JST</t>
  </si>
  <si>
    <t>c</t>
  </si>
  <si>
    <t>z tytułu poręczeń i gwarancji, w tym:</t>
  </si>
  <si>
    <t>-gwarancje i poręczenia podlegające wyłączeniu z limitów spłaty zobowiązań z art. 243 ufp/169 sufp</t>
  </si>
  <si>
    <t>d</t>
  </si>
  <si>
    <t>wydatki bieżące objęte limitem art. 226 ust. 4 ufp</t>
  </si>
  <si>
    <t>3.</t>
  </si>
  <si>
    <t>4.</t>
  </si>
  <si>
    <t>Nadwyżka budżetowa z lat ubiegłych plus wolne środki, zgodnie z art. 217 ufp, w tym:</t>
  </si>
  <si>
    <t>5.</t>
  </si>
  <si>
    <t>6.</t>
  </si>
  <si>
    <t>7.</t>
  </si>
  <si>
    <t>Spłata i obsługa długu, z tego:</t>
  </si>
  <si>
    <t>rozchody z tytułu spłat rat kapitałowych oraz wykupu papierów wartościowych</t>
  </si>
  <si>
    <t>wydatki bieżące na obsługę długu</t>
  </si>
  <si>
    <t>8.</t>
  </si>
  <si>
    <t>Inne rozchody (bez spłaty długu, np. udzielane pożyczki)</t>
  </si>
  <si>
    <t>9.</t>
  </si>
  <si>
    <t>10.</t>
  </si>
  <si>
    <t>Wydatki majątkowe, w tym:</t>
  </si>
  <si>
    <t>- wydatki majątkowe objęte limitem art. 226 ust. 4 ufp</t>
  </si>
  <si>
    <t>11.</t>
  </si>
  <si>
    <t>Przychody (kredyty, pożyczki, emisje obligacji)</t>
  </si>
  <si>
    <t>12.</t>
  </si>
  <si>
    <t>13.</t>
  </si>
  <si>
    <t>14.</t>
  </si>
  <si>
    <t>15.</t>
  </si>
  <si>
    <t>16.</t>
  </si>
  <si>
    <t>Kwota długu, w tym:</t>
  </si>
  <si>
    <t>łączna kwota wyłączeń z art. 243 ust. 3 pkt 1ufp oraz art. 170 ust. 3 sufp</t>
  </si>
  <si>
    <t>kwota wyłączeń z art. 243 ust. 3 pkt 1ufp oraz art. 169 ust. 3 sufp przypadająca na dany rok</t>
  </si>
  <si>
    <t>Kwota zobowiązań związku współtworzonego przez JST  przypadających do spłaty w danym roku budżetowym podlegające doliczeniu zgodnie z art. 244 ufp</t>
  </si>
  <si>
    <t>Spełnienie wskaźnika spłaty z art. 243 ufp po uwzględnieniu art. 244 ufp</t>
  </si>
  <si>
    <t>17.</t>
  </si>
  <si>
    <t>18.</t>
  </si>
  <si>
    <t>19.</t>
  </si>
  <si>
    <t>20.</t>
  </si>
  <si>
    <t>21.</t>
  </si>
  <si>
    <t>22.</t>
  </si>
  <si>
    <t>23.</t>
  </si>
  <si>
    <t>e</t>
  </si>
  <si>
    <r>
      <t xml:space="preserve">Rozliczenie budżetu </t>
    </r>
    <r>
      <rPr>
        <b/>
        <sz val="9"/>
        <color indexed="60"/>
        <rFont val="Times New Roman"/>
        <family val="1"/>
        <charset val="238"/>
      </rPr>
      <t>[9-10+11]</t>
    </r>
  </si>
  <si>
    <r>
      <t xml:space="preserve">Środki do dyspozycji </t>
    </r>
    <r>
      <rPr>
        <b/>
        <sz val="9"/>
        <color indexed="60"/>
        <rFont val="Times New Roman"/>
        <family val="1"/>
        <charset val="238"/>
      </rPr>
      <t>[6-7-8]</t>
    </r>
  </si>
  <si>
    <r>
      <t xml:space="preserve">Środki do dyspozycji </t>
    </r>
    <r>
      <rPr>
        <b/>
        <sz val="9"/>
        <color indexed="60"/>
        <rFont val="Times New Roman"/>
        <family val="1"/>
        <charset val="238"/>
      </rPr>
      <t>[3+4+5]</t>
    </r>
  </si>
  <si>
    <r>
      <t xml:space="preserve">Różnica </t>
    </r>
    <r>
      <rPr>
        <b/>
        <sz val="9"/>
        <color indexed="60"/>
        <rFont val="Times New Roman"/>
        <family val="1"/>
        <charset val="238"/>
      </rPr>
      <t>[1-2]</t>
    </r>
  </si>
  <si>
    <r>
      <t xml:space="preserve">Maksymalny dopuszczalny wskaźnik spłaty z art. 243 ufp 
</t>
    </r>
    <r>
      <rPr>
        <b/>
        <sz val="9"/>
        <color indexed="60"/>
        <rFont val="Times New Roman"/>
        <family val="1"/>
        <charset val="238"/>
      </rPr>
      <t>(średnia z trzech poprzednich lat [([1a]-[19]+[1c])/[1]])</t>
    </r>
  </si>
  <si>
    <r>
      <t xml:space="preserve">Planowana łączna kwota spłaty zobowiązań/dochody ogółem - max 15% z art. 169 sufp
</t>
    </r>
    <r>
      <rPr>
        <b/>
        <sz val="9"/>
        <color indexed="60"/>
        <rFont val="Times New Roman"/>
        <family val="1"/>
        <charset val="238"/>
      </rPr>
      <t>[(7+ 2c - 2d - 13b)/ 1 ]</t>
    </r>
  </si>
  <si>
    <r>
      <t xml:space="preserve">Zadłużenie/dochody ogółem - max 60% z art. 170 sufp 
</t>
    </r>
    <r>
      <rPr>
        <b/>
        <sz val="9"/>
        <color indexed="60"/>
        <rFont val="Times New Roman"/>
        <family val="1"/>
        <charset val="238"/>
      </rPr>
      <t>[ (13 - 13a )/ 1 ]</t>
    </r>
  </si>
  <si>
    <r>
      <t xml:space="preserve">Dochody bieżące - wydatki bieżące </t>
    </r>
    <r>
      <rPr>
        <b/>
        <sz val="9"/>
        <color indexed="60"/>
        <rFont val="Times New Roman"/>
        <family val="1"/>
        <charset val="238"/>
      </rPr>
      <t>[1a-19]</t>
    </r>
  </si>
  <si>
    <t>w tym: finansowanie deficytu operacyjnego ze środków pochodzących z nadwyżki budżetowej z lat ubiegłych lub z wolnych środków
(wypełniać tylko wtedy gdy powstał deficyt operacjny (tj. [3] &lt; 0 ))</t>
  </si>
  <si>
    <t>21a.</t>
  </si>
  <si>
    <t>24.</t>
  </si>
  <si>
    <t>25.</t>
  </si>
  <si>
    <t>26.</t>
  </si>
  <si>
    <t>27.</t>
  </si>
  <si>
    <t>28.</t>
  </si>
  <si>
    <t>29.</t>
  </si>
  <si>
    <r>
      <t xml:space="preserve">Dochody majątkowe - wydatki majątkowe </t>
    </r>
    <r>
      <rPr>
        <b/>
        <sz val="9"/>
        <color indexed="60"/>
        <rFont val="Times New Roman"/>
        <family val="1"/>
        <charset val="238"/>
      </rPr>
      <t>[1b-10]</t>
    </r>
  </si>
  <si>
    <r>
      <t xml:space="preserve">Wynik budżetu </t>
    </r>
    <r>
      <rPr>
        <b/>
        <sz val="9"/>
        <color indexed="60"/>
        <rFont val="Times New Roman"/>
        <family val="1"/>
        <charset val="238"/>
      </rPr>
      <t>[1-26]</t>
    </r>
  </si>
  <si>
    <r>
      <t xml:space="preserve">Planowana łączna kwota spłaty zobowiązań </t>
    </r>
    <r>
      <rPr>
        <b/>
        <sz val="9"/>
        <color indexed="60"/>
        <rFont val="Times New Roman"/>
        <family val="1"/>
        <charset val="238"/>
      </rPr>
      <t>[7 + 2c]/[1]</t>
    </r>
  </si>
  <si>
    <t>x</t>
  </si>
  <si>
    <r>
      <t xml:space="preserve">Dochody ogółem, z tego: </t>
    </r>
    <r>
      <rPr>
        <b/>
        <sz val="9"/>
        <color indexed="60"/>
        <rFont val="Times New Roman"/>
        <family val="1"/>
        <charset val="238"/>
      </rPr>
      <t>[1a+1b]</t>
    </r>
  </si>
  <si>
    <t>nadwyżka z lat ubiegłych</t>
  </si>
  <si>
    <t>wolne środki</t>
  </si>
  <si>
    <t>przychody z tytułu kredytów, pożyczek, obligacji</t>
  </si>
  <si>
    <t>przychody z prywatyzacji</t>
  </si>
  <si>
    <t>przychody ze spłaty udzielonych pożyczek</t>
  </si>
  <si>
    <t>f</t>
  </si>
  <si>
    <t>nadwyżka bieżąca</t>
  </si>
  <si>
    <t>Przeznaczenie nadwyżki wykonanej w poszczególnych latach objętych prognozą:</t>
  </si>
  <si>
    <t>30.</t>
  </si>
  <si>
    <t>31.</t>
  </si>
  <si>
    <t>Inne przychody niezwiązane z zaciągnięciem długu (np. prywatyzacja)</t>
  </si>
  <si>
    <r>
      <t xml:space="preserve">- nadwyżka budżetowa z lat ubiegłych plus wolne środki, zgodnie z art. 217 ufp, </t>
    </r>
    <r>
      <rPr>
        <b/>
        <sz val="9"/>
        <color indexed="8"/>
        <rFont val="Times New Roman"/>
        <family val="1"/>
        <charset val="238"/>
      </rPr>
      <t>angażowane na pokrycie deficytu budżetu roku bieżącego</t>
    </r>
  </si>
  <si>
    <r>
      <t xml:space="preserve">Dochody bieżące </t>
    </r>
    <r>
      <rPr>
        <sz val="9"/>
        <color indexed="60"/>
        <rFont val="Times New Roman"/>
        <family val="1"/>
        <charset val="238"/>
      </rPr>
      <t>[1a]</t>
    </r>
  </si>
  <si>
    <r>
      <t xml:space="preserve">Wydatki bieżące razem </t>
    </r>
    <r>
      <rPr>
        <sz val="9"/>
        <color indexed="60"/>
        <rFont val="Times New Roman"/>
        <family val="1"/>
        <charset val="238"/>
      </rPr>
      <t>[2+7b]</t>
    </r>
  </si>
  <si>
    <r>
      <t xml:space="preserve">Dochody majątkowe </t>
    </r>
    <r>
      <rPr>
        <sz val="9"/>
        <color indexed="60"/>
        <rFont val="Times New Roman"/>
        <family val="1"/>
        <charset val="238"/>
      </rPr>
      <t>[1b]</t>
    </r>
  </si>
  <si>
    <r>
      <t xml:space="preserve">Wydatki majątkowe </t>
    </r>
    <r>
      <rPr>
        <sz val="9"/>
        <color indexed="60"/>
        <rFont val="Times New Roman"/>
        <family val="1"/>
        <charset val="238"/>
      </rPr>
      <t>[10]</t>
    </r>
  </si>
  <si>
    <r>
      <t xml:space="preserve">Dochody ogółem </t>
    </r>
    <r>
      <rPr>
        <sz val="9"/>
        <color indexed="60"/>
        <rFont val="Times New Roman"/>
        <family val="1"/>
        <charset val="238"/>
      </rPr>
      <t>[1]</t>
    </r>
  </si>
  <si>
    <r>
      <t>Wydatki ogółem</t>
    </r>
    <r>
      <rPr>
        <sz val="9"/>
        <color indexed="60"/>
        <rFont val="Times New Roman"/>
        <family val="1"/>
        <charset val="238"/>
      </rPr>
      <t xml:space="preserve"> [10+20]</t>
    </r>
  </si>
  <si>
    <r>
      <t xml:space="preserve">Przychody budżetu </t>
    </r>
    <r>
      <rPr>
        <sz val="9"/>
        <color indexed="60"/>
        <rFont val="Times New Roman"/>
        <family val="1"/>
        <charset val="238"/>
      </rPr>
      <t>[4+5+11]</t>
    </r>
  </si>
  <si>
    <r>
      <t xml:space="preserve">Rozchody budżetu </t>
    </r>
    <r>
      <rPr>
        <sz val="9"/>
        <color indexed="60"/>
        <rFont val="Times New Roman"/>
        <family val="1"/>
        <charset val="238"/>
      </rPr>
      <t>[7a+8]</t>
    </r>
  </si>
  <si>
    <t xml:space="preserve">Kontrola poprawności zmiany kwoty długu </t>
  </si>
  <si>
    <t>Prognoza</t>
  </si>
  <si>
    <t>Przewidyw. Wykonanie</t>
  </si>
  <si>
    <t>2040</t>
  </si>
  <si>
    <r>
      <rPr>
        <b/>
        <sz val="10"/>
        <color indexed="8"/>
        <rFont val="Times New Roman"/>
        <family val="1"/>
        <charset val="238"/>
      </rPr>
      <t>Sposób sfinansowania deficytu</t>
    </r>
    <r>
      <rPr>
        <sz val="10"/>
        <color indexed="8"/>
        <rFont val="Times New Roman"/>
        <family val="1"/>
        <charset val="238"/>
      </rPr>
      <t xml:space="preserve">
(suma poniższych kwot musi być zgodna z kwotą wykazaną w poz. 27),</t>
    </r>
  </si>
  <si>
    <t>Wykaz przedsięwzięć do WPF na lata 2011-..</t>
  </si>
  <si>
    <t>układ wg przedsięwzięć/programów/projektów/zadań</t>
  </si>
  <si>
    <t>Lp</t>
  </si>
  <si>
    <t xml:space="preserve">Nazwa i cel </t>
  </si>
  <si>
    <t>jednostka odpowiedzialna</t>
  </si>
  <si>
    <t>okres realizacji 
(w wierszu program/umowa)</t>
  </si>
  <si>
    <t>Klas. Budżet.</t>
  </si>
  <si>
    <t>łączne nakłady finansowe</t>
  </si>
  <si>
    <t>wydatki poniesione w latach poprzednich</t>
  </si>
  <si>
    <t>limity wydatków w poszczególnych latach (wszystkie lata)</t>
  </si>
  <si>
    <t>Limit zobowiązań</t>
  </si>
  <si>
    <t>Od</t>
  </si>
  <si>
    <t>Do</t>
  </si>
  <si>
    <t>dział</t>
  </si>
  <si>
    <t>Rozdz.</t>
  </si>
  <si>
    <t>…</t>
  </si>
  <si>
    <t>Przedsięwzięcia ogółem</t>
  </si>
  <si>
    <t xml:space="preserve"> - wydatki bieżące</t>
  </si>
  <si>
    <t xml:space="preserve"> - wydatki majątkowe</t>
  </si>
  <si>
    <t>1) programy, projekty lub zadania (razem)</t>
  </si>
  <si>
    <t>a) programy, projekty lub zadania związane z programami realizowanymi z udziałem środków, o których mowa w art. 5 ust. 1 pkt 2 i 3, (razem)</t>
  </si>
  <si>
    <t xml:space="preserve"> - wydatki bieżące </t>
  </si>
  <si>
    <t xml:space="preserve"> - wydatki majątkowe </t>
  </si>
  <si>
    <t>program 1 ogółem</t>
  </si>
  <si>
    <t xml:space="preserve"> - wyszczególnienie wydatków na program wg klasyfikacji budżetowej</t>
  </si>
  <si>
    <t>program 2 ogółem</t>
  </si>
  <si>
    <t>…..</t>
  </si>
  <si>
    <t>b) programy, projekty lub zadania związane z umowami partnerstwa publiczno-prywatnego; (razem)</t>
  </si>
  <si>
    <t>c) programy, projekty lub zadania pozostałe (inne niż wymienione w lit.a i b) (razem)</t>
  </si>
  <si>
    <t>2) umowy, których realizacja w roku budżetowym i w latach następnych jest niezbędna dla zapewnienia ciągłości działania jednostki i których płatności przypadają w okresie dłuższym niż rok; (razem)</t>
  </si>
  <si>
    <t>Umowa 1 ogółem</t>
  </si>
  <si>
    <t>Umowa 2 ogółem</t>
  </si>
  <si>
    <t>3) gwarancje i poręczenia udzielane przez jednostki samorządu terytorialnego (razem)</t>
  </si>
  <si>
    <t>Tabela_WPF_RIO_Lodz_www.xls — raport zgodności</t>
  </si>
  <si>
    <t>Uruchom na: 2010-11-08 20:39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</si>
  <si>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</si>
  <si>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</si>
  <si>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</si>
  <si>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</si>
  <si>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Załącznik- Wykaz przesięwzięć do WPF na lata 2011-2020</t>
  </si>
  <si>
    <t>Nazwa i cel</t>
  </si>
  <si>
    <t>jednostka odpowiedzialna lub koordynująca</t>
  </si>
  <si>
    <t>okres  realizacji</t>
  </si>
  <si>
    <t>limity wydatków w poszczególnych latach</t>
  </si>
  <si>
    <t>limit zobowiązań</t>
  </si>
  <si>
    <t>od</t>
  </si>
  <si>
    <t>do</t>
  </si>
  <si>
    <t>Przedsięzięcia ogółem</t>
  </si>
  <si>
    <t>wydatki bieżące</t>
  </si>
  <si>
    <t>wydatki majątkowe</t>
  </si>
  <si>
    <t>Rozbudowa sieci wodociągowej w miejscowościach Studzianek, Gołyń, Antoniów, Białogórne</t>
  </si>
  <si>
    <t>Urząd Gminy</t>
  </si>
  <si>
    <t>Poprawa retencji w dolinie rzeki białki poprzez modernizację Ośrodka Sportu i Rekreacji w Białej Rawskiej</t>
  </si>
  <si>
    <t>Programy realizowane z udziałem środków unijnych</t>
  </si>
  <si>
    <t>Rady Miejskiej Biała Rawska z dnia ……..</t>
  </si>
  <si>
    <t>OK.</t>
  </si>
  <si>
    <t xml:space="preserve"> na spłaty kredytów i pożyczek</t>
  </si>
  <si>
    <t>Załącznik Nr 2 do uchwały Nr ….</t>
  </si>
  <si>
    <t>Prognoza długu Gminy Biała Rawska na lata 2011-2020</t>
  </si>
</sst>
</file>

<file path=xl/styles.xml><?xml version="1.0" encoding="utf-8"?>
<styleSheet xmlns="http://schemas.openxmlformats.org/spreadsheetml/2006/main">
  <numFmts count="5">
    <numFmt numFmtId="43" formatCode="_-* #,##0.00\ _z_ł_-;\-* #,##0.00\ _z_ł_-;_-* &quot;-&quot;??\ _z_ł_-;_-@_-"/>
    <numFmt numFmtId="164" formatCode="#,##0_ ;[Red]\-#,##0\ "/>
    <numFmt numFmtId="165" formatCode="0.0000"/>
    <numFmt numFmtId="166" formatCode="_-* #,##0\ _z_ł_-;\-* #,##0\ _z_ł_-;_-* &quot;-&quot;??\ _z_ł_-;_-@_-"/>
    <numFmt numFmtId="167" formatCode="#,##0.000_ ;[Red]\-#,##0.000\ "/>
  </numFmts>
  <fonts count="37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indexed="6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60"/>
      <name val="Times New Roman"/>
      <family val="1"/>
      <charset val="238"/>
    </font>
    <font>
      <b/>
      <sz val="9"/>
      <color indexed="8"/>
      <name val="Czcionka tekstu podstawowego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18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Czcionka tekstu podstawowego"/>
      <family val="2"/>
      <charset val="238"/>
    </font>
    <font>
      <sz val="14"/>
      <color theme="1"/>
      <name val="Czcionka tekstu podstawowego"/>
      <family val="2"/>
      <charset val="238"/>
    </font>
    <font>
      <sz val="10"/>
      <color theme="1"/>
      <name val="Czcionka tekstu podstawowego"/>
      <charset val="238"/>
    </font>
    <font>
      <b/>
      <sz val="12"/>
      <color theme="1"/>
      <name val="Czcionka tekstu podstawowego"/>
      <family val="2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9"/>
      <color theme="1"/>
      <name val="Arial"/>
      <family val="2"/>
      <charset val="238"/>
    </font>
    <font>
      <i/>
      <sz val="9"/>
      <color indexed="8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Protection="0"/>
    <xf numFmtId="0" fontId="1" fillId="0" borderId="0"/>
    <xf numFmtId="9" fontId="1" fillId="0" borderId="0" applyFont="0" applyFill="0" applyBorder="0" applyAlignment="0" applyProtection="0"/>
  </cellStyleXfs>
  <cellXfs count="295">
    <xf numFmtId="0" fontId="0" fillId="0" borderId="0" xfId="0"/>
    <xf numFmtId="164" fontId="2" fillId="0" borderId="1" xfId="6" applyNumberFormat="1" applyFont="1" applyBorder="1" applyAlignment="1">
      <alignment vertical="center"/>
    </xf>
    <xf numFmtId="164" fontId="3" fillId="0" borderId="1" xfId="6" applyNumberFormat="1" applyFont="1" applyBorder="1" applyAlignment="1">
      <alignment vertical="center"/>
    </xf>
    <xf numFmtId="0" fontId="7" fillId="0" borderId="0" xfId="0" applyFont="1"/>
    <xf numFmtId="0" fontId="2" fillId="0" borderId="2" xfId="6" applyFont="1" applyBorder="1" applyAlignment="1">
      <alignment vertical="center" wrapText="1"/>
    </xf>
    <xf numFmtId="0" fontId="2" fillId="0" borderId="2" xfId="6" quotePrefix="1" applyFont="1" applyBorder="1" applyAlignment="1">
      <alignment vertical="center" wrapText="1"/>
    </xf>
    <xf numFmtId="0" fontId="2" fillId="0" borderId="3" xfId="6" quotePrefix="1" applyFont="1" applyBorder="1" applyAlignment="1">
      <alignment vertical="center" wrapText="1"/>
    </xf>
    <xf numFmtId="0" fontId="2" fillId="0" borderId="3" xfId="6" applyFont="1" applyBorder="1" applyAlignment="1">
      <alignment vertical="center" wrapText="1"/>
    </xf>
    <xf numFmtId="10" fontId="3" fillId="0" borderId="1" xfId="6" applyNumberFormat="1" applyFont="1" applyBorder="1" applyAlignment="1">
      <alignment vertical="center"/>
    </xf>
    <xf numFmtId="0" fontId="3" fillId="0" borderId="1" xfId="6" applyFont="1" applyBorder="1" applyAlignment="1">
      <alignment horizontal="center" vertical="center" wrapText="1"/>
    </xf>
    <xf numFmtId="10" fontId="3" fillId="2" borderId="1" xfId="6" applyNumberFormat="1" applyFont="1" applyFill="1" applyBorder="1" applyAlignment="1">
      <alignment vertical="center"/>
    </xf>
    <xf numFmtId="164" fontId="7" fillId="0" borderId="0" xfId="0" applyNumberFormat="1" applyFont="1"/>
    <xf numFmtId="164" fontId="3" fillId="0" borderId="4" xfId="6" applyNumberFormat="1" applyFont="1" applyBorder="1" applyAlignment="1">
      <alignment vertical="center"/>
    </xf>
    <xf numFmtId="0" fontId="7" fillId="0" borderId="0" xfId="0" applyFont="1" applyBorder="1"/>
    <xf numFmtId="164" fontId="2" fillId="0" borderId="5" xfId="6" applyNumberFormat="1" applyFont="1" applyBorder="1" applyAlignment="1">
      <alignment vertical="center"/>
    </xf>
    <xf numFmtId="164" fontId="3" fillId="0" borderId="6" xfId="6" applyNumberFormat="1" applyFont="1" applyBorder="1" applyAlignment="1">
      <alignment vertical="center"/>
    </xf>
    <xf numFmtId="164" fontId="3" fillId="0" borderId="7" xfId="6" applyNumberFormat="1" applyFont="1" applyBorder="1" applyAlignment="1">
      <alignment vertical="center"/>
    </xf>
    <xf numFmtId="164" fontId="3" fillId="0" borderId="5" xfId="6" applyNumberFormat="1" applyFont="1" applyBorder="1" applyAlignment="1">
      <alignment vertical="center"/>
    </xf>
    <xf numFmtId="10" fontId="3" fillId="0" borderId="5" xfId="6" applyNumberFormat="1" applyFont="1" applyBorder="1" applyAlignment="1">
      <alignment vertical="center"/>
    </xf>
    <xf numFmtId="0" fontId="3" fillId="0" borderId="5" xfId="6" applyFont="1" applyBorder="1" applyAlignment="1">
      <alignment horizontal="center" vertical="center" wrapText="1"/>
    </xf>
    <xf numFmtId="10" fontId="3" fillId="2" borderId="5" xfId="6" applyNumberFormat="1" applyFont="1" applyFill="1" applyBorder="1" applyAlignment="1">
      <alignment vertical="center"/>
    </xf>
    <xf numFmtId="10" fontId="3" fillId="0" borderId="8" xfId="6" applyNumberFormat="1" applyFont="1" applyBorder="1" applyAlignment="1">
      <alignment vertical="center"/>
    </xf>
    <xf numFmtId="164" fontId="3" fillId="0" borderId="9" xfId="6" applyNumberFormat="1" applyFont="1" applyBorder="1" applyAlignment="1">
      <alignment vertical="center"/>
    </xf>
    <xf numFmtId="164" fontId="3" fillId="0" borderId="8" xfId="6" applyNumberFormat="1" applyFont="1" applyBorder="1" applyAlignment="1">
      <alignment vertical="center"/>
    </xf>
    <xf numFmtId="164" fontId="3" fillId="0" borderId="10" xfId="6" applyNumberFormat="1" applyFont="1" applyBorder="1" applyAlignment="1">
      <alignment vertical="center"/>
    </xf>
    <xf numFmtId="0" fontId="3" fillId="0" borderId="2" xfId="6" applyFont="1" applyBorder="1" applyAlignment="1">
      <alignment horizontal="left" vertical="center" wrapText="1"/>
    </xf>
    <xf numFmtId="0" fontId="3" fillId="0" borderId="3" xfId="6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/>
    </xf>
    <xf numFmtId="164" fontId="3" fillId="3" borderId="1" xfId="6" applyNumberFormat="1" applyFont="1" applyFill="1" applyBorder="1" applyAlignment="1">
      <alignment vertical="center"/>
    </xf>
    <xf numFmtId="164" fontId="3" fillId="3" borderId="5" xfId="6" applyNumberFormat="1" applyFont="1" applyFill="1" applyBorder="1" applyAlignment="1">
      <alignment vertical="center"/>
    </xf>
    <xf numFmtId="0" fontId="2" fillId="0" borderId="11" xfId="6" quotePrefix="1" applyFont="1" applyBorder="1" applyAlignment="1">
      <alignment vertical="center" wrapText="1"/>
    </xf>
    <xf numFmtId="10" fontId="3" fillId="0" borderId="8" xfId="6" applyNumberFormat="1" applyFont="1" applyFill="1" applyBorder="1" applyAlignment="1">
      <alignment vertical="center"/>
    </xf>
    <xf numFmtId="10" fontId="3" fillId="0" borderId="10" xfId="6" applyNumberFormat="1" applyFont="1" applyFill="1" applyBorder="1" applyAlignment="1">
      <alignment vertical="center"/>
    </xf>
    <xf numFmtId="164" fontId="3" fillId="0" borderId="12" xfId="6" applyNumberFormat="1" applyFont="1" applyBorder="1" applyAlignment="1">
      <alignment vertical="center"/>
    </xf>
    <xf numFmtId="164" fontId="2" fillId="0" borderId="12" xfId="6" applyNumberFormat="1" applyFont="1" applyBorder="1" applyAlignment="1">
      <alignment vertical="center"/>
    </xf>
    <xf numFmtId="164" fontId="3" fillId="0" borderId="13" xfId="6" applyNumberFormat="1" applyFont="1" applyBorder="1" applyAlignment="1">
      <alignment vertical="center"/>
    </xf>
    <xf numFmtId="10" fontId="3" fillId="0" borderId="12" xfId="6" applyNumberFormat="1" applyFont="1" applyBorder="1" applyAlignment="1">
      <alignment vertical="center"/>
    </xf>
    <xf numFmtId="10" fontId="3" fillId="0" borderId="14" xfId="6" applyNumberFormat="1" applyFont="1" applyBorder="1" applyAlignment="1">
      <alignment vertical="center"/>
    </xf>
    <xf numFmtId="164" fontId="3" fillId="3" borderId="12" xfId="6" applyNumberFormat="1" applyFont="1" applyFill="1" applyBorder="1" applyAlignment="1">
      <alignment vertical="center"/>
    </xf>
    <xf numFmtId="49" fontId="3" fillId="2" borderId="15" xfId="6" applyNumberFormat="1" applyFont="1" applyFill="1" applyBorder="1" applyAlignment="1">
      <alignment horizontal="center" vertical="center"/>
    </xf>
    <xf numFmtId="164" fontId="3" fillId="3" borderId="16" xfId="6" applyNumberFormat="1" applyFont="1" applyFill="1" applyBorder="1" applyAlignment="1">
      <alignment vertical="center"/>
    </xf>
    <xf numFmtId="164" fontId="3" fillId="3" borderId="17" xfId="6" applyNumberFormat="1" applyFont="1" applyFill="1" applyBorder="1" applyAlignment="1">
      <alignment vertical="center"/>
    </xf>
    <xf numFmtId="164" fontId="3" fillId="3" borderId="18" xfId="6" applyNumberFormat="1" applyFont="1" applyFill="1" applyBorder="1" applyAlignment="1">
      <alignment vertical="center"/>
    </xf>
    <xf numFmtId="0" fontId="2" fillId="0" borderId="12" xfId="6" applyFont="1" applyBorder="1" applyAlignment="1">
      <alignment horizontal="center" vertical="center"/>
    </xf>
    <xf numFmtId="0" fontId="3" fillId="0" borderId="12" xfId="6" applyFont="1" applyBorder="1" applyAlignment="1">
      <alignment horizontal="center" vertical="center"/>
    </xf>
    <xf numFmtId="0" fontId="3" fillId="3" borderId="12" xfId="6" applyFont="1" applyFill="1" applyBorder="1" applyAlignment="1">
      <alignment horizontal="center" vertical="center"/>
    </xf>
    <xf numFmtId="0" fontId="3" fillId="3" borderId="16" xfId="6" applyFont="1" applyFill="1" applyBorder="1" applyAlignment="1">
      <alignment horizontal="center" vertical="center"/>
    </xf>
    <xf numFmtId="0" fontId="3" fillId="0" borderId="13" xfId="6" applyFont="1" applyBorder="1" applyAlignment="1">
      <alignment horizontal="center" vertical="center"/>
    </xf>
    <xf numFmtId="0" fontId="3" fillId="0" borderId="14" xfId="6" applyFont="1" applyBorder="1" applyAlignment="1">
      <alignment horizontal="center" vertical="center"/>
    </xf>
    <xf numFmtId="0" fontId="9" fillId="3" borderId="12" xfId="6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top"/>
    </xf>
    <xf numFmtId="164" fontId="3" fillId="0" borderId="6" xfId="6" applyNumberFormat="1" applyFont="1" applyBorder="1" applyAlignment="1">
      <alignment horizontal="center" vertical="center"/>
    </xf>
    <xf numFmtId="164" fontId="3" fillId="0" borderId="7" xfId="6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2" fillId="0" borderId="14" xfId="0" applyFont="1" applyBorder="1" applyAlignment="1"/>
    <xf numFmtId="0" fontId="3" fillId="4" borderId="19" xfId="6" applyFont="1" applyFill="1" applyBorder="1" applyAlignment="1">
      <alignment horizontal="center" vertical="center"/>
    </xf>
    <xf numFmtId="164" fontId="3" fillId="4" borderId="19" xfId="6" applyNumberFormat="1" applyFont="1" applyFill="1" applyBorder="1" applyAlignment="1">
      <alignment vertical="center"/>
    </xf>
    <xf numFmtId="164" fontId="3" fillId="4" borderId="4" xfId="6" applyNumberFormat="1" applyFont="1" applyFill="1" applyBorder="1" applyAlignment="1">
      <alignment vertical="center"/>
    </xf>
    <xf numFmtId="164" fontId="3" fillId="4" borderId="9" xfId="6" applyNumberFormat="1" applyFont="1" applyFill="1" applyBorder="1" applyAlignment="1">
      <alignment vertical="center"/>
    </xf>
    <xf numFmtId="0" fontId="3" fillId="0" borderId="19" xfId="0" applyFont="1" applyBorder="1" applyAlignment="1">
      <alignment horizontal="center" vertical="top"/>
    </xf>
    <xf numFmtId="0" fontId="13" fillId="0" borderId="20" xfId="6" applyFont="1" applyBorder="1" applyAlignment="1">
      <alignment horizontal="center" vertical="center"/>
    </xf>
    <xf numFmtId="164" fontId="2" fillId="0" borderId="20" xfId="6" applyNumberFormat="1" applyFont="1" applyBorder="1" applyAlignment="1">
      <alignment vertical="center"/>
    </xf>
    <xf numFmtId="164" fontId="2" fillId="0" borderId="21" xfId="6" applyNumberFormat="1" applyFont="1" applyBorder="1" applyAlignment="1">
      <alignment vertical="center"/>
    </xf>
    <xf numFmtId="164" fontId="2" fillId="0" borderId="22" xfId="6" applyNumberFormat="1" applyFont="1" applyBorder="1" applyAlignment="1">
      <alignment vertical="center"/>
    </xf>
    <xf numFmtId="0" fontId="13" fillId="0" borderId="12" xfId="6" applyFont="1" applyBorder="1" applyAlignment="1">
      <alignment horizontal="center" vertical="center"/>
    </xf>
    <xf numFmtId="0" fontId="13" fillId="0" borderId="1" xfId="6" applyFont="1" applyBorder="1" applyAlignment="1">
      <alignment horizontal="left" vertical="center" wrapText="1"/>
    </xf>
    <xf numFmtId="0" fontId="13" fillId="0" borderId="5" xfId="6" applyFont="1" applyBorder="1" applyAlignment="1">
      <alignment horizontal="left" vertical="center" wrapText="1"/>
    </xf>
    <xf numFmtId="0" fontId="13" fillId="0" borderId="1" xfId="6" applyFont="1" applyBorder="1" applyAlignment="1">
      <alignment horizontal="left" vertical="center"/>
    </xf>
    <xf numFmtId="0" fontId="13" fillId="0" borderId="16" xfId="6" applyFont="1" applyBorder="1" applyAlignment="1">
      <alignment horizontal="center" vertical="center"/>
    </xf>
    <xf numFmtId="164" fontId="2" fillId="0" borderId="16" xfId="6" applyNumberFormat="1" applyFont="1" applyBorder="1" applyAlignment="1">
      <alignment vertical="center"/>
    </xf>
    <xf numFmtId="164" fontId="2" fillId="0" borderId="17" xfId="6" applyNumberFormat="1" applyFont="1" applyBorder="1" applyAlignment="1">
      <alignment vertical="center"/>
    </xf>
    <xf numFmtId="164" fontId="2" fillId="0" borderId="18" xfId="6" applyNumberFormat="1" applyFont="1" applyBorder="1" applyAlignment="1">
      <alignment vertical="center"/>
    </xf>
    <xf numFmtId="0" fontId="7" fillId="5" borderId="23" xfId="0" applyFont="1" applyFill="1" applyBorder="1" applyAlignment="1">
      <alignment horizontal="center" vertical="center" wrapText="1"/>
    </xf>
    <xf numFmtId="49" fontId="3" fillId="2" borderId="23" xfId="6" applyNumberFormat="1" applyFont="1" applyFill="1" applyBorder="1" applyAlignment="1">
      <alignment horizontal="center"/>
    </xf>
    <xf numFmtId="49" fontId="3" fillId="2" borderId="24" xfId="6" applyNumberFormat="1" applyFont="1" applyFill="1" applyBorder="1" applyAlignment="1">
      <alignment horizontal="center"/>
    </xf>
    <xf numFmtId="0" fontId="19" fillId="0" borderId="0" xfId="0" applyFont="1" applyAlignment="1">
      <alignment wrapText="1"/>
    </xf>
    <xf numFmtId="0" fontId="20" fillId="0" borderId="0" xfId="0" applyFont="1" applyAlignment="1"/>
    <xf numFmtId="0" fontId="21" fillId="0" borderId="0" xfId="0" applyFont="1" applyAlignment="1"/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4" fontId="25" fillId="0" borderId="1" xfId="0" applyNumberFormat="1" applyFont="1" applyBorder="1" applyAlignment="1">
      <alignment wrapText="1"/>
    </xf>
    <xf numFmtId="0" fontId="24" fillId="0" borderId="0" xfId="0" applyFont="1" applyAlignment="1">
      <alignment wrapText="1"/>
    </xf>
    <xf numFmtId="0" fontId="26" fillId="0" borderId="1" xfId="0" applyFont="1" applyBorder="1"/>
    <xf numFmtId="4" fontId="25" fillId="0" borderId="1" xfId="0" applyNumberFormat="1" applyFont="1" applyBorder="1"/>
    <xf numFmtId="0" fontId="26" fillId="0" borderId="0" xfId="0" applyFont="1"/>
    <xf numFmtId="0" fontId="18" fillId="0" borderId="1" xfId="0" applyFont="1" applyBorder="1"/>
    <xf numFmtId="0" fontId="18" fillId="0" borderId="0" xfId="0" applyFont="1"/>
    <xf numFmtId="0" fontId="27" fillId="0" borderId="1" xfId="0" applyFont="1" applyBorder="1" applyAlignment="1"/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28" fillId="0" borderId="1" xfId="0" applyFont="1" applyBorder="1" applyAlignment="1"/>
    <xf numFmtId="0" fontId="28" fillId="0" borderId="1" xfId="0" applyFont="1" applyBorder="1" applyAlignment="1">
      <alignment horizontal="left"/>
    </xf>
    <xf numFmtId="0" fontId="27" fillId="0" borderId="2" xfId="0" applyFont="1" applyBorder="1" applyAlignment="1"/>
    <xf numFmtId="0" fontId="0" fillId="0" borderId="1" xfId="0" applyBorder="1"/>
    <xf numFmtId="0" fontId="29" fillId="0" borderId="1" xfId="0" applyFont="1" applyBorder="1"/>
    <xf numFmtId="0" fontId="27" fillId="0" borderId="25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28" xfId="0" applyFont="1" applyBorder="1" applyAlignment="1"/>
    <xf numFmtId="0" fontId="7" fillId="6" borderId="0" xfId="0" applyFont="1" applyFill="1"/>
    <xf numFmtId="49" fontId="3" fillId="6" borderId="24" xfId="6" applyNumberFormat="1" applyFont="1" applyFill="1" applyBorder="1" applyAlignment="1">
      <alignment horizontal="center"/>
    </xf>
    <xf numFmtId="164" fontId="3" fillId="6" borderId="4" xfId="6" applyNumberFormat="1" applyFont="1" applyFill="1" applyBorder="1" applyAlignment="1">
      <alignment vertical="center"/>
    </xf>
    <xf numFmtId="164" fontId="2" fillId="6" borderId="1" xfId="6" applyNumberFormat="1" applyFont="1" applyFill="1" applyBorder="1" applyAlignment="1">
      <alignment vertical="center"/>
    </xf>
    <xf numFmtId="164" fontId="3" fillId="6" borderId="1" xfId="6" applyNumberFormat="1" applyFont="1" applyFill="1" applyBorder="1" applyAlignment="1">
      <alignment vertical="center"/>
    </xf>
    <xf numFmtId="164" fontId="3" fillId="6" borderId="17" xfId="6" applyNumberFormat="1" applyFont="1" applyFill="1" applyBorder="1" applyAlignment="1">
      <alignment vertical="center"/>
    </xf>
    <xf numFmtId="164" fontId="3" fillId="6" borderId="6" xfId="6" applyNumberFormat="1" applyFont="1" applyFill="1" applyBorder="1" applyAlignment="1">
      <alignment vertical="center"/>
    </xf>
    <xf numFmtId="10" fontId="3" fillId="6" borderId="1" xfId="6" applyNumberFormat="1" applyFont="1" applyFill="1" applyBorder="1" applyAlignment="1">
      <alignment vertical="center"/>
    </xf>
    <xf numFmtId="0" fontId="3" fillId="6" borderId="1" xfId="6" applyFont="1" applyFill="1" applyBorder="1" applyAlignment="1">
      <alignment horizontal="center" vertical="center" wrapText="1"/>
    </xf>
    <xf numFmtId="10" fontId="3" fillId="6" borderId="8" xfId="6" applyNumberFormat="1" applyFont="1" applyFill="1" applyBorder="1" applyAlignment="1">
      <alignment vertical="center"/>
    </xf>
    <xf numFmtId="164" fontId="2" fillId="6" borderId="21" xfId="6" applyNumberFormat="1" applyFont="1" applyFill="1" applyBorder="1" applyAlignment="1">
      <alignment vertical="center"/>
    </xf>
    <xf numFmtId="164" fontId="2" fillId="6" borderId="17" xfId="6" applyNumberFormat="1" applyFont="1" applyFill="1" applyBorder="1" applyAlignment="1">
      <alignment vertical="center"/>
    </xf>
    <xf numFmtId="164" fontId="3" fillId="6" borderId="6" xfId="6" applyNumberFormat="1" applyFont="1" applyFill="1" applyBorder="1" applyAlignment="1">
      <alignment horizontal="center" vertical="center"/>
    </xf>
    <xf numFmtId="164" fontId="3" fillId="6" borderId="8" xfId="6" applyNumberFormat="1" applyFont="1" applyFill="1" applyBorder="1" applyAlignment="1">
      <alignment vertical="center"/>
    </xf>
    <xf numFmtId="164" fontId="7" fillId="6" borderId="0" xfId="0" applyNumberFormat="1" applyFont="1" applyFill="1"/>
    <xf numFmtId="165" fontId="3" fillId="0" borderId="12" xfId="6" applyNumberFormat="1" applyFont="1" applyBorder="1" applyAlignment="1">
      <alignment vertical="center"/>
    </xf>
    <xf numFmtId="165" fontId="3" fillId="0" borderId="1" xfId="6" applyNumberFormat="1" applyFont="1" applyBorder="1" applyAlignment="1">
      <alignment vertical="center"/>
    </xf>
    <xf numFmtId="0" fontId="3" fillId="7" borderId="12" xfId="6" applyFont="1" applyFill="1" applyBorder="1" applyAlignment="1">
      <alignment horizontal="center" vertical="center" wrapText="1"/>
    </xf>
    <xf numFmtId="0" fontId="3" fillId="7" borderId="1" xfId="6" applyFont="1" applyFill="1" applyBorder="1" applyAlignment="1">
      <alignment horizontal="center" vertical="center" wrapText="1"/>
    </xf>
    <xf numFmtId="164" fontId="2" fillId="0" borderId="1" xfId="6" applyNumberFormat="1" applyFont="1" applyFill="1" applyBorder="1" applyAlignment="1">
      <alignment vertical="center"/>
    </xf>
    <xf numFmtId="164" fontId="3" fillId="0" borderId="12" xfId="6" applyNumberFormat="1" applyFont="1" applyFill="1" applyBorder="1" applyAlignment="1">
      <alignment vertical="center"/>
    </xf>
    <xf numFmtId="164" fontId="2" fillId="0" borderId="12" xfId="6" applyNumberFormat="1" applyFont="1" applyFill="1" applyBorder="1" applyAlignment="1">
      <alignment horizontal="center" vertical="center"/>
    </xf>
    <xf numFmtId="164" fontId="18" fillId="0" borderId="0" xfId="0" applyNumberFormat="1" applyFont="1" applyAlignment="1">
      <alignment vertical="top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164" fontId="0" fillId="0" borderId="46" xfId="0" applyNumberFormat="1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32" fillId="0" borderId="0" xfId="0" applyFont="1"/>
    <xf numFmtId="0" fontId="21" fillId="0" borderId="49" xfId="0" applyFont="1" applyBorder="1"/>
    <xf numFmtId="0" fontId="21" fillId="0" borderId="20" xfId="0" applyFont="1" applyBorder="1" applyAlignment="1">
      <alignment horizontal="center"/>
    </xf>
    <xf numFmtId="0" fontId="21" fillId="0" borderId="21" xfId="0" applyFont="1" applyBorder="1" applyAlignment="1">
      <alignment vertical="center" wrapText="1"/>
    </xf>
    <xf numFmtId="0" fontId="21" fillId="0" borderId="21" xfId="0" applyFont="1" applyBorder="1" applyAlignment="1">
      <alignment wrapText="1"/>
    </xf>
    <xf numFmtId="0" fontId="21" fillId="0" borderId="51" xfId="0" applyFont="1" applyBorder="1" applyAlignment="1">
      <alignment horizontal="center"/>
    </xf>
    <xf numFmtId="0" fontId="21" fillId="0" borderId="7" xfId="0" applyFont="1" applyBorder="1" applyAlignment="1">
      <alignment horizontal="center" vertical="center" wrapText="1"/>
    </xf>
    <xf numFmtId="0" fontId="21" fillId="0" borderId="52" xfId="0" applyFont="1" applyBorder="1"/>
    <xf numFmtId="0" fontId="21" fillId="0" borderId="53" xfId="0" applyFont="1" applyBorder="1" applyAlignment="1">
      <alignment horizontal="center"/>
    </xf>
    <xf numFmtId="0" fontId="21" fillId="0" borderId="54" xfId="0" applyFont="1" applyBorder="1"/>
    <xf numFmtId="0" fontId="21" fillId="0" borderId="8" xfId="0" applyFont="1" applyBorder="1" applyAlignment="1">
      <alignment horizontal="center"/>
    </xf>
    <xf numFmtId="0" fontId="21" fillId="0" borderId="55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56" xfId="0" applyFont="1" applyBorder="1"/>
    <xf numFmtId="0" fontId="21" fillId="0" borderId="42" xfId="0" applyFont="1" applyBorder="1" applyAlignment="1">
      <alignment horizontal="center"/>
    </xf>
    <xf numFmtId="0" fontId="21" fillId="0" borderId="42" xfId="0" applyFont="1" applyBorder="1"/>
    <xf numFmtId="43" fontId="21" fillId="0" borderId="42" xfId="0" applyNumberFormat="1" applyFont="1" applyBorder="1"/>
    <xf numFmtId="43" fontId="21" fillId="0" borderId="42" xfId="0" applyNumberFormat="1" applyFont="1" applyBorder="1" applyAlignment="1">
      <alignment horizontal="center"/>
    </xf>
    <xf numFmtId="0" fontId="21" fillId="0" borderId="43" xfId="0" applyFont="1" applyBorder="1"/>
    <xf numFmtId="0" fontId="21" fillId="0" borderId="57" xfId="0" applyFont="1" applyBorder="1"/>
    <xf numFmtId="43" fontId="21" fillId="0" borderId="0" xfId="0" applyNumberFormat="1" applyFont="1" applyBorder="1"/>
    <xf numFmtId="43" fontId="21" fillId="0" borderId="0" xfId="0" applyNumberFormat="1" applyFont="1" applyBorder="1" applyAlignment="1">
      <alignment horizontal="center"/>
    </xf>
    <xf numFmtId="0" fontId="21" fillId="0" borderId="58" xfId="0" applyFont="1" applyBorder="1"/>
    <xf numFmtId="0" fontId="21" fillId="0" borderId="59" xfId="0" applyFont="1" applyBorder="1"/>
    <xf numFmtId="0" fontId="21" fillId="0" borderId="60" xfId="0" applyFont="1" applyBorder="1" applyAlignment="1">
      <alignment horizontal="center"/>
    </xf>
    <xf numFmtId="0" fontId="21" fillId="0" borderId="60" xfId="0" applyFont="1" applyBorder="1"/>
    <xf numFmtId="43" fontId="21" fillId="0" borderId="60" xfId="0" applyNumberFormat="1" applyFont="1" applyBorder="1"/>
    <xf numFmtId="43" fontId="21" fillId="0" borderId="60" xfId="0" applyNumberFormat="1" applyFont="1" applyBorder="1" applyAlignment="1">
      <alignment horizontal="center"/>
    </xf>
    <xf numFmtId="0" fontId="32" fillId="0" borderId="56" xfId="0" applyFont="1" applyBorder="1" applyAlignment="1">
      <alignment horizontal="center" vertical="center"/>
    </xf>
    <xf numFmtId="0" fontId="19" fillId="0" borderId="42" xfId="0" applyFont="1" applyBorder="1" applyAlignment="1">
      <alignment wrapText="1"/>
    </xf>
    <xf numFmtId="0" fontId="33" fillId="0" borderId="42" xfId="0" applyFont="1" applyBorder="1"/>
    <xf numFmtId="43" fontId="19" fillId="0" borderId="42" xfId="1" applyFont="1" applyBorder="1"/>
    <xf numFmtId="43" fontId="33" fillId="0" borderId="42" xfId="1" applyNumberFormat="1" applyFont="1" applyBorder="1"/>
    <xf numFmtId="166" fontId="33" fillId="0" borderId="42" xfId="1" applyNumberFormat="1" applyFont="1" applyBorder="1"/>
    <xf numFmtId="43" fontId="33" fillId="0" borderId="43" xfId="0" applyNumberFormat="1" applyFont="1" applyBorder="1"/>
    <xf numFmtId="0" fontId="32" fillId="0" borderId="57" xfId="0" applyFont="1" applyBorder="1" applyAlignment="1">
      <alignment horizontal="center" vertical="center"/>
    </xf>
    <xf numFmtId="0" fontId="19" fillId="0" borderId="0" xfId="0" applyFont="1" applyBorder="1" applyAlignment="1">
      <alignment wrapText="1"/>
    </xf>
    <xf numFmtId="0" fontId="33" fillId="0" borderId="0" xfId="0" applyFont="1" applyBorder="1"/>
    <xf numFmtId="0" fontId="33" fillId="0" borderId="0" xfId="0" applyFont="1" applyBorder="1" applyAlignment="1">
      <alignment wrapText="1"/>
    </xf>
    <xf numFmtId="0" fontId="33" fillId="0" borderId="58" xfId="0" applyFont="1" applyBorder="1"/>
    <xf numFmtId="0" fontId="32" fillId="0" borderId="59" xfId="0" applyFont="1" applyBorder="1" applyAlignment="1">
      <alignment horizontal="center" vertical="center"/>
    </xf>
    <xf numFmtId="0" fontId="0" fillId="0" borderId="60" xfId="0" applyBorder="1"/>
    <xf numFmtId="0" fontId="33" fillId="0" borderId="60" xfId="0" applyFont="1" applyBorder="1"/>
    <xf numFmtId="43" fontId="33" fillId="0" borderId="60" xfId="0" applyNumberFormat="1" applyFont="1" applyBorder="1"/>
    <xf numFmtId="43" fontId="33" fillId="0" borderId="55" xfId="0" applyNumberFormat="1" applyFont="1" applyBorder="1"/>
    <xf numFmtId="0" fontId="32" fillId="0" borderId="56" xfId="0" applyFont="1" applyBorder="1" applyAlignment="1">
      <alignment vertical="center"/>
    </xf>
    <xf numFmtId="0" fontId="19" fillId="0" borderId="42" xfId="0" applyFont="1" applyBorder="1"/>
    <xf numFmtId="0" fontId="19" fillId="0" borderId="43" xfId="0" applyFont="1" applyBorder="1"/>
    <xf numFmtId="0" fontId="32" fillId="0" borderId="57" xfId="0" applyFont="1" applyBorder="1"/>
    <xf numFmtId="0" fontId="19" fillId="0" borderId="0" xfId="0" applyFont="1" applyBorder="1"/>
    <xf numFmtId="0" fontId="19" fillId="0" borderId="58" xfId="0" applyFont="1" applyBorder="1"/>
    <xf numFmtId="43" fontId="19" fillId="0" borderId="0" xfId="0" applyNumberFormat="1" applyFont="1" applyBorder="1"/>
    <xf numFmtId="43" fontId="19" fillId="0" borderId="58" xfId="0" applyNumberFormat="1" applyFont="1" applyBorder="1"/>
    <xf numFmtId="0" fontId="32" fillId="0" borderId="59" xfId="0" applyFont="1" applyBorder="1"/>
    <xf numFmtId="0" fontId="19" fillId="0" borderId="60" xfId="0" applyFont="1" applyBorder="1"/>
    <xf numFmtId="0" fontId="19" fillId="0" borderId="55" xfId="0" applyFont="1" applyBorder="1"/>
    <xf numFmtId="0" fontId="0" fillId="0" borderId="0" xfId="0" applyBorder="1"/>
    <xf numFmtId="0" fontId="33" fillId="0" borderId="0" xfId="0" applyFont="1"/>
    <xf numFmtId="43" fontId="33" fillId="0" borderId="0" xfId="0" applyNumberFormat="1" applyFont="1"/>
    <xf numFmtId="1" fontId="19" fillId="0" borderId="0" xfId="0" applyNumberFormat="1" applyFont="1" applyBorder="1"/>
    <xf numFmtId="0" fontId="3" fillId="0" borderId="1" xfId="6" applyFont="1" applyFill="1" applyBorder="1" applyAlignment="1">
      <alignment horizontal="center" vertical="center" wrapText="1"/>
    </xf>
    <xf numFmtId="167" fontId="3" fillId="0" borderId="1" xfId="6" applyNumberFormat="1" applyFont="1" applyBorder="1" applyAlignment="1">
      <alignment vertical="center"/>
    </xf>
    <xf numFmtId="43" fontId="19" fillId="0" borderId="0" xfId="1" applyFont="1" applyBorder="1"/>
    <xf numFmtId="0" fontId="32" fillId="0" borderId="0" xfId="0" applyFont="1" applyBorder="1" applyAlignment="1">
      <alignment vertical="center"/>
    </xf>
    <xf numFmtId="1" fontId="21" fillId="0" borderId="0" xfId="0" applyNumberFormat="1" applyFont="1" applyBorder="1" applyAlignment="1">
      <alignment horizontal="center"/>
    </xf>
    <xf numFmtId="1" fontId="33" fillId="0" borderId="0" xfId="1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164" fontId="3" fillId="0" borderId="1" xfId="6" applyNumberFormat="1" applyFont="1" applyFill="1" applyBorder="1" applyAlignment="1">
      <alignment vertical="center"/>
    </xf>
    <xf numFmtId="165" fontId="3" fillId="0" borderId="1" xfId="6" applyNumberFormat="1" applyFont="1" applyFill="1" applyBorder="1" applyAlignment="1">
      <alignment vertical="center"/>
    </xf>
    <xf numFmtId="164" fontId="2" fillId="0" borderId="12" xfId="6" applyNumberFormat="1" applyFont="1" applyFill="1" applyBorder="1" applyAlignment="1">
      <alignment horizontal="right" vertical="center"/>
    </xf>
    <xf numFmtId="0" fontId="15" fillId="0" borderId="0" xfId="0" applyFont="1"/>
    <xf numFmtId="164" fontId="13" fillId="0" borderId="1" xfId="6" applyNumberFormat="1" applyFont="1" applyFill="1" applyBorder="1" applyAlignment="1">
      <alignment vertical="center"/>
    </xf>
    <xf numFmtId="49" fontId="3" fillId="2" borderId="38" xfId="6" applyNumberFormat="1" applyFont="1" applyFill="1" applyBorder="1" applyAlignment="1">
      <alignment horizontal="center"/>
    </xf>
    <xf numFmtId="0" fontId="34" fillId="0" borderId="0" xfId="0" applyFont="1"/>
    <xf numFmtId="164" fontId="35" fillId="8" borderId="1" xfId="6" applyNumberFormat="1" applyFont="1" applyFill="1" applyBorder="1" applyAlignment="1">
      <alignment vertical="center"/>
    </xf>
    <xf numFmtId="164" fontId="36" fillId="8" borderId="1" xfId="6" applyNumberFormat="1" applyFont="1" applyFill="1" applyBorder="1" applyAlignment="1">
      <alignment vertical="center"/>
    </xf>
    <xf numFmtId="0" fontId="7" fillId="8" borderId="0" xfId="0" applyFont="1" applyFill="1"/>
    <xf numFmtId="0" fontId="9" fillId="7" borderId="1" xfId="6" applyFont="1" applyFill="1" applyBorder="1" applyAlignment="1">
      <alignment horizontal="center" vertical="center" wrapText="1"/>
    </xf>
    <xf numFmtId="0" fontId="9" fillId="3" borderId="2" xfId="6" applyFont="1" applyFill="1" applyBorder="1" applyAlignment="1">
      <alignment horizontal="left" vertical="center" wrapText="1"/>
    </xf>
    <xf numFmtId="0" fontId="9" fillId="3" borderId="3" xfId="6" applyFont="1" applyFill="1" applyBorder="1" applyAlignment="1">
      <alignment horizontal="left" vertical="center" wrapText="1"/>
    </xf>
    <xf numFmtId="0" fontId="9" fillId="3" borderId="11" xfId="6" applyFont="1" applyFill="1" applyBorder="1" applyAlignment="1">
      <alignment horizontal="left" vertical="center" wrapText="1"/>
    </xf>
    <xf numFmtId="0" fontId="3" fillId="4" borderId="27" xfId="6" applyFont="1" applyFill="1" applyBorder="1" applyAlignment="1">
      <alignment horizontal="left" vertical="center" wrapText="1"/>
    </xf>
    <xf numFmtId="0" fontId="3" fillId="4" borderId="44" xfId="6" applyFont="1" applyFill="1" applyBorder="1" applyAlignment="1">
      <alignment horizontal="left" vertical="center" wrapText="1"/>
    </xf>
    <xf numFmtId="0" fontId="3" fillId="4" borderId="45" xfId="6" applyFont="1" applyFill="1" applyBorder="1" applyAlignment="1">
      <alignment horizontal="left" vertical="center" wrapText="1"/>
    </xf>
    <xf numFmtId="0" fontId="2" fillId="0" borderId="3" xfId="6" applyFont="1" applyBorder="1" applyAlignment="1">
      <alignment horizontal="left" vertical="center" wrapText="1"/>
    </xf>
    <xf numFmtId="0" fontId="2" fillId="0" borderId="11" xfId="6" applyFont="1" applyBorder="1" applyAlignment="1">
      <alignment horizontal="left" vertical="center" wrapText="1"/>
    </xf>
    <xf numFmtId="0" fontId="3" fillId="0" borderId="2" xfId="6" applyFont="1" applyBorder="1" applyAlignment="1">
      <alignment horizontal="left" vertical="center" wrapText="1"/>
    </xf>
    <xf numFmtId="0" fontId="3" fillId="0" borderId="3" xfId="6" applyFont="1" applyBorder="1" applyAlignment="1">
      <alignment horizontal="left" vertical="center" wrapText="1"/>
    </xf>
    <xf numFmtId="0" fontId="3" fillId="0" borderId="11" xfId="6" applyFont="1" applyBorder="1" applyAlignment="1">
      <alignment horizontal="left" vertical="center" wrapText="1"/>
    </xf>
    <xf numFmtId="0" fontId="9" fillId="3" borderId="25" xfId="6" applyFont="1" applyFill="1" applyBorder="1" applyAlignment="1">
      <alignment horizontal="left" vertical="center" wrapText="1"/>
    </xf>
    <xf numFmtId="0" fontId="9" fillId="3" borderId="39" xfId="6" applyFont="1" applyFill="1" applyBorder="1" applyAlignment="1">
      <alignment horizontal="left" vertical="center" wrapText="1"/>
    </xf>
    <xf numFmtId="0" fontId="9" fillId="3" borderId="40" xfId="6" applyFont="1" applyFill="1" applyBorder="1" applyAlignment="1">
      <alignment horizontal="left" vertical="center" wrapText="1"/>
    </xf>
    <xf numFmtId="0" fontId="2" fillId="0" borderId="41" xfId="6" applyFont="1" applyBorder="1" applyAlignment="1">
      <alignment horizontal="left" vertical="center" wrapText="1"/>
    </xf>
    <xf numFmtId="0" fontId="2" fillId="0" borderId="42" xfId="6" applyFont="1" applyBorder="1" applyAlignment="1">
      <alignment horizontal="left" vertical="center" wrapText="1"/>
    </xf>
    <xf numFmtId="0" fontId="2" fillId="0" borderId="43" xfId="6" applyFont="1" applyBorder="1" applyAlignment="1">
      <alignment horizontal="left" vertical="center" wrapText="1"/>
    </xf>
    <xf numFmtId="0" fontId="13" fillId="0" borderId="1" xfId="6" applyFont="1" applyBorder="1" applyAlignment="1">
      <alignment horizontal="left" vertical="center" wrapText="1"/>
    </xf>
    <xf numFmtId="0" fontId="13" fillId="0" borderId="5" xfId="6" applyFont="1" applyBorder="1" applyAlignment="1">
      <alignment horizontal="left" vertical="center" wrapText="1"/>
    </xf>
    <xf numFmtId="0" fontId="2" fillId="0" borderId="1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 wrapText="1"/>
    </xf>
    <xf numFmtId="0" fontId="3" fillId="0" borderId="35" xfId="6" applyFont="1" applyBorder="1" applyAlignment="1">
      <alignment horizontal="left" vertical="center" wrapText="1"/>
    </xf>
    <xf numFmtId="0" fontId="3" fillId="0" borderId="36" xfId="6" applyFont="1" applyBorder="1" applyAlignment="1">
      <alignment horizontal="left" vertical="center" wrapText="1"/>
    </xf>
    <xf numFmtId="0" fontId="3" fillId="0" borderId="37" xfId="6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49" fontId="3" fillId="2" borderId="38" xfId="6" applyNumberFormat="1" applyFont="1" applyFill="1" applyBorder="1" applyAlignment="1">
      <alignment horizontal="center" vertical="center" wrapText="1"/>
    </xf>
    <xf numFmtId="49" fontId="3" fillId="2" borderId="30" xfId="6" applyNumberFormat="1" applyFont="1" applyFill="1" applyBorder="1" applyAlignment="1">
      <alignment horizontal="center" vertical="center" wrapText="1"/>
    </xf>
    <xf numFmtId="49" fontId="3" fillId="2" borderId="31" xfId="6" applyNumberFormat="1" applyFont="1" applyFill="1" applyBorder="1" applyAlignment="1">
      <alignment horizontal="center" vertical="center" wrapText="1"/>
    </xf>
    <xf numFmtId="0" fontId="9" fillId="3" borderId="1" xfId="6" applyFont="1" applyFill="1" applyBorder="1" applyAlignment="1">
      <alignment horizontal="left" vertical="center" wrapText="1"/>
    </xf>
    <xf numFmtId="0" fontId="9" fillId="3" borderId="5" xfId="6" applyFont="1" applyFill="1" applyBorder="1" applyAlignment="1">
      <alignment horizontal="left" vertical="center" wrapText="1"/>
    </xf>
    <xf numFmtId="0" fontId="3" fillId="3" borderId="1" xfId="6" applyFont="1" applyFill="1" applyBorder="1" applyAlignment="1">
      <alignment horizontal="left" vertical="center" wrapText="1"/>
    </xf>
    <xf numFmtId="0" fontId="3" fillId="3" borderId="5" xfId="6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top"/>
    </xf>
    <xf numFmtId="0" fontId="3" fillId="0" borderId="2" xfId="6" applyFont="1" applyBorder="1" applyAlignment="1">
      <alignment vertical="center" wrapText="1"/>
    </xf>
    <xf numFmtId="0" fontId="3" fillId="0" borderId="3" xfId="6" applyFont="1" applyBorder="1" applyAlignment="1">
      <alignment vertical="center" wrapText="1"/>
    </xf>
    <xf numFmtId="0" fontId="3" fillId="0" borderId="11" xfId="6" applyFont="1" applyBorder="1" applyAlignment="1">
      <alignment vertical="center" wrapText="1"/>
    </xf>
    <xf numFmtId="0" fontId="3" fillId="3" borderId="2" xfId="6" applyFont="1" applyFill="1" applyBorder="1" applyAlignment="1">
      <alignment vertical="center" wrapText="1"/>
    </xf>
    <xf numFmtId="0" fontId="3" fillId="3" borderId="3" xfId="6" applyFont="1" applyFill="1" applyBorder="1" applyAlignment="1">
      <alignment vertical="center" wrapText="1"/>
    </xf>
    <xf numFmtId="0" fontId="3" fillId="3" borderId="11" xfId="6" applyFont="1" applyFill="1" applyBorder="1" applyAlignment="1">
      <alignment vertical="center" wrapText="1"/>
    </xf>
    <xf numFmtId="0" fontId="2" fillId="0" borderId="3" xfId="6" applyFont="1" applyBorder="1" applyAlignment="1">
      <alignment vertical="center" wrapText="1"/>
    </xf>
    <xf numFmtId="0" fontId="2" fillId="0" borderId="11" xfId="6" applyFont="1" applyBorder="1" applyAlignment="1">
      <alignment vertical="center" wrapText="1"/>
    </xf>
    <xf numFmtId="0" fontId="3" fillId="0" borderId="32" xfId="6" applyFont="1" applyBorder="1" applyAlignment="1">
      <alignment horizontal="left" vertical="center" wrapText="1"/>
    </xf>
    <xf numFmtId="0" fontId="3" fillId="0" borderId="33" xfId="6" applyFont="1" applyBorder="1" applyAlignment="1">
      <alignment horizontal="left" vertical="center" wrapText="1"/>
    </xf>
    <xf numFmtId="0" fontId="3" fillId="0" borderId="34" xfId="6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5" fillId="5" borderId="29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5" fillId="5" borderId="3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2" fillId="0" borderId="3" xfId="6" quotePrefix="1" applyFont="1" applyBorder="1" applyAlignment="1">
      <alignment horizontal="left" vertical="center" wrapText="1"/>
    </xf>
    <xf numFmtId="0" fontId="2" fillId="0" borderId="11" xfId="6" quotePrefix="1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top" wrapText="1"/>
    </xf>
    <xf numFmtId="0" fontId="2" fillId="0" borderId="17" xfId="6" applyFont="1" applyBorder="1" applyAlignment="1">
      <alignment horizontal="left" vertical="center" wrapText="1"/>
    </xf>
    <xf numFmtId="0" fontId="2" fillId="0" borderId="18" xfId="6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28" fillId="0" borderId="1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28" fillId="0" borderId="2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27" fillId="0" borderId="25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32" xfId="0" applyFont="1" applyBorder="1" applyAlignment="1">
      <alignment horizontal="center" wrapText="1"/>
    </xf>
    <xf numFmtId="0" fontId="21" fillId="0" borderId="50" xfId="0" applyFont="1" applyBorder="1" applyAlignment="1">
      <alignment horizontal="center" wrapText="1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</cellXfs>
  <cellStyles count="8">
    <cellStyle name="Dziesiętny" xfId="1" builtinId="3"/>
    <cellStyle name="Normalny" xfId="0" builtinId="0"/>
    <cellStyle name="Normalny 2" xfId="2"/>
    <cellStyle name="Normalny 3" xfId="3"/>
    <cellStyle name="Normalny 4" xfId="4"/>
    <cellStyle name="Normalny 5" xfId="5"/>
    <cellStyle name="Normalny 6" xfId="6"/>
    <cellStyle name="Procentowy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S92"/>
  <sheetViews>
    <sheetView tabSelected="1" workbookViewId="0">
      <pane ySplit="10" topLeftCell="A23" activePane="bottomLeft" state="frozen"/>
      <selection pane="bottomLeft" activeCell="F6" sqref="F6"/>
    </sheetView>
  </sheetViews>
  <sheetFormatPr defaultRowHeight="12"/>
  <cols>
    <col min="1" max="1" width="3.625" style="3" bestFit="1" customWidth="1"/>
    <col min="2" max="2" width="3.125" style="3" customWidth="1"/>
    <col min="3" max="3" width="5.875" style="3" customWidth="1"/>
    <col min="4" max="4" width="40.375" style="3" customWidth="1"/>
    <col min="5" max="9" width="9" style="3"/>
    <col min="10" max="10" width="8.625" style="3" customWidth="1"/>
    <col min="11" max="15" width="9" style="3"/>
    <col min="16" max="16" width="0.125" style="102" customWidth="1"/>
    <col min="17" max="22" width="9" style="3" hidden="1" customWidth="1"/>
    <col min="23" max="23" width="0.125" style="3" hidden="1" customWidth="1"/>
    <col min="24" max="35" width="9" style="3" hidden="1" customWidth="1"/>
    <col min="36" max="16384" width="9" style="13"/>
  </cols>
  <sheetData>
    <row r="2" spans="1:253" ht="10.5" customHeight="1"/>
    <row r="3" spans="1:253" hidden="1"/>
    <row r="4" spans="1:253" hidden="1"/>
    <row r="5" spans="1:253" hidden="1"/>
    <row r="6" spans="1:253">
      <c r="L6" s="210" t="s">
        <v>155</v>
      </c>
    </row>
    <row r="7" spans="1:253">
      <c r="D7" s="207" t="s">
        <v>156</v>
      </c>
      <c r="L7" s="210" t="s">
        <v>152</v>
      </c>
    </row>
    <row r="8" spans="1:253" ht="12.75" thickBot="1">
      <c r="A8" s="239"/>
      <c r="B8" s="240"/>
      <c r="C8" s="240"/>
      <c r="D8" s="240"/>
    </row>
    <row r="9" spans="1:253" ht="24.75" thickBot="1">
      <c r="A9" s="241" t="s">
        <v>1</v>
      </c>
      <c r="B9" s="242"/>
      <c r="C9" s="242"/>
      <c r="D9" s="243"/>
      <c r="E9" s="73" t="s">
        <v>95</v>
      </c>
      <c r="F9" s="264" t="s">
        <v>94</v>
      </c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6"/>
    </row>
    <row r="10" spans="1:253" s="27" customFormat="1" ht="13.5" customHeight="1" thickBot="1">
      <c r="A10" s="39" t="s">
        <v>0</v>
      </c>
      <c r="B10" s="244"/>
      <c r="C10" s="245"/>
      <c r="D10" s="246"/>
      <c r="E10" s="74">
        <v>2010</v>
      </c>
      <c r="F10" s="75">
        <v>2011</v>
      </c>
      <c r="G10" s="75">
        <v>2012</v>
      </c>
      <c r="H10" s="75">
        <v>2013</v>
      </c>
      <c r="I10" s="75">
        <v>2014</v>
      </c>
      <c r="J10" s="75">
        <v>2015</v>
      </c>
      <c r="K10" s="75">
        <v>2016</v>
      </c>
      <c r="L10" s="75">
        <v>2017</v>
      </c>
      <c r="M10" s="75">
        <v>2018</v>
      </c>
      <c r="N10" s="75">
        <v>2019</v>
      </c>
      <c r="O10" s="75">
        <v>2020</v>
      </c>
      <c r="P10" s="103">
        <v>2021</v>
      </c>
      <c r="Q10" s="75">
        <v>2022</v>
      </c>
      <c r="R10" s="75">
        <v>2023</v>
      </c>
      <c r="S10" s="75">
        <v>2024</v>
      </c>
      <c r="T10" s="75">
        <v>2025</v>
      </c>
      <c r="U10" s="75">
        <v>2026</v>
      </c>
      <c r="V10" s="75">
        <v>2027</v>
      </c>
      <c r="W10" s="75">
        <v>2028</v>
      </c>
      <c r="X10" s="75">
        <v>2029</v>
      </c>
      <c r="Y10" s="75">
        <v>2030</v>
      </c>
      <c r="Z10" s="75">
        <v>2031</v>
      </c>
      <c r="AA10" s="75">
        <v>2032</v>
      </c>
      <c r="AB10" s="75">
        <v>2033</v>
      </c>
      <c r="AC10" s="75">
        <v>2034</v>
      </c>
      <c r="AD10" s="75">
        <v>2035</v>
      </c>
      <c r="AE10" s="75">
        <v>2036</v>
      </c>
      <c r="AF10" s="75">
        <v>2037</v>
      </c>
      <c r="AG10" s="75">
        <v>2038</v>
      </c>
      <c r="AH10" s="75">
        <v>2039</v>
      </c>
      <c r="AI10" s="209" t="s">
        <v>96</v>
      </c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</row>
    <row r="11" spans="1:253" ht="13.5" customHeight="1">
      <c r="A11" s="56" t="s">
        <v>2</v>
      </c>
      <c r="B11" s="218" t="s">
        <v>72</v>
      </c>
      <c r="C11" s="219"/>
      <c r="D11" s="220"/>
      <c r="E11" s="57">
        <f>+E12+E13</f>
        <v>31532118.010000002</v>
      </c>
      <c r="F11" s="58">
        <f>+F12+F13</f>
        <v>27997547</v>
      </c>
      <c r="G11" s="58">
        <f>G12+G13</f>
        <v>29718803.952</v>
      </c>
      <c r="H11" s="58">
        <f t="shared" ref="H11:O11" si="0">H12+H13</f>
        <v>29241178.050799996</v>
      </c>
      <c r="I11" s="58">
        <f t="shared" si="0"/>
        <v>30290119.282577991</v>
      </c>
      <c r="J11" s="58">
        <f t="shared" si="0"/>
        <v>31028622.26464244</v>
      </c>
      <c r="K11" s="58">
        <f t="shared" si="0"/>
        <v>31635587.821258496</v>
      </c>
      <c r="L11" s="58">
        <f t="shared" si="0"/>
        <v>32511477.516789958</v>
      </c>
      <c r="M11" s="58">
        <f t="shared" si="0"/>
        <v>33306764.454709705</v>
      </c>
      <c r="N11" s="58">
        <f t="shared" si="0"/>
        <v>34171933.566077441</v>
      </c>
      <c r="O11" s="58">
        <f t="shared" si="0"/>
        <v>35007481.905229375</v>
      </c>
      <c r="P11" s="104">
        <f t="shared" ref="P11:AI11" si="1">+P12+P13</f>
        <v>0</v>
      </c>
      <c r="Q11" s="58">
        <f t="shared" si="1"/>
        <v>0</v>
      </c>
      <c r="R11" s="58">
        <f t="shared" si="1"/>
        <v>0</v>
      </c>
      <c r="S11" s="58">
        <f t="shared" si="1"/>
        <v>0</v>
      </c>
      <c r="T11" s="58">
        <f t="shared" si="1"/>
        <v>0</v>
      </c>
      <c r="U11" s="58">
        <f t="shared" si="1"/>
        <v>0</v>
      </c>
      <c r="V11" s="58">
        <f t="shared" si="1"/>
        <v>0</v>
      </c>
      <c r="W11" s="58">
        <f t="shared" si="1"/>
        <v>0</v>
      </c>
      <c r="X11" s="58">
        <f t="shared" si="1"/>
        <v>0</v>
      </c>
      <c r="Y11" s="58">
        <f t="shared" si="1"/>
        <v>0</v>
      </c>
      <c r="Z11" s="58">
        <f t="shared" si="1"/>
        <v>0</v>
      </c>
      <c r="AA11" s="58">
        <f t="shared" si="1"/>
        <v>0</v>
      </c>
      <c r="AB11" s="58">
        <f t="shared" si="1"/>
        <v>0</v>
      </c>
      <c r="AC11" s="58">
        <f t="shared" si="1"/>
        <v>0</v>
      </c>
      <c r="AD11" s="58">
        <f t="shared" si="1"/>
        <v>0</v>
      </c>
      <c r="AE11" s="58">
        <f t="shared" si="1"/>
        <v>0</v>
      </c>
      <c r="AF11" s="58">
        <f t="shared" si="1"/>
        <v>0</v>
      </c>
      <c r="AG11" s="58">
        <f t="shared" si="1"/>
        <v>0</v>
      </c>
      <c r="AH11" s="58">
        <f t="shared" si="1"/>
        <v>0</v>
      </c>
      <c r="AI11" s="59">
        <f t="shared" si="1"/>
        <v>0</v>
      </c>
    </row>
    <row r="12" spans="1:253" ht="13.5" customHeight="1">
      <c r="A12" s="43" t="s">
        <v>3</v>
      </c>
      <c r="B12" s="4"/>
      <c r="C12" s="221" t="s">
        <v>4</v>
      </c>
      <c r="D12" s="222"/>
      <c r="E12" s="34">
        <v>26904945.010000002</v>
      </c>
      <c r="F12" s="1">
        <v>26081874</v>
      </c>
      <c r="G12" s="1">
        <f>F12*104.8%</f>
        <v>27333803.952</v>
      </c>
      <c r="H12" s="1">
        <f>(G12*102.5%)+524029</f>
        <v>28541178.050799996</v>
      </c>
      <c r="I12" s="1">
        <f>H12*103.5%</f>
        <v>29540119.282577991</v>
      </c>
      <c r="J12" s="1">
        <f t="shared" ref="J12:O12" si="2">I12*102.5%</f>
        <v>30278622.26464244</v>
      </c>
      <c r="K12" s="1">
        <f t="shared" si="2"/>
        <v>31035587.821258496</v>
      </c>
      <c r="L12" s="1">
        <f t="shared" si="2"/>
        <v>31811477.516789958</v>
      </c>
      <c r="M12" s="1">
        <f t="shared" si="2"/>
        <v>32606764.454709705</v>
      </c>
      <c r="N12" s="1">
        <f t="shared" si="2"/>
        <v>33421933.566077445</v>
      </c>
      <c r="O12" s="1">
        <f t="shared" si="2"/>
        <v>34257481.905229375</v>
      </c>
      <c r="P12" s="105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4"/>
    </row>
    <row r="13" spans="1:253" ht="13.5" customHeight="1">
      <c r="A13" s="43" t="s">
        <v>5</v>
      </c>
      <c r="B13" s="4"/>
      <c r="C13" s="221" t="s">
        <v>6</v>
      </c>
      <c r="D13" s="222"/>
      <c r="E13" s="34">
        <v>4627173</v>
      </c>
      <c r="F13" s="1">
        <v>1915673</v>
      </c>
      <c r="G13" s="1">
        <v>2385000</v>
      </c>
      <c r="H13" s="1">
        <v>700000</v>
      </c>
      <c r="I13" s="1">
        <v>750000</v>
      </c>
      <c r="J13" s="1">
        <v>750000</v>
      </c>
      <c r="K13" s="1">
        <v>600000</v>
      </c>
      <c r="L13" s="1">
        <v>700000</v>
      </c>
      <c r="M13" s="1">
        <v>700000</v>
      </c>
      <c r="N13" s="1">
        <v>750000</v>
      </c>
      <c r="O13" s="1">
        <v>750000</v>
      </c>
      <c r="P13" s="105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4"/>
    </row>
    <row r="14" spans="1:253" ht="13.5" customHeight="1">
      <c r="A14" s="43" t="s">
        <v>12</v>
      </c>
      <c r="B14" s="5"/>
      <c r="C14" s="6"/>
      <c r="D14" s="30" t="s">
        <v>7</v>
      </c>
      <c r="E14" s="34">
        <v>580000</v>
      </c>
      <c r="F14" s="1">
        <v>1250000</v>
      </c>
      <c r="G14" s="1">
        <v>700000</v>
      </c>
      <c r="H14" s="1">
        <v>700000</v>
      </c>
      <c r="I14" s="1">
        <f>I13</f>
        <v>750000</v>
      </c>
      <c r="J14" s="1">
        <v>750000</v>
      </c>
      <c r="K14" s="1">
        <v>600000</v>
      </c>
      <c r="L14" s="1">
        <v>700000</v>
      </c>
      <c r="M14" s="1">
        <v>700000</v>
      </c>
      <c r="N14" s="1">
        <v>750000</v>
      </c>
      <c r="O14" s="1">
        <v>750000</v>
      </c>
      <c r="P14" s="105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4"/>
    </row>
    <row r="15" spans="1:253" ht="30" customHeight="1">
      <c r="A15" s="44" t="s">
        <v>8</v>
      </c>
      <c r="B15" s="223" t="s">
        <v>9</v>
      </c>
      <c r="C15" s="224"/>
      <c r="D15" s="225"/>
      <c r="E15" s="122">
        <v>25803322.309999999</v>
      </c>
      <c r="F15" s="2">
        <v>25272904</v>
      </c>
      <c r="G15" s="2">
        <v>25654727</v>
      </c>
      <c r="H15" s="2">
        <f>(G15*100.5%)</f>
        <v>25783000.634999998</v>
      </c>
      <c r="I15" s="2">
        <f>(H15*103.5%)</f>
        <v>26685405.657224994</v>
      </c>
      <c r="J15" s="2">
        <f>I15*102.5%</f>
        <v>27352540.798655618</v>
      </c>
      <c r="K15" s="2">
        <f t="shared" ref="K15:O15" si="3">J15*102.5%</f>
        <v>28036354.318622004</v>
      </c>
      <c r="L15" s="2">
        <f t="shared" si="3"/>
        <v>28737263.176587552</v>
      </c>
      <c r="M15" s="2">
        <f t="shared" si="3"/>
        <v>29455694.75600224</v>
      </c>
      <c r="N15" s="2">
        <f t="shared" si="3"/>
        <v>30192087.124902293</v>
      </c>
      <c r="O15" s="2">
        <f t="shared" si="3"/>
        <v>30946889.303024847</v>
      </c>
      <c r="P15" s="106"/>
      <c r="Q15" s="197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17"/>
    </row>
    <row r="16" spans="1:253" ht="13.5" customHeight="1">
      <c r="A16" s="43" t="s">
        <v>3</v>
      </c>
      <c r="B16" s="4"/>
      <c r="C16" s="221" t="s">
        <v>10</v>
      </c>
      <c r="D16" s="222"/>
      <c r="E16" s="34">
        <v>12212908</v>
      </c>
      <c r="F16" s="1">
        <v>13355912</v>
      </c>
      <c r="G16" s="1">
        <v>13632166</v>
      </c>
      <c r="H16" s="1">
        <f>G16*102.5%</f>
        <v>13972970.149999999</v>
      </c>
      <c r="I16" s="1">
        <f>(H16*102.5%)</f>
        <v>14322294.403749997</v>
      </c>
      <c r="J16" s="1">
        <f t="shared" ref="J16:O16" si="4">I16*102.5%</f>
        <v>14680351.763843745</v>
      </c>
      <c r="K16" s="1">
        <f t="shared" si="4"/>
        <v>15047360.557939837</v>
      </c>
      <c r="L16" s="1">
        <f t="shared" si="4"/>
        <v>15423544.571888331</v>
      </c>
      <c r="M16" s="1">
        <f t="shared" si="4"/>
        <v>15809133.186185539</v>
      </c>
      <c r="N16" s="1">
        <f t="shared" si="4"/>
        <v>16204361.515840176</v>
      </c>
      <c r="O16" s="1">
        <f t="shared" si="4"/>
        <v>16609470.55373618</v>
      </c>
      <c r="P16" s="105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4"/>
    </row>
    <row r="17" spans="1:35" ht="13.5" customHeight="1">
      <c r="A17" s="43" t="s">
        <v>5</v>
      </c>
      <c r="B17" s="4"/>
      <c r="C17" s="221" t="s">
        <v>11</v>
      </c>
      <c r="D17" s="222"/>
      <c r="E17" s="34">
        <v>2071455</v>
      </c>
      <c r="F17" s="1">
        <v>2767170</v>
      </c>
      <c r="G17" s="1">
        <f>F17*1.025</f>
        <v>2836349.2499999995</v>
      </c>
      <c r="H17" s="1">
        <f t="shared" ref="H17:O17" si="5">G17*1.025</f>
        <v>2907257.9812499993</v>
      </c>
      <c r="I17" s="1">
        <f t="shared" si="5"/>
        <v>2979939.430781249</v>
      </c>
      <c r="J17" s="1">
        <f t="shared" si="5"/>
        <v>3054437.9165507797</v>
      </c>
      <c r="K17" s="1">
        <f t="shared" si="5"/>
        <v>3130798.8644645489</v>
      </c>
      <c r="L17" s="1">
        <f t="shared" si="5"/>
        <v>3209068.8360761623</v>
      </c>
      <c r="M17" s="1">
        <f t="shared" si="5"/>
        <v>3289295.556978066</v>
      </c>
      <c r="N17" s="1">
        <f t="shared" si="5"/>
        <v>3371527.9459025175</v>
      </c>
      <c r="O17" s="1">
        <f t="shared" si="5"/>
        <v>3455816.1445500799</v>
      </c>
      <c r="P17" s="105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4"/>
    </row>
    <row r="18" spans="1:35" ht="13.5" customHeight="1">
      <c r="A18" s="43" t="s">
        <v>12</v>
      </c>
      <c r="B18" s="4"/>
      <c r="C18" s="221" t="s">
        <v>13</v>
      </c>
      <c r="D18" s="222"/>
      <c r="E18" s="34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05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4"/>
    </row>
    <row r="19" spans="1:35" ht="24">
      <c r="A19" s="43" t="s">
        <v>15</v>
      </c>
      <c r="B19" s="4"/>
      <c r="C19" s="7"/>
      <c r="D19" s="30" t="s">
        <v>14</v>
      </c>
      <c r="E19" s="34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05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4"/>
    </row>
    <row r="20" spans="1:35" ht="13.5" customHeight="1">
      <c r="A20" s="43" t="s">
        <v>51</v>
      </c>
      <c r="B20" s="4"/>
      <c r="C20" s="221" t="s">
        <v>16</v>
      </c>
      <c r="D20" s="222"/>
      <c r="E20" s="123"/>
      <c r="F20" s="208">
        <v>52948</v>
      </c>
      <c r="G20" s="121">
        <v>6700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05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4"/>
    </row>
    <row r="21" spans="1:35" ht="13.5" customHeight="1">
      <c r="A21" s="45" t="s">
        <v>17</v>
      </c>
      <c r="B21" s="215" t="s">
        <v>55</v>
      </c>
      <c r="C21" s="216"/>
      <c r="D21" s="217"/>
      <c r="E21" s="38">
        <f>E11-E15</f>
        <v>5728795.700000003</v>
      </c>
      <c r="F21" s="28">
        <f t="shared" ref="F21:AH21" si="6">F11-F15</f>
        <v>2724643</v>
      </c>
      <c r="G21" s="28">
        <f t="shared" si="6"/>
        <v>4064076.9519999996</v>
      </c>
      <c r="H21" s="28">
        <f t="shared" si="6"/>
        <v>3458177.4157999977</v>
      </c>
      <c r="I21" s="28">
        <f t="shared" si="6"/>
        <v>3604713.6253529973</v>
      </c>
      <c r="J21" s="28">
        <f t="shared" si="6"/>
        <v>3676081.4659868218</v>
      </c>
      <c r="K21" s="28">
        <f t="shared" si="6"/>
        <v>3599233.5026364923</v>
      </c>
      <c r="L21" s="28">
        <f t="shared" si="6"/>
        <v>3774214.340202406</v>
      </c>
      <c r="M21" s="28">
        <f t="shared" si="6"/>
        <v>3851069.6987074651</v>
      </c>
      <c r="N21" s="28">
        <f t="shared" si="6"/>
        <v>3979846.4411751479</v>
      </c>
      <c r="O21" s="28">
        <f t="shared" si="6"/>
        <v>4060592.6022045277</v>
      </c>
      <c r="P21" s="106">
        <f t="shared" si="6"/>
        <v>0</v>
      </c>
      <c r="Q21" s="28">
        <f t="shared" si="6"/>
        <v>0</v>
      </c>
      <c r="R21" s="28">
        <f t="shared" si="6"/>
        <v>0</v>
      </c>
      <c r="S21" s="28">
        <f t="shared" si="6"/>
        <v>0</v>
      </c>
      <c r="T21" s="28">
        <f t="shared" si="6"/>
        <v>0</v>
      </c>
      <c r="U21" s="28">
        <f t="shared" si="6"/>
        <v>0</v>
      </c>
      <c r="V21" s="28">
        <f t="shared" si="6"/>
        <v>0</v>
      </c>
      <c r="W21" s="28">
        <f t="shared" si="6"/>
        <v>0</v>
      </c>
      <c r="X21" s="28">
        <f t="shared" si="6"/>
        <v>0</v>
      </c>
      <c r="Y21" s="28">
        <f t="shared" si="6"/>
        <v>0</v>
      </c>
      <c r="Z21" s="28">
        <f t="shared" si="6"/>
        <v>0</v>
      </c>
      <c r="AA21" s="28">
        <f t="shared" si="6"/>
        <v>0</v>
      </c>
      <c r="AB21" s="28">
        <f t="shared" si="6"/>
        <v>0</v>
      </c>
      <c r="AC21" s="28">
        <f t="shared" si="6"/>
        <v>0</v>
      </c>
      <c r="AD21" s="28">
        <f t="shared" si="6"/>
        <v>0</v>
      </c>
      <c r="AE21" s="28">
        <f t="shared" si="6"/>
        <v>0</v>
      </c>
      <c r="AF21" s="28">
        <f t="shared" si="6"/>
        <v>0</v>
      </c>
      <c r="AG21" s="28">
        <f t="shared" si="6"/>
        <v>0</v>
      </c>
      <c r="AH21" s="28">
        <f t="shared" si="6"/>
        <v>0</v>
      </c>
      <c r="AI21" s="29">
        <f>AI11-AI15</f>
        <v>0</v>
      </c>
    </row>
    <row r="22" spans="1:35" ht="27.75" customHeight="1">
      <c r="A22" s="44" t="s">
        <v>18</v>
      </c>
      <c r="B22" s="252" t="s">
        <v>19</v>
      </c>
      <c r="C22" s="253"/>
      <c r="D22" s="254"/>
      <c r="E22" s="33">
        <v>641820</v>
      </c>
      <c r="F22" s="2">
        <v>980000</v>
      </c>
      <c r="G22" s="2">
        <f>F55+F54-F56</f>
        <v>0</v>
      </c>
      <c r="H22" s="2">
        <v>0</v>
      </c>
      <c r="I22" s="2"/>
      <c r="J22" s="2"/>
      <c r="K22" s="2"/>
      <c r="L22" s="2"/>
      <c r="M22" s="2"/>
      <c r="N22" s="2"/>
      <c r="O22" s="2"/>
      <c r="P22" s="10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17"/>
    </row>
    <row r="23" spans="1:35" ht="25.5" customHeight="1">
      <c r="A23" s="43" t="s">
        <v>3</v>
      </c>
      <c r="B23" s="4"/>
      <c r="C23" s="270" t="s">
        <v>84</v>
      </c>
      <c r="D23" s="271"/>
      <c r="E23" s="34">
        <v>0</v>
      </c>
      <c r="F23" s="1">
        <v>0</v>
      </c>
      <c r="G23" s="1"/>
      <c r="H23" s="1"/>
      <c r="I23" s="1"/>
      <c r="J23" s="1"/>
      <c r="K23" s="1"/>
      <c r="L23" s="1"/>
      <c r="M23" s="1"/>
      <c r="N23" s="1"/>
      <c r="O23" s="1"/>
      <c r="P23" s="105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4"/>
    </row>
    <row r="24" spans="1:35" ht="13.5" customHeight="1">
      <c r="A24" s="44" t="s">
        <v>20</v>
      </c>
      <c r="B24" s="223" t="s">
        <v>83</v>
      </c>
      <c r="C24" s="224"/>
      <c r="D24" s="225"/>
      <c r="E24" s="33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106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17"/>
    </row>
    <row r="25" spans="1:35" ht="13.5" customHeight="1">
      <c r="A25" s="45" t="s">
        <v>21</v>
      </c>
      <c r="B25" s="255" t="s">
        <v>54</v>
      </c>
      <c r="C25" s="256"/>
      <c r="D25" s="257"/>
      <c r="E25" s="38">
        <f t="shared" ref="E25:AI25" si="7">E21+E22+E24</f>
        <v>6370615.700000003</v>
      </c>
      <c r="F25" s="28">
        <f t="shared" si="7"/>
        <v>3704643</v>
      </c>
      <c r="G25" s="28">
        <f>G21+G22+G24</f>
        <v>4064076.9519999996</v>
      </c>
      <c r="H25" s="28">
        <f t="shared" si="7"/>
        <v>3458177.4157999977</v>
      </c>
      <c r="I25" s="28">
        <f t="shared" si="7"/>
        <v>3604713.6253529973</v>
      </c>
      <c r="J25" s="28">
        <f t="shared" si="7"/>
        <v>3676081.4659868218</v>
      </c>
      <c r="K25" s="28">
        <f t="shared" si="7"/>
        <v>3599233.5026364923</v>
      </c>
      <c r="L25" s="28">
        <f t="shared" si="7"/>
        <v>3774214.340202406</v>
      </c>
      <c r="M25" s="28">
        <f t="shared" si="7"/>
        <v>3851069.6987074651</v>
      </c>
      <c r="N25" s="28">
        <f t="shared" si="7"/>
        <v>3979846.4411751479</v>
      </c>
      <c r="O25" s="28">
        <f t="shared" si="7"/>
        <v>4060592.6022045277</v>
      </c>
      <c r="P25" s="106">
        <f t="shared" si="7"/>
        <v>0</v>
      </c>
      <c r="Q25" s="28">
        <f t="shared" si="7"/>
        <v>0</v>
      </c>
      <c r="R25" s="28">
        <f t="shared" si="7"/>
        <v>0</v>
      </c>
      <c r="S25" s="28">
        <f t="shared" si="7"/>
        <v>0</v>
      </c>
      <c r="T25" s="28">
        <f t="shared" si="7"/>
        <v>0</v>
      </c>
      <c r="U25" s="28">
        <f t="shared" si="7"/>
        <v>0</v>
      </c>
      <c r="V25" s="28">
        <f t="shared" si="7"/>
        <v>0</v>
      </c>
      <c r="W25" s="28">
        <f t="shared" si="7"/>
        <v>0</v>
      </c>
      <c r="X25" s="28">
        <f t="shared" si="7"/>
        <v>0</v>
      </c>
      <c r="Y25" s="28">
        <f t="shared" si="7"/>
        <v>0</v>
      </c>
      <c r="Z25" s="28">
        <f t="shared" si="7"/>
        <v>0</v>
      </c>
      <c r="AA25" s="28">
        <f t="shared" si="7"/>
        <v>0</v>
      </c>
      <c r="AB25" s="28">
        <f t="shared" si="7"/>
        <v>0</v>
      </c>
      <c r="AC25" s="28">
        <f t="shared" si="7"/>
        <v>0</v>
      </c>
      <c r="AD25" s="28">
        <f t="shared" si="7"/>
        <v>0</v>
      </c>
      <c r="AE25" s="28">
        <f t="shared" si="7"/>
        <v>0</v>
      </c>
      <c r="AF25" s="28">
        <f t="shared" si="7"/>
        <v>0</v>
      </c>
      <c r="AG25" s="28">
        <f t="shared" si="7"/>
        <v>0</v>
      </c>
      <c r="AH25" s="28">
        <f t="shared" si="7"/>
        <v>0</v>
      </c>
      <c r="AI25" s="29">
        <f t="shared" si="7"/>
        <v>0</v>
      </c>
    </row>
    <row r="26" spans="1:35" ht="13.5" customHeight="1">
      <c r="A26" s="44" t="s">
        <v>22</v>
      </c>
      <c r="B26" s="252" t="s">
        <v>23</v>
      </c>
      <c r="C26" s="253"/>
      <c r="D26" s="254"/>
      <c r="E26" s="33">
        <f>+E27+E28</f>
        <v>1519285</v>
      </c>
      <c r="F26" s="33">
        <f>+F27+F28</f>
        <v>2200000</v>
      </c>
      <c r="G26" s="33">
        <f t="shared" ref="G26:O26" si="8">G27+G28</f>
        <v>3947760</v>
      </c>
      <c r="H26" s="33">
        <f t="shared" si="8"/>
        <v>2554783</v>
      </c>
      <c r="I26" s="33">
        <f t="shared" si="8"/>
        <v>2041330</v>
      </c>
      <c r="J26" s="33">
        <f t="shared" si="8"/>
        <v>1536832</v>
      </c>
      <c r="K26" s="33">
        <f t="shared" si="8"/>
        <v>1388152</v>
      </c>
      <c r="L26" s="33">
        <f t="shared" si="8"/>
        <v>1332044</v>
      </c>
      <c r="M26" s="33">
        <f t="shared" si="8"/>
        <v>1240144</v>
      </c>
      <c r="N26" s="33">
        <f t="shared" si="8"/>
        <v>1185427</v>
      </c>
      <c r="O26" s="33">
        <f t="shared" si="8"/>
        <v>828854</v>
      </c>
      <c r="P26" s="106">
        <f t="shared" ref="P26:AI26" si="9">P27+P28</f>
        <v>0</v>
      </c>
      <c r="Q26" s="2">
        <f t="shared" si="9"/>
        <v>0</v>
      </c>
      <c r="R26" s="2">
        <f t="shared" si="9"/>
        <v>0</v>
      </c>
      <c r="S26" s="2">
        <f t="shared" si="9"/>
        <v>0</v>
      </c>
      <c r="T26" s="2">
        <f t="shared" si="9"/>
        <v>0</v>
      </c>
      <c r="U26" s="2">
        <f t="shared" si="9"/>
        <v>0</v>
      </c>
      <c r="V26" s="2">
        <f t="shared" si="9"/>
        <v>0</v>
      </c>
      <c r="W26" s="2">
        <f t="shared" si="9"/>
        <v>0</v>
      </c>
      <c r="X26" s="2">
        <f t="shared" si="9"/>
        <v>0</v>
      </c>
      <c r="Y26" s="2">
        <f t="shared" si="9"/>
        <v>0</v>
      </c>
      <c r="Z26" s="2">
        <f t="shared" si="9"/>
        <v>0</v>
      </c>
      <c r="AA26" s="2">
        <f t="shared" si="9"/>
        <v>0</v>
      </c>
      <c r="AB26" s="2">
        <f t="shared" si="9"/>
        <v>0</v>
      </c>
      <c r="AC26" s="2">
        <f t="shared" si="9"/>
        <v>0</v>
      </c>
      <c r="AD26" s="2">
        <f t="shared" si="9"/>
        <v>0</v>
      </c>
      <c r="AE26" s="2">
        <f t="shared" si="9"/>
        <v>0</v>
      </c>
      <c r="AF26" s="2">
        <f t="shared" si="9"/>
        <v>0</v>
      </c>
      <c r="AG26" s="2">
        <f t="shared" si="9"/>
        <v>0</v>
      </c>
      <c r="AH26" s="2">
        <f t="shared" si="9"/>
        <v>0</v>
      </c>
      <c r="AI26" s="17">
        <f t="shared" si="9"/>
        <v>0</v>
      </c>
    </row>
    <row r="27" spans="1:35" ht="13.5" customHeight="1">
      <c r="A27" s="43" t="s">
        <v>3</v>
      </c>
      <c r="B27" s="4"/>
      <c r="C27" s="258" t="s">
        <v>24</v>
      </c>
      <c r="D27" s="259"/>
      <c r="E27" s="34">
        <v>1181285</v>
      </c>
      <c r="F27" s="121">
        <v>1600000</v>
      </c>
      <c r="G27" s="1">
        <v>3590759</v>
      </c>
      <c r="H27" s="1">
        <f>1866900+217956</f>
        <v>2084856</v>
      </c>
      <c r="I27" s="1">
        <f>1433810+217956</f>
        <v>1651766</v>
      </c>
      <c r="J27" s="1">
        <f>996253+217956</f>
        <v>1214209</v>
      </c>
      <c r="K27" s="121">
        <f>909315+217956</f>
        <v>1127271</v>
      </c>
      <c r="L27" s="121">
        <f>912419+217956</f>
        <v>1130375</v>
      </c>
      <c r="M27" s="121">
        <f>877619+217956</f>
        <v>1095575</v>
      </c>
      <c r="N27" s="121">
        <f>877619+217956</f>
        <v>1095575</v>
      </c>
      <c r="O27" s="121">
        <f>799621+217956-234852</f>
        <v>782725</v>
      </c>
      <c r="P27" s="105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4"/>
    </row>
    <row r="28" spans="1:35" ht="13.5" customHeight="1">
      <c r="A28" s="43" t="s">
        <v>5</v>
      </c>
      <c r="B28" s="4"/>
      <c r="C28" s="258" t="s">
        <v>25</v>
      </c>
      <c r="D28" s="259"/>
      <c r="E28" s="34">
        <v>338000</v>
      </c>
      <c r="F28" s="1">
        <v>600000</v>
      </c>
      <c r="G28" s="1">
        <v>357001</v>
      </c>
      <c r="H28" s="1">
        <f>393000+76927</f>
        <v>469927</v>
      </c>
      <c r="I28" s="1">
        <f>322842+66722</f>
        <v>389564</v>
      </c>
      <c r="J28" s="1">
        <f>266097+56526</f>
        <v>322623</v>
      </c>
      <c r="K28" s="1">
        <f>214555+46326</f>
        <v>260881</v>
      </c>
      <c r="L28" s="1">
        <f>165543+36126</f>
        <v>201669</v>
      </c>
      <c r="M28" s="1">
        <f>118644+25925</f>
        <v>144569</v>
      </c>
      <c r="N28" s="1">
        <f>74127+15725</f>
        <v>89852</v>
      </c>
      <c r="O28" s="1">
        <f>40604+5525</f>
        <v>46129</v>
      </c>
      <c r="P28" s="105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4"/>
    </row>
    <row r="29" spans="1:35" ht="13.5" customHeight="1">
      <c r="A29" s="44" t="s">
        <v>26</v>
      </c>
      <c r="B29" s="252" t="s">
        <v>27</v>
      </c>
      <c r="C29" s="253"/>
      <c r="D29" s="254"/>
      <c r="E29" s="33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106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17"/>
    </row>
    <row r="30" spans="1:35" ht="13.5" customHeight="1">
      <c r="A30" s="45" t="s">
        <v>28</v>
      </c>
      <c r="B30" s="215" t="s">
        <v>53</v>
      </c>
      <c r="C30" s="216"/>
      <c r="D30" s="217"/>
      <c r="E30" s="38">
        <f>E25-E26-E29</f>
        <v>4851330.700000003</v>
      </c>
      <c r="F30" s="28">
        <f t="shared" ref="F30:AI30" si="10">F25-F26-F29</f>
        <v>1504643</v>
      </c>
      <c r="G30" s="28">
        <f>G25-G26-G29</f>
        <v>116316.95199999958</v>
      </c>
      <c r="H30" s="28">
        <f t="shared" si="10"/>
        <v>903394.41579999775</v>
      </c>
      <c r="I30" s="28">
        <f>I25-I26-I29</f>
        <v>1563383.6253529973</v>
      </c>
      <c r="J30" s="28">
        <f t="shared" si="10"/>
        <v>2139249.4659868218</v>
      </c>
      <c r="K30" s="28">
        <f t="shared" si="10"/>
        <v>2211081.5026364923</v>
      </c>
      <c r="L30" s="28">
        <f t="shared" si="10"/>
        <v>2442170.340202406</v>
      </c>
      <c r="M30" s="28">
        <f t="shared" si="10"/>
        <v>2610925.6987074651</v>
      </c>
      <c r="N30" s="28">
        <f t="shared" si="10"/>
        <v>2794419.4411751479</v>
      </c>
      <c r="O30" s="28">
        <f>O25-O26-O29</f>
        <v>3231738.6022045277</v>
      </c>
      <c r="P30" s="106">
        <f t="shared" si="10"/>
        <v>0</v>
      </c>
      <c r="Q30" s="28">
        <f t="shared" si="10"/>
        <v>0</v>
      </c>
      <c r="R30" s="28">
        <f t="shared" si="10"/>
        <v>0</v>
      </c>
      <c r="S30" s="28">
        <f t="shared" si="10"/>
        <v>0</v>
      </c>
      <c r="T30" s="28">
        <f t="shared" si="10"/>
        <v>0</v>
      </c>
      <c r="U30" s="28">
        <f t="shared" si="10"/>
        <v>0</v>
      </c>
      <c r="V30" s="28">
        <f t="shared" si="10"/>
        <v>0</v>
      </c>
      <c r="W30" s="28">
        <f t="shared" si="10"/>
        <v>0</v>
      </c>
      <c r="X30" s="28">
        <f t="shared" si="10"/>
        <v>0</v>
      </c>
      <c r="Y30" s="28">
        <f t="shared" si="10"/>
        <v>0</v>
      </c>
      <c r="Z30" s="28">
        <f t="shared" si="10"/>
        <v>0</v>
      </c>
      <c r="AA30" s="28">
        <f t="shared" si="10"/>
        <v>0</v>
      </c>
      <c r="AB30" s="28">
        <f t="shared" si="10"/>
        <v>0</v>
      </c>
      <c r="AC30" s="28">
        <f t="shared" si="10"/>
        <v>0</v>
      </c>
      <c r="AD30" s="28">
        <f t="shared" si="10"/>
        <v>0</v>
      </c>
      <c r="AE30" s="28">
        <f t="shared" si="10"/>
        <v>0</v>
      </c>
      <c r="AF30" s="28">
        <f t="shared" si="10"/>
        <v>0</v>
      </c>
      <c r="AG30" s="28">
        <f t="shared" si="10"/>
        <v>0</v>
      </c>
      <c r="AH30" s="28">
        <f t="shared" si="10"/>
        <v>0</v>
      </c>
      <c r="AI30" s="29">
        <f t="shared" si="10"/>
        <v>0</v>
      </c>
    </row>
    <row r="31" spans="1:35" ht="13.5" customHeight="1">
      <c r="A31" s="44" t="s">
        <v>29</v>
      </c>
      <c r="B31" s="252" t="s">
        <v>30</v>
      </c>
      <c r="C31" s="253"/>
      <c r="D31" s="254"/>
      <c r="E31" s="33">
        <v>12659543.49</v>
      </c>
      <c r="F31" s="2">
        <v>2859643</v>
      </c>
      <c r="G31" s="2">
        <f>G32+270760</f>
        <v>1859961</v>
      </c>
      <c r="H31" s="2">
        <f>H30</f>
        <v>903394.41579999775</v>
      </c>
      <c r="I31" s="2">
        <f>I30</f>
        <v>1563383.6253529973</v>
      </c>
      <c r="J31" s="2">
        <f t="shared" ref="J31:O31" si="11">J30</f>
        <v>2139249.4659868218</v>
      </c>
      <c r="K31" s="2">
        <f t="shared" si="11"/>
        <v>2211081.5026364923</v>
      </c>
      <c r="L31" s="2">
        <f t="shared" si="11"/>
        <v>2442170.340202406</v>
      </c>
      <c r="M31" s="2">
        <f t="shared" si="11"/>
        <v>2610925.6987074651</v>
      </c>
      <c r="N31" s="2">
        <f t="shared" si="11"/>
        <v>2794419.4411751479</v>
      </c>
      <c r="O31" s="2">
        <f t="shared" si="11"/>
        <v>3231738.6022045277</v>
      </c>
      <c r="P31" s="106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17"/>
    </row>
    <row r="32" spans="1:35" ht="13.5" customHeight="1">
      <c r="A32" s="43" t="s">
        <v>3</v>
      </c>
      <c r="B32" s="4"/>
      <c r="C32" s="270" t="s">
        <v>31</v>
      </c>
      <c r="D32" s="271"/>
      <c r="E32" s="206">
        <v>0</v>
      </c>
      <c r="F32" s="121">
        <v>1837788</v>
      </c>
      <c r="G32" s="211">
        <v>1589201</v>
      </c>
      <c r="H32" s="1"/>
      <c r="I32" s="1"/>
      <c r="J32" s="1"/>
      <c r="K32" s="1"/>
      <c r="L32" s="1"/>
      <c r="M32" s="1"/>
      <c r="N32" s="1"/>
      <c r="O32" s="1"/>
      <c r="P32" s="105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4"/>
    </row>
    <row r="33" spans="1:35" ht="13.5" customHeight="1">
      <c r="A33" s="44" t="s">
        <v>32</v>
      </c>
      <c r="B33" s="223" t="s">
        <v>33</v>
      </c>
      <c r="C33" s="224"/>
      <c r="D33" s="225"/>
      <c r="E33" s="33">
        <v>7808213</v>
      </c>
      <c r="F33" s="204">
        <v>1355000</v>
      </c>
      <c r="G33" s="212">
        <f>1743644</f>
        <v>1743644</v>
      </c>
      <c r="H33" s="204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10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17"/>
    </row>
    <row r="34" spans="1:35" ht="13.5" customHeight="1" thickBot="1">
      <c r="A34" s="46" t="s">
        <v>34</v>
      </c>
      <c r="B34" s="226" t="s">
        <v>52</v>
      </c>
      <c r="C34" s="227"/>
      <c r="D34" s="228"/>
      <c r="E34" s="40">
        <f>E30-E31+E33</f>
        <v>0.21000000275671482</v>
      </c>
      <c r="F34" s="41">
        <f t="shared" ref="F34:AI34" si="12">F30-F31+F33</f>
        <v>0</v>
      </c>
      <c r="G34" s="41">
        <v>0</v>
      </c>
      <c r="H34" s="41">
        <f t="shared" si="12"/>
        <v>0</v>
      </c>
      <c r="I34" s="41">
        <f>(I30-I31+I33)</f>
        <v>0</v>
      </c>
      <c r="J34" s="41">
        <f t="shared" si="12"/>
        <v>0</v>
      </c>
      <c r="K34" s="41">
        <f t="shared" si="12"/>
        <v>0</v>
      </c>
      <c r="L34" s="41">
        <f t="shared" si="12"/>
        <v>0</v>
      </c>
      <c r="M34" s="41">
        <f t="shared" si="12"/>
        <v>0</v>
      </c>
      <c r="N34" s="41">
        <f t="shared" si="12"/>
        <v>0</v>
      </c>
      <c r="O34" s="41">
        <f t="shared" si="12"/>
        <v>0</v>
      </c>
      <c r="P34" s="107">
        <f t="shared" si="12"/>
        <v>0</v>
      </c>
      <c r="Q34" s="41">
        <f t="shared" si="12"/>
        <v>0</v>
      </c>
      <c r="R34" s="41">
        <f t="shared" si="12"/>
        <v>0</v>
      </c>
      <c r="S34" s="41">
        <f t="shared" si="12"/>
        <v>0</v>
      </c>
      <c r="T34" s="41">
        <f t="shared" si="12"/>
        <v>0</v>
      </c>
      <c r="U34" s="41">
        <f t="shared" si="12"/>
        <v>0</v>
      </c>
      <c r="V34" s="41">
        <f t="shared" si="12"/>
        <v>0</v>
      </c>
      <c r="W34" s="41">
        <f t="shared" si="12"/>
        <v>0</v>
      </c>
      <c r="X34" s="41">
        <f t="shared" si="12"/>
        <v>0</v>
      </c>
      <c r="Y34" s="41">
        <f t="shared" si="12"/>
        <v>0</v>
      </c>
      <c r="Z34" s="41">
        <f t="shared" si="12"/>
        <v>0</v>
      </c>
      <c r="AA34" s="41">
        <f t="shared" si="12"/>
        <v>0</v>
      </c>
      <c r="AB34" s="41">
        <f t="shared" si="12"/>
        <v>0</v>
      </c>
      <c r="AC34" s="41">
        <f t="shared" si="12"/>
        <v>0</v>
      </c>
      <c r="AD34" s="41">
        <f t="shared" si="12"/>
        <v>0</v>
      </c>
      <c r="AE34" s="41">
        <f t="shared" si="12"/>
        <v>0</v>
      </c>
      <c r="AF34" s="41">
        <f t="shared" si="12"/>
        <v>0</v>
      </c>
      <c r="AG34" s="41">
        <f t="shared" si="12"/>
        <v>0</v>
      </c>
      <c r="AH34" s="41">
        <f t="shared" si="12"/>
        <v>0</v>
      </c>
      <c r="AI34" s="42">
        <f t="shared" si="12"/>
        <v>0</v>
      </c>
    </row>
    <row r="35" spans="1:35" ht="13.5" customHeight="1">
      <c r="A35" s="47" t="s">
        <v>35</v>
      </c>
      <c r="B35" s="260" t="s">
        <v>39</v>
      </c>
      <c r="C35" s="261"/>
      <c r="D35" s="262"/>
      <c r="E35" s="35">
        <v>12274466.73</v>
      </c>
      <c r="F35" s="15">
        <f>E35-F27+F33</f>
        <v>12029466.73</v>
      </c>
      <c r="G35" s="15">
        <f>F35-G27+G33</f>
        <v>10182351.73</v>
      </c>
      <c r="H35" s="15">
        <f t="shared" ref="H35:N35" si="13">G35-H27+H33</f>
        <v>8097495.7300000004</v>
      </c>
      <c r="I35" s="15">
        <f t="shared" si="13"/>
        <v>6445729.7300000004</v>
      </c>
      <c r="J35" s="15">
        <f t="shared" si="13"/>
        <v>5231520.7300000004</v>
      </c>
      <c r="K35" s="15">
        <f t="shared" si="13"/>
        <v>4104249.7300000004</v>
      </c>
      <c r="L35" s="15">
        <f t="shared" si="13"/>
        <v>2973874.7300000004</v>
      </c>
      <c r="M35" s="15">
        <f t="shared" si="13"/>
        <v>1878299.7300000004</v>
      </c>
      <c r="N35" s="15">
        <f t="shared" si="13"/>
        <v>782724.73000000045</v>
      </c>
      <c r="O35" s="15">
        <f>(N35-O27+O33)*-1</f>
        <v>0.26999999955296516</v>
      </c>
      <c r="P35" s="108">
        <v>0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6"/>
    </row>
    <row r="36" spans="1:35" ht="13.5" customHeight="1">
      <c r="A36" s="43" t="s">
        <v>3</v>
      </c>
      <c r="B36" s="4"/>
      <c r="C36" s="221" t="s">
        <v>40</v>
      </c>
      <c r="D36" s="222"/>
      <c r="E36" s="34">
        <v>208000</v>
      </c>
      <c r="F36" s="1">
        <v>858000</v>
      </c>
      <c r="G36" s="1">
        <v>0</v>
      </c>
      <c r="H36" s="1"/>
      <c r="I36" s="1"/>
      <c r="J36" s="1"/>
      <c r="K36" s="1"/>
      <c r="L36" s="1"/>
      <c r="M36" s="1"/>
      <c r="N36" s="1"/>
      <c r="O36" s="1"/>
      <c r="P36" s="105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4"/>
    </row>
    <row r="37" spans="1:35" ht="13.5" customHeight="1">
      <c r="A37" s="43" t="s">
        <v>5</v>
      </c>
      <c r="B37" s="4"/>
      <c r="C37" s="221" t="s">
        <v>41</v>
      </c>
      <c r="D37" s="222"/>
      <c r="E37" s="34">
        <v>0</v>
      </c>
      <c r="F37" s="1">
        <v>0</v>
      </c>
      <c r="G37" s="1">
        <v>858000</v>
      </c>
      <c r="H37" s="1"/>
      <c r="I37" s="1"/>
      <c r="J37" s="1"/>
      <c r="K37" s="1"/>
      <c r="L37" s="1"/>
      <c r="M37" s="1"/>
      <c r="N37" s="1"/>
      <c r="O37" s="1"/>
      <c r="P37" s="105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4"/>
    </row>
    <row r="38" spans="1:35" ht="13.5" customHeight="1">
      <c r="A38" s="44" t="s">
        <v>36</v>
      </c>
      <c r="B38" s="223" t="s">
        <v>42</v>
      </c>
      <c r="C38" s="224"/>
      <c r="D38" s="225"/>
      <c r="E38" s="33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10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17"/>
    </row>
    <row r="39" spans="1:35" ht="21" customHeight="1">
      <c r="A39" s="44" t="s">
        <v>37</v>
      </c>
      <c r="B39" s="223" t="s">
        <v>70</v>
      </c>
      <c r="C39" s="224"/>
      <c r="D39" s="224"/>
      <c r="E39" s="117">
        <f>+(E26+E18)/E11</f>
        <v>4.8182142395832038E-2</v>
      </c>
      <c r="F39" s="118">
        <f t="shared" ref="F39:AI39" si="14">+(F26+F18)/F11</f>
        <v>7.8578312592885363E-2</v>
      </c>
      <c r="G39" s="118">
        <f>+(G26+G18)/G11</f>
        <v>0.13283710900264295</v>
      </c>
      <c r="H39" s="118">
        <f>+(H26+H18)/H11</f>
        <v>8.7369359591519771E-2</v>
      </c>
      <c r="I39" s="205">
        <f t="shared" si="14"/>
        <v>6.7392603540327237E-2</v>
      </c>
      <c r="J39" s="118">
        <f t="shared" si="14"/>
        <v>4.9529495279951312E-2</v>
      </c>
      <c r="K39" s="118">
        <f t="shared" si="14"/>
        <v>4.3879443866922205E-2</v>
      </c>
      <c r="L39" s="118">
        <f t="shared" si="14"/>
        <v>4.097149996680681E-2</v>
      </c>
      <c r="M39" s="118">
        <f t="shared" si="14"/>
        <v>3.7233997967179876E-2</v>
      </c>
      <c r="N39" s="118">
        <f t="shared" si="14"/>
        <v>3.4690076805509659E-2</v>
      </c>
      <c r="O39" s="118">
        <f t="shared" si="14"/>
        <v>2.3676481565964524E-2</v>
      </c>
      <c r="P39" s="109"/>
      <c r="Q39" s="8" t="e">
        <f t="shared" si="14"/>
        <v>#DIV/0!</v>
      </c>
      <c r="R39" s="8" t="e">
        <f t="shared" si="14"/>
        <v>#DIV/0!</v>
      </c>
      <c r="S39" s="8" t="e">
        <f t="shared" si="14"/>
        <v>#DIV/0!</v>
      </c>
      <c r="T39" s="8" t="e">
        <f t="shared" si="14"/>
        <v>#DIV/0!</v>
      </c>
      <c r="U39" s="8" t="e">
        <f t="shared" si="14"/>
        <v>#DIV/0!</v>
      </c>
      <c r="V39" s="8" t="e">
        <f t="shared" si="14"/>
        <v>#DIV/0!</v>
      </c>
      <c r="W39" s="8" t="e">
        <f t="shared" si="14"/>
        <v>#DIV/0!</v>
      </c>
      <c r="X39" s="8" t="e">
        <f t="shared" si="14"/>
        <v>#DIV/0!</v>
      </c>
      <c r="Y39" s="8" t="e">
        <f t="shared" si="14"/>
        <v>#DIV/0!</v>
      </c>
      <c r="Z39" s="8" t="e">
        <f t="shared" si="14"/>
        <v>#DIV/0!</v>
      </c>
      <c r="AA39" s="8" t="e">
        <f t="shared" si="14"/>
        <v>#DIV/0!</v>
      </c>
      <c r="AB39" s="8" t="e">
        <f t="shared" si="14"/>
        <v>#DIV/0!</v>
      </c>
      <c r="AC39" s="8" t="e">
        <f t="shared" si="14"/>
        <v>#DIV/0!</v>
      </c>
      <c r="AD39" s="8" t="e">
        <f t="shared" si="14"/>
        <v>#DIV/0!</v>
      </c>
      <c r="AE39" s="8" t="e">
        <f t="shared" si="14"/>
        <v>#DIV/0!</v>
      </c>
      <c r="AF39" s="8" t="e">
        <f t="shared" si="14"/>
        <v>#DIV/0!</v>
      </c>
      <c r="AG39" s="8" t="e">
        <f t="shared" si="14"/>
        <v>#DIV/0!</v>
      </c>
      <c r="AH39" s="8" t="e">
        <f t="shared" si="14"/>
        <v>#DIV/0!</v>
      </c>
      <c r="AI39" s="18" t="e">
        <f t="shared" si="14"/>
        <v>#DIV/0!</v>
      </c>
    </row>
    <row r="40" spans="1:35" ht="27" customHeight="1">
      <c r="A40" s="44"/>
      <c r="B40" s="25"/>
      <c r="C40" s="26"/>
      <c r="D40" s="26"/>
      <c r="E40" s="117">
        <f>+(E47+E14)/E11</f>
        <v>4.2611241641740988E-2</v>
      </c>
      <c r="F40" s="118">
        <f t="shared" ref="F40:AI40" si="15">+(F47+F14)/F11</f>
        <v>5.2110636692564528E-2</v>
      </c>
      <c r="G40" s="118">
        <f>(G47+G14)/G11</f>
        <v>6.8040287060876795E-2</v>
      </c>
      <c r="H40" s="118">
        <f>+(H47+H14)/H11</f>
        <v>0.10219322937703064</v>
      </c>
      <c r="I40" s="118">
        <f t="shared" si="15"/>
        <v>0.1061451622345462</v>
      </c>
      <c r="J40" s="118">
        <f t="shared" si="15"/>
        <v>0.10807629283006019</v>
      </c>
      <c r="K40" s="118">
        <f t="shared" si="15"/>
        <v>0.10552522436119188</v>
      </c>
      <c r="L40" s="118">
        <f t="shared" si="15"/>
        <v>0.10988566540408477</v>
      </c>
      <c r="M40" s="118">
        <f t="shared" si="15"/>
        <v>0.11128372147188112</v>
      </c>
      <c r="N40" s="118">
        <f t="shared" si="15"/>
        <v>0.11383594766895948</v>
      </c>
      <c r="O40" s="118">
        <f t="shared" si="15"/>
        <v>0.11467444625329798</v>
      </c>
      <c r="P40" s="109"/>
      <c r="Q40" s="8" t="e">
        <f t="shared" si="15"/>
        <v>#DIV/0!</v>
      </c>
      <c r="R40" s="8" t="e">
        <f t="shared" si="15"/>
        <v>#DIV/0!</v>
      </c>
      <c r="S40" s="8" t="e">
        <f t="shared" si="15"/>
        <v>#DIV/0!</v>
      </c>
      <c r="T40" s="8" t="e">
        <f t="shared" si="15"/>
        <v>#DIV/0!</v>
      </c>
      <c r="U40" s="8" t="e">
        <f t="shared" si="15"/>
        <v>#DIV/0!</v>
      </c>
      <c r="V40" s="8" t="e">
        <f t="shared" si="15"/>
        <v>#DIV/0!</v>
      </c>
      <c r="W40" s="8" t="e">
        <f t="shared" si="15"/>
        <v>#DIV/0!</v>
      </c>
      <c r="X40" s="8" t="e">
        <f t="shared" si="15"/>
        <v>#DIV/0!</v>
      </c>
      <c r="Y40" s="8" t="e">
        <f t="shared" si="15"/>
        <v>#DIV/0!</v>
      </c>
      <c r="Z40" s="8" t="e">
        <f t="shared" si="15"/>
        <v>#DIV/0!</v>
      </c>
      <c r="AA40" s="8" t="e">
        <f t="shared" si="15"/>
        <v>#DIV/0!</v>
      </c>
      <c r="AB40" s="8" t="e">
        <f t="shared" si="15"/>
        <v>#DIV/0!</v>
      </c>
      <c r="AC40" s="8" t="e">
        <f t="shared" si="15"/>
        <v>#DIV/0!</v>
      </c>
      <c r="AD40" s="8" t="e">
        <f t="shared" si="15"/>
        <v>#DIV/0!</v>
      </c>
      <c r="AE40" s="8" t="e">
        <f t="shared" si="15"/>
        <v>#DIV/0!</v>
      </c>
      <c r="AF40" s="8" t="e">
        <f t="shared" si="15"/>
        <v>#DIV/0!</v>
      </c>
      <c r="AG40" s="8" t="e">
        <f t="shared" si="15"/>
        <v>#DIV/0!</v>
      </c>
      <c r="AH40" s="8" t="e">
        <f t="shared" si="15"/>
        <v>#DIV/0!</v>
      </c>
      <c r="AI40" s="18" t="e">
        <f t="shared" si="15"/>
        <v>#DIV/0!</v>
      </c>
    </row>
    <row r="41" spans="1:35" ht="27" customHeight="1">
      <c r="A41" s="44" t="s">
        <v>3</v>
      </c>
      <c r="B41" s="223" t="s">
        <v>56</v>
      </c>
      <c r="C41" s="224"/>
      <c r="D41" s="225"/>
      <c r="E41" s="117"/>
      <c r="F41" s="118"/>
      <c r="G41" s="118"/>
      <c r="H41" s="118">
        <f>+(E40+F40+G40)/3</f>
        <v>5.425405513172743E-2</v>
      </c>
      <c r="I41" s="205">
        <f t="shared" ref="I41:AH41" si="16">+(F40+G40+H40)/3</f>
        <v>7.4114717710157318E-2</v>
      </c>
      <c r="J41" s="118">
        <f t="shared" si="16"/>
        <v>9.2126226224151217E-2</v>
      </c>
      <c r="K41" s="118">
        <f t="shared" si="16"/>
        <v>0.10547156148054569</v>
      </c>
      <c r="L41" s="118">
        <f t="shared" si="16"/>
        <v>0.10658222647526609</v>
      </c>
      <c r="M41" s="118">
        <f t="shared" si="16"/>
        <v>0.10782906086511229</v>
      </c>
      <c r="N41" s="118">
        <f t="shared" si="16"/>
        <v>0.10889820374571928</v>
      </c>
      <c r="O41" s="118">
        <f t="shared" si="16"/>
        <v>0.11166844484830846</v>
      </c>
      <c r="P41" s="109"/>
      <c r="Q41" s="8">
        <f>+(N40+O40+P40)/3</f>
        <v>7.6170131307419162E-2</v>
      </c>
      <c r="R41" s="8" t="e">
        <f t="shared" si="16"/>
        <v>#DIV/0!</v>
      </c>
      <c r="S41" s="8" t="e">
        <f t="shared" si="16"/>
        <v>#DIV/0!</v>
      </c>
      <c r="T41" s="8" t="e">
        <f t="shared" si="16"/>
        <v>#DIV/0!</v>
      </c>
      <c r="U41" s="8" t="e">
        <f t="shared" si="16"/>
        <v>#DIV/0!</v>
      </c>
      <c r="V41" s="8" t="e">
        <f t="shared" si="16"/>
        <v>#DIV/0!</v>
      </c>
      <c r="W41" s="8" t="e">
        <f t="shared" si="16"/>
        <v>#DIV/0!</v>
      </c>
      <c r="X41" s="8" t="e">
        <f t="shared" si="16"/>
        <v>#DIV/0!</v>
      </c>
      <c r="Y41" s="8" t="e">
        <f t="shared" si="16"/>
        <v>#DIV/0!</v>
      </c>
      <c r="Z41" s="8" t="e">
        <f t="shared" si="16"/>
        <v>#DIV/0!</v>
      </c>
      <c r="AA41" s="8" t="e">
        <f t="shared" si="16"/>
        <v>#DIV/0!</v>
      </c>
      <c r="AB41" s="8" t="e">
        <f t="shared" si="16"/>
        <v>#DIV/0!</v>
      </c>
      <c r="AC41" s="8" t="e">
        <f t="shared" si="16"/>
        <v>#DIV/0!</v>
      </c>
      <c r="AD41" s="8" t="e">
        <f t="shared" si="16"/>
        <v>#DIV/0!</v>
      </c>
      <c r="AE41" s="8" t="e">
        <f t="shared" si="16"/>
        <v>#DIV/0!</v>
      </c>
      <c r="AF41" s="8" t="e">
        <f t="shared" si="16"/>
        <v>#DIV/0!</v>
      </c>
      <c r="AG41" s="8" t="e">
        <f t="shared" si="16"/>
        <v>#DIV/0!</v>
      </c>
      <c r="AH41" s="8" t="e">
        <f t="shared" si="16"/>
        <v>#DIV/0!</v>
      </c>
      <c r="AI41" s="18" t="e">
        <f>+(#REF!+#REF!+#REF!)/3</f>
        <v>#REF!</v>
      </c>
    </row>
    <row r="42" spans="1:35" ht="28.5" customHeight="1">
      <c r="A42" s="44" t="s">
        <v>38</v>
      </c>
      <c r="B42" s="223" t="s">
        <v>43</v>
      </c>
      <c r="C42" s="224"/>
      <c r="D42" s="225"/>
      <c r="E42" s="119"/>
      <c r="F42" s="120"/>
      <c r="G42" s="120"/>
      <c r="H42" s="214" t="str">
        <f t="shared" ref="H42:AH42" si="17">IF(H39&lt;=H41,"Zgodny z art. 243","Niezgodny z art. 243")</f>
        <v>Niezgodny z art. 243</v>
      </c>
      <c r="I42" s="196" t="str">
        <f t="shared" si="17"/>
        <v>Zgodny z art. 243</v>
      </c>
      <c r="J42" s="196" t="str">
        <f t="shared" si="17"/>
        <v>Zgodny z art. 243</v>
      </c>
      <c r="K42" s="9" t="str">
        <f t="shared" si="17"/>
        <v>Zgodny z art. 243</v>
      </c>
      <c r="L42" s="9" t="str">
        <f t="shared" si="17"/>
        <v>Zgodny z art. 243</v>
      </c>
      <c r="M42" s="9" t="str">
        <f t="shared" si="17"/>
        <v>Zgodny z art. 243</v>
      </c>
      <c r="N42" s="9" t="str">
        <f t="shared" si="17"/>
        <v>Zgodny z art. 243</v>
      </c>
      <c r="O42" s="9" t="str">
        <f t="shared" si="17"/>
        <v>Zgodny z art. 243</v>
      </c>
      <c r="P42" s="110"/>
      <c r="Q42" s="9" t="e">
        <f t="shared" si="17"/>
        <v>#DIV/0!</v>
      </c>
      <c r="R42" s="9" t="e">
        <f t="shared" si="17"/>
        <v>#DIV/0!</v>
      </c>
      <c r="S42" s="9" t="e">
        <f t="shared" si="17"/>
        <v>#DIV/0!</v>
      </c>
      <c r="T42" s="9" t="e">
        <f t="shared" si="17"/>
        <v>#DIV/0!</v>
      </c>
      <c r="U42" s="9" t="e">
        <f t="shared" si="17"/>
        <v>#DIV/0!</v>
      </c>
      <c r="V42" s="9" t="e">
        <f t="shared" si="17"/>
        <v>#DIV/0!</v>
      </c>
      <c r="W42" s="9" t="e">
        <f t="shared" si="17"/>
        <v>#DIV/0!</v>
      </c>
      <c r="X42" s="9" t="e">
        <f t="shared" si="17"/>
        <v>#DIV/0!</v>
      </c>
      <c r="Y42" s="9" t="e">
        <f t="shared" si="17"/>
        <v>#DIV/0!</v>
      </c>
      <c r="Z42" s="9" t="e">
        <f t="shared" si="17"/>
        <v>#DIV/0!</v>
      </c>
      <c r="AA42" s="9" t="e">
        <f t="shared" si="17"/>
        <v>#DIV/0!</v>
      </c>
      <c r="AB42" s="9" t="e">
        <f t="shared" si="17"/>
        <v>#DIV/0!</v>
      </c>
      <c r="AC42" s="9" t="e">
        <f t="shared" si="17"/>
        <v>#DIV/0!</v>
      </c>
      <c r="AD42" s="9" t="e">
        <f t="shared" si="17"/>
        <v>#DIV/0!</v>
      </c>
      <c r="AE42" s="9" t="e">
        <f t="shared" si="17"/>
        <v>#DIV/0!</v>
      </c>
      <c r="AF42" s="9" t="e">
        <f t="shared" si="17"/>
        <v>#DIV/0!</v>
      </c>
      <c r="AG42" s="9" t="e">
        <f t="shared" si="17"/>
        <v>#DIV/0!</v>
      </c>
      <c r="AH42" s="9" t="e">
        <f t="shared" si="17"/>
        <v>#DIV/0!</v>
      </c>
      <c r="AI42" s="19" t="e">
        <f>IF(AI39&lt;=AI41,"Zgodny z art. 243","Niezgodny z art. 243")</f>
        <v>#DIV/0!</v>
      </c>
    </row>
    <row r="43" spans="1:35" ht="37.5" customHeight="1">
      <c r="A43" s="44" t="s">
        <v>44</v>
      </c>
      <c r="B43" s="223" t="s">
        <v>57</v>
      </c>
      <c r="C43" s="224"/>
      <c r="D43" s="225"/>
      <c r="E43" s="36">
        <f>+(E26+E18-E19-E37)/E11</f>
        <v>4.8182142395832038E-2</v>
      </c>
      <c r="F43" s="8">
        <f>+(F26+F18-F19-F37)/F11</f>
        <v>7.8578312592885363E-2</v>
      </c>
      <c r="G43" s="8">
        <f>+(G26+G18-G19-G37)/G11</f>
        <v>0.10396649895434527</v>
      </c>
      <c r="H43" s="8">
        <f>+(H26+H18-H19-H37)/H11</f>
        <v>8.7369359591519771E-2</v>
      </c>
      <c r="I43" s="10"/>
      <c r="J43" s="10"/>
      <c r="K43" s="10"/>
      <c r="L43" s="10"/>
      <c r="M43" s="10"/>
      <c r="N43" s="10"/>
      <c r="O43" s="10"/>
      <c r="P43" s="109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20"/>
    </row>
    <row r="44" spans="1:35" ht="32.25" customHeight="1" thickBot="1">
      <c r="A44" s="48" t="s">
        <v>45</v>
      </c>
      <c r="B44" s="236" t="s">
        <v>58</v>
      </c>
      <c r="C44" s="237"/>
      <c r="D44" s="238"/>
      <c r="E44" s="37">
        <f t="shared" ref="E44:AI44" si="18">+(E35-E36)/E11</f>
        <v>0.38267225583049247</v>
      </c>
      <c r="F44" s="21">
        <f t="shared" si="18"/>
        <v>0.39901591128679953</v>
      </c>
      <c r="G44" s="21">
        <f t="shared" si="18"/>
        <v>0.34262320066601315</v>
      </c>
      <c r="H44" s="21">
        <f t="shared" si="18"/>
        <v>0.27692098163529583</v>
      </c>
      <c r="I44" s="21">
        <f t="shared" si="18"/>
        <v>0.21279974733237184</v>
      </c>
      <c r="J44" s="21">
        <f t="shared" si="18"/>
        <v>0.16860306221077026</v>
      </c>
      <c r="K44" s="21">
        <f t="shared" si="18"/>
        <v>0.12973521317792694</v>
      </c>
      <c r="L44" s="21">
        <f t="shared" si="18"/>
        <v>9.1471534274755656E-2</v>
      </c>
      <c r="M44" s="21">
        <f t="shared" si="18"/>
        <v>5.6393941613695278E-2</v>
      </c>
      <c r="N44" s="31">
        <f t="shared" si="18"/>
        <v>2.2905485534977545E-2</v>
      </c>
      <c r="O44" s="31">
        <f t="shared" si="18"/>
        <v>7.7126369809715697E-9</v>
      </c>
      <c r="P44" s="111" t="e">
        <f t="shared" si="18"/>
        <v>#DIV/0!</v>
      </c>
      <c r="Q44" s="31" t="e">
        <f t="shared" si="18"/>
        <v>#DIV/0!</v>
      </c>
      <c r="R44" s="31" t="e">
        <f t="shared" si="18"/>
        <v>#DIV/0!</v>
      </c>
      <c r="S44" s="31" t="e">
        <f t="shared" si="18"/>
        <v>#DIV/0!</v>
      </c>
      <c r="T44" s="31" t="e">
        <f t="shared" si="18"/>
        <v>#DIV/0!</v>
      </c>
      <c r="U44" s="31" t="e">
        <f t="shared" si="18"/>
        <v>#DIV/0!</v>
      </c>
      <c r="V44" s="31" t="e">
        <f t="shared" si="18"/>
        <v>#DIV/0!</v>
      </c>
      <c r="W44" s="31" t="e">
        <f t="shared" si="18"/>
        <v>#DIV/0!</v>
      </c>
      <c r="X44" s="31" t="e">
        <f t="shared" si="18"/>
        <v>#DIV/0!</v>
      </c>
      <c r="Y44" s="31" t="e">
        <f t="shared" si="18"/>
        <v>#DIV/0!</v>
      </c>
      <c r="Z44" s="31" t="e">
        <f t="shared" si="18"/>
        <v>#DIV/0!</v>
      </c>
      <c r="AA44" s="31" t="e">
        <f t="shared" si="18"/>
        <v>#DIV/0!</v>
      </c>
      <c r="AB44" s="31" t="e">
        <f t="shared" si="18"/>
        <v>#DIV/0!</v>
      </c>
      <c r="AC44" s="31" t="e">
        <f t="shared" si="18"/>
        <v>#DIV/0!</v>
      </c>
      <c r="AD44" s="31" t="e">
        <f t="shared" si="18"/>
        <v>#DIV/0!</v>
      </c>
      <c r="AE44" s="31" t="e">
        <f t="shared" si="18"/>
        <v>#DIV/0!</v>
      </c>
      <c r="AF44" s="31" t="e">
        <f t="shared" si="18"/>
        <v>#DIV/0!</v>
      </c>
      <c r="AG44" s="31" t="e">
        <f t="shared" si="18"/>
        <v>#DIV/0!</v>
      </c>
      <c r="AH44" s="31" t="e">
        <f t="shared" si="18"/>
        <v>#DIV/0!</v>
      </c>
      <c r="AI44" s="32" t="e">
        <f t="shared" si="18"/>
        <v>#DIV/0!</v>
      </c>
    </row>
    <row r="45" spans="1:35">
      <c r="A45" s="61" t="s">
        <v>46</v>
      </c>
      <c r="B45" s="229" t="s">
        <v>85</v>
      </c>
      <c r="C45" s="230"/>
      <c r="D45" s="231"/>
      <c r="E45" s="62">
        <f>E12</f>
        <v>26904945.010000002</v>
      </c>
      <c r="F45" s="63">
        <f t="shared" ref="F45:AI45" si="19">+F12</f>
        <v>26081874</v>
      </c>
      <c r="G45" s="63">
        <f t="shared" si="19"/>
        <v>27333803.952</v>
      </c>
      <c r="H45" s="63">
        <f t="shared" si="19"/>
        <v>28541178.050799996</v>
      </c>
      <c r="I45" s="63">
        <f t="shared" si="19"/>
        <v>29540119.282577991</v>
      </c>
      <c r="J45" s="63">
        <f t="shared" si="19"/>
        <v>30278622.26464244</v>
      </c>
      <c r="K45" s="63">
        <f t="shared" si="19"/>
        <v>31035587.821258496</v>
      </c>
      <c r="L45" s="63">
        <f t="shared" si="19"/>
        <v>31811477.516789958</v>
      </c>
      <c r="M45" s="63">
        <f t="shared" si="19"/>
        <v>32606764.454709705</v>
      </c>
      <c r="N45" s="63">
        <f t="shared" si="19"/>
        <v>33421933.566077445</v>
      </c>
      <c r="O45" s="63">
        <f t="shared" si="19"/>
        <v>34257481.905229375</v>
      </c>
      <c r="P45" s="112">
        <f t="shared" si="19"/>
        <v>0</v>
      </c>
      <c r="Q45" s="63">
        <f t="shared" si="19"/>
        <v>0</v>
      </c>
      <c r="R45" s="63">
        <f t="shared" si="19"/>
        <v>0</v>
      </c>
      <c r="S45" s="63">
        <f t="shared" si="19"/>
        <v>0</v>
      </c>
      <c r="T45" s="63">
        <f t="shared" si="19"/>
        <v>0</v>
      </c>
      <c r="U45" s="63">
        <f t="shared" si="19"/>
        <v>0</v>
      </c>
      <c r="V45" s="63">
        <f t="shared" si="19"/>
        <v>0</v>
      </c>
      <c r="W45" s="63">
        <f t="shared" si="19"/>
        <v>0</v>
      </c>
      <c r="X45" s="63">
        <f t="shared" si="19"/>
        <v>0</v>
      </c>
      <c r="Y45" s="63">
        <f t="shared" si="19"/>
        <v>0</v>
      </c>
      <c r="Z45" s="63">
        <f t="shared" si="19"/>
        <v>0</v>
      </c>
      <c r="AA45" s="63">
        <f t="shared" si="19"/>
        <v>0</v>
      </c>
      <c r="AB45" s="63">
        <f t="shared" si="19"/>
        <v>0</v>
      </c>
      <c r="AC45" s="63">
        <f t="shared" si="19"/>
        <v>0</v>
      </c>
      <c r="AD45" s="63">
        <f t="shared" si="19"/>
        <v>0</v>
      </c>
      <c r="AE45" s="63">
        <f t="shared" si="19"/>
        <v>0</v>
      </c>
      <c r="AF45" s="63">
        <f t="shared" si="19"/>
        <v>0</v>
      </c>
      <c r="AG45" s="63">
        <f t="shared" si="19"/>
        <v>0</v>
      </c>
      <c r="AH45" s="63">
        <f t="shared" si="19"/>
        <v>0</v>
      </c>
      <c r="AI45" s="64">
        <f t="shared" si="19"/>
        <v>0</v>
      </c>
    </row>
    <row r="46" spans="1:35" ht="13.5" customHeight="1">
      <c r="A46" s="65" t="s">
        <v>47</v>
      </c>
      <c r="B46" s="234" t="s">
        <v>86</v>
      </c>
      <c r="C46" s="234"/>
      <c r="D46" s="235"/>
      <c r="E46" s="34">
        <f>E15+E28</f>
        <v>26141322.309999999</v>
      </c>
      <c r="F46" s="1">
        <f t="shared" ref="F46:AI46" si="20">+F15+F28</f>
        <v>25872904</v>
      </c>
      <c r="G46" s="1">
        <f t="shared" si="20"/>
        <v>26011728</v>
      </c>
      <c r="H46" s="1">
        <f t="shared" si="20"/>
        <v>26252927.634999998</v>
      </c>
      <c r="I46" s="1">
        <f t="shared" si="20"/>
        <v>27074969.657224994</v>
      </c>
      <c r="J46" s="1">
        <f t="shared" si="20"/>
        <v>27675163.798655618</v>
      </c>
      <c r="K46" s="1">
        <f t="shared" si="20"/>
        <v>28297235.318622004</v>
      </c>
      <c r="L46" s="1">
        <f t="shared" si="20"/>
        <v>28938932.176587552</v>
      </c>
      <c r="M46" s="1">
        <f t="shared" si="20"/>
        <v>29600263.75600224</v>
      </c>
      <c r="N46" s="1">
        <f t="shared" si="20"/>
        <v>30281939.124902293</v>
      </c>
      <c r="O46" s="1">
        <f t="shared" si="20"/>
        <v>30993018.303024847</v>
      </c>
      <c r="P46" s="105">
        <f t="shared" si="20"/>
        <v>0</v>
      </c>
      <c r="Q46" s="1">
        <f t="shared" si="20"/>
        <v>0</v>
      </c>
      <c r="R46" s="1">
        <f t="shared" si="20"/>
        <v>0</v>
      </c>
      <c r="S46" s="1">
        <f t="shared" si="20"/>
        <v>0</v>
      </c>
      <c r="T46" s="1">
        <f t="shared" si="20"/>
        <v>0</v>
      </c>
      <c r="U46" s="1">
        <f t="shared" si="20"/>
        <v>0</v>
      </c>
      <c r="V46" s="1">
        <f t="shared" si="20"/>
        <v>0</v>
      </c>
      <c r="W46" s="1">
        <f t="shared" si="20"/>
        <v>0</v>
      </c>
      <c r="X46" s="1">
        <f t="shared" si="20"/>
        <v>0</v>
      </c>
      <c r="Y46" s="1">
        <f t="shared" si="20"/>
        <v>0</v>
      </c>
      <c r="Z46" s="1">
        <f t="shared" si="20"/>
        <v>0</v>
      </c>
      <c r="AA46" s="1">
        <f t="shared" si="20"/>
        <v>0</v>
      </c>
      <c r="AB46" s="1">
        <f t="shared" si="20"/>
        <v>0</v>
      </c>
      <c r="AC46" s="1">
        <f t="shared" si="20"/>
        <v>0</v>
      </c>
      <c r="AD46" s="1">
        <f t="shared" si="20"/>
        <v>0</v>
      </c>
      <c r="AE46" s="1">
        <f t="shared" si="20"/>
        <v>0</v>
      </c>
      <c r="AF46" s="1">
        <f t="shared" si="20"/>
        <v>0</v>
      </c>
      <c r="AG46" s="1">
        <f t="shared" si="20"/>
        <v>0</v>
      </c>
      <c r="AH46" s="1">
        <f t="shared" si="20"/>
        <v>0</v>
      </c>
      <c r="AI46" s="14">
        <f t="shared" si="20"/>
        <v>0</v>
      </c>
    </row>
    <row r="47" spans="1:35">
      <c r="A47" s="49" t="s">
        <v>48</v>
      </c>
      <c r="B47" s="247" t="s">
        <v>59</v>
      </c>
      <c r="C47" s="247"/>
      <c r="D47" s="248"/>
      <c r="E47" s="38">
        <f>+E45-E46</f>
        <v>763622.70000000298</v>
      </c>
      <c r="F47" s="28">
        <f t="shared" ref="F47:AI47" si="21">+F45-F46</f>
        <v>208970</v>
      </c>
      <c r="G47" s="28">
        <f t="shared" si="21"/>
        <v>1322075.9519999996</v>
      </c>
      <c r="H47" s="28">
        <f t="shared" si="21"/>
        <v>2288250.4157999977</v>
      </c>
      <c r="I47" s="28">
        <f t="shared" si="21"/>
        <v>2465149.6253529973</v>
      </c>
      <c r="J47" s="28">
        <f t="shared" si="21"/>
        <v>2603458.4659868218</v>
      </c>
      <c r="K47" s="28">
        <f t="shared" si="21"/>
        <v>2738352.5026364923</v>
      </c>
      <c r="L47" s="28">
        <f t="shared" si="21"/>
        <v>2872545.340202406</v>
      </c>
      <c r="M47" s="28">
        <f t="shared" si="21"/>
        <v>3006500.6987074651</v>
      </c>
      <c r="N47" s="28">
        <f t="shared" si="21"/>
        <v>3139994.4411751516</v>
      </c>
      <c r="O47" s="28">
        <f t="shared" si="21"/>
        <v>3264463.6022045277</v>
      </c>
      <c r="P47" s="106">
        <f t="shared" si="21"/>
        <v>0</v>
      </c>
      <c r="Q47" s="28">
        <f t="shared" si="21"/>
        <v>0</v>
      </c>
      <c r="R47" s="28">
        <f t="shared" si="21"/>
        <v>0</v>
      </c>
      <c r="S47" s="28">
        <f t="shared" si="21"/>
        <v>0</v>
      </c>
      <c r="T47" s="28">
        <f t="shared" si="21"/>
        <v>0</v>
      </c>
      <c r="U47" s="28">
        <f t="shared" si="21"/>
        <v>0</v>
      </c>
      <c r="V47" s="28">
        <f t="shared" si="21"/>
        <v>0</v>
      </c>
      <c r="W47" s="28">
        <f t="shared" si="21"/>
        <v>0</v>
      </c>
      <c r="X47" s="28">
        <f t="shared" si="21"/>
        <v>0</v>
      </c>
      <c r="Y47" s="28">
        <f t="shared" si="21"/>
        <v>0</v>
      </c>
      <c r="Z47" s="28">
        <f t="shared" si="21"/>
        <v>0</v>
      </c>
      <c r="AA47" s="28">
        <f t="shared" si="21"/>
        <v>0</v>
      </c>
      <c r="AB47" s="28">
        <f t="shared" si="21"/>
        <v>0</v>
      </c>
      <c r="AC47" s="28">
        <f t="shared" si="21"/>
        <v>0</v>
      </c>
      <c r="AD47" s="28">
        <f t="shared" si="21"/>
        <v>0</v>
      </c>
      <c r="AE47" s="28">
        <f t="shared" si="21"/>
        <v>0</v>
      </c>
      <c r="AF47" s="28">
        <f t="shared" si="21"/>
        <v>0</v>
      </c>
      <c r="AG47" s="28">
        <f t="shared" si="21"/>
        <v>0</v>
      </c>
      <c r="AH47" s="28">
        <f t="shared" si="21"/>
        <v>0</v>
      </c>
      <c r="AI47" s="29">
        <f t="shared" si="21"/>
        <v>0</v>
      </c>
    </row>
    <row r="48" spans="1:35" ht="40.5" customHeight="1">
      <c r="A48" s="65" t="s">
        <v>61</v>
      </c>
      <c r="B48" s="232" t="s">
        <v>60</v>
      </c>
      <c r="C48" s="232"/>
      <c r="D48" s="233"/>
      <c r="E48" s="34">
        <f t="shared" ref="E48:AI48" si="22">+IF(E47&lt;0,IF(-E47&gt;E22,"brak środków",-E47),0)</f>
        <v>0</v>
      </c>
      <c r="F48" s="1">
        <f t="shared" si="22"/>
        <v>0</v>
      </c>
      <c r="G48" s="1">
        <f t="shared" si="22"/>
        <v>0</v>
      </c>
      <c r="H48" s="1">
        <f t="shared" si="22"/>
        <v>0</v>
      </c>
      <c r="I48" s="1">
        <f t="shared" si="22"/>
        <v>0</v>
      </c>
      <c r="J48" s="1">
        <f t="shared" si="22"/>
        <v>0</v>
      </c>
      <c r="K48" s="1">
        <f t="shared" si="22"/>
        <v>0</v>
      </c>
      <c r="L48" s="1">
        <f t="shared" si="22"/>
        <v>0</v>
      </c>
      <c r="M48" s="1">
        <f t="shared" si="22"/>
        <v>0</v>
      </c>
      <c r="N48" s="1">
        <f t="shared" si="22"/>
        <v>0</v>
      </c>
      <c r="O48" s="1">
        <f t="shared" si="22"/>
        <v>0</v>
      </c>
      <c r="P48" s="105">
        <f t="shared" si="22"/>
        <v>0</v>
      </c>
      <c r="Q48" s="1">
        <f t="shared" si="22"/>
        <v>0</v>
      </c>
      <c r="R48" s="1">
        <f t="shared" si="22"/>
        <v>0</v>
      </c>
      <c r="S48" s="1">
        <f t="shared" si="22"/>
        <v>0</v>
      </c>
      <c r="T48" s="1">
        <f t="shared" si="22"/>
        <v>0</v>
      </c>
      <c r="U48" s="1">
        <f t="shared" si="22"/>
        <v>0</v>
      </c>
      <c r="V48" s="1">
        <f t="shared" si="22"/>
        <v>0</v>
      </c>
      <c r="W48" s="1">
        <f t="shared" si="22"/>
        <v>0</v>
      </c>
      <c r="X48" s="1">
        <f t="shared" si="22"/>
        <v>0</v>
      </c>
      <c r="Y48" s="1">
        <f t="shared" si="22"/>
        <v>0</v>
      </c>
      <c r="Z48" s="1">
        <f t="shared" si="22"/>
        <v>0</v>
      </c>
      <c r="AA48" s="1">
        <f t="shared" si="22"/>
        <v>0</v>
      </c>
      <c r="AB48" s="1">
        <f t="shared" si="22"/>
        <v>0</v>
      </c>
      <c r="AC48" s="1">
        <f t="shared" si="22"/>
        <v>0</v>
      </c>
      <c r="AD48" s="1">
        <f t="shared" si="22"/>
        <v>0</v>
      </c>
      <c r="AE48" s="1">
        <f t="shared" si="22"/>
        <v>0</v>
      </c>
      <c r="AF48" s="1">
        <f t="shared" si="22"/>
        <v>0</v>
      </c>
      <c r="AG48" s="1">
        <f t="shared" si="22"/>
        <v>0</v>
      </c>
      <c r="AH48" s="1">
        <f t="shared" si="22"/>
        <v>0</v>
      </c>
      <c r="AI48" s="14">
        <f t="shared" si="22"/>
        <v>0</v>
      </c>
    </row>
    <row r="49" spans="1:35">
      <c r="A49" s="65" t="s">
        <v>49</v>
      </c>
      <c r="B49" s="234" t="s">
        <v>87</v>
      </c>
      <c r="C49" s="234"/>
      <c r="D49" s="235"/>
      <c r="E49" s="34">
        <f>+E13</f>
        <v>4627173</v>
      </c>
      <c r="F49" s="1">
        <f t="shared" ref="F49:AI49" si="23">+F13</f>
        <v>1915673</v>
      </c>
      <c r="G49" s="1">
        <f t="shared" si="23"/>
        <v>2385000</v>
      </c>
      <c r="H49" s="1">
        <f t="shared" si="23"/>
        <v>700000</v>
      </c>
      <c r="I49" s="1">
        <f t="shared" si="23"/>
        <v>750000</v>
      </c>
      <c r="J49" s="1">
        <f t="shared" si="23"/>
        <v>750000</v>
      </c>
      <c r="K49" s="1">
        <f t="shared" si="23"/>
        <v>600000</v>
      </c>
      <c r="L49" s="1">
        <f t="shared" si="23"/>
        <v>700000</v>
      </c>
      <c r="M49" s="1">
        <f t="shared" si="23"/>
        <v>700000</v>
      </c>
      <c r="N49" s="1">
        <f t="shared" si="23"/>
        <v>750000</v>
      </c>
      <c r="O49" s="1">
        <f t="shared" si="23"/>
        <v>750000</v>
      </c>
      <c r="P49" s="105">
        <f t="shared" si="23"/>
        <v>0</v>
      </c>
      <c r="Q49" s="1">
        <f t="shared" si="23"/>
        <v>0</v>
      </c>
      <c r="R49" s="1">
        <f t="shared" si="23"/>
        <v>0</v>
      </c>
      <c r="S49" s="1">
        <f t="shared" si="23"/>
        <v>0</v>
      </c>
      <c r="T49" s="1">
        <f t="shared" si="23"/>
        <v>0</v>
      </c>
      <c r="U49" s="1">
        <f t="shared" si="23"/>
        <v>0</v>
      </c>
      <c r="V49" s="1">
        <f t="shared" si="23"/>
        <v>0</v>
      </c>
      <c r="W49" s="1">
        <f t="shared" si="23"/>
        <v>0</v>
      </c>
      <c r="X49" s="1">
        <f t="shared" si="23"/>
        <v>0</v>
      </c>
      <c r="Y49" s="1">
        <f t="shared" si="23"/>
        <v>0</v>
      </c>
      <c r="Z49" s="1">
        <f t="shared" si="23"/>
        <v>0</v>
      </c>
      <c r="AA49" s="1">
        <f t="shared" si="23"/>
        <v>0</v>
      </c>
      <c r="AB49" s="1">
        <f t="shared" si="23"/>
        <v>0</v>
      </c>
      <c r="AC49" s="1">
        <f t="shared" si="23"/>
        <v>0</v>
      </c>
      <c r="AD49" s="1">
        <f t="shared" si="23"/>
        <v>0</v>
      </c>
      <c r="AE49" s="1">
        <f t="shared" si="23"/>
        <v>0</v>
      </c>
      <c r="AF49" s="1">
        <f t="shared" si="23"/>
        <v>0</v>
      </c>
      <c r="AG49" s="1">
        <f t="shared" si="23"/>
        <v>0</v>
      </c>
      <c r="AH49" s="1">
        <f t="shared" si="23"/>
        <v>0</v>
      </c>
      <c r="AI49" s="14">
        <f t="shared" si="23"/>
        <v>0</v>
      </c>
    </row>
    <row r="50" spans="1:35" ht="13.5" customHeight="1">
      <c r="A50" s="65" t="s">
        <v>50</v>
      </c>
      <c r="B50" s="234" t="s">
        <v>88</v>
      </c>
      <c r="C50" s="234"/>
      <c r="D50" s="235"/>
      <c r="E50" s="34">
        <f>E31</f>
        <v>12659543.49</v>
      </c>
      <c r="F50" s="1">
        <f t="shared" ref="F50:AI50" si="24">+F31</f>
        <v>2859643</v>
      </c>
      <c r="G50" s="1">
        <f t="shared" si="24"/>
        <v>1859961</v>
      </c>
      <c r="H50" s="1">
        <f t="shared" si="24"/>
        <v>903394.41579999775</v>
      </c>
      <c r="I50" s="1">
        <f t="shared" si="24"/>
        <v>1563383.6253529973</v>
      </c>
      <c r="J50" s="1">
        <f t="shared" si="24"/>
        <v>2139249.4659868218</v>
      </c>
      <c r="K50" s="1">
        <f t="shared" si="24"/>
        <v>2211081.5026364923</v>
      </c>
      <c r="L50" s="1">
        <f t="shared" si="24"/>
        <v>2442170.340202406</v>
      </c>
      <c r="M50" s="1">
        <f t="shared" si="24"/>
        <v>2610925.6987074651</v>
      </c>
      <c r="N50" s="1">
        <f t="shared" si="24"/>
        <v>2794419.4411751479</v>
      </c>
      <c r="O50" s="1">
        <f t="shared" si="24"/>
        <v>3231738.6022045277</v>
      </c>
      <c r="P50" s="105">
        <f t="shared" si="24"/>
        <v>0</v>
      </c>
      <c r="Q50" s="1">
        <f t="shared" si="24"/>
        <v>0</v>
      </c>
      <c r="R50" s="1">
        <f t="shared" si="24"/>
        <v>0</v>
      </c>
      <c r="S50" s="1">
        <f t="shared" si="24"/>
        <v>0</v>
      </c>
      <c r="T50" s="1">
        <f t="shared" si="24"/>
        <v>0</v>
      </c>
      <c r="U50" s="1">
        <f t="shared" si="24"/>
        <v>0</v>
      </c>
      <c r="V50" s="1">
        <f t="shared" si="24"/>
        <v>0</v>
      </c>
      <c r="W50" s="1">
        <f t="shared" si="24"/>
        <v>0</v>
      </c>
      <c r="X50" s="1">
        <f t="shared" si="24"/>
        <v>0</v>
      </c>
      <c r="Y50" s="1">
        <f t="shared" si="24"/>
        <v>0</v>
      </c>
      <c r="Z50" s="1">
        <f t="shared" si="24"/>
        <v>0</v>
      </c>
      <c r="AA50" s="1">
        <f t="shared" si="24"/>
        <v>0</v>
      </c>
      <c r="AB50" s="1">
        <f t="shared" si="24"/>
        <v>0</v>
      </c>
      <c r="AC50" s="1">
        <f t="shared" si="24"/>
        <v>0</v>
      </c>
      <c r="AD50" s="1">
        <f t="shared" si="24"/>
        <v>0</v>
      </c>
      <c r="AE50" s="1">
        <f t="shared" si="24"/>
        <v>0</v>
      </c>
      <c r="AF50" s="1">
        <f t="shared" si="24"/>
        <v>0</v>
      </c>
      <c r="AG50" s="1">
        <f t="shared" si="24"/>
        <v>0</v>
      </c>
      <c r="AH50" s="1">
        <f t="shared" si="24"/>
        <v>0</v>
      </c>
      <c r="AI50" s="14">
        <f t="shared" si="24"/>
        <v>0</v>
      </c>
    </row>
    <row r="51" spans="1:35">
      <c r="A51" s="49" t="s">
        <v>62</v>
      </c>
      <c r="B51" s="247" t="s">
        <v>68</v>
      </c>
      <c r="C51" s="247"/>
      <c r="D51" s="248"/>
      <c r="E51" s="38">
        <f>+E49-E50</f>
        <v>-8032370.4900000002</v>
      </c>
      <c r="F51" s="28">
        <f t="shared" ref="F51:AI51" si="25">+F49-F50</f>
        <v>-943970</v>
      </c>
      <c r="G51" s="28">
        <f t="shared" si="25"/>
        <v>525039</v>
      </c>
      <c r="H51" s="28">
        <f t="shared" si="25"/>
        <v>-203394.41579999775</v>
      </c>
      <c r="I51" s="28">
        <f t="shared" si="25"/>
        <v>-813383.62535299733</v>
      </c>
      <c r="J51" s="28">
        <f t="shared" si="25"/>
        <v>-1389249.4659868218</v>
      </c>
      <c r="K51" s="28">
        <f t="shared" si="25"/>
        <v>-1611081.5026364923</v>
      </c>
      <c r="L51" s="28">
        <f t="shared" si="25"/>
        <v>-1742170.340202406</v>
      </c>
      <c r="M51" s="28">
        <f t="shared" si="25"/>
        <v>-1910925.6987074651</v>
      </c>
      <c r="N51" s="28">
        <f t="shared" si="25"/>
        <v>-2044419.4411751479</v>
      </c>
      <c r="O51" s="28">
        <f t="shared" si="25"/>
        <v>-2481738.6022045277</v>
      </c>
      <c r="P51" s="106">
        <f t="shared" si="25"/>
        <v>0</v>
      </c>
      <c r="Q51" s="28">
        <f t="shared" si="25"/>
        <v>0</v>
      </c>
      <c r="R51" s="28">
        <f t="shared" si="25"/>
        <v>0</v>
      </c>
      <c r="S51" s="28">
        <f t="shared" si="25"/>
        <v>0</v>
      </c>
      <c r="T51" s="28">
        <f t="shared" si="25"/>
        <v>0</v>
      </c>
      <c r="U51" s="28">
        <f t="shared" si="25"/>
        <v>0</v>
      </c>
      <c r="V51" s="28">
        <f t="shared" si="25"/>
        <v>0</v>
      </c>
      <c r="W51" s="28">
        <f t="shared" si="25"/>
        <v>0</v>
      </c>
      <c r="X51" s="28">
        <f t="shared" si="25"/>
        <v>0</v>
      </c>
      <c r="Y51" s="28">
        <f t="shared" si="25"/>
        <v>0</v>
      </c>
      <c r="Z51" s="28">
        <f t="shared" si="25"/>
        <v>0</v>
      </c>
      <c r="AA51" s="28">
        <f t="shared" si="25"/>
        <v>0</v>
      </c>
      <c r="AB51" s="28">
        <f t="shared" si="25"/>
        <v>0</v>
      </c>
      <c r="AC51" s="28">
        <f t="shared" si="25"/>
        <v>0</v>
      </c>
      <c r="AD51" s="28">
        <f t="shared" si="25"/>
        <v>0</v>
      </c>
      <c r="AE51" s="28">
        <f t="shared" si="25"/>
        <v>0</v>
      </c>
      <c r="AF51" s="28">
        <f t="shared" si="25"/>
        <v>0</v>
      </c>
      <c r="AG51" s="28">
        <f t="shared" si="25"/>
        <v>0</v>
      </c>
      <c r="AH51" s="28">
        <f t="shared" si="25"/>
        <v>0</v>
      </c>
      <c r="AI51" s="29">
        <f t="shared" si="25"/>
        <v>0</v>
      </c>
    </row>
    <row r="52" spans="1:35">
      <c r="A52" s="65" t="s">
        <v>63</v>
      </c>
      <c r="B52" s="68" t="s">
        <v>89</v>
      </c>
      <c r="C52" s="66"/>
      <c r="D52" s="67"/>
      <c r="E52" s="34">
        <f>+E11</f>
        <v>31532118.010000002</v>
      </c>
      <c r="F52" s="1">
        <f t="shared" ref="F52:AI52" si="26">+F11</f>
        <v>27997547</v>
      </c>
      <c r="G52" s="1">
        <f t="shared" si="26"/>
        <v>29718803.952</v>
      </c>
      <c r="H52" s="1">
        <f>+H11</f>
        <v>29241178.050799996</v>
      </c>
      <c r="I52" s="1">
        <f t="shared" si="26"/>
        <v>30290119.282577991</v>
      </c>
      <c r="J52" s="1">
        <f t="shared" si="26"/>
        <v>31028622.26464244</v>
      </c>
      <c r="K52" s="1">
        <f t="shared" si="26"/>
        <v>31635587.821258496</v>
      </c>
      <c r="L52" s="1">
        <f t="shared" si="26"/>
        <v>32511477.516789958</v>
      </c>
      <c r="M52" s="1">
        <f t="shared" si="26"/>
        <v>33306764.454709705</v>
      </c>
      <c r="N52" s="1">
        <f t="shared" si="26"/>
        <v>34171933.566077441</v>
      </c>
      <c r="O52" s="1">
        <f t="shared" si="26"/>
        <v>35007481.905229375</v>
      </c>
      <c r="P52" s="105">
        <f t="shared" si="26"/>
        <v>0</v>
      </c>
      <c r="Q52" s="1">
        <f t="shared" si="26"/>
        <v>0</v>
      </c>
      <c r="R52" s="1">
        <f t="shared" si="26"/>
        <v>0</v>
      </c>
      <c r="S52" s="1">
        <f t="shared" si="26"/>
        <v>0</v>
      </c>
      <c r="T52" s="1">
        <f t="shared" si="26"/>
        <v>0</v>
      </c>
      <c r="U52" s="1">
        <f t="shared" si="26"/>
        <v>0</v>
      </c>
      <c r="V52" s="1">
        <f t="shared" si="26"/>
        <v>0</v>
      </c>
      <c r="W52" s="1">
        <f t="shared" si="26"/>
        <v>0</v>
      </c>
      <c r="X52" s="1">
        <f t="shared" si="26"/>
        <v>0</v>
      </c>
      <c r="Y52" s="1">
        <f t="shared" si="26"/>
        <v>0</v>
      </c>
      <c r="Z52" s="1">
        <f t="shared" si="26"/>
        <v>0</v>
      </c>
      <c r="AA52" s="1">
        <f t="shared" si="26"/>
        <v>0</v>
      </c>
      <c r="AB52" s="1">
        <f t="shared" si="26"/>
        <v>0</v>
      </c>
      <c r="AC52" s="1">
        <f t="shared" si="26"/>
        <v>0</v>
      </c>
      <c r="AD52" s="1">
        <f t="shared" si="26"/>
        <v>0</v>
      </c>
      <c r="AE52" s="1">
        <f t="shared" si="26"/>
        <v>0</v>
      </c>
      <c r="AF52" s="1">
        <f t="shared" si="26"/>
        <v>0</v>
      </c>
      <c r="AG52" s="1">
        <f t="shared" si="26"/>
        <v>0</v>
      </c>
      <c r="AH52" s="1">
        <f t="shared" si="26"/>
        <v>0</v>
      </c>
      <c r="AI52" s="14">
        <f t="shared" si="26"/>
        <v>0</v>
      </c>
    </row>
    <row r="53" spans="1:35" ht="13.5" customHeight="1">
      <c r="A53" s="65" t="s">
        <v>64</v>
      </c>
      <c r="B53" s="234" t="s">
        <v>90</v>
      </c>
      <c r="C53" s="234"/>
      <c r="D53" s="235"/>
      <c r="E53" s="34">
        <f>E31+E46</f>
        <v>38800865.799999997</v>
      </c>
      <c r="F53" s="1">
        <f t="shared" ref="F53:AI53" si="27">+F50+F46</f>
        <v>28732547</v>
      </c>
      <c r="G53" s="1">
        <f t="shared" si="27"/>
        <v>27871689</v>
      </c>
      <c r="H53" s="1">
        <f>+H50+H46</f>
        <v>27156322.050799996</v>
      </c>
      <c r="I53" s="1">
        <f t="shared" si="27"/>
        <v>28638353.282577991</v>
      </c>
      <c r="J53" s="1">
        <f>+J50+J46</f>
        <v>29814413.26464244</v>
      </c>
      <c r="K53" s="1">
        <f t="shared" si="27"/>
        <v>30508316.821258496</v>
      </c>
      <c r="L53" s="1">
        <f t="shared" si="27"/>
        <v>31381102.516789958</v>
      </c>
      <c r="M53" s="1">
        <f t="shared" si="27"/>
        <v>32211189.454709705</v>
      </c>
      <c r="N53" s="1">
        <f t="shared" si="27"/>
        <v>33076358.566077441</v>
      </c>
      <c r="O53" s="1">
        <f t="shared" si="27"/>
        <v>34224756.905229375</v>
      </c>
      <c r="P53" s="105">
        <f t="shared" si="27"/>
        <v>0</v>
      </c>
      <c r="Q53" s="1">
        <f t="shared" si="27"/>
        <v>0</v>
      </c>
      <c r="R53" s="1">
        <f t="shared" si="27"/>
        <v>0</v>
      </c>
      <c r="S53" s="1">
        <f t="shared" si="27"/>
        <v>0</v>
      </c>
      <c r="T53" s="1">
        <f t="shared" si="27"/>
        <v>0</v>
      </c>
      <c r="U53" s="1">
        <f t="shared" si="27"/>
        <v>0</v>
      </c>
      <c r="V53" s="1">
        <f t="shared" si="27"/>
        <v>0</v>
      </c>
      <c r="W53" s="1">
        <f t="shared" si="27"/>
        <v>0</v>
      </c>
      <c r="X53" s="1">
        <f t="shared" si="27"/>
        <v>0</v>
      </c>
      <c r="Y53" s="1">
        <f t="shared" si="27"/>
        <v>0</v>
      </c>
      <c r="Z53" s="1">
        <f t="shared" si="27"/>
        <v>0</v>
      </c>
      <c r="AA53" s="1">
        <f t="shared" si="27"/>
        <v>0</v>
      </c>
      <c r="AB53" s="1">
        <f t="shared" si="27"/>
        <v>0</v>
      </c>
      <c r="AC53" s="1">
        <f t="shared" si="27"/>
        <v>0</v>
      </c>
      <c r="AD53" s="1">
        <f t="shared" si="27"/>
        <v>0</v>
      </c>
      <c r="AE53" s="1">
        <f t="shared" si="27"/>
        <v>0</v>
      </c>
      <c r="AF53" s="1">
        <f t="shared" si="27"/>
        <v>0</v>
      </c>
      <c r="AG53" s="1">
        <f t="shared" si="27"/>
        <v>0</v>
      </c>
      <c r="AH53" s="1">
        <f t="shared" si="27"/>
        <v>0</v>
      </c>
      <c r="AI53" s="14">
        <f t="shared" si="27"/>
        <v>0</v>
      </c>
    </row>
    <row r="54" spans="1:35" ht="13.5" customHeight="1">
      <c r="A54" s="49" t="s">
        <v>65</v>
      </c>
      <c r="B54" s="249" t="s">
        <v>69</v>
      </c>
      <c r="C54" s="249"/>
      <c r="D54" s="250"/>
      <c r="E54" s="38">
        <f>+E52-E53</f>
        <v>-7268747.7899999954</v>
      </c>
      <c r="F54" s="28">
        <f t="shared" ref="F54:AI54" si="28">+F52-F53</f>
        <v>-735000</v>
      </c>
      <c r="G54" s="28">
        <f t="shared" si="28"/>
        <v>1847114.9519999996</v>
      </c>
      <c r="H54" s="28">
        <f t="shared" si="28"/>
        <v>2084856</v>
      </c>
      <c r="I54" s="28">
        <f t="shared" si="28"/>
        <v>1651766</v>
      </c>
      <c r="J54" s="28">
        <f t="shared" si="28"/>
        <v>1214209</v>
      </c>
      <c r="K54" s="28">
        <f t="shared" si="28"/>
        <v>1127271</v>
      </c>
      <c r="L54" s="28">
        <f t="shared" si="28"/>
        <v>1130375</v>
      </c>
      <c r="M54" s="28">
        <f t="shared" si="28"/>
        <v>1095575</v>
      </c>
      <c r="N54" s="28">
        <f t="shared" si="28"/>
        <v>1095575</v>
      </c>
      <c r="O54" s="28">
        <f t="shared" si="28"/>
        <v>782725</v>
      </c>
      <c r="P54" s="106">
        <f t="shared" si="28"/>
        <v>0</v>
      </c>
      <c r="Q54" s="28">
        <f t="shared" si="28"/>
        <v>0</v>
      </c>
      <c r="R54" s="28">
        <f t="shared" si="28"/>
        <v>0</v>
      </c>
      <c r="S54" s="28">
        <f t="shared" si="28"/>
        <v>0</v>
      </c>
      <c r="T54" s="28">
        <f t="shared" si="28"/>
        <v>0</v>
      </c>
      <c r="U54" s="28">
        <f t="shared" si="28"/>
        <v>0</v>
      </c>
      <c r="V54" s="28">
        <f t="shared" si="28"/>
        <v>0</v>
      </c>
      <c r="W54" s="28">
        <f t="shared" si="28"/>
        <v>0</v>
      </c>
      <c r="X54" s="28">
        <f t="shared" si="28"/>
        <v>0</v>
      </c>
      <c r="Y54" s="28">
        <f t="shared" si="28"/>
        <v>0</v>
      </c>
      <c r="Z54" s="28">
        <f t="shared" si="28"/>
        <v>0</v>
      </c>
      <c r="AA54" s="28">
        <f t="shared" si="28"/>
        <v>0</v>
      </c>
      <c r="AB54" s="28">
        <f t="shared" si="28"/>
        <v>0</v>
      </c>
      <c r="AC54" s="28">
        <f t="shared" si="28"/>
        <v>0</v>
      </c>
      <c r="AD54" s="28">
        <f t="shared" si="28"/>
        <v>0</v>
      </c>
      <c r="AE54" s="28">
        <f t="shared" si="28"/>
        <v>0</v>
      </c>
      <c r="AF54" s="28">
        <f t="shared" si="28"/>
        <v>0</v>
      </c>
      <c r="AG54" s="28">
        <f t="shared" si="28"/>
        <v>0</v>
      </c>
      <c r="AH54" s="28">
        <f t="shared" si="28"/>
        <v>0</v>
      </c>
      <c r="AI54" s="29">
        <f t="shared" si="28"/>
        <v>0</v>
      </c>
    </row>
    <row r="55" spans="1:35" ht="13.5" customHeight="1">
      <c r="A55" s="65" t="s">
        <v>66</v>
      </c>
      <c r="B55" s="234" t="s">
        <v>91</v>
      </c>
      <c r="C55" s="234"/>
      <c r="D55" s="235"/>
      <c r="E55" s="34">
        <f>+E22+E24+E33</f>
        <v>8450033</v>
      </c>
      <c r="F55" s="1">
        <f t="shared" ref="F55:AI55" si="29">+F22+F24+F33</f>
        <v>2335000</v>
      </c>
      <c r="G55" s="1">
        <f t="shared" si="29"/>
        <v>1743644</v>
      </c>
      <c r="H55" s="1">
        <f t="shared" si="29"/>
        <v>0</v>
      </c>
      <c r="I55" s="1">
        <f t="shared" si="29"/>
        <v>0</v>
      </c>
      <c r="J55" s="1">
        <f t="shared" si="29"/>
        <v>0</v>
      </c>
      <c r="K55" s="1">
        <f t="shared" si="29"/>
        <v>0</v>
      </c>
      <c r="L55" s="1">
        <f t="shared" si="29"/>
        <v>0</v>
      </c>
      <c r="M55" s="1">
        <f t="shared" si="29"/>
        <v>0</v>
      </c>
      <c r="N55" s="1">
        <f t="shared" si="29"/>
        <v>0</v>
      </c>
      <c r="O55" s="1">
        <f t="shared" si="29"/>
        <v>0</v>
      </c>
      <c r="P55" s="105">
        <f t="shared" si="29"/>
        <v>0</v>
      </c>
      <c r="Q55" s="1">
        <f t="shared" si="29"/>
        <v>0</v>
      </c>
      <c r="R55" s="1">
        <f t="shared" si="29"/>
        <v>0</v>
      </c>
      <c r="S55" s="1">
        <f t="shared" si="29"/>
        <v>0</v>
      </c>
      <c r="T55" s="1">
        <f t="shared" si="29"/>
        <v>0</v>
      </c>
      <c r="U55" s="1">
        <f t="shared" si="29"/>
        <v>0</v>
      </c>
      <c r="V55" s="1">
        <f t="shared" si="29"/>
        <v>0</v>
      </c>
      <c r="W55" s="1">
        <f t="shared" si="29"/>
        <v>0</v>
      </c>
      <c r="X55" s="1">
        <f t="shared" si="29"/>
        <v>0</v>
      </c>
      <c r="Y55" s="1">
        <f t="shared" si="29"/>
        <v>0</v>
      </c>
      <c r="Z55" s="1">
        <f t="shared" si="29"/>
        <v>0</v>
      </c>
      <c r="AA55" s="1">
        <f t="shared" si="29"/>
        <v>0</v>
      </c>
      <c r="AB55" s="1">
        <f t="shared" si="29"/>
        <v>0</v>
      </c>
      <c r="AC55" s="1">
        <f t="shared" si="29"/>
        <v>0</v>
      </c>
      <c r="AD55" s="1">
        <f t="shared" si="29"/>
        <v>0</v>
      </c>
      <c r="AE55" s="1">
        <f t="shared" si="29"/>
        <v>0</v>
      </c>
      <c r="AF55" s="1">
        <f t="shared" si="29"/>
        <v>0</v>
      </c>
      <c r="AG55" s="1">
        <f t="shared" si="29"/>
        <v>0</v>
      </c>
      <c r="AH55" s="1">
        <f t="shared" si="29"/>
        <v>0</v>
      </c>
      <c r="AI55" s="14">
        <f t="shared" si="29"/>
        <v>0</v>
      </c>
    </row>
    <row r="56" spans="1:35" ht="13.5" customHeight="1" thickBot="1">
      <c r="A56" s="69" t="s">
        <v>67</v>
      </c>
      <c r="B56" s="273" t="s">
        <v>92</v>
      </c>
      <c r="C56" s="273"/>
      <c r="D56" s="274"/>
      <c r="E56" s="70">
        <f>E27+E29</f>
        <v>1181285</v>
      </c>
      <c r="F56" s="71">
        <f t="shared" ref="F56:AI56" si="30">F27+F29</f>
        <v>1600000</v>
      </c>
      <c r="G56" s="71">
        <f t="shared" si="30"/>
        <v>3590759</v>
      </c>
      <c r="H56" s="71">
        <f t="shared" si="30"/>
        <v>2084856</v>
      </c>
      <c r="I56" s="71">
        <f t="shared" si="30"/>
        <v>1651766</v>
      </c>
      <c r="J56" s="71">
        <f t="shared" si="30"/>
        <v>1214209</v>
      </c>
      <c r="K56" s="71">
        <f t="shared" si="30"/>
        <v>1127271</v>
      </c>
      <c r="L56" s="71">
        <f t="shared" si="30"/>
        <v>1130375</v>
      </c>
      <c r="M56" s="71">
        <f t="shared" si="30"/>
        <v>1095575</v>
      </c>
      <c r="N56" s="71">
        <f t="shared" si="30"/>
        <v>1095575</v>
      </c>
      <c r="O56" s="71">
        <f t="shared" si="30"/>
        <v>782725</v>
      </c>
      <c r="P56" s="113">
        <f t="shared" si="30"/>
        <v>0</v>
      </c>
      <c r="Q56" s="71">
        <f t="shared" si="30"/>
        <v>0</v>
      </c>
      <c r="R56" s="71">
        <f t="shared" si="30"/>
        <v>0</v>
      </c>
      <c r="S56" s="71">
        <f t="shared" si="30"/>
        <v>0</v>
      </c>
      <c r="T56" s="71">
        <f t="shared" si="30"/>
        <v>0</v>
      </c>
      <c r="U56" s="71">
        <f t="shared" si="30"/>
        <v>0</v>
      </c>
      <c r="V56" s="71">
        <f t="shared" si="30"/>
        <v>0</v>
      </c>
      <c r="W56" s="71">
        <f t="shared" si="30"/>
        <v>0</v>
      </c>
      <c r="X56" s="71">
        <f t="shared" si="30"/>
        <v>0</v>
      </c>
      <c r="Y56" s="71">
        <f t="shared" si="30"/>
        <v>0</v>
      </c>
      <c r="Z56" s="71">
        <f t="shared" si="30"/>
        <v>0</v>
      </c>
      <c r="AA56" s="71">
        <f t="shared" si="30"/>
        <v>0</v>
      </c>
      <c r="AB56" s="71">
        <f t="shared" si="30"/>
        <v>0</v>
      </c>
      <c r="AC56" s="71">
        <f t="shared" si="30"/>
        <v>0</v>
      </c>
      <c r="AD56" s="71">
        <f t="shared" si="30"/>
        <v>0</v>
      </c>
      <c r="AE56" s="71">
        <f t="shared" si="30"/>
        <v>0</v>
      </c>
      <c r="AF56" s="71">
        <f t="shared" si="30"/>
        <v>0</v>
      </c>
      <c r="AG56" s="71">
        <f t="shared" si="30"/>
        <v>0</v>
      </c>
      <c r="AH56" s="71">
        <f t="shared" si="30"/>
        <v>0</v>
      </c>
      <c r="AI56" s="72">
        <f t="shared" si="30"/>
        <v>0</v>
      </c>
    </row>
    <row r="57" spans="1:35" ht="29.25" customHeight="1">
      <c r="A57" s="50" t="s">
        <v>81</v>
      </c>
      <c r="B57" s="272" t="s">
        <v>97</v>
      </c>
      <c r="C57" s="272"/>
      <c r="D57" s="272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114" t="str">
        <f t="shared" ref="P57:AI57" si="31">+IF((P58+P59+P60+P61+P62+P63)=P27,"","błąd")</f>
        <v/>
      </c>
      <c r="Q57" s="51" t="str">
        <f t="shared" si="31"/>
        <v/>
      </c>
      <c r="R57" s="51" t="str">
        <f t="shared" si="31"/>
        <v/>
      </c>
      <c r="S57" s="51" t="str">
        <f t="shared" si="31"/>
        <v/>
      </c>
      <c r="T57" s="51" t="str">
        <f t="shared" si="31"/>
        <v/>
      </c>
      <c r="U57" s="51" t="str">
        <f t="shared" si="31"/>
        <v/>
      </c>
      <c r="V57" s="51" t="str">
        <f t="shared" si="31"/>
        <v/>
      </c>
      <c r="W57" s="51" t="str">
        <f t="shared" si="31"/>
        <v/>
      </c>
      <c r="X57" s="51" t="str">
        <f t="shared" si="31"/>
        <v/>
      </c>
      <c r="Y57" s="51" t="str">
        <f t="shared" si="31"/>
        <v/>
      </c>
      <c r="Z57" s="51" t="str">
        <f t="shared" si="31"/>
        <v/>
      </c>
      <c r="AA57" s="51" t="str">
        <f t="shared" si="31"/>
        <v/>
      </c>
      <c r="AB57" s="51" t="str">
        <f t="shared" si="31"/>
        <v/>
      </c>
      <c r="AC57" s="51" t="str">
        <f t="shared" si="31"/>
        <v/>
      </c>
      <c r="AD57" s="51" t="str">
        <f t="shared" si="31"/>
        <v/>
      </c>
      <c r="AE57" s="51" t="str">
        <f t="shared" si="31"/>
        <v/>
      </c>
      <c r="AF57" s="51" t="str">
        <f t="shared" si="31"/>
        <v/>
      </c>
      <c r="AG57" s="51" t="str">
        <f t="shared" si="31"/>
        <v/>
      </c>
      <c r="AH57" s="51" t="str">
        <f t="shared" si="31"/>
        <v/>
      </c>
      <c r="AI57" s="52" t="str">
        <f t="shared" si="31"/>
        <v/>
      </c>
    </row>
    <row r="58" spans="1:35" ht="14.25" customHeight="1">
      <c r="A58" s="53" t="s">
        <v>3</v>
      </c>
      <c r="B58" s="267" t="s">
        <v>73</v>
      </c>
      <c r="C58" s="267"/>
      <c r="D58" s="26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06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17"/>
    </row>
    <row r="59" spans="1:35" ht="14.25" customHeight="1">
      <c r="A59" s="53" t="s">
        <v>5</v>
      </c>
      <c r="B59" s="267" t="s">
        <v>74</v>
      </c>
      <c r="C59" s="267"/>
      <c r="D59" s="267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06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17"/>
    </row>
    <row r="60" spans="1:35" ht="14.25" customHeight="1">
      <c r="A60" s="53" t="s">
        <v>12</v>
      </c>
      <c r="B60" s="267" t="s">
        <v>75</v>
      </c>
      <c r="C60" s="267"/>
      <c r="D60" s="267"/>
      <c r="E60" s="2">
        <v>7268748</v>
      </c>
      <c r="F60" s="2">
        <v>735000</v>
      </c>
      <c r="G60" s="2"/>
      <c r="H60" s="2"/>
      <c r="I60" s="2"/>
      <c r="J60" s="2"/>
      <c r="K60" s="2"/>
      <c r="L60" s="2"/>
      <c r="M60" s="2"/>
      <c r="N60" s="2"/>
      <c r="O60" s="2"/>
      <c r="P60" s="106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17"/>
    </row>
    <row r="61" spans="1:35" ht="14.25" customHeight="1">
      <c r="A61" s="53" t="s">
        <v>15</v>
      </c>
      <c r="B61" s="267" t="s">
        <v>76</v>
      </c>
      <c r="C61" s="267"/>
      <c r="D61" s="267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06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17"/>
    </row>
    <row r="62" spans="1:35" ht="14.25" customHeight="1">
      <c r="A62" s="53" t="s">
        <v>51</v>
      </c>
      <c r="B62" s="267" t="s">
        <v>77</v>
      </c>
      <c r="C62" s="267"/>
      <c r="D62" s="267"/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106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17"/>
    </row>
    <row r="63" spans="1:35" ht="14.25" customHeight="1" thickBot="1">
      <c r="A63" s="54" t="s">
        <v>78</v>
      </c>
      <c r="B63" s="268" t="s">
        <v>79</v>
      </c>
      <c r="C63" s="268"/>
      <c r="D63" s="268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115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4"/>
    </row>
    <row r="64" spans="1:35" ht="29.25" customHeight="1">
      <c r="A64" s="60" t="s">
        <v>82</v>
      </c>
      <c r="B64" s="269" t="s">
        <v>80</v>
      </c>
      <c r="C64" s="269"/>
      <c r="D64" s="269"/>
      <c r="E64" s="12"/>
      <c r="F64" s="12"/>
      <c r="G64" s="12">
        <f t="shared" ref="G64:O64" si="32">+G54</f>
        <v>1847114.9519999996</v>
      </c>
      <c r="H64" s="12">
        <f t="shared" si="32"/>
        <v>2084856</v>
      </c>
      <c r="I64" s="12">
        <f t="shared" si="32"/>
        <v>1651766</v>
      </c>
      <c r="J64" s="12">
        <f t="shared" si="32"/>
        <v>1214209</v>
      </c>
      <c r="K64" s="12">
        <f t="shared" si="32"/>
        <v>1127271</v>
      </c>
      <c r="L64" s="12">
        <f t="shared" si="32"/>
        <v>1130375</v>
      </c>
      <c r="M64" s="12">
        <f t="shared" si="32"/>
        <v>1095575</v>
      </c>
      <c r="N64" s="12">
        <f t="shared" si="32"/>
        <v>1095575</v>
      </c>
      <c r="O64" s="12">
        <f t="shared" si="32"/>
        <v>782725</v>
      </c>
      <c r="P64" s="104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22"/>
    </row>
    <row r="65" spans="1:35" ht="14.25" customHeight="1" thickBot="1">
      <c r="A65" s="55"/>
      <c r="B65" s="251" t="s">
        <v>154</v>
      </c>
      <c r="C65" s="251"/>
      <c r="D65" s="251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115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4"/>
    </row>
    <row r="67" spans="1:35">
      <c r="B67" s="263" t="s">
        <v>93</v>
      </c>
      <c r="C67" s="263"/>
      <c r="D67" s="263"/>
      <c r="E67" s="11"/>
      <c r="F67" s="11" t="str">
        <f>IF(+(E35+F33-F27-F35)=0,"OK.",+(E35+F33-F27-F35))</f>
        <v>OK.</v>
      </c>
      <c r="G67" s="11" t="str">
        <f t="shared" ref="G67:AH67" si="33">IF(+(F35+G33-G27-G35)=0,"OK.",+(F35+G33-G27-G35))</f>
        <v>OK.</v>
      </c>
      <c r="H67" s="11" t="str">
        <f t="shared" si="33"/>
        <v>OK.</v>
      </c>
      <c r="I67" s="11" t="str">
        <f t="shared" si="33"/>
        <v>OK.</v>
      </c>
      <c r="J67" s="11" t="str">
        <f t="shared" si="33"/>
        <v>OK.</v>
      </c>
      <c r="K67" s="11" t="str">
        <f t="shared" si="33"/>
        <v>OK.</v>
      </c>
      <c r="L67" s="11" t="str">
        <f t="shared" si="33"/>
        <v>OK.</v>
      </c>
      <c r="M67" s="11" t="str">
        <f t="shared" si="33"/>
        <v>OK.</v>
      </c>
      <c r="N67" s="11" t="str">
        <f t="shared" si="33"/>
        <v>OK.</v>
      </c>
      <c r="O67" s="11" t="s">
        <v>153</v>
      </c>
      <c r="P67" s="116">
        <f t="shared" si="33"/>
        <v>0.26999999955296516</v>
      </c>
      <c r="Q67" s="11" t="str">
        <f t="shared" si="33"/>
        <v>OK.</v>
      </c>
      <c r="R67" s="11" t="str">
        <f t="shared" si="33"/>
        <v>OK.</v>
      </c>
      <c r="S67" s="11" t="str">
        <f t="shared" si="33"/>
        <v>OK.</v>
      </c>
      <c r="T67" s="11" t="str">
        <f t="shared" si="33"/>
        <v>OK.</v>
      </c>
      <c r="U67" s="11" t="str">
        <f t="shared" si="33"/>
        <v>OK.</v>
      </c>
      <c r="V67" s="11" t="str">
        <f t="shared" si="33"/>
        <v>OK.</v>
      </c>
      <c r="W67" s="11" t="str">
        <f t="shared" si="33"/>
        <v>OK.</v>
      </c>
      <c r="X67" s="11" t="str">
        <f t="shared" si="33"/>
        <v>OK.</v>
      </c>
      <c r="Y67" s="11" t="str">
        <f t="shared" si="33"/>
        <v>OK.</v>
      </c>
      <c r="Z67" s="11" t="str">
        <f t="shared" si="33"/>
        <v>OK.</v>
      </c>
      <c r="AA67" s="11" t="str">
        <f t="shared" si="33"/>
        <v>OK.</v>
      </c>
      <c r="AB67" s="11" t="str">
        <f t="shared" si="33"/>
        <v>OK.</v>
      </c>
      <c r="AC67" s="11" t="str">
        <f t="shared" si="33"/>
        <v>OK.</v>
      </c>
      <c r="AD67" s="11" t="str">
        <f t="shared" si="33"/>
        <v>OK.</v>
      </c>
      <c r="AE67" s="11" t="str">
        <f t="shared" si="33"/>
        <v>OK.</v>
      </c>
      <c r="AF67" s="11" t="str">
        <f t="shared" si="33"/>
        <v>OK.</v>
      </c>
      <c r="AG67" s="11" t="str">
        <f t="shared" si="33"/>
        <v>OK.</v>
      </c>
      <c r="AH67" s="11" t="str">
        <f t="shared" si="33"/>
        <v>OK.</v>
      </c>
      <c r="AI67" s="11" t="e">
        <f>IF(+(#REF!+AI33-AI27-AI35)=0,"OK.",+(#REF!+AI33-AI27-AI35))</f>
        <v>#REF!</v>
      </c>
    </row>
    <row r="69" spans="1:35">
      <c r="C69" s="213"/>
    </row>
    <row r="70" spans="1:35">
      <c r="C70" s="213"/>
      <c r="F70" s="11"/>
      <c r="H70" s="11"/>
    </row>
    <row r="71" spans="1:35">
      <c r="C71" s="213"/>
      <c r="H71" s="11"/>
    </row>
    <row r="72" spans="1:35">
      <c r="F72" s="11"/>
      <c r="I72" s="11"/>
    </row>
    <row r="73" spans="1:35">
      <c r="G73" s="11"/>
    </row>
    <row r="75" spans="1:35">
      <c r="D75" s="11"/>
    </row>
    <row r="76" spans="1:35">
      <c r="D76" s="11"/>
    </row>
    <row r="77" spans="1:35">
      <c r="D77" s="11"/>
    </row>
    <row r="79" spans="1:35">
      <c r="D79" s="11"/>
    </row>
    <row r="83" spans="3:5">
      <c r="E83" s="11"/>
    </row>
    <row r="92" spans="3:5">
      <c r="C92" s="207"/>
    </row>
  </sheetData>
  <mergeCells count="56">
    <mergeCell ref="B67:D67"/>
    <mergeCell ref="F9:AI9"/>
    <mergeCell ref="B61:D61"/>
    <mergeCell ref="B62:D62"/>
    <mergeCell ref="B63:D63"/>
    <mergeCell ref="B59:D59"/>
    <mergeCell ref="B60:D60"/>
    <mergeCell ref="B64:D64"/>
    <mergeCell ref="C32:D32"/>
    <mergeCell ref="C23:D23"/>
    <mergeCell ref="B57:D57"/>
    <mergeCell ref="B58:D58"/>
    <mergeCell ref="B38:D38"/>
    <mergeCell ref="B55:D55"/>
    <mergeCell ref="B56:D56"/>
    <mergeCell ref="B53:D53"/>
    <mergeCell ref="B51:D51"/>
    <mergeCell ref="B47:D47"/>
    <mergeCell ref="B54:D54"/>
    <mergeCell ref="B65:D65"/>
    <mergeCell ref="B22:D22"/>
    <mergeCell ref="B24:D24"/>
    <mergeCell ref="B25:D25"/>
    <mergeCell ref="B26:D26"/>
    <mergeCell ref="B41:D41"/>
    <mergeCell ref="B33:D33"/>
    <mergeCell ref="C28:D28"/>
    <mergeCell ref="B29:D29"/>
    <mergeCell ref="B35:D35"/>
    <mergeCell ref="B30:D30"/>
    <mergeCell ref="B31:D31"/>
    <mergeCell ref="C27:D27"/>
    <mergeCell ref="A8:D8"/>
    <mergeCell ref="A9:D9"/>
    <mergeCell ref="B10:D10"/>
    <mergeCell ref="C17:D17"/>
    <mergeCell ref="C18:D18"/>
    <mergeCell ref="B45:D45"/>
    <mergeCell ref="B48:D48"/>
    <mergeCell ref="B49:D49"/>
    <mergeCell ref="B50:D50"/>
    <mergeCell ref="B43:D43"/>
    <mergeCell ref="B44:D44"/>
    <mergeCell ref="B46:D46"/>
    <mergeCell ref="C37:D37"/>
    <mergeCell ref="C36:D36"/>
    <mergeCell ref="B39:D39"/>
    <mergeCell ref="B34:D34"/>
    <mergeCell ref="B42:D42"/>
    <mergeCell ref="B21:D21"/>
    <mergeCell ref="B11:D11"/>
    <mergeCell ref="C12:D12"/>
    <mergeCell ref="C13:D13"/>
    <mergeCell ref="B15:D15"/>
    <mergeCell ref="C16:D16"/>
    <mergeCell ref="C20:D20"/>
  </mergeCells>
  <phoneticPr fontId="0" type="noConversion"/>
  <pageMargins left="0.31496062992125984" right="0.31496062992125984" top="0.35433070866141736" bottom="0.39370078740157483" header="0.31496062992125984" footer="0.31496062992125984"/>
  <pageSetup paperSize="9" scale="90" orientation="landscape" horizontalDpi="4294967293" verticalDpi="0" r:id="rId1"/>
  <rowBreaks count="1" manualBreakCount="1">
    <brk id="4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O78"/>
  <sheetViews>
    <sheetView workbookViewId="0">
      <pane xSplit="7" ySplit="5" topLeftCell="H6" activePane="bottomRight" state="frozen"/>
      <selection activeCell="A6" sqref="A6"/>
      <selection pane="topRight" activeCell="A6" sqref="A6"/>
      <selection pane="bottomLeft" activeCell="A6" sqref="A6"/>
      <selection pane="bottomRight" activeCell="B63" sqref="B63:G63"/>
    </sheetView>
  </sheetViews>
  <sheetFormatPr defaultRowHeight="14.25" outlineLevelRow="2"/>
  <cols>
    <col min="1" max="1" width="2.625" customWidth="1"/>
    <col min="2" max="2" width="43.25" customWidth="1"/>
    <col min="3" max="3" width="9.25" customWidth="1"/>
    <col min="4" max="4" width="8.625" customWidth="1"/>
    <col min="5" max="5" width="8.5" customWidth="1"/>
    <col min="6" max="6" width="4.625" customWidth="1"/>
    <col min="7" max="7" width="5.5" customWidth="1"/>
    <col min="8" max="8" width="7.75" customWidth="1"/>
    <col min="9" max="9" width="9.375" customWidth="1"/>
    <col min="10" max="14" width="7.75" customWidth="1"/>
    <col min="15" max="15" width="9.125" customWidth="1"/>
  </cols>
  <sheetData>
    <row r="1" spans="1:15" s="76" customFormat="1" ht="23.25">
      <c r="B1" s="77" t="s">
        <v>98</v>
      </c>
      <c r="J1" s="78" t="s">
        <v>99</v>
      </c>
    </row>
    <row r="2" spans="1:15" s="76" customFormat="1" ht="12"/>
    <row r="3" spans="1:15" s="76" customFormat="1" ht="101.25" customHeight="1">
      <c r="A3" s="276" t="s">
        <v>100</v>
      </c>
      <c r="B3" s="276" t="s">
        <v>101</v>
      </c>
      <c r="C3" s="276" t="s">
        <v>102</v>
      </c>
      <c r="D3" s="276" t="s">
        <v>103</v>
      </c>
      <c r="E3" s="276"/>
      <c r="F3" s="276" t="s">
        <v>104</v>
      </c>
      <c r="G3" s="276"/>
      <c r="H3" s="276" t="s">
        <v>105</v>
      </c>
      <c r="I3" s="276" t="s">
        <v>106</v>
      </c>
      <c r="J3" s="277" t="s">
        <v>107</v>
      </c>
      <c r="K3" s="278"/>
      <c r="L3" s="278"/>
      <c r="M3" s="278"/>
      <c r="N3" s="279"/>
      <c r="O3" s="276" t="s">
        <v>108</v>
      </c>
    </row>
    <row r="4" spans="1:15" s="76" customFormat="1" ht="12">
      <c r="A4" s="276"/>
      <c r="B4" s="276"/>
      <c r="C4" s="276"/>
      <c r="D4" s="79" t="s">
        <v>109</v>
      </c>
      <c r="E4" s="79" t="s">
        <v>110</v>
      </c>
      <c r="F4" s="79" t="s">
        <v>111</v>
      </c>
      <c r="G4" s="79" t="s">
        <v>112</v>
      </c>
      <c r="H4" s="276"/>
      <c r="I4" s="276"/>
      <c r="J4" s="80">
        <v>2011</v>
      </c>
      <c r="K4" s="79">
        <v>2012</v>
      </c>
      <c r="L4" s="79">
        <v>2013</v>
      </c>
      <c r="M4" s="79">
        <v>2014</v>
      </c>
      <c r="N4" s="79" t="s">
        <v>113</v>
      </c>
      <c r="O4" s="276"/>
    </row>
    <row r="5" spans="1:15" s="76" customFormat="1" ht="12">
      <c r="A5" s="81">
        <v>1</v>
      </c>
      <c r="B5" s="81">
        <v>2</v>
      </c>
      <c r="C5" s="81">
        <v>3</v>
      </c>
      <c r="D5" s="81">
        <v>4</v>
      </c>
      <c r="E5" s="81">
        <v>5</v>
      </c>
      <c r="F5" s="81">
        <v>6</v>
      </c>
      <c r="G5" s="81">
        <v>7</v>
      </c>
      <c r="H5" s="81">
        <v>9</v>
      </c>
      <c r="I5" s="81">
        <v>10</v>
      </c>
      <c r="J5" s="81">
        <v>11</v>
      </c>
      <c r="K5" s="81">
        <v>12</v>
      </c>
      <c r="L5" s="81">
        <v>13</v>
      </c>
      <c r="M5" s="81">
        <v>14</v>
      </c>
      <c r="N5" s="81"/>
      <c r="O5" s="81">
        <v>16</v>
      </c>
    </row>
    <row r="6" spans="1:15" s="84" customFormat="1" ht="18.75">
      <c r="A6" s="82"/>
      <c r="B6" s="280" t="s">
        <v>114</v>
      </c>
      <c r="C6" s="281"/>
      <c r="D6" s="281"/>
      <c r="E6" s="281"/>
      <c r="F6" s="281"/>
      <c r="G6" s="281"/>
      <c r="H6" s="83"/>
      <c r="I6" s="83"/>
      <c r="J6" s="83"/>
      <c r="K6" s="83"/>
      <c r="L6" s="83"/>
      <c r="M6" s="83"/>
      <c r="N6" s="83"/>
      <c r="O6" s="83"/>
    </row>
    <row r="7" spans="1:15" s="87" customFormat="1" ht="18.75">
      <c r="A7" s="85"/>
      <c r="B7" s="275" t="s">
        <v>115</v>
      </c>
      <c r="C7" s="275"/>
      <c r="D7" s="275"/>
      <c r="E7" s="275"/>
      <c r="F7" s="275"/>
      <c r="G7" s="275"/>
      <c r="H7" s="86"/>
      <c r="I7" s="86"/>
      <c r="J7" s="86"/>
      <c r="K7" s="86"/>
      <c r="L7" s="86"/>
      <c r="M7" s="86"/>
      <c r="N7" s="86"/>
      <c r="O7" s="86"/>
    </row>
    <row r="8" spans="1:15" s="87" customFormat="1" ht="18.75">
      <c r="A8" s="85"/>
      <c r="B8" s="275" t="s">
        <v>116</v>
      </c>
      <c r="C8" s="275"/>
      <c r="D8" s="275"/>
      <c r="E8" s="275"/>
      <c r="F8" s="275"/>
      <c r="G8" s="275"/>
      <c r="H8" s="86"/>
      <c r="I8" s="86"/>
      <c r="J8" s="86"/>
      <c r="K8" s="86"/>
      <c r="L8" s="86"/>
      <c r="M8" s="86"/>
      <c r="N8" s="86"/>
      <c r="O8" s="86"/>
    </row>
    <row r="9" spans="1:15" s="87" customFormat="1" ht="15.75">
      <c r="A9" s="85"/>
      <c r="B9" s="283" t="s">
        <v>117</v>
      </c>
      <c r="C9" s="283"/>
      <c r="D9" s="283"/>
      <c r="E9" s="283"/>
      <c r="F9" s="283"/>
      <c r="G9" s="283"/>
      <c r="H9" s="86"/>
      <c r="I9" s="86"/>
      <c r="J9" s="86"/>
      <c r="K9" s="86"/>
      <c r="L9" s="86"/>
      <c r="M9" s="86"/>
      <c r="N9" s="86"/>
      <c r="O9" s="86"/>
    </row>
    <row r="10" spans="1:15" s="87" customFormat="1" ht="15.75">
      <c r="A10" s="85"/>
      <c r="B10" s="283" t="s">
        <v>115</v>
      </c>
      <c r="C10" s="283"/>
      <c r="D10" s="283"/>
      <c r="E10" s="283"/>
      <c r="F10" s="283"/>
      <c r="G10" s="283"/>
      <c r="H10" s="86"/>
      <c r="I10" s="86"/>
      <c r="J10" s="86"/>
      <c r="K10" s="86"/>
      <c r="L10" s="86"/>
      <c r="M10" s="86"/>
      <c r="N10" s="86"/>
      <c r="O10" s="86"/>
    </row>
    <row r="11" spans="1:15" s="87" customFormat="1" ht="15.75">
      <c r="A11" s="85"/>
      <c r="B11" s="283" t="s">
        <v>116</v>
      </c>
      <c r="C11" s="283"/>
      <c r="D11" s="283"/>
      <c r="E11" s="283"/>
      <c r="F11" s="283"/>
      <c r="G11" s="283"/>
      <c r="H11" s="86"/>
      <c r="I11" s="86"/>
      <c r="J11" s="86"/>
      <c r="K11" s="86"/>
      <c r="L11" s="86"/>
      <c r="M11" s="86"/>
      <c r="N11" s="86"/>
      <c r="O11" s="86"/>
    </row>
    <row r="12" spans="1:15" s="89" customFormat="1" ht="30.75" customHeight="1" collapsed="1">
      <c r="A12" s="88"/>
      <c r="B12" s="284" t="s">
        <v>118</v>
      </c>
      <c r="C12" s="285"/>
      <c r="D12" s="285"/>
      <c r="E12" s="285"/>
      <c r="F12" s="285"/>
      <c r="G12" s="285"/>
      <c r="H12" s="86"/>
      <c r="I12" s="86"/>
      <c r="J12" s="86"/>
      <c r="K12" s="86"/>
      <c r="L12" s="86"/>
      <c r="M12" s="86"/>
      <c r="N12" s="86"/>
      <c r="O12" s="86"/>
    </row>
    <row r="13" spans="1:15" s="89" customFormat="1" ht="15" hidden="1" outlineLevel="1">
      <c r="A13" s="88"/>
      <c r="B13" s="282" t="s">
        <v>119</v>
      </c>
      <c r="C13" s="282"/>
      <c r="D13" s="282"/>
      <c r="E13" s="282"/>
      <c r="F13" s="282"/>
      <c r="G13" s="282"/>
      <c r="H13" s="86"/>
      <c r="I13" s="86"/>
      <c r="J13" s="86"/>
      <c r="K13" s="86"/>
      <c r="L13" s="86"/>
      <c r="M13" s="86"/>
      <c r="N13" s="86"/>
      <c r="O13" s="86"/>
    </row>
    <row r="14" spans="1:15" s="89" customFormat="1" ht="15" hidden="1" outlineLevel="1" collapsed="1">
      <c r="A14" s="88"/>
      <c r="B14" s="90" t="s">
        <v>121</v>
      </c>
      <c r="C14" s="286"/>
      <c r="D14" s="91"/>
      <c r="E14" s="90"/>
      <c r="F14" s="289" t="s">
        <v>71</v>
      </c>
      <c r="G14" s="289"/>
      <c r="H14" s="86"/>
      <c r="I14" s="86"/>
      <c r="J14" s="86"/>
      <c r="K14" s="86"/>
      <c r="L14" s="86"/>
      <c r="M14" s="86"/>
      <c r="N14" s="86"/>
      <c r="O14" s="86"/>
    </row>
    <row r="15" spans="1:15" s="89" customFormat="1" ht="15" hidden="1" outlineLevel="2">
      <c r="A15" s="88"/>
      <c r="B15" s="92" t="s">
        <v>122</v>
      </c>
      <c r="C15" s="287"/>
      <c r="D15" s="91"/>
      <c r="E15" s="93"/>
      <c r="F15" s="94"/>
      <c r="G15" s="94"/>
      <c r="H15" s="86"/>
      <c r="I15" s="86"/>
      <c r="J15" s="86"/>
      <c r="K15" s="86"/>
      <c r="L15" s="86"/>
      <c r="M15" s="86"/>
      <c r="N15" s="86"/>
      <c r="O15" s="86"/>
    </row>
    <row r="16" spans="1:15" s="89" customFormat="1" ht="15" hidden="1" outlineLevel="2">
      <c r="A16" s="88"/>
      <c r="B16" s="92" t="s">
        <v>122</v>
      </c>
      <c r="C16" s="288"/>
      <c r="D16" s="91"/>
      <c r="E16" s="93"/>
      <c r="F16" s="94"/>
      <c r="G16" s="94"/>
      <c r="H16" s="86"/>
      <c r="I16" s="86"/>
      <c r="J16" s="86"/>
      <c r="K16" s="86"/>
      <c r="L16" s="86"/>
      <c r="M16" s="86"/>
      <c r="N16" s="86"/>
      <c r="O16" s="86"/>
    </row>
    <row r="17" spans="1:15" s="89" customFormat="1" ht="15" hidden="1" outlineLevel="1" collapsed="1">
      <c r="A17" s="88"/>
      <c r="B17" s="95" t="s">
        <v>123</v>
      </c>
      <c r="C17" s="286"/>
      <c r="D17" s="91"/>
      <c r="E17" s="90"/>
      <c r="F17" s="289" t="s">
        <v>71</v>
      </c>
      <c r="G17" s="289"/>
      <c r="H17" s="86"/>
      <c r="I17" s="86"/>
      <c r="J17" s="86"/>
      <c r="K17" s="86"/>
      <c r="L17" s="86"/>
      <c r="M17" s="86"/>
      <c r="N17" s="86"/>
      <c r="O17" s="86"/>
    </row>
    <row r="18" spans="1:15" s="89" customFormat="1" ht="15" hidden="1" outlineLevel="2">
      <c r="A18" s="88"/>
      <c r="B18" s="92" t="s">
        <v>122</v>
      </c>
      <c r="C18" s="287"/>
      <c r="D18" s="91"/>
      <c r="E18" s="93"/>
      <c r="F18" s="93"/>
      <c r="G18" s="93"/>
      <c r="H18" s="86"/>
      <c r="I18" s="86"/>
      <c r="J18" s="86"/>
      <c r="K18" s="86"/>
      <c r="L18" s="86"/>
      <c r="M18" s="86"/>
      <c r="N18" s="86"/>
      <c r="O18" s="86"/>
    </row>
    <row r="19" spans="1:15" ht="15.75" hidden="1" outlineLevel="2">
      <c r="A19" s="96"/>
      <c r="B19" s="97" t="s">
        <v>124</v>
      </c>
      <c r="C19" s="287"/>
      <c r="D19" s="91"/>
      <c r="E19" s="93"/>
      <c r="F19" s="96"/>
      <c r="G19" s="96"/>
      <c r="H19" s="86"/>
      <c r="I19" s="86"/>
      <c r="J19" s="86"/>
      <c r="K19" s="86"/>
      <c r="L19" s="86"/>
      <c r="M19" s="86"/>
      <c r="N19" s="86"/>
      <c r="O19" s="86"/>
    </row>
    <row r="20" spans="1:15" ht="15.75" hidden="1" outlineLevel="2">
      <c r="A20" s="96"/>
      <c r="B20" s="97"/>
      <c r="C20" s="288"/>
      <c r="D20" s="91"/>
      <c r="E20" s="93"/>
      <c r="F20" s="96"/>
      <c r="G20" s="96"/>
      <c r="H20" s="86"/>
      <c r="I20" s="86"/>
      <c r="J20" s="86"/>
      <c r="K20" s="86"/>
      <c r="L20" s="86"/>
      <c r="M20" s="86"/>
      <c r="N20" s="86"/>
      <c r="O20" s="86"/>
    </row>
    <row r="21" spans="1:15" s="89" customFormat="1" ht="15" hidden="1" outlineLevel="1">
      <c r="A21" s="88"/>
      <c r="B21" s="282" t="s">
        <v>120</v>
      </c>
      <c r="C21" s="282"/>
      <c r="D21" s="282"/>
      <c r="E21" s="282"/>
      <c r="F21" s="282"/>
      <c r="G21" s="282"/>
      <c r="H21" s="86"/>
      <c r="I21" s="86"/>
      <c r="J21" s="86"/>
      <c r="K21" s="86"/>
      <c r="L21" s="86"/>
      <c r="M21" s="86"/>
      <c r="N21" s="86"/>
      <c r="O21" s="86"/>
    </row>
    <row r="22" spans="1:15" s="89" customFormat="1" ht="15" hidden="1" outlineLevel="1" collapsed="1">
      <c r="A22" s="88"/>
      <c r="B22" s="90" t="s">
        <v>121</v>
      </c>
      <c r="C22" s="286"/>
      <c r="D22" s="91"/>
      <c r="E22" s="90"/>
      <c r="F22" s="289" t="s">
        <v>71</v>
      </c>
      <c r="G22" s="289"/>
      <c r="H22" s="86"/>
      <c r="I22" s="86"/>
      <c r="J22" s="86"/>
      <c r="K22" s="86"/>
      <c r="L22" s="86"/>
      <c r="M22" s="86"/>
      <c r="N22" s="86"/>
      <c r="O22" s="86"/>
    </row>
    <row r="23" spans="1:15" s="89" customFormat="1" ht="15" hidden="1" outlineLevel="2">
      <c r="A23" s="88"/>
      <c r="B23" s="92" t="s">
        <v>122</v>
      </c>
      <c r="C23" s="287"/>
      <c r="D23" s="91"/>
      <c r="E23" s="93"/>
      <c r="F23" s="94"/>
      <c r="G23" s="94"/>
      <c r="H23" s="86"/>
      <c r="I23" s="86"/>
      <c r="J23" s="86"/>
      <c r="K23" s="86"/>
      <c r="L23" s="86"/>
      <c r="M23" s="86"/>
      <c r="N23" s="86"/>
      <c r="O23" s="86"/>
    </row>
    <row r="24" spans="1:15" s="89" customFormat="1" ht="15" hidden="1" outlineLevel="2">
      <c r="A24" s="88"/>
      <c r="B24" s="92" t="s">
        <v>122</v>
      </c>
      <c r="C24" s="288"/>
      <c r="D24" s="91"/>
      <c r="E24" s="93"/>
      <c r="F24" s="94"/>
      <c r="G24" s="94"/>
      <c r="H24" s="86"/>
      <c r="I24" s="86"/>
      <c r="J24" s="86"/>
      <c r="K24" s="86"/>
      <c r="L24" s="86"/>
      <c r="M24" s="86"/>
      <c r="N24" s="86"/>
      <c r="O24" s="86"/>
    </row>
    <row r="25" spans="1:15" s="89" customFormat="1" ht="15" hidden="1" outlineLevel="1" collapsed="1">
      <c r="A25" s="88"/>
      <c r="B25" s="95" t="s">
        <v>123</v>
      </c>
      <c r="C25" s="286"/>
      <c r="D25" s="91"/>
      <c r="E25" s="90"/>
      <c r="F25" s="289" t="s">
        <v>71</v>
      </c>
      <c r="G25" s="289"/>
      <c r="H25" s="86"/>
      <c r="I25" s="86"/>
      <c r="J25" s="86"/>
      <c r="K25" s="86"/>
      <c r="L25" s="86"/>
      <c r="M25" s="86"/>
      <c r="N25" s="86"/>
      <c r="O25" s="86"/>
    </row>
    <row r="26" spans="1:15" s="89" customFormat="1" ht="15" hidden="1" outlineLevel="2">
      <c r="A26" s="88"/>
      <c r="B26" s="92" t="s">
        <v>122</v>
      </c>
      <c r="C26" s="287"/>
      <c r="D26" s="91"/>
      <c r="E26" s="93"/>
      <c r="F26" s="93"/>
      <c r="G26" s="93"/>
      <c r="H26" s="86"/>
      <c r="I26" s="86"/>
      <c r="J26" s="86"/>
      <c r="K26" s="86"/>
      <c r="L26" s="86"/>
      <c r="M26" s="86"/>
      <c r="N26" s="86"/>
      <c r="O26" s="86"/>
    </row>
    <row r="27" spans="1:15" ht="15.75" hidden="1" outlineLevel="2">
      <c r="A27" s="96"/>
      <c r="B27" s="97" t="s">
        <v>124</v>
      </c>
      <c r="C27" s="287"/>
      <c r="D27" s="91"/>
      <c r="E27" s="93"/>
      <c r="F27" s="96"/>
      <c r="G27" s="96"/>
      <c r="H27" s="86"/>
      <c r="I27" s="86"/>
      <c r="J27" s="86"/>
      <c r="K27" s="86"/>
      <c r="L27" s="86"/>
      <c r="M27" s="86"/>
      <c r="N27" s="86"/>
      <c r="O27" s="86"/>
    </row>
    <row r="28" spans="1:15" ht="15.75" hidden="1" outlineLevel="2">
      <c r="A28" s="96"/>
      <c r="B28" s="97"/>
      <c r="C28" s="288"/>
      <c r="D28" s="91"/>
      <c r="E28" s="93"/>
      <c r="F28" s="96"/>
      <c r="G28" s="96"/>
      <c r="H28" s="86"/>
      <c r="I28" s="86"/>
      <c r="J28" s="86"/>
      <c r="K28" s="86"/>
      <c r="L28" s="86"/>
      <c r="M28" s="86"/>
      <c r="N28" s="86"/>
      <c r="O28" s="86"/>
    </row>
    <row r="29" spans="1:15" ht="15" collapsed="1">
      <c r="A29" s="96"/>
      <c r="B29" s="284" t="s">
        <v>125</v>
      </c>
      <c r="C29" s="285"/>
      <c r="D29" s="285"/>
      <c r="E29" s="285"/>
      <c r="F29" s="285"/>
      <c r="G29" s="285"/>
      <c r="H29" s="86"/>
      <c r="I29" s="86"/>
      <c r="J29" s="86"/>
      <c r="K29" s="86"/>
      <c r="L29" s="86"/>
      <c r="M29" s="86"/>
      <c r="N29" s="86"/>
      <c r="O29" s="86"/>
    </row>
    <row r="30" spans="1:15" ht="15" hidden="1" outlineLevel="1">
      <c r="A30" s="96"/>
      <c r="B30" s="282" t="s">
        <v>115</v>
      </c>
      <c r="C30" s="282"/>
      <c r="D30" s="282"/>
      <c r="E30" s="282"/>
      <c r="F30" s="282"/>
      <c r="G30" s="282"/>
      <c r="H30" s="86"/>
      <c r="I30" s="86"/>
      <c r="J30" s="86"/>
      <c r="K30" s="86"/>
      <c r="L30" s="86"/>
      <c r="M30" s="86"/>
      <c r="N30" s="86"/>
      <c r="O30" s="86"/>
    </row>
    <row r="31" spans="1:15" s="89" customFormat="1" ht="15" hidden="1" outlineLevel="1" collapsed="1">
      <c r="A31" s="88"/>
      <c r="B31" s="90" t="s">
        <v>121</v>
      </c>
      <c r="C31" s="286"/>
      <c r="D31" s="98"/>
      <c r="E31" s="90"/>
      <c r="F31" s="289" t="s">
        <v>71</v>
      </c>
      <c r="G31" s="289"/>
      <c r="H31" s="86"/>
      <c r="I31" s="86"/>
      <c r="J31" s="86"/>
      <c r="K31" s="86"/>
      <c r="L31" s="86"/>
      <c r="M31" s="86"/>
      <c r="N31" s="86"/>
      <c r="O31" s="86"/>
    </row>
    <row r="32" spans="1:15" s="89" customFormat="1" ht="15" hidden="1" outlineLevel="2">
      <c r="A32" s="88"/>
      <c r="B32" s="92" t="s">
        <v>122</v>
      </c>
      <c r="C32" s="287"/>
      <c r="D32" s="99"/>
      <c r="E32" s="93"/>
      <c r="F32" s="94"/>
      <c r="G32" s="94"/>
      <c r="H32" s="86"/>
      <c r="I32" s="86"/>
      <c r="J32" s="86"/>
      <c r="K32" s="86"/>
      <c r="L32" s="86"/>
      <c r="M32" s="86"/>
      <c r="N32" s="86"/>
      <c r="O32" s="86"/>
    </row>
    <row r="33" spans="1:15" s="89" customFormat="1" ht="15" hidden="1" outlineLevel="2">
      <c r="A33" s="88"/>
      <c r="B33" s="92" t="s">
        <v>122</v>
      </c>
      <c r="C33" s="288"/>
      <c r="D33" s="100"/>
      <c r="E33" s="93"/>
      <c r="F33" s="94"/>
      <c r="G33" s="94"/>
      <c r="H33" s="86"/>
      <c r="I33" s="86"/>
      <c r="J33" s="86"/>
      <c r="K33" s="86"/>
      <c r="L33" s="86"/>
      <c r="M33" s="86"/>
      <c r="N33" s="86"/>
      <c r="O33" s="86"/>
    </row>
    <row r="34" spans="1:15" s="89" customFormat="1" ht="15" hidden="1" outlineLevel="1" collapsed="1">
      <c r="A34" s="88"/>
      <c r="B34" s="95" t="s">
        <v>123</v>
      </c>
      <c r="C34" s="286"/>
      <c r="D34" s="98"/>
      <c r="E34" s="90"/>
      <c r="F34" s="289" t="s">
        <v>71</v>
      </c>
      <c r="G34" s="289"/>
      <c r="H34" s="86"/>
      <c r="I34" s="86"/>
      <c r="J34" s="86"/>
      <c r="K34" s="86"/>
      <c r="L34" s="86"/>
      <c r="M34" s="86"/>
      <c r="N34" s="86"/>
      <c r="O34" s="86"/>
    </row>
    <row r="35" spans="1:15" s="89" customFormat="1" ht="15" hidden="1" outlineLevel="2">
      <c r="A35" s="88"/>
      <c r="B35" s="92" t="s">
        <v>122</v>
      </c>
      <c r="C35" s="287"/>
      <c r="D35" s="99"/>
      <c r="E35" s="93"/>
      <c r="F35" s="93"/>
      <c r="G35" s="93"/>
      <c r="H35" s="86"/>
      <c r="I35" s="86"/>
      <c r="J35" s="86"/>
      <c r="K35" s="86"/>
      <c r="L35" s="86"/>
      <c r="M35" s="86"/>
      <c r="N35" s="86"/>
      <c r="O35" s="86"/>
    </row>
    <row r="36" spans="1:15" ht="15.75" hidden="1" outlineLevel="2">
      <c r="A36" s="96"/>
      <c r="B36" s="97" t="s">
        <v>124</v>
      </c>
      <c r="C36" s="287"/>
      <c r="D36" s="99"/>
      <c r="E36" s="93"/>
      <c r="F36" s="96"/>
      <c r="G36" s="96"/>
      <c r="H36" s="86"/>
      <c r="I36" s="86"/>
      <c r="J36" s="86"/>
      <c r="K36" s="86"/>
      <c r="L36" s="86"/>
      <c r="M36" s="86"/>
      <c r="N36" s="86"/>
      <c r="O36" s="86"/>
    </row>
    <row r="37" spans="1:15" ht="15.75" hidden="1" outlineLevel="2">
      <c r="A37" s="96"/>
      <c r="B37" s="97"/>
      <c r="C37" s="288"/>
      <c r="D37" s="100"/>
      <c r="E37" s="93"/>
      <c r="F37" s="96"/>
      <c r="G37" s="96"/>
      <c r="H37" s="86"/>
      <c r="I37" s="86"/>
      <c r="J37" s="86"/>
      <c r="K37" s="86"/>
      <c r="L37" s="86"/>
      <c r="M37" s="86"/>
      <c r="N37" s="86"/>
      <c r="O37" s="86"/>
    </row>
    <row r="38" spans="1:15" ht="15" hidden="1" outlineLevel="1">
      <c r="A38" s="96"/>
      <c r="B38" s="282" t="s">
        <v>116</v>
      </c>
      <c r="C38" s="282"/>
      <c r="D38" s="282"/>
      <c r="E38" s="282"/>
      <c r="F38" s="282"/>
      <c r="G38" s="282"/>
      <c r="H38" s="86"/>
      <c r="I38" s="86"/>
      <c r="J38" s="86"/>
      <c r="K38" s="86"/>
      <c r="L38" s="86"/>
      <c r="M38" s="86"/>
      <c r="N38" s="86"/>
      <c r="O38" s="86"/>
    </row>
    <row r="39" spans="1:15" s="89" customFormat="1" ht="15" hidden="1" outlineLevel="1" collapsed="1">
      <c r="A39" s="88"/>
      <c r="B39" s="90" t="s">
        <v>121</v>
      </c>
      <c r="C39" s="286"/>
      <c r="D39" s="98"/>
      <c r="E39" s="90"/>
      <c r="F39" s="289" t="s">
        <v>71</v>
      </c>
      <c r="G39" s="289"/>
      <c r="H39" s="86"/>
      <c r="I39" s="86"/>
      <c r="J39" s="86"/>
      <c r="K39" s="86"/>
      <c r="L39" s="86"/>
      <c r="M39" s="86"/>
      <c r="N39" s="86"/>
      <c r="O39" s="86"/>
    </row>
    <row r="40" spans="1:15" s="89" customFormat="1" ht="15" hidden="1" outlineLevel="2">
      <c r="A40" s="88"/>
      <c r="B40" s="92" t="s">
        <v>122</v>
      </c>
      <c r="C40" s="287"/>
      <c r="D40" s="99"/>
      <c r="E40" s="93"/>
      <c r="F40" s="94"/>
      <c r="G40" s="94"/>
      <c r="H40" s="86"/>
      <c r="I40" s="86"/>
      <c r="J40" s="86"/>
      <c r="K40" s="86"/>
      <c r="L40" s="86"/>
      <c r="M40" s="86"/>
      <c r="N40" s="86"/>
      <c r="O40" s="86"/>
    </row>
    <row r="41" spans="1:15" s="89" customFormat="1" ht="15" hidden="1" outlineLevel="2">
      <c r="A41" s="88"/>
      <c r="B41" s="92" t="s">
        <v>122</v>
      </c>
      <c r="C41" s="288"/>
      <c r="D41" s="100"/>
      <c r="E41" s="93"/>
      <c r="F41" s="94"/>
      <c r="G41" s="94"/>
      <c r="H41" s="86"/>
      <c r="I41" s="86"/>
      <c r="J41" s="86"/>
      <c r="K41" s="86"/>
      <c r="L41" s="86"/>
      <c r="M41" s="86"/>
      <c r="N41" s="86"/>
      <c r="O41" s="86"/>
    </row>
    <row r="42" spans="1:15" s="89" customFormat="1" ht="15" hidden="1" outlineLevel="1" collapsed="1">
      <c r="A42" s="88"/>
      <c r="B42" s="95" t="s">
        <v>123</v>
      </c>
      <c r="C42" s="286"/>
      <c r="D42" s="98"/>
      <c r="E42" s="90"/>
      <c r="F42" s="289" t="s">
        <v>71</v>
      </c>
      <c r="G42" s="289"/>
      <c r="H42" s="86"/>
      <c r="I42" s="86"/>
      <c r="J42" s="86"/>
      <c r="K42" s="86"/>
      <c r="L42" s="86"/>
      <c r="M42" s="86"/>
      <c r="N42" s="86"/>
      <c r="O42" s="86"/>
    </row>
    <row r="43" spans="1:15" s="89" customFormat="1" ht="15" hidden="1" outlineLevel="2">
      <c r="A43" s="88"/>
      <c r="B43" s="92" t="s">
        <v>122</v>
      </c>
      <c r="C43" s="287"/>
      <c r="D43" s="99"/>
      <c r="E43" s="93"/>
      <c r="F43" s="93"/>
      <c r="G43" s="93"/>
      <c r="H43" s="86"/>
      <c r="I43" s="86"/>
      <c r="J43" s="86"/>
      <c r="K43" s="86"/>
      <c r="L43" s="86"/>
      <c r="M43" s="86"/>
      <c r="N43" s="86"/>
      <c r="O43" s="86"/>
    </row>
    <row r="44" spans="1:15" ht="15.75" hidden="1" outlineLevel="2">
      <c r="A44" s="96"/>
      <c r="B44" s="97" t="s">
        <v>124</v>
      </c>
      <c r="C44" s="287"/>
      <c r="D44" s="99"/>
      <c r="E44" s="93"/>
      <c r="F44" s="96"/>
      <c r="G44" s="96"/>
      <c r="H44" s="86"/>
      <c r="I44" s="86"/>
      <c r="J44" s="86"/>
      <c r="K44" s="86"/>
      <c r="L44" s="86"/>
      <c r="M44" s="86"/>
      <c r="N44" s="86"/>
      <c r="O44" s="86"/>
    </row>
    <row r="45" spans="1:15" ht="15.75" hidden="1" outlineLevel="2">
      <c r="A45" s="96"/>
      <c r="B45" s="97"/>
      <c r="C45" s="288"/>
      <c r="D45" s="100"/>
      <c r="E45" s="93"/>
      <c r="F45" s="96"/>
      <c r="G45" s="96"/>
      <c r="H45" s="86"/>
      <c r="I45" s="86"/>
      <c r="J45" s="86"/>
      <c r="K45" s="86"/>
      <c r="L45" s="86"/>
      <c r="M45" s="86"/>
      <c r="N45" s="86"/>
      <c r="O45" s="86"/>
    </row>
    <row r="46" spans="1:15" ht="15" collapsed="1">
      <c r="A46" s="96"/>
      <c r="B46" s="284" t="s">
        <v>126</v>
      </c>
      <c r="C46" s="285"/>
      <c r="D46" s="285"/>
      <c r="E46" s="285"/>
      <c r="F46" s="285"/>
      <c r="G46" s="285"/>
      <c r="H46" s="86"/>
      <c r="I46" s="86"/>
      <c r="J46" s="86"/>
      <c r="K46" s="86"/>
      <c r="L46" s="86"/>
      <c r="M46" s="86"/>
      <c r="N46" s="86"/>
      <c r="O46" s="86"/>
    </row>
    <row r="47" spans="1:15" ht="15" hidden="1" outlineLevel="1">
      <c r="A47" s="96"/>
      <c r="B47" s="282" t="s">
        <v>115</v>
      </c>
      <c r="C47" s="282"/>
      <c r="D47" s="282"/>
      <c r="E47" s="282"/>
      <c r="F47" s="282"/>
      <c r="G47" s="282"/>
      <c r="H47" s="86"/>
      <c r="I47" s="86"/>
      <c r="J47" s="86"/>
      <c r="K47" s="86"/>
      <c r="L47" s="86"/>
      <c r="M47" s="86"/>
      <c r="N47" s="86"/>
      <c r="O47" s="86"/>
    </row>
    <row r="48" spans="1:15" s="89" customFormat="1" ht="15" hidden="1" outlineLevel="1" collapsed="1">
      <c r="A48" s="88"/>
      <c r="B48" s="90" t="s">
        <v>121</v>
      </c>
      <c r="C48" s="286"/>
      <c r="D48" s="98"/>
      <c r="E48" s="90"/>
      <c r="F48" s="289" t="s">
        <v>71</v>
      </c>
      <c r="G48" s="289"/>
      <c r="H48" s="86"/>
      <c r="I48" s="86"/>
      <c r="J48" s="86"/>
      <c r="K48" s="86"/>
      <c r="L48" s="86"/>
      <c r="M48" s="86"/>
      <c r="N48" s="86"/>
      <c r="O48" s="86"/>
    </row>
    <row r="49" spans="1:15" s="89" customFormat="1" ht="15" hidden="1" outlineLevel="2">
      <c r="A49" s="88"/>
      <c r="B49" s="92" t="s">
        <v>122</v>
      </c>
      <c r="C49" s="287"/>
      <c r="D49" s="99"/>
      <c r="E49" s="93"/>
      <c r="F49" s="94"/>
      <c r="G49" s="94"/>
      <c r="H49" s="86"/>
      <c r="I49" s="86"/>
      <c r="J49" s="86"/>
      <c r="K49" s="86"/>
      <c r="L49" s="86"/>
      <c r="M49" s="86"/>
      <c r="N49" s="86"/>
      <c r="O49" s="86"/>
    </row>
    <row r="50" spans="1:15" s="89" customFormat="1" ht="15" hidden="1" outlineLevel="2">
      <c r="A50" s="88"/>
      <c r="B50" s="92" t="s">
        <v>122</v>
      </c>
      <c r="C50" s="288"/>
      <c r="D50" s="100"/>
      <c r="E50" s="93"/>
      <c r="F50" s="94"/>
      <c r="G50" s="94"/>
      <c r="H50" s="86"/>
      <c r="I50" s="86"/>
      <c r="J50" s="86"/>
      <c r="K50" s="86"/>
      <c r="L50" s="86"/>
      <c r="M50" s="86"/>
      <c r="N50" s="86"/>
      <c r="O50" s="86"/>
    </row>
    <row r="51" spans="1:15" s="89" customFormat="1" ht="15" hidden="1" outlineLevel="1" collapsed="1">
      <c r="A51" s="88"/>
      <c r="B51" s="95" t="s">
        <v>123</v>
      </c>
      <c r="C51" s="286"/>
      <c r="D51" s="98"/>
      <c r="E51" s="90"/>
      <c r="F51" s="289" t="s">
        <v>71</v>
      </c>
      <c r="G51" s="289"/>
      <c r="H51" s="86"/>
      <c r="I51" s="86"/>
      <c r="J51" s="86"/>
      <c r="K51" s="86"/>
      <c r="L51" s="86"/>
      <c r="M51" s="86"/>
      <c r="N51" s="86"/>
      <c r="O51" s="86"/>
    </row>
    <row r="52" spans="1:15" s="89" customFormat="1" ht="15" hidden="1" outlineLevel="2">
      <c r="A52" s="88"/>
      <c r="B52" s="92" t="s">
        <v>122</v>
      </c>
      <c r="C52" s="287"/>
      <c r="D52" s="99"/>
      <c r="E52" s="93"/>
      <c r="F52" s="93"/>
      <c r="G52" s="93"/>
      <c r="H52" s="86"/>
      <c r="I52" s="86"/>
      <c r="J52" s="86"/>
      <c r="K52" s="86"/>
      <c r="L52" s="86"/>
      <c r="M52" s="86"/>
      <c r="N52" s="86"/>
      <c r="O52" s="86"/>
    </row>
    <row r="53" spans="1:15" ht="15.75" hidden="1" outlineLevel="2">
      <c r="A53" s="96"/>
      <c r="B53" s="97" t="s">
        <v>124</v>
      </c>
      <c r="C53" s="287"/>
      <c r="D53" s="99"/>
      <c r="E53" s="93"/>
      <c r="F53" s="96"/>
      <c r="G53" s="96"/>
      <c r="H53" s="86"/>
      <c r="I53" s="86"/>
      <c r="J53" s="86"/>
      <c r="K53" s="86"/>
      <c r="L53" s="86"/>
      <c r="M53" s="86"/>
      <c r="N53" s="86"/>
      <c r="O53" s="86"/>
    </row>
    <row r="54" spans="1:15" ht="15.75" hidden="1" outlineLevel="2">
      <c r="A54" s="96"/>
      <c r="B54" s="97"/>
      <c r="C54" s="288"/>
      <c r="D54" s="100"/>
      <c r="E54" s="93"/>
      <c r="F54" s="96"/>
      <c r="G54" s="96"/>
      <c r="H54" s="86"/>
      <c r="I54" s="86"/>
      <c r="J54" s="86"/>
      <c r="K54" s="86"/>
      <c r="L54" s="86"/>
      <c r="M54" s="86"/>
      <c r="N54" s="86"/>
      <c r="O54" s="86"/>
    </row>
    <row r="55" spans="1:15" ht="15" hidden="1" outlineLevel="1">
      <c r="A55" s="96"/>
      <c r="B55" s="282" t="s">
        <v>116</v>
      </c>
      <c r="C55" s="282"/>
      <c r="D55" s="282"/>
      <c r="E55" s="282"/>
      <c r="F55" s="282"/>
      <c r="G55" s="282"/>
      <c r="H55" s="86"/>
      <c r="I55" s="86"/>
      <c r="J55" s="86"/>
      <c r="K55" s="86"/>
      <c r="L55" s="86"/>
      <c r="M55" s="86"/>
      <c r="N55" s="86"/>
      <c r="O55" s="86"/>
    </row>
    <row r="56" spans="1:15" s="89" customFormat="1" ht="15" hidden="1" outlineLevel="1" collapsed="1">
      <c r="A56" s="88"/>
      <c r="B56" s="90" t="s">
        <v>121</v>
      </c>
      <c r="C56" s="286"/>
      <c r="D56" s="98"/>
      <c r="E56" s="90"/>
      <c r="F56" s="289" t="s">
        <v>71</v>
      </c>
      <c r="G56" s="289"/>
      <c r="H56" s="86"/>
      <c r="I56" s="86"/>
      <c r="J56" s="86"/>
      <c r="K56" s="86"/>
      <c r="L56" s="86"/>
      <c r="M56" s="86"/>
      <c r="N56" s="86"/>
      <c r="O56" s="86"/>
    </row>
    <row r="57" spans="1:15" s="89" customFormat="1" ht="15" hidden="1" outlineLevel="2">
      <c r="A57" s="88"/>
      <c r="B57" s="92" t="s">
        <v>122</v>
      </c>
      <c r="C57" s="287"/>
      <c r="D57" s="99"/>
      <c r="E57" s="93"/>
      <c r="F57" s="94"/>
      <c r="G57" s="94"/>
      <c r="H57" s="86"/>
      <c r="I57" s="86"/>
      <c r="J57" s="86"/>
      <c r="K57" s="86"/>
      <c r="L57" s="86"/>
      <c r="M57" s="86"/>
      <c r="N57" s="86"/>
      <c r="O57" s="86"/>
    </row>
    <row r="58" spans="1:15" s="89" customFormat="1" ht="15" hidden="1" outlineLevel="2">
      <c r="A58" s="88"/>
      <c r="B58" s="92" t="s">
        <v>122</v>
      </c>
      <c r="C58" s="288"/>
      <c r="D58" s="100"/>
      <c r="E58" s="93"/>
      <c r="F58" s="94"/>
      <c r="G58" s="94"/>
      <c r="H58" s="86"/>
      <c r="I58" s="86"/>
      <c r="J58" s="86"/>
      <c r="K58" s="86"/>
      <c r="L58" s="86"/>
      <c r="M58" s="86"/>
      <c r="N58" s="86"/>
      <c r="O58" s="86"/>
    </row>
    <row r="59" spans="1:15" s="89" customFormat="1" ht="15" hidden="1" outlineLevel="1" collapsed="1">
      <c r="A59" s="88"/>
      <c r="B59" s="95" t="s">
        <v>123</v>
      </c>
      <c r="C59" s="286"/>
      <c r="D59" s="98"/>
      <c r="E59" s="90"/>
      <c r="F59" s="289" t="s">
        <v>71</v>
      </c>
      <c r="G59" s="289"/>
      <c r="H59" s="86"/>
      <c r="I59" s="86"/>
      <c r="J59" s="86"/>
      <c r="K59" s="86"/>
      <c r="L59" s="86"/>
      <c r="M59" s="86"/>
      <c r="N59" s="86"/>
      <c r="O59" s="86"/>
    </row>
    <row r="60" spans="1:15" s="89" customFormat="1" ht="15" hidden="1" outlineLevel="2">
      <c r="A60" s="88"/>
      <c r="B60" s="92" t="s">
        <v>122</v>
      </c>
      <c r="C60" s="287"/>
      <c r="D60" s="99"/>
      <c r="E60" s="93"/>
      <c r="F60" s="93"/>
      <c r="G60" s="93"/>
      <c r="H60" s="86"/>
      <c r="I60" s="86"/>
      <c r="J60" s="86"/>
      <c r="K60" s="86"/>
      <c r="L60" s="86"/>
      <c r="M60" s="86"/>
      <c r="N60" s="86"/>
      <c r="O60" s="86"/>
    </row>
    <row r="61" spans="1:15" ht="15.75" hidden="1" outlineLevel="2">
      <c r="A61" s="96"/>
      <c r="B61" s="97" t="s">
        <v>124</v>
      </c>
      <c r="C61" s="287"/>
      <c r="D61" s="99"/>
      <c r="E61" s="93"/>
      <c r="F61" s="96"/>
      <c r="G61" s="96"/>
      <c r="H61" s="86"/>
      <c r="I61" s="86"/>
      <c r="J61" s="86"/>
      <c r="K61" s="86"/>
      <c r="L61" s="86"/>
      <c r="M61" s="86"/>
      <c r="N61" s="86"/>
      <c r="O61" s="86"/>
    </row>
    <row r="62" spans="1:15" ht="15.75" hidden="1" outlineLevel="2">
      <c r="A62" s="96"/>
      <c r="B62" s="97"/>
      <c r="C62" s="288"/>
      <c r="D62" s="100"/>
      <c r="E62" s="93"/>
      <c r="F62" s="96"/>
      <c r="G62" s="96"/>
      <c r="H62" s="86"/>
      <c r="I62" s="86"/>
      <c r="J62" s="86"/>
      <c r="K62" s="86"/>
      <c r="L62" s="86"/>
      <c r="M62" s="86"/>
      <c r="N62" s="86"/>
      <c r="O62" s="86"/>
    </row>
    <row r="63" spans="1:15" ht="15" customHeight="1" collapsed="1">
      <c r="A63" s="96"/>
      <c r="B63" s="283" t="s">
        <v>127</v>
      </c>
      <c r="C63" s="283"/>
      <c r="D63" s="283"/>
      <c r="E63" s="283"/>
      <c r="F63" s="283"/>
      <c r="G63" s="283"/>
      <c r="H63" s="86"/>
      <c r="I63" s="86"/>
      <c r="J63" s="86"/>
      <c r="K63" s="86"/>
      <c r="L63" s="86"/>
      <c r="M63" s="86"/>
      <c r="N63" s="86"/>
      <c r="O63" s="86"/>
    </row>
    <row r="64" spans="1:15" ht="15" hidden="1" outlineLevel="1" collapsed="1">
      <c r="A64" s="96"/>
      <c r="B64" s="282" t="s">
        <v>115</v>
      </c>
      <c r="C64" s="282"/>
      <c r="D64" s="282"/>
      <c r="E64" s="282"/>
      <c r="F64" s="282"/>
      <c r="G64" s="282"/>
      <c r="H64" s="86"/>
      <c r="I64" s="86"/>
      <c r="J64" s="86"/>
      <c r="K64" s="86"/>
      <c r="L64" s="86"/>
      <c r="M64" s="86"/>
      <c r="N64" s="86"/>
      <c r="O64" s="86"/>
    </row>
    <row r="65" spans="1:15" s="89" customFormat="1" ht="15" hidden="1" outlineLevel="2">
      <c r="A65" s="88"/>
      <c r="B65" s="90" t="s">
        <v>128</v>
      </c>
      <c r="C65" s="98"/>
      <c r="D65" s="98"/>
      <c r="E65" s="90"/>
      <c r="F65" s="95"/>
      <c r="G65" s="101"/>
      <c r="H65" s="86"/>
      <c r="I65" s="86"/>
      <c r="J65" s="86"/>
      <c r="K65" s="86"/>
      <c r="L65" s="86"/>
      <c r="M65" s="86"/>
      <c r="N65" s="86"/>
      <c r="O65" s="86"/>
    </row>
    <row r="66" spans="1:15" s="89" customFormat="1" ht="15" hidden="1" outlineLevel="2">
      <c r="A66" s="88"/>
      <c r="B66" s="95" t="s">
        <v>129</v>
      </c>
      <c r="C66" s="286"/>
      <c r="D66" s="98"/>
      <c r="E66" s="90"/>
      <c r="F66" s="95"/>
      <c r="G66" s="101"/>
      <c r="H66" s="86"/>
      <c r="I66" s="86"/>
      <c r="J66" s="86"/>
      <c r="K66" s="86"/>
      <c r="L66" s="86"/>
      <c r="M66" s="86"/>
      <c r="N66" s="86"/>
      <c r="O66" s="86"/>
    </row>
    <row r="67" spans="1:15" ht="15.75" hidden="1" outlineLevel="2">
      <c r="A67" s="96"/>
      <c r="B67" s="97"/>
      <c r="C67" s="288"/>
      <c r="D67" s="100"/>
      <c r="E67" s="93"/>
      <c r="F67" s="96"/>
      <c r="G67" s="96"/>
      <c r="H67" s="86"/>
      <c r="I67" s="86"/>
      <c r="J67" s="86"/>
      <c r="K67" s="86"/>
      <c r="L67" s="86"/>
      <c r="M67" s="86"/>
      <c r="N67" s="86"/>
      <c r="O67" s="86"/>
    </row>
    <row r="68" spans="1:15" ht="15" hidden="1" outlineLevel="1" collapsed="1">
      <c r="A68" s="96"/>
      <c r="B68" s="282" t="s">
        <v>116</v>
      </c>
      <c r="C68" s="282"/>
      <c r="D68" s="282"/>
      <c r="E68" s="282"/>
      <c r="F68" s="282"/>
      <c r="G68" s="282"/>
      <c r="H68" s="86"/>
      <c r="I68" s="86"/>
      <c r="J68" s="86"/>
      <c r="K68" s="86"/>
      <c r="L68" s="86"/>
      <c r="M68" s="86"/>
      <c r="N68" s="86"/>
      <c r="O68" s="86"/>
    </row>
    <row r="69" spans="1:15" s="89" customFormat="1" ht="15" hidden="1" outlineLevel="2">
      <c r="A69" s="88"/>
      <c r="B69" s="90" t="s">
        <v>128</v>
      </c>
      <c r="C69" s="98"/>
      <c r="D69" s="98"/>
      <c r="E69" s="90"/>
      <c r="F69" s="95"/>
      <c r="G69" s="101"/>
      <c r="H69" s="86"/>
      <c r="I69" s="86"/>
      <c r="J69" s="86"/>
      <c r="K69" s="86"/>
      <c r="L69" s="86"/>
      <c r="M69" s="86"/>
      <c r="N69" s="86"/>
      <c r="O69" s="86"/>
    </row>
    <row r="70" spans="1:15" s="89" customFormat="1" ht="15" hidden="1" outlineLevel="2">
      <c r="A70" s="88"/>
      <c r="B70" s="95" t="s">
        <v>129</v>
      </c>
      <c r="C70" s="286"/>
      <c r="D70" s="98"/>
      <c r="E70" s="90"/>
      <c r="F70" s="95"/>
      <c r="G70" s="101"/>
      <c r="H70" s="86"/>
      <c r="I70" s="86"/>
      <c r="J70" s="86"/>
      <c r="K70" s="86"/>
      <c r="L70" s="86"/>
      <c r="M70" s="86"/>
      <c r="N70" s="86"/>
      <c r="O70" s="86"/>
    </row>
    <row r="71" spans="1:15" ht="15.75" hidden="1" outlineLevel="2">
      <c r="A71" s="96"/>
      <c r="B71" s="97"/>
      <c r="C71" s="288"/>
      <c r="D71" s="100"/>
      <c r="E71" s="93"/>
      <c r="F71" s="96"/>
      <c r="G71" s="96"/>
      <c r="H71" s="86"/>
      <c r="I71" s="86"/>
      <c r="J71" s="86"/>
      <c r="K71" s="86"/>
      <c r="L71" s="86"/>
      <c r="M71" s="86"/>
      <c r="N71" s="86"/>
      <c r="O71" s="86"/>
    </row>
    <row r="72" spans="1:15" ht="15" customHeight="1" collapsed="1">
      <c r="A72" s="96"/>
      <c r="B72" s="283" t="s">
        <v>130</v>
      </c>
      <c r="C72" s="283"/>
      <c r="D72" s="283"/>
      <c r="E72" s="283"/>
      <c r="F72" s="283"/>
      <c r="G72" s="283"/>
      <c r="H72" s="86"/>
      <c r="I72" s="86"/>
      <c r="J72" s="86"/>
      <c r="K72" s="86"/>
      <c r="L72" s="86"/>
      <c r="M72" s="86"/>
      <c r="N72" s="86"/>
      <c r="O72" s="86"/>
    </row>
    <row r="73" spans="1:15" ht="15" hidden="1" outlineLevel="1" collapsed="1">
      <c r="A73" s="96"/>
      <c r="B73" s="282" t="s">
        <v>115</v>
      </c>
      <c r="C73" s="282"/>
      <c r="D73" s="282"/>
      <c r="E73" s="282"/>
      <c r="F73" s="282"/>
      <c r="G73" s="282"/>
      <c r="H73" s="86"/>
      <c r="I73" s="86"/>
      <c r="J73" s="86"/>
      <c r="K73" s="86"/>
      <c r="L73" s="86"/>
      <c r="M73" s="86"/>
      <c r="N73" s="86"/>
      <c r="O73" s="86"/>
    </row>
    <row r="74" spans="1:15" s="89" customFormat="1" ht="15" hidden="1" outlineLevel="2">
      <c r="A74" s="88"/>
      <c r="B74" s="90" t="s">
        <v>128</v>
      </c>
      <c r="C74" s="98"/>
      <c r="D74" s="98"/>
      <c r="E74" s="90"/>
      <c r="F74" s="289" t="s">
        <v>71</v>
      </c>
      <c r="G74" s="289"/>
      <c r="H74" s="86"/>
      <c r="I74" s="86"/>
      <c r="J74" s="86"/>
      <c r="K74" s="86"/>
      <c r="L74" s="86"/>
      <c r="M74" s="86"/>
      <c r="N74" s="86"/>
      <c r="O74" s="86"/>
    </row>
    <row r="75" spans="1:15" s="89" customFormat="1" ht="15" hidden="1" outlineLevel="2">
      <c r="A75" s="88"/>
      <c r="B75" s="95" t="s">
        <v>129</v>
      </c>
      <c r="C75" s="286"/>
      <c r="D75" s="98"/>
      <c r="E75" s="90"/>
      <c r="F75" s="289" t="s">
        <v>71</v>
      </c>
      <c r="G75" s="289"/>
      <c r="H75" s="86"/>
      <c r="I75" s="86"/>
      <c r="J75" s="86"/>
      <c r="K75" s="86"/>
      <c r="L75" s="86"/>
      <c r="M75" s="86"/>
      <c r="N75" s="86"/>
      <c r="O75" s="86"/>
    </row>
    <row r="76" spans="1:15" ht="15.75" hidden="1" outlineLevel="2">
      <c r="A76" s="96"/>
      <c r="B76" s="97"/>
      <c r="C76" s="288"/>
      <c r="D76" s="100"/>
      <c r="E76" s="93"/>
      <c r="F76" s="96"/>
      <c r="G76" s="96"/>
      <c r="H76" s="86"/>
      <c r="I76" s="86"/>
      <c r="J76" s="86"/>
      <c r="K76" s="86"/>
      <c r="L76" s="86"/>
      <c r="M76" s="86"/>
      <c r="N76" s="86"/>
      <c r="O76" s="86"/>
    </row>
    <row r="77" spans="1:15">
      <c r="A77" s="96"/>
      <c r="B77" s="96"/>
      <c r="C77" s="96"/>
      <c r="D77" s="96"/>
      <c r="E77" s="96"/>
      <c r="F77" s="96"/>
      <c r="G77" s="96"/>
      <c r="H77" s="86"/>
      <c r="I77" s="86"/>
      <c r="J77" s="86"/>
      <c r="K77" s="86"/>
      <c r="L77" s="86"/>
      <c r="M77" s="86"/>
      <c r="N77" s="86"/>
      <c r="O77" s="86"/>
    </row>
    <row r="78" spans="1:15">
      <c r="A78" s="96"/>
      <c r="B78" s="96"/>
      <c r="C78" s="96"/>
      <c r="D78" s="96"/>
      <c r="E78" s="96"/>
      <c r="F78" s="96"/>
      <c r="G78" s="96"/>
      <c r="H78" s="86"/>
      <c r="I78" s="86"/>
      <c r="J78" s="86"/>
      <c r="K78" s="86"/>
      <c r="L78" s="86"/>
      <c r="M78" s="86"/>
      <c r="N78" s="86"/>
      <c r="O78" s="86"/>
    </row>
  </sheetData>
  <mergeCells count="58">
    <mergeCell ref="C31:C33"/>
    <mergeCell ref="F31:G31"/>
    <mergeCell ref="C34:C37"/>
    <mergeCell ref="F34:G34"/>
    <mergeCell ref="B72:G72"/>
    <mergeCell ref="B38:G38"/>
    <mergeCell ref="C39:C41"/>
    <mergeCell ref="F39:G39"/>
    <mergeCell ref="C42:C45"/>
    <mergeCell ref="F42:G42"/>
    <mergeCell ref="B46:G46"/>
    <mergeCell ref="B47:G47"/>
    <mergeCell ref="B55:G55"/>
    <mergeCell ref="C56:C58"/>
    <mergeCell ref="F56:G56"/>
    <mergeCell ref="C59:C62"/>
    <mergeCell ref="F59:G59"/>
    <mergeCell ref="C48:C50"/>
    <mergeCell ref="F48:G48"/>
    <mergeCell ref="C51:C54"/>
    <mergeCell ref="F51:G51"/>
    <mergeCell ref="F74:G74"/>
    <mergeCell ref="C75:C76"/>
    <mergeCell ref="F75:G75"/>
    <mergeCell ref="B63:G63"/>
    <mergeCell ref="B64:G64"/>
    <mergeCell ref="B68:G68"/>
    <mergeCell ref="C70:C71"/>
    <mergeCell ref="C66:C67"/>
    <mergeCell ref="B73:G73"/>
    <mergeCell ref="B30:G30"/>
    <mergeCell ref="B9:G9"/>
    <mergeCell ref="B10:G10"/>
    <mergeCell ref="B11:G11"/>
    <mergeCell ref="B12:G12"/>
    <mergeCell ref="B13:G13"/>
    <mergeCell ref="B21:G21"/>
    <mergeCell ref="C14:C16"/>
    <mergeCell ref="F14:G14"/>
    <mergeCell ref="C17:C20"/>
    <mergeCell ref="F17:G17"/>
    <mergeCell ref="C22:C24"/>
    <mergeCell ref="F22:G22"/>
    <mergeCell ref="C25:C28"/>
    <mergeCell ref="F25:G25"/>
    <mergeCell ref="B29:G29"/>
    <mergeCell ref="I3:I4"/>
    <mergeCell ref="J3:N3"/>
    <mergeCell ref="O3:O4"/>
    <mergeCell ref="B6:G6"/>
    <mergeCell ref="B7:G7"/>
    <mergeCell ref="H3:H4"/>
    <mergeCell ref="B8:G8"/>
    <mergeCell ref="A3:A4"/>
    <mergeCell ref="B3:B4"/>
    <mergeCell ref="C3:C4"/>
    <mergeCell ref="D3:E3"/>
    <mergeCell ref="F3:G3"/>
  </mergeCells>
  <pageMargins left="0.39370078740157483" right="0.23622047244094491" top="0.31496062992125984" bottom="0.31496062992125984" header="0.31496062992125984" footer="0.31496062992125984"/>
  <pageSetup paperSize="9" scale="60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M23"/>
  <sheetViews>
    <sheetView topLeftCell="A7" workbookViewId="0">
      <selection activeCell="I15" sqref="I15"/>
    </sheetView>
  </sheetViews>
  <sheetFormatPr defaultRowHeight="14.25"/>
  <cols>
    <col min="1" max="1" width="3" customWidth="1"/>
    <col min="2" max="2" width="19.625" customWidth="1"/>
    <col min="3" max="3" width="10.5" customWidth="1"/>
    <col min="4" max="5" width="4.375" customWidth="1"/>
    <col min="6" max="6" width="13.875" bestFit="1" customWidth="1"/>
    <col min="7" max="8" width="12.375" bestFit="1" customWidth="1"/>
    <col min="11" max="11" width="12.25" bestFit="1" customWidth="1"/>
  </cols>
  <sheetData>
    <row r="3" spans="1:13" ht="15">
      <c r="A3" s="135" t="s">
        <v>137</v>
      </c>
      <c r="B3" s="135"/>
      <c r="C3" s="135"/>
      <c r="D3" s="135"/>
      <c r="M3">
        <v>1</v>
      </c>
    </row>
    <row r="4" spans="1:13" ht="15" thickBot="1">
      <c r="M4">
        <v>2</v>
      </c>
    </row>
    <row r="5" spans="1:13" ht="48">
      <c r="A5" s="136" t="s">
        <v>0</v>
      </c>
      <c r="B5" s="137" t="s">
        <v>138</v>
      </c>
      <c r="C5" s="138" t="s">
        <v>139</v>
      </c>
      <c r="D5" s="290" t="s">
        <v>140</v>
      </c>
      <c r="E5" s="291"/>
      <c r="F5" s="139" t="s">
        <v>105</v>
      </c>
      <c r="G5" s="292" t="s">
        <v>141</v>
      </c>
      <c r="H5" s="293"/>
      <c r="I5" s="294"/>
      <c r="J5" s="140"/>
      <c r="K5" s="141" t="s">
        <v>142</v>
      </c>
      <c r="M5">
        <v>3</v>
      </c>
    </row>
    <row r="6" spans="1:13" ht="15" thickBot="1">
      <c r="A6" s="142"/>
      <c r="B6" s="143"/>
      <c r="C6" s="144"/>
      <c r="D6" s="145" t="s">
        <v>143</v>
      </c>
      <c r="E6" s="145" t="s">
        <v>144</v>
      </c>
      <c r="F6" s="144"/>
      <c r="G6" s="145">
        <v>2011</v>
      </c>
      <c r="H6" s="145">
        <v>2012</v>
      </c>
      <c r="I6" s="145">
        <v>2013</v>
      </c>
      <c r="J6" s="145">
        <v>2014</v>
      </c>
      <c r="K6" s="146"/>
      <c r="M6">
        <v>4</v>
      </c>
    </row>
    <row r="7" spans="1:13" ht="15" thickBot="1">
      <c r="A7" s="147"/>
      <c r="B7" s="148"/>
      <c r="C7" s="147"/>
      <c r="D7" s="148"/>
      <c r="E7" s="148"/>
      <c r="F7" s="147"/>
      <c r="G7" s="148"/>
      <c r="H7" s="148"/>
      <c r="I7" s="148"/>
      <c r="J7" s="148"/>
      <c r="K7" s="147"/>
      <c r="M7">
        <v>5</v>
      </c>
    </row>
    <row r="8" spans="1:13">
      <c r="A8" s="149"/>
      <c r="B8" s="150" t="s">
        <v>145</v>
      </c>
      <c r="C8" s="151"/>
      <c r="D8" s="150">
        <v>2004</v>
      </c>
      <c r="E8" s="150">
        <v>2012</v>
      </c>
      <c r="F8" s="152">
        <f>F13+F16+F20</f>
        <v>8734389</v>
      </c>
      <c r="G8" s="153">
        <f>G13+G16+G20</f>
        <v>1643658</v>
      </c>
      <c r="H8" s="153">
        <f>H13+H16+H20</f>
        <v>1589201</v>
      </c>
      <c r="I8" s="150"/>
      <c r="J8" s="150"/>
      <c r="K8" s="154"/>
      <c r="M8">
        <v>6</v>
      </c>
    </row>
    <row r="9" spans="1:13">
      <c r="A9" s="155"/>
      <c r="B9" s="148" t="s">
        <v>146</v>
      </c>
      <c r="C9" s="147"/>
      <c r="D9" s="148"/>
      <c r="E9" s="148"/>
      <c r="F9" s="156"/>
      <c r="G9" s="200">
        <v>0</v>
      </c>
      <c r="H9" s="200">
        <v>0</v>
      </c>
      <c r="I9" s="148"/>
      <c r="J9" s="148"/>
      <c r="K9" s="158"/>
      <c r="M9">
        <v>7</v>
      </c>
    </row>
    <row r="10" spans="1:13" ht="15" thickBot="1">
      <c r="A10" s="159"/>
      <c r="B10" s="160" t="s">
        <v>147</v>
      </c>
      <c r="C10" s="161"/>
      <c r="D10" s="160"/>
      <c r="E10" s="160"/>
      <c r="F10" s="162"/>
      <c r="G10" s="163">
        <f>G15+G18+G22</f>
        <v>1643658</v>
      </c>
      <c r="H10" s="163">
        <f>H15+H18+H22</f>
        <v>1589201</v>
      </c>
      <c r="I10" s="160"/>
      <c r="J10" s="160"/>
      <c r="K10" s="146"/>
      <c r="M10">
        <v>8</v>
      </c>
    </row>
    <row r="11" spans="1:13">
      <c r="B11" s="147" t="s">
        <v>151</v>
      </c>
      <c r="C11" s="147"/>
      <c r="D11" s="148"/>
      <c r="E11" s="148"/>
      <c r="F11" s="156"/>
      <c r="G11" s="157"/>
      <c r="H11" s="157"/>
      <c r="I11" s="148"/>
      <c r="J11" s="148"/>
      <c r="K11" s="147"/>
    </row>
    <row r="12" spans="1:13" ht="15" thickBot="1">
      <c r="A12" s="147"/>
      <c r="B12" s="148"/>
      <c r="C12" s="147"/>
      <c r="D12" s="148"/>
      <c r="E12" s="148"/>
      <c r="F12" s="147"/>
      <c r="G12" s="148"/>
      <c r="H12" s="148"/>
      <c r="I12" s="148"/>
      <c r="J12" s="148"/>
      <c r="K12" s="147"/>
      <c r="M12">
        <v>9</v>
      </c>
    </row>
    <row r="13" spans="1:13" ht="60">
      <c r="A13" s="164">
        <v>1</v>
      </c>
      <c r="B13" s="165" t="s">
        <v>148</v>
      </c>
      <c r="C13" s="166" t="s">
        <v>149</v>
      </c>
      <c r="D13" s="166">
        <v>2010</v>
      </c>
      <c r="E13" s="166">
        <v>2012</v>
      </c>
      <c r="F13" s="167">
        <v>3891721</v>
      </c>
      <c r="G13" s="168">
        <v>1215000</v>
      </c>
      <c r="H13" s="168">
        <v>1589201</v>
      </c>
      <c r="I13" s="168"/>
      <c r="J13" s="169"/>
      <c r="K13" s="170"/>
    </row>
    <row r="14" spans="1:13" ht="15">
      <c r="A14" s="171"/>
      <c r="B14" s="172"/>
      <c r="C14" s="173"/>
      <c r="D14" s="173"/>
      <c r="E14" s="173"/>
      <c r="F14" s="174" t="s">
        <v>146</v>
      </c>
      <c r="G14" s="201">
        <v>0</v>
      </c>
      <c r="H14" s="202">
        <v>0</v>
      </c>
      <c r="I14" s="173"/>
      <c r="J14" s="173"/>
      <c r="K14" s="175"/>
    </row>
    <row r="15" spans="1:13" ht="15.75" thickBot="1">
      <c r="A15" s="176"/>
      <c r="B15" s="177"/>
      <c r="C15" s="178"/>
      <c r="D15" s="178"/>
      <c r="E15" s="178"/>
      <c r="F15" s="178" t="s">
        <v>147</v>
      </c>
      <c r="G15" s="179">
        <f>G13-G14</f>
        <v>1215000</v>
      </c>
      <c r="H15" s="179">
        <f>H13</f>
        <v>1589201</v>
      </c>
      <c r="I15" s="179"/>
      <c r="J15" s="178"/>
      <c r="K15" s="180">
        <f>G15+H15+I15</f>
        <v>2804201</v>
      </c>
    </row>
    <row r="16" spans="1:13" ht="60">
      <c r="A16" s="181">
        <v>2</v>
      </c>
      <c r="B16" s="165" t="s">
        <v>150</v>
      </c>
      <c r="C16" s="182" t="s">
        <v>149</v>
      </c>
      <c r="D16" s="182">
        <v>2004</v>
      </c>
      <c r="E16" s="182">
        <v>2011</v>
      </c>
      <c r="F16" s="167">
        <v>4842668</v>
      </c>
      <c r="G16" s="167">
        <v>428658</v>
      </c>
      <c r="H16" s="182"/>
      <c r="I16" s="182"/>
      <c r="J16" s="182"/>
      <c r="K16" s="183"/>
    </row>
    <row r="17" spans="1:11" ht="15">
      <c r="A17" s="184"/>
      <c r="B17" s="185"/>
      <c r="C17" s="185"/>
      <c r="D17" s="185"/>
      <c r="E17" s="185"/>
      <c r="F17" s="185" t="s">
        <v>146</v>
      </c>
      <c r="G17" s="203">
        <v>0</v>
      </c>
      <c r="H17" s="185"/>
      <c r="I17" s="185"/>
      <c r="J17" s="185"/>
      <c r="K17" s="186"/>
    </row>
    <row r="18" spans="1:11" ht="15">
      <c r="A18" s="184"/>
      <c r="B18" s="185"/>
      <c r="C18" s="185"/>
      <c r="D18" s="185"/>
      <c r="E18" s="185"/>
      <c r="F18" s="185" t="s">
        <v>147</v>
      </c>
      <c r="G18" s="187">
        <f>G16</f>
        <v>428658</v>
      </c>
      <c r="H18" s="185"/>
      <c r="I18" s="185"/>
      <c r="J18" s="185"/>
      <c r="K18" s="188">
        <f>G18</f>
        <v>428658</v>
      </c>
    </row>
    <row r="19" spans="1:11" ht="15.75" thickBot="1">
      <c r="A19" s="189"/>
      <c r="B19" s="190"/>
      <c r="C19" s="190"/>
      <c r="D19" s="190"/>
      <c r="E19" s="190"/>
      <c r="F19" s="190"/>
      <c r="G19" s="190"/>
      <c r="H19" s="190"/>
      <c r="I19" s="190"/>
      <c r="J19" s="190"/>
      <c r="K19" s="191"/>
    </row>
    <row r="20" spans="1:11" ht="15">
      <c r="A20" s="199"/>
      <c r="B20" s="172"/>
      <c r="C20" s="185"/>
      <c r="D20" s="185"/>
      <c r="E20" s="185"/>
      <c r="F20" s="198"/>
      <c r="G20" s="198"/>
      <c r="H20" s="198"/>
      <c r="I20" s="185"/>
      <c r="J20" s="185"/>
      <c r="K20" s="185"/>
    </row>
    <row r="21" spans="1:11">
      <c r="A21" s="192"/>
      <c r="B21" s="192"/>
      <c r="C21" s="185"/>
      <c r="D21" s="185"/>
      <c r="E21" s="185"/>
      <c r="F21" s="185"/>
      <c r="G21" s="195"/>
      <c r="H21" s="192"/>
      <c r="I21" s="185"/>
      <c r="J21" s="185"/>
      <c r="K21" s="185"/>
    </row>
    <row r="22" spans="1:11">
      <c r="A22" s="192"/>
      <c r="B22" s="192"/>
      <c r="C22" s="185"/>
      <c r="D22" s="185"/>
      <c r="E22" s="185"/>
      <c r="F22" s="185"/>
      <c r="G22" s="198"/>
      <c r="H22" s="187"/>
      <c r="I22" s="185"/>
      <c r="J22" s="185"/>
      <c r="K22" s="187"/>
    </row>
    <row r="23" spans="1:11">
      <c r="C23" s="193"/>
      <c r="D23" s="193"/>
      <c r="E23" s="193"/>
      <c r="F23" s="193"/>
      <c r="G23" s="193"/>
      <c r="H23" s="193"/>
      <c r="I23" s="193"/>
      <c r="J23" s="193"/>
      <c r="K23" s="194"/>
    </row>
  </sheetData>
  <mergeCells count="2">
    <mergeCell ref="D5:E5"/>
    <mergeCell ref="G5:I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E10"/>
  <sheetViews>
    <sheetView showGridLines="0" workbookViewId="0"/>
  </sheetViews>
  <sheetFormatPr defaultRowHeight="14.25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spans="2:5" ht="15">
      <c r="B1" s="124" t="s">
        <v>131</v>
      </c>
      <c r="C1" s="125"/>
      <c r="D1" s="130"/>
      <c r="E1" s="130"/>
    </row>
    <row r="2" spans="2:5" ht="15">
      <c r="B2" s="124" t="s">
        <v>132</v>
      </c>
      <c r="C2" s="125"/>
      <c r="D2" s="130"/>
      <c r="E2" s="130"/>
    </row>
    <row r="3" spans="2:5">
      <c r="B3" s="126"/>
      <c r="C3" s="126"/>
      <c r="D3" s="131"/>
      <c r="E3" s="131"/>
    </row>
    <row r="4" spans="2:5" ht="57">
      <c r="B4" s="127" t="s">
        <v>133</v>
      </c>
      <c r="C4" s="126"/>
      <c r="D4" s="131"/>
      <c r="E4" s="131"/>
    </row>
    <row r="5" spans="2:5">
      <c r="B5" s="126"/>
      <c r="C5" s="126"/>
      <c r="D5" s="131"/>
      <c r="E5" s="131"/>
    </row>
    <row r="6" spans="2:5" ht="30">
      <c r="B6" s="124" t="s">
        <v>134</v>
      </c>
      <c r="C6" s="125"/>
      <c r="D6" s="130"/>
      <c r="E6" s="132" t="s">
        <v>135</v>
      </c>
    </row>
    <row r="7" spans="2:5" ht="15" thickBot="1">
      <c r="B7" s="126"/>
      <c r="C7" s="126"/>
      <c r="D7" s="131"/>
      <c r="E7" s="131"/>
    </row>
    <row r="8" spans="2:5" ht="57.75" thickBot="1">
      <c r="B8" s="128" t="s">
        <v>136</v>
      </c>
      <c r="C8" s="129"/>
      <c r="D8" s="133"/>
      <c r="E8" s="134">
        <v>50</v>
      </c>
    </row>
    <row r="9" spans="2:5">
      <c r="B9" s="126"/>
      <c r="C9" s="126"/>
      <c r="D9" s="131"/>
      <c r="E9" s="131"/>
    </row>
    <row r="10" spans="2:5">
      <c r="B10" s="126"/>
      <c r="C10" s="126"/>
      <c r="D10" s="131"/>
      <c r="E10" s="1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Zal_1_WPF_wg_RIO_Lodz</vt:lpstr>
      <vt:lpstr>przedsiewziecia ver 1b</vt:lpstr>
      <vt:lpstr>przedsięwzięcia Biała Rawska</vt:lpstr>
      <vt:lpstr>Raport zgodności</vt:lpstr>
      <vt:lpstr>'przedsiewziecia ver 1b'!Obszar_wydruku</vt:lpstr>
      <vt:lpstr>Zal_1_WPF_wg_RIO_Lodz!Obszar_wydruku</vt:lpstr>
      <vt:lpstr>'przedsiewziecia ver 1b'!Tytuły_wydruku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Klupczyński</dc:creator>
  <cp:lastModifiedBy>Pc</cp:lastModifiedBy>
  <cp:lastPrinted>2011-01-14T09:45:16Z</cp:lastPrinted>
  <dcterms:created xsi:type="dcterms:W3CDTF">2010-09-17T02:30:46Z</dcterms:created>
  <dcterms:modified xsi:type="dcterms:W3CDTF">2011-01-27T10:24:46Z</dcterms:modified>
</cp:coreProperties>
</file>