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dochody 2006" sheetId="1" r:id="rId1"/>
    <sheet name="wydatki 2006" sheetId="2" r:id="rId2"/>
    <sheet name="przych i rozch 2006" sheetId="3" r:id="rId3"/>
    <sheet name="plan inwest 2006" sheetId="4" r:id="rId4"/>
    <sheet name="wielolet prog 2006" sheetId="5" r:id="rId5"/>
    <sheet name="fund strukt 2006" sheetId="6" r:id="rId6"/>
    <sheet name="zadania zlecone " sheetId="7" r:id="rId7"/>
    <sheet name="pozostałe dotacje 2006" sheetId="8" r:id="rId8"/>
    <sheet name="prognoza długu" sheetId="9" r:id="rId9"/>
  </sheets>
  <definedNames>
    <definedName name="_xlnm.Print_Area" localSheetId="8">'prognoza długu'!$A$1:$T$46</definedName>
    <definedName name="_xlnm.Print_Titles" localSheetId="0">'dochody 2006'!$5:$5</definedName>
    <definedName name="_xlnm.Print_Titles" localSheetId="5">'fund strukt 2006'!$6:$8</definedName>
    <definedName name="_xlnm.Print_Titles" localSheetId="3">'plan inwest 2006'!$6:$6</definedName>
    <definedName name="_xlnm.Print_Titles" localSheetId="7">'pozostałe dotacje 2006'!$6:$6</definedName>
    <definedName name="_xlnm.Print_Titles" localSheetId="4">'wielolet prog 2006'!$5:$7</definedName>
    <definedName name="_xlnm.Print_Titles" localSheetId="1">'wydatki 2006'!$5:$5</definedName>
  </definedNames>
  <calcPr fullCalcOnLoad="1"/>
</workbook>
</file>

<file path=xl/comments9.xml><?xml version="1.0" encoding="utf-8"?>
<comments xmlns="http://schemas.openxmlformats.org/spreadsheetml/2006/main">
  <authors>
    <author>HLedoch</author>
    <author>user</author>
  </authors>
  <commentList>
    <comment ref="D8" authorId="0">
      <text>
        <r>
          <rPr>
            <b/>
            <sz val="8"/>
            <rFont val="Tahoma"/>
            <family val="0"/>
          </rPr>
          <t>Wpisz prognozowany stan długu na koniec roku budżetowego wynikający z zawartych umów o kredyty i pożyczki z bankami lub pożyczkodawcami</t>
        </r>
      </text>
    </comment>
    <comment ref="E8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I8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N8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T8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C9" authorId="0">
      <text>
        <r>
          <rPr>
            <b/>
            <sz val="8"/>
            <rFont val="Tahoma"/>
            <family val="0"/>
          </rPr>
          <t>Wpisz kwotę wynikającą z umowy zawartej z bankiem na kredytownie  wystepującego w ciągu roku niedoboru budżetowego</t>
        </r>
      </text>
    </comment>
    <comment ref="F9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G9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Wpisz prognozowaną wielkość  emisji obligacji na pokrycie wystepującego w ciągu roku niedoboru budżetowego</t>
        </r>
      </text>
    </comment>
    <comment ref="L9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Q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9" authorId="0">
      <text>
        <r>
          <rPr>
            <b/>
            <sz val="8"/>
            <rFont val="Tahoma"/>
            <family val="0"/>
          </rPr>
          <t>Prognozowany dług w roku budżetowym</t>
        </r>
      </text>
    </comment>
    <comment ref="S9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R10" authorId="0">
      <text>
        <r>
          <rPr>
            <b/>
            <sz val="8"/>
            <rFont val="Tahoma"/>
            <family val="0"/>
          </rPr>
          <t>Suma spłat rat długu w roku budżetowym</t>
        </r>
      </text>
    </comment>
    <comment ref="C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występującego w ciągu roku niedoboru budżetowego</t>
        </r>
      </text>
    </comment>
    <comment ref="D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</text>
    </comment>
    <comment ref="E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 I kwartale spłatę rat kredytów i pożyczek na finansowanie występującego w ciągu roku niedoboru budżetowego</t>
        </r>
      </text>
    </comment>
    <comment ref="G11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I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J11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K11" authorId="0">
      <text>
        <r>
          <rPr>
            <b/>
            <sz val="8"/>
            <rFont val="Tahoma"/>
            <family val="0"/>
          </rPr>
          <t>Wpisz prognozowany w I kwartale wykup obligacji na finansowanie występującego w ciągu roku niedoboru budżetowego</t>
        </r>
      </text>
    </comment>
    <comment ref="L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M11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O11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T11" authorId="0">
      <text>
        <r>
          <rPr>
            <b/>
            <sz val="8"/>
            <rFont val="Tahoma"/>
            <family val="0"/>
          </rPr>
          <t>Procent planowanego długu do planowanych dochodów w I kwartale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Wpisz prognozowaną w II kwartale spłatę rat wynikającą ze zawartej umowy na kredytownie występującego w ciągu roku niedoboru budżetowego </t>
        </r>
      </text>
    </comment>
    <comment ref="D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</t>
        </r>
      </text>
    </comment>
    <comment ref="E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F12" authorId="0">
      <text>
        <r>
          <rPr>
            <b/>
            <sz val="8"/>
            <rFont val="Tahoma"/>
            <family val="0"/>
          </rPr>
          <t>Wpisz prognozowaną w II kwartale spłatę rat kredytów i pożyczek na finansowanie występującego w ciągu roku niedoboru budżetowego</t>
        </r>
      </text>
    </comment>
    <comment ref="G12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I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II kwartale wykup obligacji na finansowanie występującego w ciągu roku niedoboru budżetowego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O12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T12" authorId="0">
      <text>
        <r>
          <rPr>
            <b/>
            <sz val="8"/>
            <rFont val="Tahoma"/>
            <family val="0"/>
          </rPr>
          <t>Procent planowanego długu do planowanych dochodów w II kwartale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występującego w ciągu roku niedoboru budżetowego 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ze zawartych umów</t>
        </r>
      </text>
    </comment>
    <comment ref="E13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Wpisz prognozowaną w III kwartale spłatę rat kredytów i pożyczek na finansowanie występującego w ciągu roku niedoboru budżetowego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III kwartale wykup obligacji na finansowanie występującego w ciągu roku niedoboru budżetowego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T13" authorId="0">
      <text>
        <r>
          <rPr>
            <b/>
            <sz val="8"/>
            <rFont val="Tahoma"/>
            <family val="0"/>
          </rPr>
          <t>Procent planowanego długu do planowanych dochodów w III kwartale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Wpisz prognozowaną w IV kwartale spłatę rat wynikającą ze zawartej umowy na kredytownie występującego w ciągu roku niedoboru budżetowego </t>
        </r>
      </text>
    </comment>
    <comment ref="D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F14" authorId="0">
      <text>
        <r>
          <rPr>
            <b/>
            <sz val="8"/>
            <rFont val="Tahoma"/>
            <family val="0"/>
          </rPr>
          <t>Wpisz prognozowaną w IV kwartale spłatę rat kredytów i pożyczek na finansowanie występującego w ciągu roku niedoboru budżetowego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IV kwartale wykup obligacji na finansowanie występującego w ciągu roku niedoboru budżetowego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T14" authorId="0">
      <text>
        <r>
          <rPr>
            <b/>
            <sz val="8"/>
            <rFont val="Tahoma"/>
            <family val="0"/>
          </rPr>
          <t>Procent planowanego długu do planowanych dochodów w IV kwartale</t>
        </r>
      </text>
    </comment>
    <comment ref="R1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S1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występującego w ciągu roku niedoboru budżetowego </t>
        </r>
      </text>
    </comment>
    <comment ref="D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Wpisz prognozowaną w I kwartale spłatę odsetek od kredtów i pożyczek na finansowanie występującego w ciągu roku niedoboru budżetowego 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H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I16" authorId="0">
      <text>
        <r>
          <rPr>
            <b/>
            <sz val="8"/>
            <rFont val="Tahoma"/>
            <family val="0"/>
          </rPr>
          <t>Wpisz prognozowaną w I kwartale spłatę odsetek od wyemitowanych obligacji wynikających z planowanych wielkości</t>
        </r>
      </text>
    </comment>
    <comment ref="J16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Wpisz prognozowaną w I kwartale spłatę odsetek od planowanej emisji obligacji na finansowanie występującego w ciągu roku niedoboru budżetowego </t>
        </r>
      </text>
    </comment>
    <comment ref="L16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M16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S1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D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</t>
        </r>
      </text>
    </comment>
    <comment ref="E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G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H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I17" authorId="0">
      <text>
        <r>
          <rPr>
            <b/>
            <sz val="8"/>
            <rFont val="Tahoma"/>
            <family val="0"/>
          </rPr>
          <t>Wpisz prognozowaną w II kwartale spłatę odsetek od wyemitowanych obligacji wynikających z planowanych wielkości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Wpisz prognozowaną w II kwartale spłatę odsetek od planowanej emisji obligacji na finansowanie występującego w ciągu roku niedoboru budżetowego 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III kwartale spłatę odsetek od wyemitowanych obligacji wynikających z planowanych wielkości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III kwartale spłatę odsetek od planowanej emisji obligacji na finansowanie występującego w ciągu roku niedoboru budżetowego 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IV kwartale spłatę odsetek od wyemitowanych obligacji wynikających z planowanych wielkości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IV kwartale spłatę odsetek od planowanej emisji obligacji na finansowanie występującego w ciągu roku niedoboru budżetowego 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D2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T2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2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S2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2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2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2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S2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2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2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2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3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S31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3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3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3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S3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3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3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3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S39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4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4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4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4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4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4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4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4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S4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4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4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<sst xmlns="http://schemas.openxmlformats.org/spreadsheetml/2006/main" count="1976" uniqueCount="405">
  <si>
    <t>Dochody budżetu miasta na 2006 rok</t>
  </si>
  <si>
    <t>Dz.</t>
  </si>
  <si>
    <t xml:space="preserve"> Nazwa działu lub źródło dochodów</t>
  </si>
  <si>
    <t>Transport i łączność</t>
  </si>
  <si>
    <t xml:space="preserve"> - wpływy z różnych opłat</t>
  </si>
  <si>
    <t>Gospodarka mieszkaniowa</t>
  </si>
  <si>
    <t xml:space="preserve"> - wpływy z opłat za zarząd, użytkowanie i użytkowanie wieczyste</t>
  </si>
  <si>
    <t xml:space="preserve"> - dochody z najmu i dzierżawy składników majątkowych jst</t>
  </si>
  <si>
    <t xml:space="preserve"> - wpływy z tytułu przekształcenia prawa użytkowania wieczystego przysługującego osobom fizycznym w prawo własności</t>
  </si>
  <si>
    <t xml:space="preserve"> - pozostałe odsetki</t>
  </si>
  <si>
    <t xml:space="preserve"> - wpływy z różnych dochodów</t>
  </si>
  <si>
    <t>Administracja publiczna</t>
  </si>
  <si>
    <t xml:space="preserve"> - dotacje celowe otrzymane z budżetu państwa na realizację</t>
  </si>
  <si>
    <t xml:space="preserve">   zadań bieżących z zakresu administracji rządowej</t>
  </si>
  <si>
    <t>Urzędy naczelnych organów władzy państwowej, kontroli i ochrony prawa oraz sądownictwa</t>
  </si>
  <si>
    <t>Bezpieczeństwo publiczne i ochrona przeciwpożarowa</t>
  </si>
  <si>
    <t xml:space="preserve"> - grzywny, mandaty i inne kary pieniężne od ludności</t>
  </si>
  <si>
    <t>Dochody od osób prawnych, od osób fizycznych i od innych jednostek nie posiadających osobowości prawnej oraz wydatki związane z ich poborem</t>
  </si>
  <si>
    <t xml:space="preserve"> - udziały gmin w podatkach stanowiących dochód budżetu                                                                                            </t>
  </si>
  <si>
    <t xml:space="preserve">   państwa ogółem                                                                          </t>
  </si>
  <si>
    <t xml:space="preserve">   z tego :</t>
  </si>
  <si>
    <t xml:space="preserve">    * podatek dochodowy od osób fizycznych</t>
  </si>
  <si>
    <t xml:space="preserve">    * podatek dochodowy od osób prawnych</t>
  </si>
  <si>
    <t xml:space="preserve"> - podatek od nieruchomości</t>
  </si>
  <si>
    <t xml:space="preserve"> - podatek od środków transportowych</t>
  </si>
  <si>
    <t xml:space="preserve"> - podatek od posiadania psów</t>
  </si>
  <si>
    <t xml:space="preserve"> - wpływy z opłaty targowej</t>
  </si>
  <si>
    <t xml:space="preserve"> - podatek rolny</t>
  </si>
  <si>
    <t xml:space="preserve"> - podatek leśny</t>
  </si>
  <si>
    <t xml:space="preserve"> - podatek od spadków i darowizn</t>
  </si>
  <si>
    <t xml:space="preserve"> - podatek od czynności cywilnoprawnych</t>
  </si>
  <si>
    <t xml:space="preserve"> - podatek od działalności gospodarczej osób fizycznych,</t>
  </si>
  <si>
    <t xml:space="preserve">   opłacany w formie karty podatkowej</t>
  </si>
  <si>
    <t xml:space="preserve"> - wpływy z opłaty skarbowej</t>
  </si>
  <si>
    <t xml:space="preserve"> - wpływy z opłaty administracyjnej za czynności urzędowe</t>
  </si>
  <si>
    <t xml:space="preserve"> - wpływy z opłat za zezwolenie na sprzedaż alkoholu</t>
  </si>
  <si>
    <t xml:space="preserve"> - wpływy z innych lokalnych opłat pobieranych przez jst </t>
  </si>
  <si>
    <t xml:space="preserve">    na podstawie odrębnych ustaw</t>
  </si>
  <si>
    <t xml:space="preserve"> - odsetki od nieterminowych wpłat z tytułu podatków i opłat</t>
  </si>
  <si>
    <t>Różne rozliczenia</t>
  </si>
  <si>
    <t xml:space="preserve"> - subwencja ogólna</t>
  </si>
  <si>
    <t xml:space="preserve">    z tego :</t>
  </si>
  <si>
    <t>* część oświatowa subwencji ogólnej</t>
  </si>
  <si>
    <t>* część wyrównawcza subwencji ogólnej</t>
  </si>
  <si>
    <t>* część równoważąca subwencji ogólnej</t>
  </si>
  <si>
    <t>Oświata i wychowanie</t>
  </si>
  <si>
    <t xml:space="preserve"> - dochody z najmu i dzierżawy składników majątkowych jst.</t>
  </si>
  <si>
    <t xml:space="preserve"> - wpływy z usług</t>
  </si>
  <si>
    <t>Pomoc społeczna</t>
  </si>
  <si>
    <t xml:space="preserve">    własnych zadań bieżących gmin</t>
  </si>
  <si>
    <t>Pozostałe zadania w zakresie polityki społecznej</t>
  </si>
  <si>
    <t>Edukacyjna opieka wychowawcza</t>
  </si>
  <si>
    <t>Gospodarka komunalna i ochrona środowiska</t>
  </si>
  <si>
    <t xml:space="preserve"> - wpływy z opłaty produktowej</t>
  </si>
  <si>
    <t>Kultura i ochrona dziedzictwa narodowego</t>
  </si>
  <si>
    <t xml:space="preserve"> - środki na dofinansowanie własnych inwestycyji gmin pozyskane z innych źródeł</t>
  </si>
  <si>
    <t>Kultura fizyczna i sport</t>
  </si>
  <si>
    <t>Ogółem</t>
  </si>
  <si>
    <t>Wydatki budżetu miasta na 2006 rok</t>
  </si>
  <si>
    <t>Rozdz.</t>
  </si>
  <si>
    <t xml:space="preserve"> Nazwa działu, rozdziału lub rodzaj wydatku</t>
  </si>
  <si>
    <t>Rolnictwo i łowiectwo</t>
  </si>
  <si>
    <t>Izby rolnicze - wydatki bieżące</t>
  </si>
  <si>
    <t>Lokalny transport zbiorowy - wydatki bieżące</t>
  </si>
  <si>
    <t>Drogi publiczne gminne</t>
  </si>
  <si>
    <t xml:space="preserve"> wydatki bieżące</t>
  </si>
  <si>
    <t>w tym:</t>
  </si>
  <si>
    <t>* dotacja celowa przekazana dla powiatu na zadania bieżące</t>
  </si>
  <si>
    <t xml:space="preserve">   realizowane na podstawie porozumień między jst</t>
  </si>
  <si>
    <t>* pozostałe wydatki</t>
  </si>
  <si>
    <t xml:space="preserve"> wydatki majątkowe</t>
  </si>
  <si>
    <t>Pozostała działalność - wydatki  bieżące</t>
  </si>
  <si>
    <t>Turystyka</t>
  </si>
  <si>
    <t>Zadania w zakresie upowszechniania turystyki - wydatki bieżące</t>
  </si>
  <si>
    <t>Pozostała działalność - wydatki majątkowe</t>
  </si>
  <si>
    <t>Zakłady gospodarki mieszkaniowej - wydatki bieżące</t>
  </si>
  <si>
    <t xml:space="preserve">* dotacja przedmiotowa z budżetu dla zakładu budżetowego </t>
  </si>
  <si>
    <t>Gospodarka gruntami i nieruchomościami</t>
  </si>
  <si>
    <t xml:space="preserve">* wynagrodzenia bezosobowe </t>
  </si>
  <si>
    <t>Działalność usługowa</t>
  </si>
  <si>
    <t xml:space="preserve">Plany zagospodarowania przestrzennego </t>
  </si>
  <si>
    <t>Cmentarze - wydatki bieżące</t>
  </si>
  <si>
    <t>Pozostała działalność - wydatki bieżące</t>
  </si>
  <si>
    <t>Urząd Wojewódzki</t>
  </si>
  <si>
    <t xml:space="preserve"> w tym :</t>
  </si>
  <si>
    <t xml:space="preserve">* wynagrodzenia osobowe </t>
  </si>
  <si>
    <t>* dodatkowe wynagrodzenie roczne</t>
  </si>
  <si>
    <t>* składki na ubezpieczenia społeczne</t>
  </si>
  <si>
    <t>* składki na Fundusz Pracy</t>
  </si>
  <si>
    <t xml:space="preserve">Rada Miejska </t>
  </si>
  <si>
    <t>Urząd Miejski</t>
  </si>
  <si>
    <t>Promocja jednostek samorządu terytorialnego</t>
  </si>
  <si>
    <t xml:space="preserve">Pozostała działalność </t>
  </si>
  <si>
    <t>Prowadzenie stałego rejestru wyborców</t>
  </si>
  <si>
    <t xml:space="preserve">Ochotnicze straże pożarne - wydatki bieżące </t>
  </si>
  <si>
    <t xml:space="preserve">Obrona cywilna </t>
  </si>
  <si>
    <t>Straż Miejska</t>
  </si>
  <si>
    <t>Usuwanie skutków klęsk żywiołowych - wydatki bieżące</t>
  </si>
  <si>
    <t>Pobór podatków, opłat i niepodatkowych należności budżetowych - wydatki bieżące</t>
  </si>
  <si>
    <t>Obsługa długu publicznego</t>
  </si>
  <si>
    <t>Obsługa papierów wartościowych, kredytów i pożyczek</t>
  </si>
  <si>
    <t>* wydatki na obsługę długu</t>
  </si>
  <si>
    <t xml:space="preserve">Różne rozliczenia </t>
  </si>
  <si>
    <t>Rezerwy ogólne i celowe</t>
  </si>
  <si>
    <t xml:space="preserve">* rezerwa ogólna na nieprzewidziane wydatki </t>
  </si>
  <si>
    <t>* rezerwa celowa na zadania oświatowe i edukacyjnej                                                                                      opieki wychowawczej</t>
  </si>
  <si>
    <t>Szkoły podstawowe</t>
  </si>
  <si>
    <t>wydatki majątkowe</t>
  </si>
  <si>
    <t>Oddziały przedszkolne w szkołach podstawowych</t>
  </si>
  <si>
    <t xml:space="preserve">Przedszkola </t>
  </si>
  <si>
    <t>* dotacja przedmiotowa z budżetu dla zakładu budżetowego</t>
  </si>
  <si>
    <t>Gimnazja</t>
  </si>
  <si>
    <t>Licea ogólnokształcące</t>
  </si>
  <si>
    <t>Szkoły zawodowe</t>
  </si>
  <si>
    <t>Inne formy kształcenia osobno niewymienione</t>
  </si>
  <si>
    <t>Dokształcanie i doskonalenie nauczycieli</t>
  </si>
  <si>
    <t xml:space="preserve">wydatki bieżące </t>
  </si>
  <si>
    <t>Pozostała działalność</t>
  </si>
  <si>
    <t>* dotacja celowa z budżetu na finansowanie lub dofinansowanie zadań zleconych do realizacji stowarzyszeniom</t>
  </si>
  <si>
    <t>Ochrona zdrowia</t>
  </si>
  <si>
    <t>Programy polityki zdrowotnej - wydatki bieżące</t>
  </si>
  <si>
    <t xml:space="preserve">Zwalczanie narkomanii  </t>
  </si>
  <si>
    <t xml:space="preserve"> </t>
  </si>
  <si>
    <t xml:space="preserve">Przeciwdziałanie alkoholizmowi </t>
  </si>
  <si>
    <t>Izby wytrzeźwień - wydatki bieżące</t>
  </si>
  <si>
    <t>* dotacja celowa z budżetu na finansowanie lub dofinansowanie     zadań zleconych do realizacji stowarzyszeniom</t>
  </si>
  <si>
    <t>Domy pomocy społecznej</t>
  </si>
  <si>
    <t>Ośrodki wsparcia</t>
  </si>
  <si>
    <t>Świadczenia rodzinne oraz składki na ubezpieczenia emerytalne i rentowe z ubezpieczenia społecznego</t>
  </si>
  <si>
    <t>Składki na ubezpieczenie zdrowotne opłacane za osoby pobierające niektóre  świadczenia z pomocy społecznej oraz niektóre świadczenia rodzinne  - wydatki bieżące</t>
  </si>
  <si>
    <t>Zasiłki i pomoc w naturze oraz składki na ubezpieczenia emerytalne i rentowe - wydatki bieżące</t>
  </si>
  <si>
    <t>Dodatki mieszkaniowe - wydatki bieżące</t>
  </si>
  <si>
    <t>Ośrodki pomocy społecznej</t>
  </si>
  <si>
    <t>Usługi opiekuńcze i specjalistyczne usługi opiekuńcze</t>
  </si>
  <si>
    <t xml:space="preserve">* dotacja celowa z budżetu na finansowanie lub dofinansowanie zadań zleconych do realizacji pozostałym jednostkom niezaliczanym do sektora finansów publicznych </t>
  </si>
  <si>
    <t xml:space="preserve">Pozostałe zadania w zakresie polityki społecznej </t>
  </si>
  <si>
    <t>Świetlice szkolne</t>
  </si>
  <si>
    <t>Kolonie i obozy oraz inne formy wypoczynku dzieci i młodzieży szkolnej</t>
  </si>
  <si>
    <t>* wynagrodzenia bezosobowe</t>
  </si>
  <si>
    <t>Pomoc materialna dla uczniów - wydatki bieżące</t>
  </si>
  <si>
    <t>Gospodarka odpadami - wydatki majątkowe</t>
  </si>
  <si>
    <t>Schroniska dla zwierząt</t>
  </si>
  <si>
    <t xml:space="preserve">Oświetlenie ulic, placów i dróg </t>
  </si>
  <si>
    <t>wydatki bieżące</t>
  </si>
  <si>
    <t>Wpływy i wydatki związane z gromadzeniem środków z opłat produktowych - wydatki bieżące</t>
  </si>
  <si>
    <t>Pozostałe zadania w zakresie kultury</t>
  </si>
  <si>
    <t>Domy i ośrodki kultury, świetlice i kluby</t>
  </si>
  <si>
    <t xml:space="preserve">* dotacja podmiotowa z budżetu dla samorządowej instytucji kultury </t>
  </si>
  <si>
    <t>Biblioteki</t>
  </si>
  <si>
    <t>Ochrona zabytków i opieka nad zabytkami</t>
  </si>
  <si>
    <t>Obiekty sportowe - wydatki majątkowe</t>
  </si>
  <si>
    <t>Zadania w zakresie kultury fizycznej i sportu</t>
  </si>
  <si>
    <t>Pozostała działalność - TCSiT</t>
  </si>
  <si>
    <t xml:space="preserve">Przychody i rozchody </t>
  </si>
  <si>
    <t>budżetu miasta na 2006 rok.</t>
  </si>
  <si>
    <t>w zł</t>
  </si>
  <si>
    <t xml:space="preserve">§ </t>
  </si>
  <si>
    <t>Nazwa zadania</t>
  </si>
  <si>
    <t>Przychody</t>
  </si>
  <si>
    <t>Rozchody</t>
  </si>
  <si>
    <t>Przychody ze sprzedaży innych papierów wartościowych - emisja obligacji</t>
  </si>
  <si>
    <t>---</t>
  </si>
  <si>
    <t>Przychody z tytułu innych rozliczeń krajowych - planowane wolne środki z lat ubiegłych</t>
  </si>
  <si>
    <t>Wykup innych papierów wartościowych</t>
  </si>
  <si>
    <t>Spłaty otrzymanych krajowych pożyczek i kredytów - Banku Ochrony Środowiska w Gdańsku</t>
  </si>
  <si>
    <t xml:space="preserve"> ---</t>
  </si>
  <si>
    <t>RAZEM</t>
  </si>
  <si>
    <t>Wydatki:</t>
  </si>
  <si>
    <t>Rozchody:</t>
  </si>
  <si>
    <t>Ogółem:</t>
  </si>
  <si>
    <t>PLAN RZECZOWO-FINANSOWY INWESTYCJI MIASTA TCZEWA NA 2006 ROK</t>
  </si>
  <si>
    <t xml:space="preserve">  w tym :</t>
  </si>
  <si>
    <t>1. Regionalny węzeł  komunikacyjny ruchu pasażerskiego w Tczewie</t>
  </si>
  <si>
    <t xml:space="preserve">2. Budowa ulic:                                                                                                              </t>
  </si>
  <si>
    <t xml:space="preserve"> - ul. Nowozamkowa</t>
  </si>
  <si>
    <t xml:space="preserve"> - droga przy budynku TTBS  przy ul. Armii Krajowej</t>
  </si>
  <si>
    <t>3. Przebudowa ulic:</t>
  </si>
  <si>
    <t xml:space="preserve"> - ul. Reymonta</t>
  </si>
  <si>
    <t xml:space="preserve"> - ul. Kazimierza Wielkiego                                                                                                                   </t>
  </si>
  <si>
    <t xml:space="preserve"> - ul. Ks. Ściegiennego                                                                                                               </t>
  </si>
  <si>
    <t>4. Parking na bulwarze nad Wisłą</t>
  </si>
  <si>
    <t>5. Parking przy ul. Ogrodowej</t>
  </si>
  <si>
    <t xml:space="preserve">7. Zagospodarowanie terenu na osiedlu Suchostrzygi III </t>
  </si>
  <si>
    <t xml:space="preserve">  w tym:</t>
  </si>
  <si>
    <t xml:space="preserve"> 1. Infrastruktura turystyczna drogi wodnej "Berlin-Kaliningrad-Kłajpeda" w Tczewie</t>
  </si>
  <si>
    <t xml:space="preserve"> 2. Ścieżki spacerowe i rowerowe na bulwarze nad Wisłą</t>
  </si>
  <si>
    <t xml:space="preserve">Gospodarka mieszkaniowa </t>
  </si>
  <si>
    <t xml:space="preserve"> 1. wykupy nieruchomości gruntowych przez Gminę Miejską Tczew</t>
  </si>
  <si>
    <t>1. Budynek socjalny</t>
  </si>
  <si>
    <t>Urzędy gmin</t>
  </si>
  <si>
    <t xml:space="preserve">1. zakupy inwestycyjne </t>
  </si>
  <si>
    <t>Opracowanie programu na miejską ogólnodostępną sieć teleinformatyczną</t>
  </si>
  <si>
    <t>Oświetlenie ulic</t>
  </si>
  <si>
    <t xml:space="preserve">  Kultura i ochrona dziedzictwa narodowego</t>
  </si>
  <si>
    <t xml:space="preserve">Obiekty sportowe </t>
  </si>
  <si>
    <t xml:space="preserve">  OGÓŁEM</t>
  </si>
  <si>
    <t>WYDATKI NA WIELOLETNIE PROGRAMY INWESTYCYJNE</t>
  </si>
  <si>
    <t>Cel</t>
  </si>
  <si>
    <t>Jednostka organizacyjna realizująca zadanie</t>
  </si>
  <si>
    <t>Okres realizacji zadania</t>
  </si>
  <si>
    <t>Łączne nakłady finansowe na program w okresie jego realizacji</t>
  </si>
  <si>
    <r>
      <t>Dotychczasowe</t>
    </r>
    <r>
      <rPr>
        <b/>
        <sz val="10"/>
        <rFont val="Times New Roman CE"/>
        <family val="1"/>
      </rPr>
      <t xml:space="preserve"> nakłady finansowe poniesione na realizację zadania</t>
    </r>
  </si>
  <si>
    <t>Wysokość wydatków do poniesienia</t>
  </si>
  <si>
    <t>programu finansowanego z budżetu j.s.t.</t>
  </si>
  <si>
    <t>w roku budżetowym 2006</t>
  </si>
  <si>
    <t>w dwóch kolejnych latach</t>
  </si>
  <si>
    <t>Transport i łączność - Drogi publiczne gminne</t>
  </si>
  <si>
    <t>1. Regionalny węzeł komunikacyjny ruchu pasażerskiego w Tczewie</t>
  </si>
  <si>
    <t>usprawnienia komunikacyjne - zadanie planowane do pozyskania dofinansowania z Funduszy Strukturalnych UE</t>
  </si>
  <si>
    <t>Urząd Miejski - Wydział Inwestycji i Remontów</t>
  </si>
  <si>
    <t>2005-2007</t>
  </si>
  <si>
    <t>2. Ulica Nowozamkowa</t>
  </si>
  <si>
    <t>poprawa funkcjonowania ruchu kołowego i pieszego w obszarze nadwiślańskim w Tczewie</t>
  </si>
  <si>
    <t>2005-2006</t>
  </si>
  <si>
    <t>3. Parking na bulwarze nad Wisłą</t>
  </si>
  <si>
    <t>uporządkowanie i zagospodarowanie terenu pod budowę pomnika Jana Pawła II</t>
  </si>
  <si>
    <t>Turystyka - Pozostała działalność</t>
  </si>
  <si>
    <t>1. Ścieżki spacerowe i rowerowe  bulwarze nad Wisłą</t>
  </si>
  <si>
    <t>tworzenie warunków turystycznych i rekreacyjnych miasta Tczewa</t>
  </si>
  <si>
    <t>2. Infrastruktura turystyczna drogi wodnej "Berlin-Kaliningrad-Kłajpeda" w Tczewie</t>
  </si>
  <si>
    <t>2006-2007</t>
  </si>
  <si>
    <t xml:space="preserve">w tym: </t>
  </si>
  <si>
    <t>budżet gminy</t>
  </si>
  <si>
    <t>Gospodarka mieszkaniowa-gospodarka gruntami i nieruchomościami</t>
  </si>
  <si>
    <t>1. Modernizacja budynku przy ul. Westerplatte w związku z planowanym projektem "Miejski Dom Przedsiębiorców w Tczewie"</t>
  </si>
  <si>
    <t xml:space="preserve">renowacja obiektu miejskiego na cele organizacyjno-administracyjne - zadanie planowane do pozyskania środków z Funduszy Strukturalnych UE </t>
  </si>
  <si>
    <t>zabezpieczenie lokali socjalnych przez Gminę Miejską Tczew</t>
  </si>
  <si>
    <t>Gospodarka komunalna i ochrona środowiska - Gospodarka odpadami</t>
  </si>
  <si>
    <t xml:space="preserve"> Rekultywacja składowiska odpadów komunalnych w Tczewie przy ul. Rokickiej</t>
  </si>
  <si>
    <t>zamknięcie składowiska odpadów komunalnych w Tczewie w związku z budową "Regionalnego Systemu Gospodarki Odpadami Tczew" - zadanie planowane do pozyskania z Funduszu Spójności i realizowane wspólnie z 5 gminami</t>
  </si>
  <si>
    <t>2005-2008</t>
  </si>
  <si>
    <t>Kultura i ochrona dziedzictwa narodowego - Pozostała działalność</t>
  </si>
  <si>
    <t>1. Centrum Wystawienniczo-Regionalne Dolnej Wisły w Tczewie</t>
  </si>
  <si>
    <t>modernizacja obiektu dziedzictwa kulturowego - zadanie dofinansowane z Funduszy Strukturalnych UE w ramach ZPORR</t>
  </si>
  <si>
    <t>2004-2006</t>
  </si>
  <si>
    <t>Lp.</t>
  </si>
  <si>
    <t>Nazwa programu lub projektu</t>
  </si>
  <si>
    <t>Nazwa funduszu,            z którego następuje finansowanie programu lub projektu</t>
  </si>
  <si>
    <t>Cel zadania</t>
  </si>
  <si>
    <t>Okres realizacji zadania / źródła finansowania</t>
  </si>
  <si>
    <t>Łączne nakłady finansowe na realizację zadania</t>
  </si>
  <si>
    <t>Dotychcza-sowe nakłady finansowe poniesione na realizację zadania</t>
  </si>
  <si>
    <t>Wysokość wydatków do poniesienia wg źródeł finansowania*</t>
  </si>
  <si>
    <t>w roku budżetowym                  2006</t>
  </si>
  <si>
    <t>1.</t>
  </si>
  <si>
    <t>Zintegrowany Program Operacyjny Rozwoju Regionalnego (ZPORR)</t>
  </si>
  <si>
    <t>Europejski Fundusz Rozwoju Regionalnego (EFRR)</t>
  </si>
  <si>
    <t>modernizacja obiektu dziedzictwa kulturowego</t>
  </si>
  <si>
    <t xml:space="preserve"> -</t>
  </si>
  <si>
    <t>EFRR</t>
  </si>
  <si>
    <t>budżet państwa</t>
  </si>
  <si>
    <t>budżet gminy:</t>
  </si>
  <si>
    <t>w tym śr. własne:</t>
  </si>
  <si>
    <t>*kwalifikowalne</t>
  </si>
  <si>
    <t>*niekwalifikowalne</t>
  </si>
  <si>
    <t>2.</t>
  </si>
  <si>
    <t>nabycie umiejętności posługiwania się j. angielskim w celu nawiązywania współpracy z instytucjami miast partnerskich Tczewa</t>
  </si>
  <si>
    <t xml:space="preserve">Centrum Edukacji Dorosłych w Tczewie - gminna jednostka budżetowa </t>
  </si>
  <si>
    <t>wpłaty uczestników</t>
  </si>
  <si>
    <t>3.</t>
  </si>
  <si>
    <t>Strategia Wykorzystania Funduszu Spójności</t>
  </si>
  <si>
    <t>Fundusz Spójności (EFS)</t>
  </si>
  <si>
    <t>zamknięcie składowiska odpadów komunalnych w Tczewie w związku z budową "Regionalnego Systemu Gospodarki Odpadami w Tczewie"</t>
  </si>
  <si>
    <t>EFS</t>
  </si>
  <si>
    <t>ZESTAWIENIE POZOSTAŁYCH DOTACJI NA REALIZACJĘ ZADAŃ ZLECONYCH WYKONYWANYCH PRZEZ INNE PODMIOTY, OPRÓCZ ZAKŁADÓW BUDŻETOWYCH, UDZIELANYCH Z BUDŻETU MIASTA TCZEWA W 2006 ROKU</t>
  </si>
  <si>
    <t>WYSZCZEGÓLNIENIE</t>
  </si>
  <si>
    <t>PODMIOTY OTRZYMUJĄCE DOTACJE</t>
  </si>
  <si>
    <t>dotacja celowa przekazana dla powiatu na zadania bieżące realizowane na podstawie porozumień między j.s.t.</t>
  </si>
  <si>
    <t>Powiat Tczewski</t>
  </si>
  <si>
    <t>Przedszkola</t>
  </si>
  <si>
    <t>dotacja podmiotowa z budżetu otrzymana przez publiczne jednostki systemu oświaty prowadzone przez osoby prawne inne niż j.s.t. oraz przez osoby fizyczne</t>
  </si>
  <si>
    <t>Przedszkole Sióstr Miłosierdzia w Tczewie</t>
  </si>
  <si>
    <t>dotacja podmiotowa z budżetu dla niepublicznej jednostki systemu oświaty</t>
  </si>
  <si>
    <t>Gimnazjum Katolickie w Tczewie</t>
  </si>
  <si>
    <t>dotacja celowa z budżetu na finansowanie lub dofinansowanie zadań zleconych do realizacji stowarzyszeniom</t>
  </si>
  <si>
    <t>organizacje pożytku publicznego - stowarzyszenia nie działające w celu osiągnięcia zysku</t>
  </si>
  <si>
    <t>Zwalczanie narkomanii</t>
  </si>
  <si>
    <t>Przeciwdziałanie alkoholizmowi</t>
  </si>
  <si>
    <t>dotacja celowa z budżetu na finansowanie lub dofinansowanie zadań zleconych do realizacji pozostałym jednostkom niezaliczanym do sektora finansów publicznych</t>
  </si>
  <si>
    <t>jednostki niezaliczane do sektora finansów publicznych i nie działające w celu osiągnięcia zysku</t>
  </si>
  <si>
    <t>organizacje pozarządowe- stowarzyszenia nie działające w celu osiągnięcia zysku</t>
  </si>
  <si>
    <t xml:space="preserve">dotacja celowa z budżetu na finansowanie lub dofinansowanie zadań zleconych do realizacji fundacjom </t>
  </si>
  <si>
    <t>dotacja podmiotowa z budżetu dla samorządowej instytucji kultury</t>
  </si>
  <si>
    <t>Tczewskie Centrum Kultury w Tczewie</t>
  </si>
  <si>
    <t>Miejska Biblioteka Publiczna w Tczewie</t>
  </si>
  <si>
    <t>dotacja celowa z budżetu na finansowanie lub dofinansowanie prac remontowych i konserwatorskich obiektów zabytkowych przekazane jednostkom nie zaliczanym do sektora finansów publicznych</t>
  </si>
  <si>
    <t xml:space="preserve"> 2. Modernizacja budynku przy ul. Westerplatte w związku z planowanym projektem "Miejski Dom Przedsiębiorców w Tczewie"</t>
  </si>
  <si>
    <t>* do czasu otrzymania środków pochodzących z funduszy strukturalnych i Funduszu Spójności finansowanie zadań będzie następowało z wolnych środków z lat ubiegłych.</t>
  </si>
  <si>
    <t>organizacje pożytku publicznego- fundacje nie działające w celu osiągnięcia zysku</t>
  </si>
  <si>
    <t xml:space="preserve"> - środki na dofinansowanie własnych zadań bieżących gmin pozyskane z innych źródeł</t>
  </si>
  <si>
    <t xml:space="preserve">* dotacje celowe z budżetu na dofinansowanie prac remontowych i konserwatorskich obiektów zabytkowych przekazane jst niezaliczanym do sektora finansów publicznych </t>
  </si>
  <si>
    <t>Realizacja Plant Miejskich wraz z zabezpieczeniem murów obronnych:                   - Odnowa średniowiecznych murów obronnych Tczewa</t>
  </si>
  <si>
    <t xml:space="preserve"> - wpływy ze sprzedaży składników majątkowych j.s.t.</t>
  </si>
  <si>
    <t>6. Zagospodarowanie terenu pomiędzy                     ul. Rokicką i ul. Jagiellońską</t>
  </si>
  <si>
    <t>2. Dokumentacja projektowa na kolejny budynek socjalny</t>
  </si>
  <si>
    <t>2. Instalacja wydzielonej sieci okablowania strukturalnego do podłączenia internetu</t>
  </si>
  <si>
    <t>Ochrona  zabytków i opieka nad zabytkami</t>
  </si>
  <si>
    <t>Centrum Wystawienniczo-Regionalne Dolnej Wisły w Tczewie</t>
  </si>
  <si>
    <t>tworzenie warunków turystycznych i rekreacyjnych miasta Tczewa - zadanie planowane do pozyskania dofinansowania w ramach Programu Sąsiedztwa Litwy, Polski i obwodu Kaliningradzkiego Federacji Rosyjskiej Interreg IIIA</t>
  </si>
  <si>
    <t>WYDATKI NA PROGRAMY I PROJEKTY REALIZOWANE ZE ŚRODKÓW POCHODZĄCYCH                                                                                                                                                      Z FUNDUSZY STRUKTURALNYCH I FUNDUSZU SPÓJNOŚCI</t>
  </si>
  <si>
    <t>Rekultywacja składowiska odpadów komunalnych przy ul. Rokickiej                      w Tczewie</t>
  </si>
  <si>
    <r>
      <t xml:space="preserve">Centrum Wystawienniczo-Regionalne Dolnej Wisły w Tczewie                                           - umowa Nr </t>
    </r>
    <r>
      <rPr>
        <sz val="9"/>
        <rFont val="Times New Roman CE"/>
        <family val="0"/>
      </rPr>
      <t>Z/222/III/3.2/110/04/U/2/05</t>
    </r>
    <r>
      <rPr>
        <sz val="10"/>
        <rFont val="Times New Roman CE"/>
        <family val="1"/>
      </rPr>
      <t xml:space="preserve">         o dofinansowanie Projektu w ramach ZPORR</t>
    </r>
  </si>
  <si>
    <r>
      <t xml:space="preserve">Angielski dla Partnerstwa w Europie" - tzw. Projekt miękki - umowa Nr </t>
    </r>
    <r>
      <rPr>
        <sz val="8"/>
        <rFont val="Times New Roman CE"/>
        <family val="0"/>
      </rPr>
      <t>Z/2.22/II/2.1/WUP/38/U/1/01/05</t>
    </r>
    <r>
      <rPr>
        <sz val="7"/>
        <rFont val="Times New Roman CE"/>
        <family val="0"/>
      </rPr>
      <t xml:space="preserve"> </t>
    </r>
    <r>
      <rPr>
        <sz val="10"/>
        <rFont val="Times New Roman CE"/>
        <family val="1"/>
      </rPr>
      <t>o dofinansowanie Projektu w ramach ZPORR</t>
    </r>
  </si>
  <si>
    <t>przedszkola niepubliczne w Tczewie:                                 Akademia Krasnoludków,                     Chatka Puchatka, Jodełka, Czwóreczka Jarzębinka, Muszelka</t>
  </si>
  <si>
    <t>8. Dokumentacje projektowe na przebudowę dróg</t>
  </si>
  <si>
    <t>Rady Miejskiej w Tczewie z dnia 30.III.2006r.</t>
  </si>
  <si>
    <t>Zmniejszenia</t>
  </si>
  <si>
    <t>Zwiększenia</t>
  </si>
  <si>
    <t xml:space="preserve"> - 5% dochodów uzyskiwanych na rzecz budżetu państwa w związku  z realizacją zadań z zakresu administracji rządowej </t>
  </si>
  <si>
    <t xml:space="preserve"> - 5% dochodów uzyskiwanych na rzecz budżetu państwa w związku z realizacją zadań z zakresu administracji rzadowej </t>
  </si>
  <si>
    <t>* zwrot do budżetu państwa nienależnie pobranej subwencji za lata poprzednie</t>
  </si>
  <si>
    <t>* dotacje podmiotowe z budżetu otrzymane przez publiczne jednostki systemu oświaty prowadzone przez osoby prawne inne niż jst oraz przez osoby fizyczne</t>
  </si>
  <si>
    <t>* dotacja podmiotowa z budżetu dla niepublicznej jednostki systemu oświaty</t>
  </si>
  <si>
    <t>* dotacja celowa z budżetu na finansowanie lub dofinansowanie  zadań zleconych do realizacji pozostałym jednostkom niezaliczanym do sektora finansów publicznych</t>
  </si>
  <si>
    <t>* dotacja celowa z budżetu na finansowanie lub dofinansowanie zadań zleconych do realizacji pozostałym jednostkom niezaliczanym do sektora finansów publicznych</t>
  </si>
  <si>
    <r>
      <t>Utrzymanie zieleni w miastach i gminach -</t>
    </r>
    <r>
      <rPr>
        <sz val="10"/>
        <rFont val="Times New Roman CE"/>
        <family val="0"/>
      </rPr>
      <t xml:space="preserve"> wydatki bieżące </t>
    </r>
  </si>
  <si>
    <t>* dotacja celowa z budżetu na finansowanie lub dofinansowanie zadań zleconych do realizacji fundacjom</t>
  </si>
  <si>
    <r>
      <t>Towarzystwa Budownictwa Społecznego-</t>
    </r>
    <r>
      <rPr>
        <sz val="10"/>
        <rFont val="Times New Roman CE"/>
        <family val="0"/>
      </rPr>
      <t>wyd. majątkowe</t>
    </r>
  </si>
  <si>
    <t>Szpitale ogólne - wydatki majątkowe</t>
  </si>
  <si>
    <t xml:space="preserve"> Rady Miejskiej w Tczewie z dnia 30.III.2006r.</t>
  </si>
  <si>
    <t>9. Przebudowa ulic nad Wisłą</t>
  </si>
  <si>
    <t>Przeciwdziałanie alkoholizmowi - zakup zestawów sportowych i rekreacyjnych na wyposażenie placów zabaw</t>
  </si>
  <si>
    <t>1. Wykonanie dokumentacji projektowej na boisko przy ul. Bałdowskiej</t>
  </si>
  <si>
    <t>1. Wykonanie dokumentacji technicznej i montaż 6 skrzynek energetycznych w obrębie "KANONKI"</t>
  </si>
  <si>
    <t>3. Zakup bieżni do siłowni przy TCSiT</t>
  </si>
  <si>
    <t>2. Zakup odkurzacza wodnego dla TCSiT</t>
  </si>
  <si>
    <t>MOPS - zakup programu komputerowego</t>
  </si>
  <si>
    <t xml:space="preserve">Pomoc społeczna </t>
  </si>
  <si>
    <t xml:space="preserve">Gospodarka odpadami </t>
  </si>
  <si>
    <t>1. Rekultywacja składowiska odpadów komunalnych w Tczewie przy ul. Rokickiej</t>
  </si>
  <si>
    <t>2. Dokumentacja techniczna dla przedsięwzięcia pn "Regionalny System Gospodarki Odpadami"</t>
  </si>
  <si>
    <t>4. Zagospodarowanie terenu pomiędzy ul. Rokicką i ul. Jagiellońską</t>
  </si>
  <si>
    <t xml:space="preserve">Zmniejszenia </t>
  </si>
  <si>
    <t>PROGNOZA DŁUGU NA ROK 2006</t>
  </si>
  <si>
    <t>WYLICZENIA</t>
  </si>
  <si>
    <t>Rok</t>
  </si>
  <si>
    <t>wymagane informacje</t>
  </si>
  <si>
    <t>kredyty i pożyczki</t>
  </si>
  <si>
    <t>obligacje</t>
  </si>
  <si>
    <t>poręczenia - potencjalne spłaty w roku</t>
  </si>
  <si>
    <t>inne zobowiąza-nia wymagalne</t>
  </si>
  <si>
    <t>dochody budżetu</t>
  </si>
  <si>
    <t>wartości ogółem</t>
  </si>
  <si>
    <t>wskaźnik % art. 113 u.f.p</t>
  </si>
  <si>
    <t>wskaźnik % art. 114 u.f.p</t>
  </si>
  <si>
    <t>zaciągnięte</t>
  </si>
  <si>
    <t>przewidywane</t>
  </si>
  <si>
    <t>wyemitowane</t>
  </si>
  <si>
    <t>na podst. art. 48 u.1 pkt 1</t>
  </si>
  <si>
    <t>na podst. art. 48 u.1 pkt 2 i 3</t>
  </si>
  <si>
    <t>na podst. art. 113 u. 3</t>
  </si>
  <si>
    <t>stan długu na 31.12.</t>
  </si>
  <si>
    <t>X</t>
  </si>
  <si>
    <t xml:space="preserve">dług </t>
  </si>
  <si>
    <t>spłata rat</t>
  </si>
  <si>
    <t>w tym: I kw.</t>
  </si>
  <si>
    <t>w tym: II kw.</t>
  </si>
  <si>
    <t>w tym: III kw.</t>
  </si>
  <si>
    <t>w tym: IV kw.</t>
  </si>
  <si>
    <t>spłata odsetek</t>
  </si>
  <si>
    <t>transza długu</t>
  </si>
  <si>
    <t>Plan po zmianach</t>
  </si>
  <si>
    <r>
      <t xml:space="preserve">Szpitale ogólne - </t>
    </r>
    <r>
      <rPr>
        <sz val="11"/>
        <rFont val="Times New Roman"/>
        <family val="1"/>
      </rPr>
      <t>dofinansowanie windy dla Szpitala Rehabilitacyjnego i Opieki Długoterminowej</t>
    </r>
  </si>
  <si>
    <t xml:space="preserve">Plan  po zmianach </t>
  </si>
  <si>
    <t>2. Hala o lekkiej konstrukcji przy TCSiT</t>
  </si>
  <si>
    <t>Dotacje, dochody i wydatki na 2006 rok</t>
  </si>
  <si>
    <t xml:space="preserve">związane z realizacją zadań zleconych </t>
  </si>
  <si>
    <t>z zakresu administracji rządowej.</t>
  </si>
  <si>
    <t>§</t>
  </si>
  <si>
    <t>Wyszczególnienie</t>
  </si>
  <si>
    <t>Dochody</t>
  </si>
  <si>
    <t>Administracja publiczna - Urzędy wojewódzkie - wpływy z różnych opłat</t>
  </si>
  <si>
    <t>Pomoc społeczna - Usługi opiekuńcze i specjalistyczne usługi opiekuńcze - wpływy z usług</t>
  </si>
  <si>
    <t>Dotacje</t>
  </si>
  <si>
    <t>Administracja publiczna - Urzędy wojewódzkie - dotacje celowe otrzymane z budżetu państwa na realizację zadań bieżących z zakresu administracji rządowej</t>
  </si>
  <si>
    <t>Urzędy naczelnych organów  władzy państwowej, kontroli i ochrony prawa oraz sądownictwa - prowadzenie stałego rejestru wyborców - dotacje celowe otrzymane z budżetu państwa na realizację zadań bieżących z zakresu administracji rządowej</t>
  </si>
  <si>
    <t>Ośrodki wsparcia - dotacje celowe otrzymane z budżetu państwa na realizację zadań bieżących z zakresu administracji rządowej</t>
  </si>
  <si>
    <t>Świadczenia rodzinne oraz składki na ubezpieczenia emerytalne i rentowe z ubezpieczenia społecznego -dotacje celowe otrzymane z budżetu państwa na realizację zadań bieżących z zakresu administracji rządowej</t>
  </si>
  <si>
    <t>Składki na ubezpieczenie zdrowotne opłacane za osoby pobierające niektóre świadczenia z pomocy społecznej - dotacje celowe otrzymane z budżetu państwa na realizację zadań bieżących z zakresu administracji rządowej</t>
  </si>
  <si>
    <t>Zasiłki i pomoc w naturze oraz składki na ubezpieczenia emerytalne i rentowe- dotacje celowe otrzymane z budżetu państwa na realizację zadań bieżących z zakresu administracji rządowej</t>
  </si>
  <si>
    <t>Usługi opiekuńcze i specjalistyczne usługi opiekuńcze  - dotacje celowe otrzymane z budżetu państwa na realizację zadań bieżących z zakresu administracji rządowej</t>
  </si>
  <si>
    <t>Wydatki</t>
  </si>
  <si>
    <t>Urzędy wojewódzkie</t>
  </si>
  <si>
    <t xml:space="preserve"> * wynagrodzenia osobowe </t>
  </si>
  <si>
    <t xml:space="preserve"> * dodatkowe wynagrodzenie roczne</t>
  </si>
  <si>
    <t xml:space="preserve"> * składki na ubezpieczenia społeczne</t>
  </si>
  <si>
    <t xml:space="preserve"> * składki na Fundusz Pracy</t>
  </si>
  <si>
    <t>Urzędy naczelnych organów  władzy państwowej, kontroli i ochrony prawa oraz sądownictwa</t>
  </si>
  <si>
    <t xml:space="preserve"> * pozostałe wydatki</t>
  </si>
  <si>
    <t xml:space="preserve"> * dotacja celowa z budżetu na finansowanie lub dofinansowanie zadań zleconych do realizacji stowarzyszeniom</t>
  </si>
  <si>
    <t xml:space="preserve"> * wynagrodzenia bezosobowe </t>
  </si>
  <si>
    <t xml:space="preserve">Składki na ubezpieczenie zdrowotne opłacane za osoby pobierające niektóre świadczenia z pomocy społecznej </t>
  </si>
  <si>
    <t>Zasiłki i pomoc w naturze oraz składki na ubezpieczenia emerytalne i rentowe</t>
  </si>
  <si>
    <t>1. Termomodernizacja szkół podstawowych i gimnazjów</t>
  </si>
  <si>
    <t>2. SSP Nr 2 - dofinansowanie wybudowania dźwigu platformowego dla osób niepełnosprawnych</t>
  </si>
  <si>
    <t>Wykonanie klatek dla psów w Schronisku dla zwierząt</t>
  </si>
  <si>
    <t xml:space="preserve">  Załącznik Nr 1 do Uchwały Nr XLIII/376/2006</t>
  </si>
  <si>
    <t xml:space="preserve">  Załącznik Nr 2 do Uchwały Nr XLIII/376/2006</t>
  </si>
  <si>
    <t xml:space="preserve">  Załącznik Nr 3 do Uchwały Nr XLIII/376/2006</t>
  </si>
  <si>
    <t xml:space="preserve">                                                                           Załącznik Nr 4  do Uchwały Nr XLIII/376/2006</t>
  </si>
  <si>
    <t xml:space="preserve">  Załącznik Nr 5 do Uchwały Nr XLIII/376/2006</t>
  </si>
  <si>
    <t xml:space="preserve">  Załącznik Nr 6 do Uchwały Nr XLIII/376/2006</t>
  </si>
  <si>
    <t xml:space="preserve">  Załącznik Nr 7 do Uchwały Nr XLIII/376/2006</t>
  </si>
  <si>
    <t xml:space="preserve">  Załącznik Nr  10 do Uchwały Nr XLIII/376/2006</t>
  </si>
  <si>
    <t>Część oświatowa subwencji ogólnej dla jst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</si>
</sst>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00"/>
    <numFmt numFmtId="167" formatCode="#,##0\ &quot;zł&quot;"/>
    <numFmt numFmtId="168" formatCode="###0"/>
    <numFmt numFmtId="169" formatCode="#,##0.00_);[Red]\(#,##0.00\)"/>
    <numFmt numFmtId="170" formatCode="0###"/>
  </numFmts>
  <fonts count="49">
    <font>
      <sz val="10"/>
      <name val="Arial"/>
      <family val="0"/>
    </font>
    <font>
      <sz val="14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1"/>
    </font>
    <font>
      <sz val="14"/>
      <name val="TimesPl"/>
      <family val="2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4"/>
      <name val="TimesPl"/>
      <family val="0"/>
    </font>
    <font>
      <b/>
      <sz val="13"/>
      <name val="Times New Roman CE"/>
      <family val="1"/>
    </font>
    <font>
      <sz val="13"/>
      <name val="Times New Roman CE"/>
      <family val="1"/>
    </font>
    <font>
      <sz val="13.5"/>
      <name val="Times New Roman CE"/>
      <family val="1"/>
    </font>
    <font>
      <sz val="12"/>
      <name val="Times New Roman CE"/>
      <family val="1"/>
    </font>
    <font>
      <sz val="10"/>
      <name val="MS Sans Serif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6"/>
      <name val="CaslonOpenFacePl"/>
      <family val="2"/>
    </font>
    <font>
      <sz val="16"/>
      <name val="ZapfChanceryPl"/>
      <family val="2"/>
    </font>
    <font>
      <b/>
      <sz val="12"/>
      <name val="Arial CE"/>
      <family val="2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7"/>
      <name val="Times New Roman CE"/>
      <family val="1"/>
    </font>
    <font>
      <sz val="7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8"/>
      <name val="Arial"/>
      <family val="0"/>
    </font>
    <font>
      <b/>
      <sz val="12"/>
      <name val="TimesPl"/>
      <family val="0"/>
    </font>
    <font>
      <b/>
      <sz val="13"/>
      <name val="TimesPl"/>
      <family val="0"/>
    </font>
    <font>
      <sz val="12"/>
      <name val="TimesPl"/>
      <family val="2"/>
    </font>
    <font>
      <sz val="13"/>
      <name val="TimesPl"/>
      <family val="2"/>
    </font>
    <font>
      <sz val="11"/>
      <name val="Times New Roman CE"/>
      <family val="1"/>
    </font>
    <font>
      <sz val="12"/>
      <name val="Arial"/>
      <family val="0"/>
    </font>
    <font>
      <sz val="12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sz val="12.5"/>
      <name val="Times New Roman C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 style="thin"/>
      <right style="medium"/>
      <top style="dotted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medium"/>
      <bottom>
        <color indexed="63"/>
      </bottom>
    </border>
    <border>
      <left style="thin"/>
      <right style="thick"/>
      <top style="hair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3" fontId="1" fillId="0" borderId="2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 indent="1"/>
    </xf>
    <xf numFmtId="3" fontId="1" fillId="0" borderId="8" xfId="0" applyNumberFormat="1" applyFont="1" applyBorder="1" applyAlignment="1">
      <alignment vertical="center" wrapText="1"/>
    </xf>
    <xf numFmtId="0" fontId="11" fillId="0" borderId="22" xfId="0" applyFont="1" applyBorder="1" applyAlignment="1">
      <alignment horizontal="left" wrapText="1" indent="1"/>
    </xf>
    <xf numFmtId="3" fontId="1" fillId="0" borderId="23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horizontal="left" wrapText="1" indent="1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0" fontId="11" fillId="0" borderId="0" xfId="20" applyFont="1" applyBorder="1">
      <alignment/>
      <protection/>
    </xf>
    <xf numFmtId="0" fontId="11" fillId="0" borderId="0" xfId="21" applyFont="1" applyAlignment="1" quotePrefix="1">
      <alignment horizontal="right"/>
      <protection/>
    </xf>
    <xf numFmtId="0" fontId="5" fillId="0" borderId="0" xfId="20" applyFont="1" applyBorder="1" applyAlignment="1">
      <alignment horizontal="centerContinuous"/>
      <protection/>
    </xf>
    <xf numFmtId="0" fontId="3" fillId="0" borderId="0" xfId="20" applyFont="1" applyBorder="1" applyAlignment="1">
      <alignment horizontal="centerContinuous"/>
      <protection/>
    </xf>
    <xf numFmtId="0" fontId="11" fillId="0" borderId="0" xfId="20" applyFont="1" applyBorder="1" applyAlignment="1">
      <alignment horizontal="centerContinuous"/>
      <protection/>
    </xf>
    <xf numFmtId="0" fontId="11" fillId="0" borderId="0" xfId="20" applyFont="1" applyBorder="1" applyAlignment="1">
      <alignment horizontal="centerContinuous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3" fillId="0" borderId="21" xfId="20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4" fillId="0" borderId="33" xfId="19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/>
      <protection/>
    </xf>
    <xf numFmtId="3" fontId="1" fillId="0" borderId="34" xfId="20" applyNumberFormat="1" applyFont="1" applyBorder="1" applyAlignment="1">
      <alignment horizontal="right" vertical="center" wrapText="1"/>
      <protection/>
    </xf>
    <xf numFmtId="0" fontId="1" fillId="0" borderId="35" xfId="19" applyFont="1" applyBorder="1" applyAlignment="1" quotePrefix="1">
      <alignment horizontal="center" vertical="center" wrapText="1"/>
      <protection/>
    </xf>
    <xf numFmtId="0" fontId="1" fillId="0" borderId="36" xfId="20" applyFont="1" applyBorder="1" applyAlignment="1">
      <alignment horizontal="center" vertical="center"/>
      <protection/>
    </xf>
    <xf numFmtId="0" fontId="1" fillId="0" borderId="16" xfId="19" applyFont="1" applyBorder="1" applyAlignment="1" quotePrefix="1">
      <alignment horizontal="center" vertical="center" wrapText="1"/>
      <protection/>
    </xf>
    <xf numFmtId="166" fontId="1" fillId="0" borderId="36" xfId="20" applyNumberFormat="1" applyFont="1" applyBorder="1" applyAlignment="1">
      <alignment horizontal="center" vertical="center"/>
      <protection/>
    </xf>
    <xf numFmtId="3" fontId="1" fillId="0" borderId="34" xfId="20" applyNumberFormat="1" applyFont="1" applyBorder="1" applyAlignment="1" quotePrefix="1">
      <alignment horizontal="center" vertical="center" wrapText="1"/>
      <protection/>
    </xf>
    <xf numFmtId="3" fontId="1" fillId="0" borderId="37" xfId="20" applyNumberFormat="1" applyFont="1" applyBorder="1" applyAlignment="1">
      <alignment horizontal="right" vertical="center" wrapText="1"/>
      <protection/>
    </xf>
    <xf numFmtId="3" fontId="1" fillId="0" borderId="34" xfId="20" applyNumberFormat="1" applyFont="1" applyBorder="1" applyAlignment="1">
      <alignment horizontal="center" vertical="center" wrapText="1"/>
      <protection/>
    </xf>
    <xf numFmtId="0" fontId="5" fillId="0" borderId="31" xfId="20" applyFont="1" applyBorder="1" applyAlignment="1">
      <alignment horizontal="centerContinuous" vertical="center"/>
      <protection/>
    </xf>
    <xf numFmtId="0" fontId="3" fillId="0" borderId="38" xfId="20" applyFont="1" applyBorder="1" applyAlignment="1">
      <alignment horizontal="centerContinuous"/>
      <protection/>
    </xf>
    <xf numFmtId="3" fontId="6" fillId="0" borderId="32" xfId="20" applyNumberFormat="1" applyFont="1" applyBorder="1" applyAlignment="1">
      <alignment horizontal="right" vertical="center"/>
      <protection/>
    </xf>
    <xf numFmtId="3" fontId="6" fillId="0" borderId="39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3" fontId="6" fillId="0" borderId="40" xfId="20" applyNumberFormat="1" applyFont="1" applyBorder="1" applyAlignment="1">
      <alignment horizontal="right" vertical="center"/>
      <protection/>
    </xf>
    <xf numFmtId="0" fontId="11" fillId="0" borderId="41" xfId="20" applyFont="1" applyBorder="1">
      <alignment/>
      <protection/>
    </xf>
    <xf numFmtId="167" fontId="1" fillId="0" borderId="42" xfId="20" applyNumberFormat="1" applyFont="1" applyBorder="1" applyAlignment="1">
      <alignment horizontal="right"/>
      <protection/>
    </xf>
    <xf numFmtId="167" fontId="1" fillId="0" borderId="43" xfId="20" applyNumberFormat="1" applyFont="1" applyBorder="1" applyAlignment="1">
      <alignment horizontal="center"/>
      <protection/>
    </xf>
    <xf numFmtId="167" fontId="1" fillId="0" borderId="43" xfId="20" applyNumberFormat="1" applyFont="1" applyBorder="1" applyAlignment="1">
      <alignment horizontal="left"/>
      <protection/>
    </xf>
    <xf numFmtId="167" fontId="1" fillId="0" borderId="44" xfId="20" applyNumberFormat="1" applyFont="1" applyBorder="1" applyAlignment="1">
      <alignment horizontal="right"/>
      <protection/>
    </xf>
    <xf numFmtId="167" fontId="1" fillId="0" borderId="45" xfId="20" applyNumberFormat="1" applyFont="1" applyBorder="1" applyAlignment="1">
      <alignment horizontal="right"/>
      <protection/>
    </xf>
    <xf numFmtId="167" fontId="1" fillId="0" borderId="0" xfId="20" applyNumberFormat="1" applyFont="1" applyBorder="1" applyAlignment="1">
      <alignment horizontal="center"/>
      <protection/>
    </xf>
    <xf numFmtId="167" fontId="1" fillId="0" borderId="0" xfId="20" applyNumberFormat="1" applyFont="1" applyBorder="1" applyAlignment="1">
      <alignment horizontal="left"/>
      <protection/>
    </xf>
    <xf numFmtId="167" fontId="1" fillId="0" borderId="46" xfId="20" applyNumberFormat="1" applyFont="1" applyBorder="1" applyAlignment="1">
      <alignment horizontal="right"/>
      <protection/>
    </xf>
    <xf numFmtId="6" fontId="1" fillId="0" borderId="47" xfId="20" applyNumberFormat="1" applyFont="1" applyBorder="1" applyAlignment="1">
      <alignment horizontal="right"/>
      <protection/>
    </xf>
    <xf numFmtId="6" fontId="1" fillId="0" borderId="41" xfId="20" applyNumberFormat="1" applyFont="1" applyBorder="1" applyAlignment="1">
      <alignment horizontal="center"/>
      <protection/>
    </xf>
    <xf numFmtId="167" fontId="1" fillId="0" borderId="41" xfId="20" applyNumberFormat="1" applyFont="1" applyBorder="1" applyAlignment="1">
      <alignment horizontal="left"/>
      <protection/>
    </xf>
    <xf numFmtId="167" fontId="1" fillId="0" borderId="48" xfId="20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14" xfId="20" applyFont="1" applyBorder="1" applyAlignment="1">
      <alignment horizontal="center" vertical="center"/>
      <protection/>
    </xf>
    <xf numFmtId="0" fontId="17" fillId="0" borderId="49" xfId="20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17" xfId="20" applyFont="1" applyBorder="1" applyAlignment="1">
      <alignment horizontal="center" vertical="center"/>
      <protection/>
    </xf>
    <xf numFmtId="0" fontId="17" fillId="0" borderId="3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/>
      <protection/>
    </xf>
    <xf numFmtId="0" fontId="19" fillId="0" borderId="0" xfId="18" applyFont="1" applyAlignment="1">
      <alignment horizontal="right" vertical="center"/>
      <protection/>
    </xf>
    <xf numFmtId="0" fontId="20" fillId="0" borderId="0" xfId="18" applyFont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7" fillId="0" borderId="5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 quotePrefix="1">
      <alignment horizontal="right" vertical="center"/>
    </xf>
    <xf numFmtId="3" fontId="17" fillId="0" borderId="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 quotePrefix="1">
      <alignment horizontal="right" vertical="center"/>
    </xf>
    <xf numFmtId="3" fontId="3" fillId="0" borderId="7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 quotePrefix="1">
      <alignment horizontal="right" vertical="center"/>
    </xf>
    <xf numFmtId="3" fontId="3" fillId="0" borderId="34" xfId="0" applyNumberFormat="1" applyFont="1" applyBorder="1" applyAlignment="1" quotePrefix="1">
      <alignment horizontal="center" vertical="center"/>
    </xf>
    <xf numFmtId="3" fontId="3" fillId="0" borderId="16" xfId="0" applyNumberFormat="1" applyFont="1" applyBorder="1" applyAlignment="1" quotePrefix="1">
      <alignment horizontal="center" vertical="center"/>
    </xf>
    <xf numFmtId="3" fontId="3" fillId="0" borderId="26" xfId="0" applyNumberFormat="1" applyFont="1" applyBorder="1" applyAlignment="1" quotePrefix="1">
      <alignment horizontal="center" vertical="center"/>
    </xf>
    <xf numFmtId="0" fontId="3" fillId="0" borderId="5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3" fontId="3" fillId="0" borderId="50" xfId="0" applyNumberFormat="1" applyFont="1" applyBorder="1" applyAlignment="1" quotePrefix="1">
      <alignment horizontal="right" vertical="center"/>
    </xf>
    <xf numFmtId="3" fontId="3" fillId="0" borderId="50" xfId="0" applyNumberFormat="1" applyFont="1" applyBorder="1" applyAlignment="1">
      <alignment vertical="center"/>
    </xf>
    <xf numFmtId="3" fontId="3" fillId="0" borderId="50" xfId="0" applyNumberFormat="1" applyFont="1" applyBorder="1" applyAlignment="1" quotePrefix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3" fontId="17" fillId="0" borderId="2" xfId="0" applyNumberFormat="1" applyFont="1" applyBorder="1" applyAlignment="1" quotePrefix="1">
      <alignment horizontal="center" vertical="center"/>
    </xf>
    <xf numFmtId="0" fontId="3" fillId="0" borderId="49" xfId="0" applyFont="1" applyBorder="1" applyAlignment="1">
      <alignment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3" fontId="3" fillId="0" borderId="52" xfId="0" applyNumberFormat="1" applyFont="1" applyBorder="1" applyAlignment="1">
      <alignment vertical="center"/>
    </xf>
    <xf numFmtId="3" fontId="3" fillId="0" borderId="52" xfId="0" applyNumberFormat="1" applyFont="1" applyBorder="1" applyAlignment="1" quotePrefix="1">
      <alignment horizontal="center" vertical="center"/>
    </xf>
    <xf numFmtId="3" fontId="3" fillId="0" borderId="23" xfId="0" applyNumberFormat="1" applyFont="1" applyBorder="1" applyAlignment="1" quotePrefix="1">
      <alignment horizontal="center" vertical="center"/>
    </xf>
    <xf numFmtId="0" fontId="3" fillId="0" borderId="53" xfId="0" applyFont="1" applyBorder="1" applyAlignment="1">
      <alignment horizontal="left" vertical="top" wrapText="1"/>
    </xf>
    <xf numFmtId="3" fontId="3" fillId="0" borderId="53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top" wrapText="1"/>
    </xf>
    <xf numFmtId="3" fontId="3" fillId="0" borderId="54" xfId="0" applyNumberFormat="1" applyFont="1" applyBorder="1" applyAlignment="1">
      <alignment vertical="center"/>
    </xf>
    <xf numFmtId="3" fontId="3" fillId="0" borderId="54" xfId="0" applyNumberFormat="1" applyFont="1" applyBorder="1" applyAlignment="1" quotePrefix="1">
      <alignment horizontal="center" vertical="center"/>
    </xf>
    <xf numFmtId="3" fontId="3" fillId="0" borderId="18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vertical="center"/>
    </xf>
    <xf numFmtId="3" fontId="3" fillId="0" borderId="49" xfId="0" applyNumberFormat="1" applyFont="1" applyBorder="1" applyAlignment="1" quotePrefix="1">
      <alignment horizontal="right" vertical="center"/>
    </xf>
    <xf numFmtId="3" fontId="3" fillId="0" borderId="49" xfId="0" applyNumberFormat="1" applyFont="1" applyBorder="1" applyAlignment="1" quotePrefix="1">
      <alignment horizontal="center" vertical="center"/>
    </xf>
    <xf numFmtId="3" fontId="3" fillId="0" borderId="55" xfId="0" applyNumberFormat="1" applyFont="1" applyBorder="1" applyAlignment="1" quotePrefix="1">
      <alignment horizontal="center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18" fillId="0" borderId="50" xfId="0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18" fillId="0" borderId="56" xfId="0" applyFont="1" applyBorder="1" applyAlignment="1">
      <alignment vertical="center" wrapText="1"/>
    </xf>
    <xf numFmtId="0" fontId="3" fillId="0" borderId="50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 vertical="center" wrapText="1"/>
    </xf>
    <xf numFmtId="3" fontId="18" fillId="0" borderId="50" xfId="0" applyNumberFormat="1" applyFont="1" applyBorder="1" applyAlignment="1">
      <alignment vertical="center"/>
    </xf>
    <xf numFmtId="3" fontId="18" fillId="0" borderId="50" xfId="0" applyNumberFormat="1" applyFont="1" applyBorder="1" applyAlignment="1" quotePrefix="1">
      <alignment horizontal="right" vertical="center"/>
    </xf>
    <xf numFmtId="3" fontId="18" fillId="0" borderId="50" xfId="0" applyNumberFormat="1" applyFont="1" applyBorder="1" applyAlignment="1" quotePrefix="1">
      <alignment horizontal="center" vertical="center"/>
    </xf>
    <xf numFmtId="3" fontId="18" fillId="0" borderId="11" xfId="0" applyNumberFormat="1" applyFont="1" applyBorder="1" applyAlignment="1" quotePrefix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2" xfId="0" applyNumberFormat="1" applyFont="1" applyBorder="1" applyAlignment="1" quotePrefix="1">
      <alignment horizontal="right" vertical="center"/>
    </xf>
    <xf numFmtId="0" fontId="3" fillId="0" borderId="57" xfId="0" applyFont="1" applyBorder="1" applyAlignment="1">
      <alignment horizontal="left" vertical="top" wrapText="1"/>
    </xf>
    <xf numFmtId="3" fontId="3" fillId="0" borderId="57" xfId="0" applyNumberFormat="1" applyFont="1" applyBorder="1" applyAlignment="1">
      <alignment vertical="center"/>
    </xf>
    <xf numFmtId="3" fontId="3" fillId="0" borderId="57" xfId="0" applyNumberFormat="1" applyFont="1" applyBorder="1" applyAlignment="1" quotePrefix="1">
      <alignment horizontal="center" vertical="center"/>
    </xf>
    <xf numFmtId="3" fontId="3" fillId="0" borderId="5" xfId="0" applyNumberFormat="1" applyFont="1" applyBorder="1" applyAlignment="1" quotePrefix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59" xfId="0" applyNumberFormat="1" applyFont="1" applyBorder="1" applyAlignment="1" quotePrefix="1">
      <alignment horizontal="center"/>
    </xf>
    <xf numFmtId="0" fontId="3" fillId="0" borderId="26" xfId="0" applyFont="1" applyBorder="1" applyAlignment="1">
      <alignment vertical="top"/>
    </xf>
    <xf numFmtId="3" fontId="3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26" xfId="0" applyNumberFormat="1" applyFont="1" applyBorder="1" applyAlignment="1" quotePrefix="1">
      <alignment horizontal="center"/>
    </xf>
    <xf numFmtId="0" fontId="17" fillId="0" borderId="26" xfId="0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6" xfId="0" applyNumberFormat="1" applyFont="1" applyBorder="1" applyAlignment="1" quotePrefix="1">
      <alignment horizontal="center"/>
    </xf>
    <xf numFmtId="0" fontId="23" fillId="0" borderId="26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0" fontId="3" fillId="0" borderId="60" xfId="0" applyFont="1" applyBorder="1" applyAlignment="1">
      <alignment/>
    </xf>
    <xf numFmtId="0" fontId="3" fillId="0" borderId="57" xfId="0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57" xfId="0" applyNumberFormat="1" applyFont="1" applyBorder="1" applyAlignment="1">
      <alignment horizontal="right"/>
    </xf>
    <xf numFmtId="3" fontId="3" fillId="0" borderId="57" xfId="0" applyNumberFormat="1" applyFont="1" applyBorder="1" applyAlignment="1" quotePrefix="1">
      <alignment horizontal="center"/>
    </xf>
    <xf numFmtId="3" fontId="17" fillId="0" borderId="5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3" fontId="17" fillId="0" borderId="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24" fillId="0" borderId="3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23" fillId="0" borderId="34" xfId="0" applyFont="1" applyBorder="1" applyAlignment="1">
      <alignment vertical="center" wrapText="1"/>
    </xf>
    <xf numFmtId="0" fontId="3" fillId="0" borderId="59" xfId="0" applyFont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1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0" xfId="0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24" fillId="0" borderId="26" xfId="0" applyFont="1" applyBorder="1" applyAlignment="1">
      <alignment/>
    </xf>
    <xf numFmtId="0" fontId="24" fillId="0" borderId="57" xfId="0" applyFont="1" applyBorder="1" applyAlignment="1">
      <alignment/>
    </xf>
    <xf numFmtId="3" fontId="3" fillId="0" borderId="57" xfId="0" applyNumberFormat="1" applyFont="1" applyBorder="1" applyAlignment="1" quotePrefix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7" xfId="0" applyNumberFormat="1" applyFont="1" applyBorder="1" applyAlignment="1" quotePrefix="1">
      <alignment horizontal="right" vertical="center"/>
    </xf>
    <xf numFmtId="3" fontId="3" fillId="0" borderId="5" xfId="0" applyNumberFormat="1" applyFont="1" applyBorder="1" applyAlignment="1" quotePrefix="1">
      <alignment horizontal="right" vertical="center"/>
    </xf>
    <xf numFmtId="3" fontId="3" fillId="0" borderId="7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 quotePrefix="1">
      <alignment horizontal="center"/>
    </xf>
    <xf numFmtId="3" fontId="3" fillId="0" borderId="7" xfId="0" applyNumberFormat="1" applyFont="1" applyBorder="1" applyAlignment="1" quotePrefix="1">
      <alignment horizontal="center"/>
    </xf>
    <xf numFmtId="3" fontId="17" fillId="0" borderId="7" xfId="0" applyNumberFormat="1" applyFont="1" applyBorder="1" applyAlignment="1" quotePrefix="1">
      <alignment horizontal="center"/>
    </xf>
    <xf numFmtId="3" fontId="3" fillId="0" borderId="5" xfId="0" applyNumberFormat="1" applyFont="1" applyBorder="1" applyAlignment="1" quotePrefix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26" xfId="0" applyNumberFormat="1" applyFont="1" applyBorder="1" applyAlignment="1" quotePrefix="1">
      <alignment horizontal="right"/>
    </xf>
    <xf numFmtId="3" fontId="3" fillId="0" borderId="59" xfId="0" applyNumberFormat="1" applyFont="1" applyBorder="1" applyAlignment="1" quotePrefix="1">
      <alignment horizontal="right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3" fontId="8" fillId="0" borderId="66" xfId="0" applyNumberFormat="1" applyFont="1" applyBorder="1" applyAlignment="1" quotePrefix="1">
      <alignment horizontal="right" vertical="center" wrapText="1"/>
    </xf>
    <xf numFmtId="0" fontId="13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3" fontId="11" fillId="0" borderId="69" xfId="0" applyNumberFormat="1" applyFont="1" applyBorder="1" applyAlignment="1" quotePrefix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3" fontId="8" fillId="0" borderId="66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11" fillId="0" borderId="71" xfId="0" applyFont="1" applyBorder="1" applyAlignment="1">
      <alignment horizontal="center" vertical="center"/>
    </xf>
    <xf numFmtId="3" fontId="11" fillId="0" borderId="72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3" fontId="11" fillId="0" borderId="73" xfId="0" applyNumberFormat="1" applyFont="1" applyBorder="1" applyAlignment="1">
      <alignment vertical="center"/>
    </xf>
    <xf numFmtId="0" fontId="11" fillId="0" borderId="68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3" fontId="11" fillId="0" borderId="74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69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/>
    </xf>
    <xf numFmtId="0" fontId="11" fillId="0" borderId="68" xfId="0" applyFont="1" applyBorder="1" applyAlignment="1">
      <alignment/>
    </xf>
    <xf numFmtId="0" fontId="11" fillId="0" borderId="26" xfId="0" applyFont="1" applyBorder="1" applyAlignment="1">
      <alignment vertical="center" wrapText="1"/>
    </xf>
    <xf numFmtId="0" fontId="11" fillId="0" borderId="26" xfId="0" applyFont="1" applyBorder="1" applyAlignment="1">
      <alignment/>
    </xf>
    <xf numFmtId="3" fontId="11" fillId="0" borderId="76" xfId="0" applyNumberFormat="1" applyFont="1" applyBorder="1" applyAlignment="1">
      <alignment vertical="center"/>
    </xf>
    <xf numFmtId="0" fontId="11" fillId="0" borderId="54" xfId="0" applyFont="1" applyBorder="1" applyAlignment="1">
      <alignment/>
    </xf>
    <xf numFmtId="3" fontId="11" fillId="0" borderId="77" xfId="0" applyNumberFormat="1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3" fontId="11" fillId="0" borderId="79" xfId="0" applyNumberFormat="1" applyFont="1" applyBorder="1" applyAlignment="1">
      <alignment vertical="center"/>
    </xf>
    <xf numFmtId="0" fontId="8" fillId="0" borderId="70" xfId="0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13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1" fillId="0" borderId="68" xfId="0" applyFont="1" applyBorder="1" applyAlignment="1">
      <alignment wrapText="1"/>
    </xf>
    <xf numFmtId="0" fontId="11" fillId="0" borderId="53" xfId="0" applyFont="1" applyBorder="1" applyAlignment="1">
      <alignment wrapText="1"/>
    </xf>
    <xf numFmtId="3" fontId="11" fillId="0" borderId="80" xfId="0" applyNumberFormat="1" applyFont="1" applyBorder="1" applyAlignment="1">
      <alignment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81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26" xfId="0" applyFont="1" applyBorder="1" applyAlignment="1">
      <alignment horizontal="left" vertical="center" indent="2"/>
    </xf>
    <xf numFmtId="0" fontId="35" fillId="0" borderId="0" xfId="0" applyFont="1" applyAlignment="1">
      <alignment vertical="center"/>
    </xf>
    <xf numFmtId="0" fontId="11" fillId="0" borderId="26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13" fillId="0" borderId="8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1" fillId="0" borderId="81" xfId="0" applyFont="1" applyBorder="1" applyAlignment="1">
      <alignment vertical="center" wrapText="1"/>
    </xf>
    <xf numFmtId="3" fontId="11" fillId="0" borderId="83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 wrapText="1"/>
    </xf>
    <xf numFmtId="3" fontId="11" fillId="0" borderId="85" xfId="0" applyNumberFormat="1" applyFont="1" applyBorder="1" applyAlignment="1">
      <alignment horizontal="right" vertical="center" wrapText="1"/>
    </xf>
    <xf numFmtId="3" fontId="13" fillId="0" borderId="86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horizontal="right" vertical="center"/>
    </xf>
    <xf numFmtId="0" fontId="8" fillId="0" borderId="84" xfId="0" applyFont="1" applyBorder="1" applyAlignment="1" quotePrefix="1">
      <alignment horizontal="center" vertical="center" wrapText="1"/>
    </xf>
    <xf numFmtId="0" fontId="11" fillId="0" borderId="45" xfId="0" applyFont="1" applyBorder="1" applyAlignment="1" quotePrefix="1">
      <alignment horizontal="center" vertical="center"/>
    </xf>
    <xf numFmtId="0" fontId="11" fillId="0" borderId="87" xfId="0" applyFont="1" applyBorder="1" applyAlignment="1" quotePrefix="1">
      <alignment horizontal="center" vertical="center"/>
    </xf>
    <xf numFmtId="0" fontId="11" fillId="0" borderId="88" xfId="0" applyFont="1" applyBorder="1" applyAlignment="1" quotePrefix="1">
      <alignment horizontal="center" vertical="center"/>
    </xf>
    <xf numFmtId="0" fontId="11" fillId="0" borderId="88" xfId="0" applyFont="1" applyBorder="1" applyAlignment="1" quotePrefix="1">
      <alignment horizontal="center" vertical="center" wrapText="1"/>
    </xf>
    <xf numFmtId="0" fontId="11" fillId="0" borderId="89" xfId="0" applyFont="1" applyBorder="1" applyAlignment="1" quotePrefix="1">
      <alignment horizontal="center" vertical="center"/>
    </xf>
    <xf numFmtId="0" fontId="8" fillId="0" borderId="84" xfId="0" applyFont="1" applyBorder="1" applyAlignment="1" quotePrefix="1">
      <alignment horizontal="center" vertical="center"/>
    </xf>
    <xf numFmtId="0" fontId="11" fillId="0" borderId="45" xfId="0" applyFont="1" applyBorder="1" applyAlignment="1" quotePrefix="1">
      <alignment horizontal="center" vertical="center" wrapText="1"/>
    </xf>
    <xf numFmtId="0" fontId="11" fillId="0" borderId="90" xfId="0" applyFont="1" applyBorder="1" applyAlignment="1" quotePrefix="1">
      <alignment horizontal="center" vertical="center"/>
    </xf>
    <xf numFmtId="0" fontId="11" fillId="0" borderId="83" xfId="0" applyFont="1" applyBorder="1" applyAlignment="1" quotePrefix="1">
      <alignment horizontal="center" vertical="center"/>
    </xf>
    <xf numFmtId="0" fontId="11" fillId="0" borderId="90" xfId="0" applyFont="1" applyBorder="1" applyAlignment="1">
      <alignment horizontal="center" wrapText="1"/>
    </xf>
    <xf numFmtId="0" fontId="11" fillId="0" borderId="89" xfId="0" applyFont="1" applyBorder="1" applyAlignment="1" quotePrefix="1">
      <alignment horizontal="center" vertical="center" wrapText="1"/>
    </xf>
    <xf numFmtId="0" fontId="11" fillId="0" borderId="91" xfId="0" applyFont="1" applyBorder="1" applyAlignment="1" quotePrefix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92" xfId="0" applyFont="1" applyBorder="1" applyAlignment="1" quotePrefix="1">
      <alignment horizontal="center" vertical="center"/>
    </xf>
    <xf numFmtId="0" fontId="11" fillId="0" borderId="45" xfId="0" applyFont="1" applyBorder="1" applyAlignment="1" quotePrefix="1">
      <alignment horizontal="center" wrapText="1"/>
    </xf>
    <xf numFmtId="0" fontId="11" fillId="0" borderId="85" xfId="0" applyFont="1" applyBorder="1" applyAlignment="1" quotePrefix="1">
      <alignment horizontal="center" vertical="center" wrapText="1"/>
    </xf>
    <xf numFmtId="0" fontId="11" fillId="0" borderId="92" xfId="0" applyFont="1" applyBorder="1" applyAlignment="1" quotePrefix="1">
      <alignment horizontal="center" vertical="center" wrapText="1"/>
    </xf>
    <xf numFmtId="3" fontId="11" fillId="0" borderId="45" xfId="0" applyNumberFormat="1" applyFont="1" applyBorder="1" applyAlignment="1" quotePrefix="1">
      <alignment horizontal="center" vertical="center"/>
    </xf>
    <xf numFmtId="3" fontId="11" fillId="0" borderId="92" xfId="0" applyNumberFormat="1" applyFont="1" applyBorder="1" applyAlignment="1" quotePrefix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3" fontId="14" fillId="0" borderId="84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6" fillId="0" borderId="84" xfId="0" applyFont="1" applyBorder="1" applyAlignment="1" quotePrefix="1">
      <alignment horizontal="center" vertical="center"/>
    </xf>
    <xf numFmtId="165" fontId="11" fillId="0" borderId="53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vertical="center" shrinkToFit="1"/>
    </xf>
    <xf numFmtId="0" fontId="1" fillId="0" borderId="90" xfId="0" applyFont="1" applyBorder="1" applyAlignment="1" quotePrefix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" fillId="0" borderId="47" xfId="0" applyFont="1" applyBorder="1" applyAlignment="1" quotePrefix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3" xfId="0" applyFont="1" applyBorder="1" applyAlignment="1">
      <alignment vertical="center"/>
    </xf>
    <xf numFmtId="0" fontId="1" fillId="0" borderId="94" xfId="0" applyFont="1" applyBorder="1" applyAlignment="1" quotePrefix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3" xfId="0" applyFont="1" applyBorder="1" applyAlignment="1">
      <alignment/>
    </xf>
    <xf numFmtId="0" fontId="1" fillId="0" borderId="90" xfId="0" applyFont="1" applyBorder="1" applyAlignment="1" quotePrefix="1">
      <alignment horizontal="center"/>
    </xf>
    <xf numFmtId="0" fontId="1" fillId="0" borderId="45" xfId="0" applyFont="1" applyBorder="1" applyAlignment="1">
      <alignment horizontal="center"/>
    </xf>
    <xf numFmtId="0" fontId="11" fillId="0" borderId="95" xfId="0" applyFont="1" applyBorder="1" applyAlignment="1">
      <alignment/>
    </xf>
    <xf numFmtId="0" fontId="1" fillId="0" borderId="96" xfId="0" applyFont="1" applyBorder="1" applyAlignment="1" quotePrefix="1">
      <alignment horizontal="center"/>
    </xf>
    <xf numFmtId="0" fontId="11" fillId="0" borderId="97" xfId="0" applyFont="1" applyBorder="1" applyAlignment="1">
      <alignment/>
    </xf>
    <xf numFmtId="0" fontId="1" fillId="0" borderId="98" xfId="0" applyFont="1" applyBorder="1" applyAlignment="1" quotePrefix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/>
    </xf>
    <xf numFmtId="0" fontId="1" fillId="0" borderId="99" xfId="0" applyFont="1" applyBorder="1" applyAlignment="1" quotePrefix="1">
      <alignment horizontal="center"/>
    </xf>
    <xf numFmtId="0" fontId="11" fillId="0" borderId="93" xfId="0" applyFont="1" applyBorder="1" applyAlignment="1">
      <alignment vertical="center" shrinkToFit="1"/>
    </xf>
    <xf numFmtId="0" fontId="1" fillId="0" borderId="94" xfId="0" applyFont="1" applyBorder="1" applyAlignment="1" quotePrefix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 vertical="center" shrinkToFit="1"/>
    </xf>
    <xf numFmtId="0" fontId="1" fillId="0" borderId="42" xfId="0" applyFont="1" applyBorder="1" applyAlignment="1" quotePrefix="1">
      <alignment horizontal="center" vertical="center" shrinkToFit="1"/>
    </xf>
    <xf numFmtId="0" fontId="6" fillId="0" borderId="84" xfId="0" applyFont="1" applyBorder="1" applyAlignment="1" quotePrefix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0" fillId="0" borderId="47" xfId="0" applyFont="1" applyBorder="1" applyAlignment="1" quotePrefix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9" xfId="0" applyFont="1" applyBorder="1" applyAlignment="1">
      <alignment/>
    </xf>
    <xf numFmtId="0" fontId="1" fillId="0" borderId="45" xfId="0" applyFont="1" applyBorder="1" applyAlignment="1" quotePrefix="1">
      <alignment horizontal="center"/>
    </xf>
    <xf numFmtId="0" fontId="11" fillId="0" borderId="26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indent="1"/>
    </xf>
    <xf numFmtId="0" fontId="11" fillId="0" borderId="95" xfId="0" applyFont="1" applyBorder="1" applyAlignment="1">
      <alignment horizontal="left" indent="1"/>
    </xf>
    <xf numFmtId="0" fontId="11" fillId="0" borderId="100" xfId="0" applyFont="1" applyBorder="1" applyAlignment="1">
      <alignment/>
    </xf>
    <xf numFmtId="0" fontId="1" fillId="0" borderId="101" xfId="0" applyFont="1" applyBorder="1" applyAlignment="1" quotePrefix="1">
      <alignment horizontal="center"/>
    </xf>
    <xf numFmtId="0" fontId="11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" fillId="0" borderId="102" xfId="0" applyFont="1" applyBorder="1" applyAlignment="1" quotePrefix="1">
      <alignment horizontal="center" vertical="center"/>
    </xf>
    <xf numFmtId="0" fontId="1" fillId="0" borderId="42" xfId="0" applyFont="1" applyBorder="1" applyAlignment="1" quotePrefix="1">
      <alignment horizontal="center"/>
    </xf>
    <xf numFmtId="0" fontId="1" fillId="0" borderId="94" xfId="0" applyFont="1" applyBorder="1" applyAlignment="1" quotePrefix="1">
      <alignment horizontal="center"/>
    </xf>
    <xf numFmtId="0" fontId="11" fillId="0" borderId="34" xfId="0" applyFont="1" applyBorder="1" applyAlignment="1">
      <alignment vertical="center"/>
    </xf>
    <xf numFmtId="0" fontId="1" fillId="0" borderId="103" xfId="0" applyFont="1" applyBorder="1" applyAlignment="1" quotePrefix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81" xfId="0" applyFont="1" applyBorder="1" applyAlignment="1">
      <alignment horizontal="left" indent="1"/>
    </xf>
    <xf numFmtId="0" fontId="1" fillId="0" borderId="92" xfId="0" applyFont="1" applyBorder="1" applyAlignment="1" quotePrefix="1">
      <alignment horizontal="center"/>
    </xf>
    <xf numFmtId="3" fontId="1" fillId="0" borderId="104" xfId="0" applyNumberFormat="1" applyFont="1" applyBorder="1" applyAlignment="1">
      <alignment vertical="center"/>
    </xf>
    <xf numFmtId="0" fontId="11" fillId="0" borderId="68" xfId="0" applyFont="1" applyBorder="1" applyAlignment="1">
      <alignment horizontal="left" indent="1"/>
    </xf>
    <xf numFmtId="0" fontId="1" fillId="0" borderId="88" xfId="0" applyFont="1" applyBorder="1" applyAlignment="1" quotePrefix="1">
      <alignment horizontal="center"/>
    </xf>
    <xf numFmtId="0" fontId="11" fillId="0" borderId="93" xfId="0" applyFont="1" applyBorder="1" applyAlignment="1">
      <alignment horizontal="left" indent="1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left" indent="1"/>
    </xf>
    <xf numFmtId="0" fontId="1" fillId="0" borderId="89" xfId="0" applyFont="1" applyBorder="1" applyAlignment="1" quotePrefix="1">
      <alignment horizontal="center"/>
    </xf>
    <xf numFmtId="0" fontId="11" fillId="0" borderId="57" xfId="0" applyFont="1" applyBorder="1" applyAlignment="1">
      <alignment horizontal="center"/>
    </xf>
    <xf numFmtId="0" fontId="1" fillId="0" borderId="47" xfId="0" applyFont="1" applyBorder="1" applyAlignment="1" quotePrefix="1">
      <alignment horizontal="center"/>
    </xf>
    <xf numFmtId="0" fontId="11" fillId="0" borderId="59" xfId="0" applyFont="1" applyBorder="1" applyAlignment="1">
      <alignment horizontal="center"/>
    </xf>
    <xf numFmtId="0" fontId="1" fillId="0" borderId="42" xfId="0" applyFont="1" applyBorder="1" applyAlignment="1" quotePrefix="1">
      <alignment horizontal="center" vertical="center"/>
    </xf>
    <xf numFmtId="0" fontId="11" fillId="0" borderId="53" xfId="0" applyFont="1" applyBorder="1" applyAlignment="1">
      <alignment horizontal="left" indent="1"/>
    </xf>
    <xf numFmtId="0" fontId="11" fillId="0" borderId="105" xfId="0" applyFont="1" applyBorder="1" applyAlignment="1">
      <alignment/>
    </xf>
    <xf numFmtId="0" fontId="1" fillId="0" borderId="106" xfId="0" applyFont="1" applyBorder="1" applyAlignment="1" quotePrefix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indent="1" shrinkToFit="1"/>
    </xf>
    <xf numFmtId="0" fontId="11" fillId="0" borderId="61" xfId="0" applyFont="1" applyBorder="1" applyAlignment="1">
      <alignment vertical="center" wrapText="1"/>
    </xf>
    <xf numFmtId="0" fontId="1" fillId="0" borderId="102" xfId="0" applyFont="1" applyBorder="1" applyAlignment="1" quotePrefix="1">
      <alignment horizontal="center" vertical="center" wrapText="1"/>
    </xf>
    <xf numFmtId="0" fontId="11" fillId="0" borderId="54" xfId="0" applyFont="1" applyBorder="1" applyAlignment="1">
      <alignment horizontal="left" indent="1"/>
    </xf>
    <xf numFmtId="0" fontId="1" fillId="0" borderId="91" xfId="0" applyFont="1" applyBorder="1" applyAlignment="1" quotePrefix="1">
      <alignment horizontal="center"/>
    </xf>
    <xf numFmtId="0" fontId="11" fillId="0" borderId="57" xfId="0" applyFont="1" applyBorder="1" applyAlignment="1">
      <alignment horizontal="left" indent="1"/>
    </xf>
    <xf numFmtId="0" fontId="36" fillId="0" borderId="34" xfId="0" applyFont="1" applyBorder="1" applyAlignment="1">
      <alignment horizontal="left"/>
    </xf>
    <xf numFmtId="0" fontId="1" fillId="0" borderId="103" xfId="0" applyFont="1" applyBorder="1" applyAlignment="1" quotePrefix="1">
      <alignment horizontal="center"/>
    </xf>
    <xf numFmtId="0" fontId="11" fillId="0" borderId="54" xfId="0" applyFont="1" applyBorder="1" applyAlignment="1">
      <alignment vertical="center"/>
    </xf>
    <xf numFmtId="0" fontId="1" fillId="0" borderId="91" xfId="0" applyFont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1"/>
    </xf>
    <xf numFmtId="0" fontId="8" fillId="0" borderId="9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84" xfId="0" applyFont="1" applyBorder="1" applyAlignment="1" quotePrefix="1">
      <alignment horizontal="center" vertical="center" wrapText="1"/>
    </xf>
    <xf numFmtId="0" fontId="11" fillId="0" borderId="26" xfId="0" applyFont="1" applyBorder="1" applyAlignment="1">
      <alignment horizontal="left" vertical="center" wrapText="1" indent="1"/>
    </xf>
    <xf numFmtId="0" fontId="11" fillId="0" borderId="68" xfId="0" applyFont="1" applyBorder="1" applyAlignment="1">
      <alignment horizontal="left" wrapText="1" indent="1"/>
    </xf>
    <xf numFmtId="0" fontId="1" fillId="0" borderId="88" xfId="0" applyFont="1" applyBorder="1" applyAlignment="1" quotePrefix="1">
      <alignment horizontal="center" wrapText="1"/>
    </xf>
    <xf numFmtId="0" fontId="1" fillId="0" borderId="45" xfId="0" applyFont="1" applyBorder="1" applyAlignment="1" quotePrefix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89" xfId="0" applyFont="1" applyBorder="1" applyAlignment="1" quotePrefix="1">
      <alignment horizontal="center" vertical="center" wrapText="1"/>
    </xf>
    <xf numFmtId="0" fontId="11" fillId="0" borderId="107" xfId="0" applyFont="1" applyBorder="1" applyAlignment="1">
      <alignment horizontal="left"/>
    </xf>
    <xf numFmtId="0" fontId="1" fillId="0" borderId="108" xfId="0" applyFont="1" applyBorder="1" applyAlignment="1" quotePrefix="1">
      <alignment horizontal="center"/>
    </xf>
    <xf numFmtId="3" fontId="1" fillId="0" borderId="109" xfId="0" applyNumberFormat="1" applyFont="1" applyBorder="1" applyAlignment="1">
      <alignment vertical="center"/>
    </xf>
    <xf numFmtId="0" fontId="11" fillId="0" borderId="34" xfId="0" applyFont="1" applyBorder="1" applyAlignment="1">
      <alignment horizontal="left" vertical="center"/>
    </xf>
    <xf numFmtId="0" fontId="11" fillId="0" borderId="68" xfId="0" applyFont="1" applyBorder="1" applyAlignment="1">
      <alignment horizontal="left" indent="1" shrinkToFit="1"/>
    </xf>
    <xf numFmtId="0" fontId="1" fillId="0" borderId="88" xfId="0" applyFont="1" applyBorder="1" applyAlignment="1" quotePrefix="1">
      <alignment horizontal="center" shrinkToFit="1"/>
    </xf>
    <xf numFmtId="0" fontId="11" fillId="0" borderId="59" xfId="0" applyFont="1" applyBorder="1" applyAlignment="1">
      <alignment horizontal="left" vertical="center" wrapText="1" indent="1"/>
    </xf>
    <xf numFmtId="0" fontId="1" fillId="0" borderId="42" xfId="0" applyFont="1" applyBorder="1" applyAlignment="1" quotePrefix="1">
      <alignment horizontal="center" vertical="center" wrapText="1"/>
    </xf>
    <xf numFmtId="0" fontId="36" fillId="0" borderId="22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9" fillId="0" borderId="89" xfId="0" applyFont="1" applyBorder="1" applyAlignment="1" quotePrefix="1">
      <alignment horizontal="center" vertical="center"/>
    </xf>
    <xf numFmtId="0" fontId="11" fillId="0" borderId="57" xfId="0" applyFont="1" applyBorder="1" applyAlignment="1">
      <alignment/>
    </xf>
    <xf numFmtId="0" fontId="3" fillId="0" borderId="52" xfId="0" applyFont="1" applyBorder="1" applyAlignment="1">
      <alignment horizontal="left" wrapText="1" indent="1"/>
    </xf>
    <xf numFmtId="0" fontId="9" fillId="0" borderId="87" xfId="0" applyFont="1" applyBorder="1" applyAlignment="1" quotePrefix="1">
      <alignment horizontal="center" vertical="center" wrapText="1"/>
    </xf>
    <xf numFmtId="0" fontId="11" fillId="0" borderId="57" xfId="0" applyFont="1" applyBorder="1" applyAlignment="1">
      <alignment vertical="center" wrapText="1"/>
    </xf>
    <xf numFmtId="0" fontId="1" fillId="0" borderId="47" xfId="0" applyFont="1" applyBorder="1" applyAlignment="1" quotePrefix="1">
      <alignment horizontal="center" vertical="center" wrapText="1"/>
    </xf>
    <xf numFmtId="0" fontId="9" fillId="0" borderId="45" xfId="0" applyFont="1" applyBorder="1" applyAlignment="1" quotePrefix="1">
      <alignment horizontal="center" vertical="center" wrapText="1"/>
    </xf>
    <xf numFmtId="0" fontId="9" fillId="0" borderId="89" xfId="0" applyFont="1" applyBorder="1" applyAlignment="1" quotePrefix="1">
      <alignment horizontal="center" vertical="center" wrapText="1"/>
    </xf>
    <xf numFmtId="0" fontId="11" fillId="0" borderId="54" xfId="0" applyFont="1" applyBorder="1" applyAlignment="1">
      <alignment horizontal="left" wrapText="1" indent="1"/>
    </xf>
    <xf numFmtId="0" fontId="1" fillId="0" borderId="91" xfId="0" applyFont="1" applyBorder="1" applyAlignment="1" quotePrefix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54" xfId="0" applyFont="1" applyBorder="1" applyAlignment="1">
      <alignment horizontal="left" indent="1" shrinkToFit="1"/>
    </xf>
    <xf numFmtId="0" fontId="6" fillId="0" borderId="91" xfId="0" applyFont="1" applyBorder="1" applyAlignment="1" quotePrefix="1">
      <alignment horizontal="center" wrapText="1"/>
    </xf>
    <xf numFmtId="0" fontId="11" fillId="0" borderId="61" xfId="0" applyFont="1" applyBorder="1" applyAlignment="1">
      <alignment horizontal="left" wrapText="1" indent="1"/>
    </xf>
    <xf numFmtId="0" fontId="1" fillId="0" borderId="102" xfId="0" applyFont="1" applyBorder="1" applyAlignment="1" quotePrefix="1">
      <alignment horizontal="center" wrapText="1"/>
    </xf>
    <xf numFmtId="0" fontId="11" fillId="0" borderId="57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5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6" fillId="0" borderId="84" xfId="0" applyNumberFormat="1" applyFont="1" applyBorder="1" applyAlignment="1" quotePrefix="1">
      <alignment horizontal="right" vertical="center"/>
    </xf>
    <xf numFmtId="0" fontId="11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1" fillId="0" borderId="102" xfId="0" applyFont="1" applyBorder="1" applyAlignment="1" quotePrefix="1">
      <alignment horizontal="center" vertical="center"/>
    </xf>
    <xf numFmtId="3" fontId="1" fillId="0" borderId="102" xfId="0" applyNumberFormat="1" applyFont="1" applyBorder="1" applyAlignment="1" quotePrefix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36" fillId="0" borderId="57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" fillId="0" borderId="103" xfId="0" applyFont="1" applyBorder="1" applyAlignment="1" quotePrefix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110" xfId="0" applyFont="1" applyBorder="1" applyAlignment="1">
      <alignment vertical="center"/>
    </xf>
    <xf numFmtId="0" fontId="1" fillId="0" borderId="111" xfId="0" applyFont="1" applyBorder="1" applyAlignment="1" quotePrefix="1">
      <alignment horizontal="center" vertical="center"/>
    </xf>
    <xf numFmtId="0" fontId="11" fillId="0" borderId="112" xfId="0" applyFont="1" applyBorder="1" applyAlignment="1">
      <alignment vertical="center"/>
    </xf>
    <xf numFmtId="0" fontId="1" fillId="0" borderId="113" xfId="0" applyFont="1" applyBorder="1" applyAlignment="1" quotePrefix="1">
      <alignment horizontal="center" vertical="center"/>
    </xf>
    <xf numFmtId="0" fontId="11" fillId="0" borderId="34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11" fillId="0" borderId="68" xfId="0" applyFont="1" applyBorder="1" applyAlignment="1">
      <alignment horizontal="left" indent="1"/>
    </xf>
    <xf numFmtId="0" fontId="11" fillId="0" borderId="22" xfId="0" applyFont="1" applyBorder="1" applyAlignment="1">
      <alignment horizontal="left" indent="1"/>
    </xf>
    <xf numFmtId="0" fontId="11" fillId="0" borderId="26" xfId="0" applyFont="1" applyBorder="1" applyAlignment="1">
      <alignment horizontal="left" indent="1"/>
    </xf>
    <xf numFmtId="0" fontId="9" fillId="0" borderId="45" xfId="0" applyFont="1" applyBorder="1" applyAlignment="1" quotePrefix="1">
      <alignment horizontal="center" vertical="center"/>
    </xf>
    <xf numFmtId="0" fontId="11" fillId="0" borderId="57" xfId="0" applyFont="1" applyBorder="1" applyAlignment="1">
      <alignment horizontal="left" indent="1" shrinkToFit="1"/>
    </xf>
    <xf numFmtId="0" fontId="9" fillId="0" borderId="47" xfId="0" applyFont="1" applyBorder="1" applyAlignment="1" quotePrefix="1">
      <alignment horizontal="center" shrinkToFit="1"/>
    </xf>
    <xf numFmtId="0" fontId="9" fillId="0" borderId="45" xfId="0" applyFont="1" applyBorder="1" applyAlignment="1" quotePrefix="1">
      <alignment horizontal="center" shrinkToFit="1"/>
    </xf>
    <xf numFmtId="0" fontId="11" fillId="0" borderId="114" xfId="0" applyFont="1" applyBorder="1" applyAlignment="1">
      <alignment horizontal="left" indent="1"/>
    </xf>
    <xf numFmtId="0" fontId="1" fillId="0" borderId="115" xfId="0" applyFont="1" applyBorder="1" applyAlignment="1" quotePrefix="1">
      <alignment horizontal="center"/>
    </xf>
    <xf numFmtId="0" fontId="11" fillId="0" borderId="57" xfId="0" applyFont="1" applyBorder="1" applyAlignment="1">
      <alignment horizontal="left" shrinkToFit="1"/>
    </xf>
    <xf numFmtId="0" fontId="1" fillId="0" borderId="45" xfId="0" applyFont="1" applyBorder="1" applyAlignment="1" quotePrefix="1">
      <alignment horizontal="center" shrinkToFit="1"/>
    </xf>
    <xf numFmtId="0" fontId="11" fillId="0" borderId="105" xfId="0" applyFont="1" applyBorder="1" applyAlignment="1">
      <alignment vertical="center"/>
    </xf>
    <xf numFmtId="0" fontId="1" fillId="0" borderId="106" xfId="0" applyFont="1" applyBorder="1" applyAlignment="1" quotePrefix="1">
      <alignment horizontal="center" vertical="center"/>
    </xf>
    <xf numFmtId="0" fontId="11" fillId="0" borderId="61" xfId="0" applyFont="1" applyBorder="1" applyAlignment="1">
      <alignment horizontal="left" vertical="center" indent="1"/>
    </xf>
    <xf numFmtId="0" fontId="3" fillId="0" borderId="68" xfId="0" applyFont="1" applyBorder="1" applyAlignment="1">
      <alignment horizontal="left" wrapText="1" indent="1"/>
    </xf>
    <xf numFmtId="0" fontId="9" fillId="0" borderId="88" xfId="0" applyFont="1" applyBorder="1" applyAlignment="1" quotePrefix="1">
      <alignment horizontal="center" vertical="center"/>
    </xf>
    <xf numFmtId="0" fontId="11" fillId="0" borderId="116" xfId="0" applyFont="1" applyBorder="1" applyAlignment="1">
      <alignment horizontal="left" indent="1"/>
    </xf>
    <xf numFmtId="0" fontId="1" fillId="0" borderId="117" xfId="0" applyFont="1" applyBorder="1" applyAlignment="1" quotePrefix="1">
      <alignment horizontal="center"/>
    </xf>
    <xf numFmtId="0" fontId="11" fillId="0" borderId="26" xfId="0" applyFont="1" applyBorder="1" applyAlignment="1">
      <alignment horizontal="left"/>
    </xf>
    <xf numFmtId="3" fontId="1" fillId="0" borderId="47" xfId="0" applyNumberFormat="1" applyFont="1" applyBorder="1" applyAlignment="1" quotePrefix="1">
      <alignment horizontal="right"/>
    </xf>
    <xf numFmtId="3" fontId="1" fillId="0" borderId="96" xfId="0" applyNumberFormat="1" applyFont="1" applyBorder="1" applyAlignment="1" quotePrefix="1">
      <alignment horizontal="right"/>
    </xf>
    <xf numFmtId="3" fontId="1" fillId="0" borderId="98" xfId="0" applyNumberFormat="1" applyFont="1" applyBorder="1" applyAlignment="1" quotePrefix="1">
      <alignment horizontal="right"/>
    </xf>
    <xf numFmtId="3" fontId="1" fillId="0" borderId="94" xfId="0" applyNumberFormat="1" applyFont="1" applyBorder="1" applyAlignment="1" quotePrefix="1">
      <alignment horizontal="center" vertical="center"/>
    </xf>
    <xf numFmtId="3" fontId="1" fillId="0" borderId="90" xfId="0" applyNumberFormat="1" applyFont="1" applyBorder="1" applyAlignment="1" quotePrefix="1">
      <alignment horizontal="right"/>
    </xf>
    <xf numFmtId="3" fontId="1" fillId="0" borderId="101" xfId="0" applyNumberFormat="1" applyFont="1" applyBorder="1" applyAlignment="1" quotePrefix="1">
      <alignment horizontal="center"/>
    </xf>
    <xf numFmtId="3" fontId="1" fillId="0" borderId="94" xfId="0" applyNumberFormat="1" applyFont="1" applyBorder="1" applyAlignment="1" quotePrefix="1">
      <alignment horizontal="right" vertical="center"/>
    </xf>
    <xf numFmtId="3" fontId="1" fillId="0" borderId="94" xfId="0" applyNumberFormat="1" applyFont="1" applyBorder="1" applyAlignment="1" quotePrefix="1">
      <alignment horizontal="right"/>
    </xf>
    <xf numFmtId="3" fontId="1" fillId="0" borderId="102" xfId="0" applyNumberFormat="1" applyFont="1" applyBorder="1" applyAlignment="1" quotePrefix="1">
      <alignment horizontal="right" vertical="center"/>
    </xf>
    <xf numFmtId="3" fontId="1" fillId="0" borderId="45" xfId="0" applyNumberFormat="1" applyFont="1" applyBorder="1" applyAlignment="1" quotePrefix="1">
      <alignment horizontal="right"/>
    </xf>
    <xf numFmtId="3" fontId="1" fillId="0" borderId="45" xfId="0" applyNumberFormat="1" applyFont="1" applyBorder="1" applyAlignment="1">
      <alignment horizontal="right"/>
    </xf>
    <xf numFmtId="3" fontId="1" fillId="0" borderId="88" xfId="0" applyNumberFormat="1" applyFont="1" applyBorder="1" applyAlignment="1" quotePrefix="1">
      <alignment horizontal="right" wrapText="1"/>
    </xf>
    <xf numFmtId="3" fontId="1" fillId="0" borderId="45" xfId="0" applyNumberFormat="1" applyFont="1" applyBorder="1" applyAlignment="1" quotePrefix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 quotePrefix="1">
      <alignment horizontal="right" vertical="center" wrapText="1"/>
    </xf>
    <xf numFmtId="3" fontId="1" fillId="0" borderId="47" xfId="0" applyNumberFormat="1" applyFont="1" applyBorder="1" applyAlignment="1" quotePrefix="1">
      <alignment horizontal="right" vertical="center"/>
    </xf>
    <xf numFmtId="3" fontId="1" fillId="0" borderId="103" xfId="0" applyNumberFormat="1" applyFont="1" applyBorder="1" applyAlignment="1" quotePrefix="1">
      <alignment horizontal="right" vertical="center"/>
    </xf>
    <xf numFmtId="3" fontId="8" fillId="0" borderId="84" xfId="0" applyNumberFormat="1" applyFont="1" applyBorder="1" applyAlignment="1" quotePrefix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1" fillId="0" borderId="102" xfId="0" applyFont="1" applyBorder="1" applyAlignment="1" quotePrefix="1">
      <alignment horizontal="center" vertical="center"/>
    </xf>
    <xf numFmtId="0" fontId="11" fillId="0" borderId="61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13" xfId="0" applyFont="1" applyBorder="1" applyAlignment="1" quotePrefix="1">
      <alignment horizontal="center"/>
    </xf>
    <xf numFmtId="0" fontId="11" fillId="0" borderId="112" xfId="0" applyFont="1" applyBorder="1" applyAlignment="1">
      <alignment/>
    </xf>
    <xf numFmtId="3" fontId="1" fillId="0" borderId="113" xfId="0" applyNumberFormat="1" applyFont="1" applyBorder="1" applyAlignment="1" quotePrefix="1">
      <alignment horizontal="right"/>
    </xf>
    <xf numFmtId="3" fontId="1" fillId="0" borderId="25" xfId="0" applyNumberFormat="1" applyFont="1" applyBorder="1" applyAlignment="1">
      <alignment horizontal="right" vertical="center"/>
    </xf>
    <xf numFmtId="3" fontId="1" fillId="0" borderId="91" xfId="0" applyNumberFormat="1" applyFont="1" applyBorder="1" applyAlignment="1" quotePrefix="1">
      <alignment horizontal="right" wrapText="1"/>
    </xf>
    <xf numFmtId="3" fontId="1" fillId="0" borderId="102" xfId="0" applyNumberFormat="1" applyFont="1" applyBorder="1" applyAlignment="1" quotePrefix="1">
      <alignment horizontal="right" wrapText="1"/>
    </xf>
    <xf numFmtId="3" fontId="1" fillId="0" borderId="88" xfId="0" applyNumberFormat="1" applyFont="1" applyBorder="1" applyAlignment="1" quotePrefix="1">
      <alignment horizontal="right"/>
    </xf>
    <xf numFmtId="3" fontId="1" fillId="0" borderId="89" xfId="0" applyNumberFormat="1" applyFont="1" applyBorder="1" applyAlignment="1" quotePrefix="1">
      <alignment horizontal="right"/>
    </xf>
    <xf numFmtId="3" fontId="1" fillId="0" borderId="91" xfId="0" applyNumberFormat="1" applyFont="1" applyBorder="1" applyAlignment="1" quotePrefix="1">
      <alignment horizontal="right"/>
    </xf>
    <xf numFmtId="3" fontId="1" fillId="0" borderId="47" xfId="0" applyNumberFormat="1" applyFont="1" applyBorder="1" applyAlignment="1" quotePrefix="1">
      <alignment horizontal="right" vertical="center" wrapText="1"/>
    </xf>
    <xf numFmtId="0" fontId="11" fillId="0" borderId="59" xfId="0" applyFont="1" applyBorder="1" applyAlignment="1">
      <alignment vertical="center"/>
    </xf>
    <xf numFmtId="0" fontId="3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vertical="center"/>
    </xf>
    <xf numFmtId="3" fontId="1" fillId="0" borderId="42" xfId="0" applyNumberFormat="1" applyFont="1" applyBorder="1" applyAlignment="1" quotePrefix="1">
      <alignment horizontal="center" vertical="center"/>
    </xf>
    <xf numFmtId="3" fontId="1" fillId="0" borderId="113" xfId="0" applyNumberFormat="1" applyFont="1" applyBorder="1" applyAlignment="1" quotePrefix="1">
      <alignment horizontal="right" vertical="center"/>
    </xf>
    <xf numFmtId="3" fontId="1" fillId="0" borderId="102" xfId="0" applyNumberFormat="1" applyFont="1" applyBorder="1" applyAlignment="1" quotePrefix="1">
      <alignment horizontal="center" vertical="center"/>
    </xf>
    <xf numFmtId="3" fontId="9" fillId="0" borderId="47" xfId="0" applyNumberFormat="1" applyFont="1" applyBorder="1" applyAlignment="1" quotePrefix="1">
      <alignment horizontal="right" shrinkToFit="1"/>
    </xf>
    <xf numFmtId="3" fontId="1" fillId="0" borderId="117" xfId="0" applyNumberFormat="1" applyFont="1" applyBorder="1" applyAlignment="1" quotePrefix="1">
      <alignment horizontal="right"/>
    </xf>
    <xf numFmtId="3" fontId="8" fillId="0" borderId="118" xfId="0" applyNumberFormat="1" applyFont="1" applyBorder="1" applyAlignment="1" quotePrefix="1">
      <alignment horizontal="right" vertical="center"/>
    </xf>
    <xf numFmtId="3" fontId="1" fillId="0" borderId="42" xfId="0" applyNumberFormat="1" applyFont="1" applyBorder="1" applyAlignment="1" quotePrefix="1">
      <alignment horizontal="right" vertical="center" shrinkToFit="1"/>
    </xf>
    <xf numFmtId="3" fontId="1" fillId="0" borderId="42" xfId="0" applyNumberFormat="1" applyFont="1" applyBorder="1" applyAlignment="1" quotePrefix="1">
      <alignment horizontal="right"/>
    </xf>
    <xf numFmtId="3" fontId="1" fillId="0" borderId="93" xfId="0" applyNumberFormat="1" applyFont="1" applyBorder="1" applyAlignment="1" quotePrefix="1">
      <alignment horizontal="right"/>
    </xf>
    <xf numFmtId="3" fontId="6" fillId="0" borderId="91" xfId="0" applyNumberFormat="1" applyFont="1" applyBorder="1" applyAlignment="1" quotePrefix="1">
      <alignment horizontal="right" wrapText="1"/>
    </xf>
    <xf numFmtId="0" fontId="17" fillId="0" borderId="85" xfId="20" applyFont="1" applyBorder="1" applyAlignment="1">
      <alignment horizontal="center" vertical="center"/>
      <protection/>
    </xf>
    <xf numFmtId="0" fontId="17" fillId="0" borderId="55" xfId="20" applyFont="1" applyBorder="1" applyAlignment="1">
      <alignment horizontal="center" vertical="center" wrapText="1"/>
      <protection/>
    </xf>
    <xf numFmtId="3" fontId="11" fillId="0" borderId="16" xfId="20" applyNumberFormat="1" applyFont="1" applyBorder="1" applyAlignment="1">
      <alignment horizontal="right" vertical="center"/>
      <protection/>
    </xf>
    <xf numFmtId="0" fontId="11" fillId="0" borderId="42" xfId="20" applyFont="1" applyBorder="1" applyAlignment="1">
      <alignment/>
      <protection/>
    </xf>
    <xf numFmtId="3" fontId="11" fillId="0" borderId="12" xfId="20" applyNumberFormat="1" applyFont="1" applyBorder="1" applyAlignment="1">
      <alignment horizontal="right"/>
      <protection/>
    </xf>
    <xf numFmtId="3" fontId="11" fillId="0" borderId="7" xfId="20" applyNumberFormat="1" applyFont="1" applyBorder="1" applyAlignment="1">
      <alignment horizontal="right" vertical="center"/>
      <protection/>
    </xf>
    <xf numFmtId="0" fontId="11" fillId="0" borderId="59" xfId="20" applyFont="1" applyBorder="1" applyAlignment="1" quotePrefix="1">
      <alignment horizontal="center" wrapText="1"/>
      <protection/>
    </xf>
    <xf numFmtId="3" fontId="11" fillId="0" borderId="59" xfId="20" applyNumberFormat="1" applyFont="1" applyBorder="1" applyAlignment="1">
      <alignment horizontal="right" wrapText="1"/>
      <protection/>
    </xf>
    <xf numFmtId="3" fontId="11" fillId="0" borderId="12" xfId="20" applyNumberFormat="1" applyFont="1" applyBorder="1" applyAlignment="1">
      <alignment horizontal="right" vertical="center"/>
      <protection/>
    </xf>
    <xf numFmtId="0" fontId="11" fillId="0" borderId="26" xfId="20" applyFont="1" applyBorder="1" applyAlignment="1" quotePrefix="1">
      <alignment horizontal="center" wrapText="1"/>
      <protection/>
    </xf>
    <xf numFmtId="3" fontId="11" fillId="0" borderId="26" xfId="20" applyNumberFormat="1" applyFont="1" applyBorder="1" applyAlignment="1">
      <alignment horizontal="right" wrapText="1"/>
      <protection/>
    </xf>
    <xf numFmtId="0" fontId="11" fillId="0" borderId="26" xfId="20" applyNumberFormat="1" applyFont="1" applyBorder="1" applyAlignment="1" quotePrefix="1">
      <alignment horizontal="center" vertical="center" wrapText="1"/>
      <protection/>
    </xf>
    <xf numFmtId="0" fontId="11" fillId="0" borderId="59" xfId="20" applyFont="1" applyBorder="1" applyAlignment="1">
      <alignment horizontal="left" wrapText="1"/>
      <protection/>
    </xf>
    <xf numFmtId="0" fontId="11" fillId="0" borderId="26" xfId="20" applyFont="1" applyBorder="1" applyAlignment="1">
      <alignment horizontal="left" wrapText="1"/>
      <protection/>
    </xf>
    <xf numFmtId="0" fontId="11" fillId="0" borderId="26" xfId="20" applyFont="1" applyBorder="1" applyAlignment="1">
      <alignment wrapText="1"/>
      <protection/>
    </xf>
    <xf numFmtId="3" fontId="11" fillId="0" borderId="7" xfId="17" applyNumberFormat="1" applyFont="1" applyBorder="1" applyAlignment="1">
      <alignment horizontal="right" vertical="center"/>
      <protection/>
    </xf>
    <xf numFmtId="0" fontId="11" fillId="0" borderId="57" xfId="20" applyFont="1" applyBorder="1" applyAlignment="1">
      <alignment wrapText="1"/>
      <protection/>
    </xf>
    <xf numFmtId="3" fontId="11" fillId="0" borderId="5" xfId="17" applyNumberFormat="1" applyFont="1" applyBorder="1" applyAlignment="1">
      <alignment horizontal="right" vertical="center"/>
      <protection/>
    </xf>
    <xf numFmtId="3" fontId="11" fillId="0" borderId="16" xfId="17" applyNumberFormat="1" applyFont="1" applyBorder="1" applyAlignment="1">
      <alignment horizontal="right" vertical="center"/>
      <protection/>
    </xf>
    <xf numFmtId="3" fontId="11" fillId="0" borderId="11" xfId="17" applyNumberFormat="1" applyFont="1" applyBorder="1" applyAlignment="1">
      <alignment horizontal="right" vertical="center"/>
      <protection/>
    </xf>
    <xf numFmtId="3" fontId="11" fillId="0" borderId="5" xfId="20" applyNumberFormat="1" applyFont="1" applyBorder="1" applyAlignment="1">
      <alignment vertical="center"/>
      <protection/>
    </xf>
    <xf numFmtId="3" fontId="11" fillId="0" borderId="7" xfId="20" applyNumberFormat="1" applyFont="1" applyBorder="1" applyAlignment="1">
      <alignment vertical="center"/>
      <protection/>
    </xf>
    <xf numFmtId="3" fontId="11" fillId="0" borderId="11" xfId="20" applyNumberFormat="1" applyFont="1" applyBorder="1" applyAlignment="1">
      <alignment vertical="center"/>
      <protection/>
    </xf>
    <xf numFmtId="3" fontId="11" fillId="0" borderId="5" xfId="20" applyNumberFormat="1" applyFont="1" applyBorder="1" applyAlignment="1">
      <alignment horizontal="right" vertical="center"/>
      <protection/>
    </xf>
    <xf numFmtId="0" fontId="11" fillId="0" borderId="59" xfId="20" applyFont="1" applyBorder="1" applyAlignment="1">
      <alignment wrapText="1"/>
      <protection/>
    </xf>
    <xf numFmtId="3" fontId="11" fillId="0" borderId="12" xfId="20" applyNumberFormat="1" applyFont="1" applyBorder="1" applyAlignment="1">
      <alignment vertical="center"/>
      <protection/>
    </xf>
    <xf numFmtId="3" fontId="11" fillId="0" borderId="16" xfId="20" applyNumberFormat="1" applyFont="1" applyBorder="1" applyAlignment="1">
      <alignment vertical="center"/>
      <protection/>
    </xf>
    <xf numFmtId="3" fontId="11" fillId="0" borderId="5" xfId="20" applyNumberFormat="1" applyFont="1" applyBorder="1" applyAlignment="1">
      <alignment horizontal="right"/>
      <protection/>
    </xf>
    <xf numFmtId="0" fontId="11" fillId="0" borderId="59" xfId="20" applyFont="1" applyBorder="1" applyAlignment="1">
      <alignment/>
      <protection/>
    </xf>
    <xf numFmtId="0" fontId="11" fillId="0" borderId="50" xfId="20" applyFont="1" applyBorder="1" applyAlignment="1">
      <alignment vertical="center" wrapText="1"/>
      <protection/>
    </xf>
    <xf numFmtId="3" fontId="11" fillId="0" borderId="11" xfId="0" applyNumberFormat="1" applyFont="1" applyBorder="1" applyAlignment="1">
      <alignment horizontal="right" vertical="center"/>
    </xf>
    <xf numFmtId="3" fontId="11" fillId="0" borderId="15" xfId="20" applyNumberFormat="1" applyFont="1" applyBorder="1" applyAlignment="1">
      <alignment horizontal="right" vertical="center"/>
      <protection/>
    </xf>
    <xf numFmtId="3" fontId="11" fillId="0" borderId="15" xfId="20" applyNumberFormat="1" applyFont="1" applyBorder="1" applyAlignment="1">
      <alignment horizontal="right" vertical="center"/>
      <protection/>
    </xf>
    <xf numFmtId="0" fontId="11" fillId="0" borderId="59" xfId="20" applyFont="1" applyBorder="1" applyAlignment="1">
      <alignment vertical="center" wrapText="1"/>
      <protection/>
    </xf>
    <xf numFmtId="0" fontId="11" fillId="0" borderId="34" xfId="20" applyFont="1" applyBorder="1" applyAlignment="1">
      <alignment vertical="center"/>
      <protection/>
    </xf>
    <xf numFmtId="0" fontId="11" fillId="0" borderId="26" xfId="20" applyFont="1" applyBorder="1" applyAlignment="1">
      <alignment vertical="center" wrapText="1"/>
      <protection/>
    </xf>
    <xf numFmtId="3" fontId="11" fillId="0" borderId="45" xfId="20" applyNumberFormat="1" applyFont="1" applyBorder="1" applyAlignment="1">
      <alignment wrapText="1"/>
      <protection/>
    </xf>
    <xf numFmtId="3" fontId="11" fillId="0" borderId="103" xfId="20" applyNumberFormat="1" applyFont="1" applyBorder="1" applyAlignment="1">
      <alignment vertical="center" wrapText="1"/>
      <protection/>
    </xf>
    <xf numFmtId="3" fontId="11" fillId="0" borderId="12" xfId="17" applyNumberFormat="1" applyFont="1" applyBorder="1" applyAlignment="1">
      <alignment horizontal="right" vertical="center"/>
      <protection/>
    </xf>
    <xf numFmtId="3" fontId="11" fillId="0" borderId="99" xfId="20" applyNumberFormat="1" applyFont="1" applyBorder="1" applyAlignment="1">
      <alignment horizontal="right" vertical="center" wrapText="1"/>
      <protection/>
    </xf>
    <xf numFmtId="3" fontId="11" fillId="0" borderId="103" xfId="20" applyNumberFormat="1" applyFont="1" applyBorder="1" applyAlignment="1">
      <alignment vertical="center"/>
      <protection/>
    </xf>
    <xf numFmtId="0" fontId="8" fillId="0" borderId="2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left" vertical="center" indent="1"/>
      <protection/>
    </xf>
    <xf numFmtId="0" fontId="39" fillId="0" borderId="0" xfId="0" applyFont="1" applyAlignment="1">
      <alignment/>
    </xf>
    <xf numFmtId="0" fontId="11" fillId="0" borderId="34" xfId="20" applyFont="1" applyBorder="1" applyAlignment="1">
      <alignment horizontal="center" vertical="center"/>
      <protection/>
    </xf>
    <xf numFmtId="0" fontId="11" fillId="0" borderId="59" xfId="20" applyFont="1" applyBorder="1" applyAlignment="1">
      <alignment horizontal="center"/>
      <protection/>
    </xf>
    <xf numFmtId="0" fontId="11" fillId="0" borderId="26" xfId="20" applyFont="1" applyBorder="1" applyAlignment="1">
      <alignment horizontal="center"/>
      <protection/>
    </xf>
    <xf numFmtId="0" fontId="11" fillId="0" borderId="26" xfId="20" applyFont="1" applyBorder="1" applyAlignment="1">
      <alignment horizontal="left" vertical="center" wrapText="1"/>
      <protection/>
    </xf>
    <xf numFmtId="0" fontId="11" fillId="0" borderId="34" xfId="20" applyFont="1" applyBorder="1" applyAlignment="1">
      <alignment wrapText="1"/>
      <protection/>
    </xf>
    <xf numFmtId="0" fontId="11" fillId="0" borderId="50" xfId="20" applyFont="1" applyBorder="1" applyAlignment="1">
      <alignment horizontal="left" wrapText="1"/>
      <protection/>
    </xf>
    <xf numFmtId="3" fontId="8" fillId="0" borderId="2" xfId="20" applyNumberFormat="1" applyFont="1" applyBorder="1" applyAlignment="1">
      <alignment horizontal="right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57" xfId="20" applyFont="1" applyBorder="1" applyAlignment="1">
      <alignment horizontal="center" vertical="center"/>
      <protection/>
    </xf>
    <xf numFmtId="0" fontId="11" fillId="0" borderId="57" xfId="20" applyFont="1" applyBorder="1" applyAlignment="1">
      <alignment vertical="center" wrapText="1"/>
      <protection/>
    </xf>
    <xf numFmtId="0" fontId="11" fillId="0" borderId="26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54" xfId="20" applyFont="1" applyBorder="1" applyAlignment="1">
      <alignment horizontal="center" vertical="center"/>
      <protection/>
    </xf>
    <xf numFmtId="0" fontId="11" fillId="0" borderId="57" xfId="20" applyFont="1" applyBorder="1" applyAlignment="1">
      <alignment horizontal="left" vertical="center"/>
      <protection/>
    </xf>
    <xf numFmtId="0" fontId="11" fillId="0" borderId="26" xfId="20" applyFont="1" applyBorder="1" applyAlignment="1">
      <alignment horizontal="left" vertical="center"/>
      <protection/>
    </xf>
    <xf numFmtId="0" fontId="11" fillId="0" borderId="34" xfId="20" applyFont="1" applyBorder="1" applyAlignment="1">
      <alignment vertical="center" wrapText="1"/>
      <protection/>
    </xf>
    <xf numFmtId="0" fontId="11" fillId="0" borderId="57" xfId="20" applyFont="1" applyBorder="1" applyAlignment="1">
      <alignment vertical="center"/>
      <protection/>
    </xf>
    <xf numFmtId="0" fontId="11" fillId="0" borderId="59" xfId="20" applyFont="1" applyBorder="1" applyAlignment="1">
      <alignment horizontal="center" vertical="center"/>
      <protection/>
    </xf>
    <xf numFmtId="0" fontId="11" fillId="0" borderId="59" xfId="20" applyFont="1" applyBorder="1" applyAlignment="1">
      <alignment vertical="center"/>
      <protection/>
    </xf>
    <xf numFmtId="0" fontId="11" fillId="0" borderId="50" xfId="20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0" fontId="8" fillId="0" borderId="1" xfId="20" applyFont="1" applyBorder="1" applyAlignment="1">
      <alignment horizontal="left" vertical="center" wrapText="1" indent="1"/>
      <protection/>
    </xf>
    <xf numFmtId="0" fontId="38" fillId="0" borderId="6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8" fillId="0" borderId="1" xfId="20" applyFont="1" applyBorder="1" applyAlignment="1">
      <alignment horizontal="left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1" fillId="0" borderId="61" xfId="20" applyFont="1" applyBorder="1" applyAlignment="1">
      <alignment horizontal="center" vertical="center"/>
      <protection/>
    </xf>
    <xf numFmtId="0" fontId="11" fillId="0" borderId="61" xfId="20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3" fontId="8" fillId="0" borderId="2" xfId="20" applyNumberFormat="1" applyFont="1" applyBorder="1" applyAlignment="1">
      <alignment vertical="center"/>
      <protection/>
    </xf>
    <xf numFmtId="0" fontId="11" fillId="0" borderId="57" xfId="20" applyFont="1" applyBorder="1" applyAlignment="1" quotePrefix="1">
      <alignment horizontal="center" wrapText="1"/>
      <protection/>
    </xf>
    <xf numFmtId="0" fontId="11" fillId="0" borderId="59" xfId="20" applyFont="1" applyBorder="1" applyAlignment="1" quotePrefix="1">
      <alignment horizontal="center" vertical="center" wrapText="1"/>
      <protection/>
    </xf>
    <xf numFmtId="0" fontId="11" fillId="0" borderId="26" xfId="20" applyFont="1" applyBorder="1" applyAlignment="1" quotePrefix="1">
      <alignment horizontal="center" vertical="center" wrapText="1"/>
      <protection/>
    </xf>
    <xf numFmtId="0" fontId="11" fillId="0" borderId="57" xfId="20" applyFont="1" applyBorder="1" applyAlignment="1" quotePrefix="1">
      <alignment horizontal="center" vertical="center" wrapText="1"/>
      <protection/>
    </xf>
    <xf numFmtId="0" fontId="11" fillId="0" borderId="45" xfId="20" applyFont="1" applyBorder="1" applyAlignment="1" quotePrefix="1">
      <alignment horizontal="center" vertical="center" wrapText="1"/>
      <protection/>
    </xf>
    <xf numFmtId="0" fontId="11" fillId="0" borderId="103" xfId="20" applyFont="1" applyBorder="1" applyAlignment="1" quotePrefix="1">
      <alignment horizontal="center" vertical="center" wrapText="1"/>
      <protection/>
    </xf>
    <xf numFmtId="0" fontId="11" fillId="0" borderId="42" xfId="20" applyFont="1" applyBorder="1" applyAlignment="1" quotePrefix="1">
      <alignment horizontal="center" vertical="center" wrapText="1"/>
      <protection/>
    </xf>
    <xf numFmtId="0" fontId="11" fillId="0" borderId="99" xfId="20" applyFont="1" applyBorder="1" applyAlignment="1" quotePrefix="1">
      <alignment horizontal="center" vertical="center" wrapText="1"/>
      <protection/>
    </xf>
    <xf numFmtId="0" fontId="8" fillId="0" borderId="84" xfId="20" applyFont="1" applyBorder="1" applyAlignment="1" quotePrefix="1">
      <alignment horizontal="center" vertical="center"/>
      <protection/>
    </xf>
    <xf numFmtId="0" fontId="11" fillId="0" borderId="103" xfId="20" applyFont="1" applyBorder="1" applyAlignment="1" quotePrefix="1">
      <alignment horizontal="center" vertical="center"/>
      <protection/>
    </xf>
    <xf numFmtId="3" fontId="11" fillId="0" borderId="47" xfId="20" applyNumberFormat="1" applyFont="1" applyBorder="1" applyAlignment="1">
      <alignment vertical="center" wrapText="1"/>
      <protection/>
    </xf>
    <xf numFmtId="3" fontId="11" fillId="0" borderId="45" xfId="20" applyNumberFormat="1" applyFont="1" applyBorder="1" applyAlignment="1">
      <alignment vertical="center" wrapText="1"/>
      <protection/>
    </xf>
    <xf numFmtId="3" fontId="11" fillId="0" borderId="99" xfId="20" applyNumberFormat="1" applyFont="1" applyBorder="1" applyAlignment="1">
      <alignment vertical="center" wrapText="1"/>
      <protection/>
    </xf>
    <xf numFmtId="3" fontId="11" fillId="0" borderId="45" xfId="20" applyNumberFormat="1" applyFont="1" applyBorder="1" applyAlignment="1" quotePrefix="1">
      <alignment horizontal="center" vertical="center" wrapText="1"/>
      <protection/>
    </xf>
    <xf numFmtId="3" fontId="8" fillId="0" borderId="84" xfId="20" applyNumberFormat="1" applyFont="1" applyBorder="1" applyAlignment="1">
      <alignment vertical="center"/>
      <protection/>
    </xf>
    <xf numFmtId="0" fontId="11" fillId="0" borderId="47" xfId="20" applyFont="1" applyBorder="1" applyAlignment="1" quotePrefix="1">
      <alignment horizontal="center" vertical="center" wrapText="1"/>
      <protection/>
    </xf>
    <xf numFmtId="0" fontId="11" fillId="0" borderId="45" xfId="20" applyFont="1" applyBorder="1" applyAlignment="1">
      <alignment horizontal="center" vertical="center" wrapText="1"/>
      <protection/>
    </xf>
    <xf numFmtId="3" fontId="11" fillId="0" borderId="42" xfId="20" applyNumberFormat="1" applyFont="1" applyBorder="1" applyAlignment="1">
      <alignment vertical="center" wrapText="1"/>
      <protection/>
    </xf>
    <xf numFmtId="0" fontId="11" fillId="0" borderId="47" xfId="20" applyFont="1" applyBorder="1" applyAlignment="1" quotePrefix="1">
      <alignment horizontal="center" vertical="center"/>
      <protection/>
    </xf>
    <xf numFmtId="0" fontId="11" fillId="0" borderId="45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61" xfId="20" applyFont="1" applyBorder="1" applyAlignment="1">
      <alignment horizontal="center" vertical="center"/>
      <protection/>
    </xf>
    <xf numFmtId="3" fontId="9" fillId="0" borderId="15" xfId="20" applyNumberFormat="1" applyFont="1" applyBorder="1" applyAlignment="1">
      <alignment horizontal="right" vertical="center"/>
      <protection/>
    </xf>
    <xf numFmtId="0" fontId="38" fillId="0" borderId="61" xfId="20" applyFont="1" applyBorder="1" applyAlignment="1">
      <alignment horizontal="left" vertical="center" wrapText="1" indent="1"/>
      <protection/>
    </xf>
    <xf numFmtId="3" fontId="9" fillId="0" borderId="102" xfId="20" applyNumberFormat="1" applyFont="1" applyBorder="1" applyAlignment="1">
      <alignment vertical="center"/>
      <protection/>
    </xf>
    <xf numFmtId="3" fontId="8" fillId="0" borderId="84" xfId="20" applyNumberFormat="1" applyFont="1" applyBorder="1" applyAlignment="1">
      <alignment vertical="center" wrapText="1"/>
      <protection/>
    </xf>
    <xf numFmtId="3" fontId="11" fillId="0" borderId="59" xfId="20" applyNumberFormat="1" applyFont="1" applyBorder="1" applyAlignment="1">
      <alignment horizontal="right" vertical="center" wrapText="1"/>
      <protection/>
    </xf>
    <xf numFmtId="0" fontId="11" fillId="0" borderId="119" xfId="20" applyFont="1" applyBorder="1" applyAlignment="1">
      <alignment vertical="center" wrapText="1"/>
      <protection/>
    </xf>
    <xf numFmtId="3" fontId="11" fillId="0" borderId="120" xfId="20" applyNumberFormat="1" applyFont="1" applyBorder="1" applyAlignment="1">
      <alignment horizontal="right" vertical="center"/>
      <protection/>
    </xf>
    <xf numFmtId="3" fontId="11" fillId="0" borderId="121" xfId="20" applyNumberFormat="1" applyFont="1" applyBorder="1" applyAlignment="1">
      <alignment vertical="center" wrapText="1"/>
      <protection/>
    </xf>
    <xf numFmtId="3" fontId="11" fillId="0" borderId="34" xfId="20" applyNumberFormat="1" applyFont="1" applyBorder="1" applyAlignment="1">
      <alignment vertical="center"/>
      <protection/>
    </xf>
    <xf numFmtId="0" fontId="4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3" fillId="0" borderId="1" xfId="20" applyNumberFormat="1" applyFont="1" applyBorder="1" applyAlignment="1">
      <alignment vertical="center" wrapText="1"/>
      <protection/>
    </xf>
    <xf numFmtId="0" fontId="38" fillId="0" borderId="26" xfId="20" applyFont="1" applyBorder="1" applyAlignment="1">
      <alignment wrapText="1"/>
      <protection/>
    </xf>
    <xf numFmtId="0" fontId="38" fillId="0" borderId="34" xfId="20" applyFont="1" applyBorder="1" applyAlignment="1">
      <alignment wrapText="1"/>
      <protection/>
    </xf>
    <xf numFmtId="0" fontId="38" fillId="0" borderId="50" xfId="0" applyFont="1" applyBorder="1" applyAlignment="1">
      <alignment horizontal="center" vertical="center"/>
    </xf>
    <xf numFmtId="0" fontId="38" fillId="0" borderId="50" xfId="20" applyFont="1" applyBorder="1" applyAlignment="1">
      <alignment vertical="center" wrapText="1"/>
      <protection/>
    </xf>
    <xf numFmtId="3" fontId="38" fillId="0" borderId="99" xfId="20" applyNumberFormat="1" applyFont="1" applyBorder="1" applyAlignment="1">
      <alignment vertical="center" wrapText="1"/>
      <protection/>
    </xf>
    <xf numFmtId="3" fontId="11" fillId="0" borderId="11" xfId="20" applyNumberFormat="1" applyFont="1" applyBorder="1" applyAlignment="1">
      <alignment horizontal="right" vertical="center"/>
      <protection/>
    </xf>
    <xf numFmtId="0" fontId="38" fillId="0" borderId="61" xfId="20" applyFont="1" applyBorder="1" applyAlignment="1">
      <alignment vertical="center" wrapText="1"/>
      <protection/>
    </xf>
    <xf numFmtId="0" fontId="11" fillId="0" borderId="42" xfId="20" applyFont="1" applyBorder="1" applyAlignment="1">
      <alignment horizontal="center" vertical="center"/>
      <protection/>
    </xf>
    <xf numFmtId="0" fontId="11" fillId="0" borderId="59" xfId="20" applyFont="1" applyBorder="1" applyAlignment="1" quotePrefix="1">
      <alignment horizontal="center" vertical="center"/>
      <protection/>
    </xf>
    <xf numFmtId="0" fontId="11" fillId="0" borderId="50" xfId="20" applyFont="1" applyBorder="1" applyAlignment="1" quotePrefix="1">
      <alignment horizontal="center" vertical="center" wrapText="1"/>
      <protection/>
    </xf>
    <xf numFmtId="0" fontId="9" fillId="0" borderId="102" xfId="20" applyFont="1" applyBorder="1" applyAlignment="1" quotePrefix="1">
      <alignment horizontal="center" vertical="center"/>
      <protection/>
    </xf>
    <xf numFmtId="0" fontId="13" fillId="0" borderId="1" xfId="20" applyFont="1" applyBorder="1" applyAlignment="1" quotePrefix="1">
      <alignment horizontal="center" vertical="center" wrapText="1"/>
      <protection/>
    </xf>
    <xf numFmtId="0" fontId="8" fillId="0" borderId="84" xfId="20" applyFont="1" applyBorder="1" applyAlignment="1" quotePrefix="1">
      <alignment horizontal="center" vertical="center" wrapText="1"/>
      <protection/>
    </xf>
    <xf numFmtId="0" fontId="38" fillId="0" borderId="102" xfId="20" applyFont="1" applyBorder="1" applyAlignment="1" quotePrefix="1">
      <alignment horizontal="center" vertical="center" wrapText="1"/>
      <protection/>
    </xf>
    <xf numFmtId="0" fontId="38" fillId="0" borderId="103" xfId="20" applyFont="1" applyBorder="1" applyAlignment="1" quotePrefix="1">
      <alignment horizontal="center" vertical="center" wrapText="1"/>
      <protection/>
    </xf>
    <xf numFmtId="0" fontId="38" fillId="0" borderId="45" xfId="20" applyFont="1" applyBorder="1" applyAlignment="1" quotePrefix="1">
      <alignment horizontal="center" vertical="center" wrapText="1"/>
      <protection/>
    </xf>
    <xf numFmtId="0" fontId="38" fillId="0" borderId="99" xfId="20" applyFont="1" applyBorder="1" applyAlignment="1" quotePrefix="1">
      <alignment horizontal="center" vertical="center" wrapText="1"/>
      <protection/>
    </xf>
    <xf numFmtId="0" fontId="11" fillId="0" borderId="102" xfId="20" applyFont="1" applyBorder="1" applyAlignment="1" quotePrefix="1">
      <alignment horizontal="center" vertical="center"/>
      <protection/>
    </xf>
    <xf numFmtId="0" fontId="11" fillId="0" borderId="34" xfId="20" applyFont="1" applyBorder="1" applyAlignment="1" quotePrefix="1">
      <alignment horizontal="center" vertical="center"/>
      <protection/>
    </xf>
    <xf numFmtId="0" fontId="11" fillId="0" borderId="121" xfId="20" applyFont="1" applyBorder="1" applyAlignment="1" quotePrefix="1">
      <alignment horizontal="center" vertical="center" wrapText="1"/>
      <protection/>
    </xf>
    <xf numFmtId="0" fontId="37" fillId="0" borderId="32" xfId="0" applyFont="1" applyBorder="1" applyAlignment="1" quotePrefix="1">
      <alignment horizontal="center" vertical="center"/>
    </xf>
    <xf numFmtId="3" fontId="41" fillId="0" borderId="32" xfId="0" applyNumberFormat="1" applyFont="1" applyBorder="1" applyAlignment="1">
      <alignment horizontal="right" vertical="center"/>
    </xf>
    <xf numFmtId="3" fontId="38" fillId="0" borderId="102" xfId="20" applyNumberFormat="1" applyFont="1" applyBorder="1" applyAlignment="1" quotePrefix="1">
      <alignment horizontal="center" vertical="center" wrapText="1"/>
      <protection/>
    </xf>
    <xf numFmtId="3" fontId="38" fillId="0" borderId="103" xfId="20" applyNumberFormat="1" applyFont="1" applyBorder="1" applyAlignment="1" quotePrefix="1">
      <alignment horizontal="center" vertical="center" wrapText="1"/>
      <protection/>
    </xf>
    <xf numFmtId="3" fontId="38" fillId="0" borderId="45" xfId="20" applyNumberFormat="1" applyFont="1" applyBorder="1" applyAlignment="1" quotePrefix="1">
      <alignment horizontal="center" vertical="center" wrapText="1"/>
      <protection/>
    </xf>
    <xf numFmtId="0" fontId="11" fillId="0" borderId="54" xfId="20" applyFont="1" applyBorder="1" applyAlignment="1">
      <alignment vertical="center" wrapText="1"/>
      <protection/>
    </xf>
    <xf numFmtId="0" fontId="11" fillId="0" borderId="91" xfId="20" applyFont="1" applyBorder="1" applyAlignment="1" quotePrefix="1">
      <alignment horizontal="center" vertical="center" wrapText="1"/>
      <protection/>
    </xf>
    <xf numFmtId="3" fontId="11" fillId="0" borderId="18" xfId="20" applyNumberFormat="1" applyFont="1" applyBorder="1" applyAlignment="1">
      <alignment vertical="center"/>
      <protection/>
    </xf>
    <xf numFmtId="3" fontId="11" fillId="0" borderId="26" xfId="20" applyNumberFormat="1" applyFont="1" applyBorder="1" applyAlignment="1" quotePrefix="1">
      <alignment horizontal="center" vertical="center" wrapText="1"/>
      <protection/>
    </xf>
    <xf numFmtId="0" fontId="30" fillId="0" borderId="84" xfId="0" applyFont="1" applyBorder="1" applyAlignment="1">
      <alignment horizontal="center" vertical="center" wrapText="1"/>
    </xf>
    <xf numFmtId="3" fontId="17" fillId="0" borderId="84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3" fontId="13" fillId="0" borderId="122" xfId="0" applyNumberFormat="1" applyFont="1" applyBorder="1" applyAlignment="1">
      <alignment vertical="center"/>
    </xf>
    <xf numFmtId="0" fontId="22" fillId="0" borderId="8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 wrapText="1"/>
    </xf>
    <xf numFmtId="0" fontId="3" fillId="0" borderId="103" xfId="0" applyFont="1" applyBorder="1" applyAlignment="1" quotePrefix="1">
      <alignment horizontal="center" vertical="center" wrapText="1"/>
    </xf>
    <xf numFmtId="0" fontId="17" fillId="0" borderId="84" xfId="0" applyFont="1" applyBorder="1" applyAlignment="1" quotePrefix="1">
      <alignment horizontal="center" vertical="center" wrapText="1"/>
    </xf>
    <xf numFmtId="0" fontId="24" fillId="0" borderId="103" xfId="0" applyFont="1" applyBorder="1" applyAlignment="1" quotePrefix="1">
      <alignment horizontal="center" vertical="center" wrapText="1"/>
    </xf>
    <xf numFmtId="0" fontId="23" fillId="0" borderId="45" xfId="0" applyFont="1" applyBorder="1" applyAlignment="1" quotePrefix="1">
      <alignment horizontal="center" vertical="center" wrapText="1"/>
    </xf>
    <xf numFmtId="0" fontId="23" fillId="0" borderId="103" xfId="0" applyFont="1" applyBorder="1" applyAlignment="1" quotePrefix="1">
      <alignment horizontal="center" vertical="center" wrapText="1"/>
    </xf>
    <xf numFmtId="0" fontId="3" fillId="0" borderId="102" xfId="0" applyFont="1" applyBorder="1" applyAlignment="1" quotePrefix="1">
      <alignment horizontal="center" vertical="center" wrapText="1"/>
    </xf>
    <xf numFmtId="0" fontId="3" fillId="0" borderId="91" xfId="0" applyFont="1" applyBorder="1" applyAlignment="1" quotePrefix="1">
      <alignment horizontal="center" vertical="center" wrapText="1"/>
    </xf>
    <xf numFmtId="0" fontId="3" fillId="0" borderId="45" xfId="0" applyFont="1" applyBorder="1" applyAlignment="1" quotePrefix="1">
      <alignment horizontal="center" vertical="center" wrapText="1"/>
    </xf>
    <xf numFmtId="0" fontId="23" fillId="0" borderId="42" xfId="0" applyFont="1" applyBorder="1" applyAlignment="1" quotePrefix="1">
      <alignment horizontal="center" vertical="center" wrapText="1"/>
    </xf>
    <xf numFmtId="0" fontId="3" fillId="0" borderId="42" xfId="0" applyFont="1" applyBorder="1" applyAlignment="1" quotePrefix="1">
      <alignment horizontal="center" vertical="center" wrapText="1"/>
    </xf>
    <xf numFmtId="0" fontId="3" fillId="0" borderId="118" xfId="0" applyFont="1" applyBorder="1" applyAlignment="1" quotePrefix="1">
      <alignment horizontal="center" vertical="center" wrapText="1"/>
    </xf>
    <xf numFmtId="0" fontId="17" fillId="0" borderId="84" xfId="0" applyFont="1" applyBorder="1" applyAlignment="1" quotePrefix="1">
      <alignment horizontal="center" vertical="center"/>
    </xf>
    <xf numFmtId="0" fontId="3" fillId="0" borderId="47" xfId="0" applyFont="1" applyBorder="1" applyAlignment="1" quotePrefix="1">
      <alignment horizontal="center" vertical="center"/>
    </xf>
    <xf numFmtId="3" fontId="3" fillId="0" borderId="45" xfId="0" applyNumberFormat="1" applyFont="1" applyBorder="1" applyAlignment="1">
      <alignment vertical="center" wrapText="1"/>
    </xf>
    <xf numFmtId="0" fontId="23" fillId="0" borderId="50" xfId="0" applyFont="1" applyBorder="1" applyAlignment="1">
      <alignment vertical="center" wrapText="1"/>
    </xf>
    <xf numFmtId="0" fontId="23" fillId="0" borderId="99" xfId="0" applyFont="1" applyBorder="1" applyAlignment="1" quotePrefix="1">
      <alignment horizontal="center" vertical="center" wrapText="1"/>
    </xf>
    <xf numFmtId="0" fontId="13" fillId="0" borderId="29" xfId="20" applyFont="1" applyBorder="1" applyAlignment="1">
      <alignment horizontal="center" vertical="center"/>
      <protection/>
    </xf>
    <xf numFmtId="0" fontId="3" fillId="0" borderId="57" xfId="0" applyFont="1" applyBorder="1" applyAlignment="1">
      <alignment vertical="center" wrapText="1"/>
    </xf>
    <xf numFmtId="0" fontId="23" fillId="0" borderId="57" xfId="0" applyFont="1" applyBorder="1" applyAlignment="1">
      <alignment vertical="center" wrapText="1"/>
    </xf>
    <xf numFmtId="0" fontId="23" fillId="0" borderId="47" xfId="0" applyFont="1" applyBorder="1" applyAlignment="1" quotePrefix="1">
      <alignment horizontal="center" vertical="center" wrapText="1"/>
    </xf>
    <xf numFmtId="0" fontId="3" fillId="0" borderId="99" xfId="0" applyFont="1" applyBorder="1" applyAlignment="1" quotePrefix="1">
      <alignment horizontal="center" vertical="center" wrapText="1"/>
    </xf>
    <xf numFmtId="0" fontId="1" fillId="0" borderId="91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9" fillId="0" borderId="47" xfId="0" applyFont="1" applyBorder="1" applyAlignment="1" quotePrefix="1">
      <alignment horizontal="center" vertical="center" wrapText="1"/>
    </xf>
    <xf numFmtId="0" fontId="11" fillId="0" borderId="34" xfId="0" applyFont="1" applyBorder="1" applyAlignment="1">
      <alignment horizontal="left" indent="1" shrinkToFit="1"/>
    </xf>
    <xf numFmtId="0" fontId="1" fillId="0" borderId="103" xfId="0" applyFont="1" applyBorder="1" applyAlignment="1" quotePrefix="1">
      <alignment horizontal="center" shrinkToFit="1"/>
    </xf>
    <xf numFmtId="0" fontId="1" fillId="0" borderId="34" xfId="0" applyFont="1" applyBorder="1" applyAlignment="1" quotePrefix="1">
      <alignment horizontal="center" shrinkToFit="1"/>
    </xf>
    <xf numFmtId="3" fontId="13" fillId="0" borderId="122" xfId="0" applyNumberFormat="1" applyFont="1" applyBorder="1" applyAlignment="1" quotePrefix="1">
      <alignment horizontal="right" vertical="center"/>
    </xf>
    <xf numFmtId="0" fontId="36" fillId="0" borderId="52" xfId="0" applyFont="1" applyBorder="1" applyAlignment="1">
      <alignment vertical="center"/>
    </xf>
    <xf numFmtId="3" fontId="8" fillId="0" borderId="84" xfId="0" applyNumberFormat="1" applyFont="1" applyBorder="1" applyAlignment="1" quotePrefix="1">
      <alignment horizontal="right" vertical="center" wrapText="1"/>
    </xf>
    <xf numFmtId="3" fontId="6" fillId="0" borderId="2" xfId="0" applyNumberFormat="1" applyFont="1" applyBorder="1" applyAlignment="1" quotePrefix="1">
      <alignment horizontal="right" vertical="center"/>
    </xf>
    <xf numFmtId="3" fontId="13" fillId="0" borderId="2" xfId="20" applyNumberFormat="1" applyFont="1" applyBorder="1" applyAlignment="1">
      <alignment vertical="center" wrapText="1"/>
      <protection/>
    </xf>
    <xf numFmtId="3" fontId="41" fillId="0" borderId="122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3" xfId="0" applyFont="1" applyBorder="1" applyAlignment="1">
      <alignment horizontal="center" vertical="top" wrapText="1"/>
    </xf>
    <xf numFmtId="0" fontId="28" fillId="0" borderId="50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28" fillId="0" borderId="56" xfId="0" applyFont="1" applyBorder="1" applyAlignment="1">
      <alignment horizontal="center" wrapText="1"/>
    </xf>
    <xf numFmtId="0" fontId="28" fillId="0" borderId="123" xfId="0" applyFont="1" applyBorder="1" applyAlignment="1">
      <alignment horizontal="center" wrapText="1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24" xfId="0" applyFont="1" applyBorder="1" applyAlignment="1">
      <alignment horizontal="center" vertical="center"/>
    </xf>
    <xf numFmtId="0" fontId="25" fillId="0" borderId="125" xfId="0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/>
    </xf>
    <xf numFmtId="3" fontId="15" fillId="0" borderId="125" xfId="0" applyNumberFormat="1" applyFont="1" applyBorder="1" applyAlignment="1" applyProtection="1">
      <alignment/>
      <protection locked="0"/>
    </xf>
    <xf numFmtId="3" fontId="25" fillId="0" borderId="2" xfId="0" applyNumberFormat="1" applyFont="1" applyBorder="1" applyAlignment="1" applyProtection="1">
      <alignment horizontal="center" vertical="center"/>
      <protection locked="0"/>
    </xf>
    <xf numFmtId="3" fontId="25" fillId="0" borderId="1" xfId="0" applyNumberFormat="1" applyFont="1" applyBorder="1" applyAlignment="1" applyProtection="1">
      <alignment horizontal="center" vertical="center"/>
      <protection/>
    </xf>
    <xf numFmtId="3" fontId="25" fillId="0" borderId="33" xfId="0" applyNumberFormat="1" applyFont="1" applyBorder="1" applyAlignment="1" applyProtection="1">
      <alignment horizontal="center" vertical="center"/>
      <protection/>
    </xf>
    <xf numFmtId="3" fontId="15" fillId="0" borderId="128" xfId="0" applyNumberFormat="1" applyFont="1" applyBorder="1" applyAlignment="1" applyProtection="1">
      <alignment/>
      <protection locked="0"/>
    </xf>
    <xf numFmtId="3" fontId="25" fillId="0" borderId="33" xfId="0" applyNumberFormat="1" applyFont="1" applyBorder="1" applyAlignment="1">
      <alignment/>
    </xf>
    <xf numFmtId="3" fontId="25" fillId="0" borderId="125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125" xfId="0" applyNumberFormat="1" applyFont="1" applyBorder="1" applyAlignment="1" applyProtection="1">
      <alignment horizontal="right"/>
      <protection locked="0"/>
    </xf>
    <xf numFmtId="3" fontId="25" fillId="0" borderId="127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>
      <alignment horizontal="right"/>
    </xf>
    <xf numFmtId="3" fontId="15" fillId="0" borderId="124" xfId="0" applyNumberFormat="1" applyFont="1" applyBorder="1" applyAlignment="1" applyProtection="1">
      <alignment horizontal="right"/>
      <protection locked="0"/>
    </xf>
    <xf numFmtId="3" fontId="15" fillId="0" borderId="129" xfId="0" applyNumberFormat="1" applyFont="1" applyBorder="1" applyAlignment="1">
      <alignment horizontal="right"/>
    </xf>
    <xf numFmtId="3" fontId="25" fillId="0" borderId="126" xfId="0" applyNumberFormat="1" applyFont="1" applyBorder="1" applyAlignment="1">
      <alignment horizontal="center" vertical="center"/>
    </xf>
    <xf numFmtId="4" fontId="29" fillId="0" borderId="127" xfId="0" applyNumberFormat="1" applyFont="1" applyBorder="1" applyAlignment="1">
      <alignment horizontal="right"/>
    </xf>
    <xf numFmtId="0" fontId="25" fillId="0" borderId="0" xfId="0" applyFont="1" applyAlignment="1">
      <alignment/>
    </xf>
    <xf numFmtId="3" fontId="25" fillId="0" borderId="14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 applyBorder="1" applyAlignment="1" applyProtection="1">
      <alignment horizontal="right" vertical="center"/>
      <protection/>
    </xf>
    <xf numFmtId="3" fontId="25" fillId="0" borderId="55" xfId="0" applyNumberFormat="1" applyFont="1" applyBorder="1" applyAlignment="1" applyProtection="1">
      <alignment horizontal="right" vertical="center"/>
      <protection locked="0"/>
    </xf>
    <xf numFmtId="3" fontId="25" fillId="0" borderId="49" xfId="0" applyNumberFormat="1" applyFont="1" applyBorder="1" applyAlignment="1" applyProtection="1">
      <alignment/>
      <protection locked="0"/>
    </xf>
    <xf numFmtId="3" fontId="25" fillId="0" borderId="35" xfId="0" applyNumberFormat="1" applyFont="1" applyBorder="1" applyAlignment="1" applyProtection="1">
      <alignment/>
      <protection locked="0"/>
    </xf>
    <xf numFmtId="3" fontId="15" fillId="0" borderId="130" xfId="0" applyNumberFormat="1" applyFont="1" applyBorder="1" applyAlignment="1" applyProtection="1">
      <alignment/>
      <protection/>
    </xf>
    <xf numFmtId="3" fontId="25" fillId="0" borderId="35" xfId="0" applyNumberFormat="1" applyFont="1" applyBorder="1" applyAlignment="1" applyProtection="1">
      <alignment/>
      <protection/>
    </xf>
    <xf numFmtId="3" fontId="15" fillId="0" borderId="0" xfId="0" applyNumberFormat="1" applyFont="1" applyAlignment="1" applyProtection="1">
      <alignment/>
      <protection locked="0"/>
    </xf>
    <xf numFmtId="3" fontId="25" fillId="0" borderId="55" xfId="0" applyNumberFormat="1" applyFont="1" applyBorder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3" fontId="25" fillId="0" borderId="131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 locked="0"/>
    </xf>
    <xf numFmtId="3" fontId="15" fillId="0" borderId="132" xfId="0" applyNumberFormat="1" applyFont="1" applyBorder="1" applyAlignment="1" applyProtection="1">
      <alignment/>
      <protection locked="0"/>
    </xf>
    <xf numFmtId="3" fontId="15" fillId="0" borderId="133" xfId="0" applyNumberFormat="1" applyFont="1" applyBorder="1" applyAlignment="1">
      <alignment/>
    </xf>
    <xf numFmtId="3" fontId="29" fillId="0" borderId="0" xfId="0" applyNumberFormat="1" applyFont="1" applyAlignment="1">
      <alignment horizontal="right"/>
    </xf>
    <xf numFmtId="4" fontId="25" fillId="0" borderId="13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135" xfId="0" applyFont="1" applyBorder="1" applyAlignment="1">
      <alignment/>
    </xf>
    <xf numFmtId="3" fontId="25" fillId="0" borderId="36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15" fillId="0" borderId="136" xfId="0" applyNumberFormat="1" applyFont="1" applyBorder="1" applyAlignment="1">
      <alignment/>
    </xf>
    <xf numFmtId="3" fontId="25" fillId="0" borderId="134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37" xfId="0" applyNumberFormat="1" applyFont="1" applyBorder="1" applyAlignment="1">
      <alignment horizontal="center" vertical="center"/>
    </xf>
    <xf numFmtId="3" fontId="15" fillId="0" borderId="138" xfId="0" applyNumberFormat="1" applyFont="1" applyBorder="1" applyAlignment="1">
      <alignment horizontal="right" vertical="center"/>
    </xf>
    <xf numFmtId="3" fontId="25" fillId="0" borderId="51" xfId="0" applyNumberFormat="1" applyFont="1" applyBorder="1" applyAlignment="1">
      <alignment horizontal="center" vertical="center"/>
    </xf>
    <xf numFmtId="3" fontId="25" fillId="0" borderId="36" xfId="0" applyNumberFormat="1" applyFont="1" applyBorder="1" applyAlignment="1" applyProtection="1">
      <alignment/>
      <protection locked="0"/>
    </xf>
    <xf numFmtId="3" fontId="15" fillId="0" borderId="51" xfId="0" applyNumberFormat="1" applyFont="1" applyBorder="1" applyAlignment="1" applyProtection="1">
      <alignment/>
      <protection locked="0"/>
    </xf>
    <xf numFmtId="3" fontId="25" fillId="0" borderId="16" xfId="0" applyNumberFormat="1" applyFont="1" applyBorder="1" applyAlignment="1" applyProtection="1">
      <alignment/>
      <protection locked="0"/>
    </xf>
    <xf numFmtId="3" fontId="25" fillId="0" borderId="34" xfId="0" applyNumberFormat="1" applyFont="1" applyBorder="1" applyAlignment="1" applyProtection="1">
      <alignment/>
      <protection locked="0"/>
    </xf>
    <xf numFmtId="3" fontId="25" fillId="0" borderId="37" xfId="0" applyNumberFormat="1" applyFont="1" applyBorder="1" applyAlignment="1" applyProtection="1">
      <alignment/>
      <protection locked="0"/>
    </xf>
    <xf numFmtId="3" fontId="15" fillId="0" borderId="136" xfId="0" applyNumberFormat="1" applyFont="1" applyBorder="1" applyAlignment="1" applyProtection="1">
      <alignment/>
      <protection locked="0"/>
    </xf>
    <xf numFmtId="3" fontId="25" fillId="0" borderId="51" xfId="0" applyNumberFormat="1" applyFont="1" applyBorder="1" applyAlignment="1" applyProtection="1">
      <alignment horizontal="right"/>
      <protection locked="0"/>
    </xf>
    <xf numFmtId="3" fontId="25" fillId="0" borderId="134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4" fontId="29" fillId="0" borderId="134" xfId="0" applyNumberFormat="1" applyFont="1" applyBorder="1" applyAlignment="1">
      <alignment/>
    </xf>
    <xf numFmtId="3" fontId="25" fillId="0" borderId="16" xfId="0" applyNumberFormat="1" applyFont="1" applyBorder="1" applyAlignment="1">
      <alignment horizontal="center" vertical="center"/>
    </xf>
    <xf numFmtId="3" fontId="25" fillId="0" borderId="51" xfId="0" applyNumberFormat="1" applyFont="1" applyBorder="1" applyAlignment="1" applyProtection="1">
      <alignment horizontal="center" vertical="center"/>
      <protection locked="0"/>
    </xf>
    <xf numFmtId="3" fontId="25" fillId="0" borderId="134" xfId="0" applyNumberFormat="1" applyFont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center" vertical="center"/>
      <protection locked="0"/>
    </xf>
    <xf numFmtId="4" fontId="29" fillId="0" borderId="51" xfId="0" applyNumberFormat="1" applyFont="1" applyBorder="1" applyAlignment="1">
      <alignment horizontal="right" vertical="center"/>
    </xf>
    <xf numFmtId="3" fontId="15" fillId="0" borderId="136" xfId="0" applyNumberFormat="1" applyFont="1" applyBorder="1" applyAlignment="1" applyProtection="1">
      <alignment horizontal="right"/>
      <protection locked="0"/>
    </xf>
    <xf numFmtId="3" fontId="25" fillId="0" borderId="37" xfId="0" applyNumberFormat="1" applyFont="1" applyBorder="1" applyAlignment="1" applyProtection="1">
      <alignment horizontal="right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3" fontId="29" fillId="0" borderId="51" xfId="0" applyNumberFormat="1" applyFont="1" applyBorder="1" applyAlignment="1" applyProtection="1">
      <alignment horizontal="right"/>
      <protection/>
    </xf>
    <xf numFmtId="4" fontId="25" fillId="0" borderId="51" xfId="0" applyNumberFormat="1" applyFont="1" applyBorder="1" applyAlignment="1">
      <alignment horizontal="center" vertical="center"/>
    </xf>
    <xf numFmtId="0" fontId="25" fillId="0" borderId="139" xfId="0" applyFont="1" applyBorder="1" applyAlignment="1">
      <alignment horizontal="center" vertical="center" wrapText="1"/>
    </xf>
    <xf numFmtId="3" fontId="25" fillId="0" borderId="140" xfId="0" applyNumberFormat="1" applyFont="1" applyBorder="1" applyAlignment="1">
      <alignment horizontal="center" vertical="center"/>
    </xf>
    <xf numFmtId="3" fontId="15" fillId="0" borderId="14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25" fillId="0" borderId="142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3" fontId="25" fillId="0" borderId="141" xfId="0" applyNumberFormat="1" applyFont="1" applyBorder="1" applyAlignment="1">
      <alignment/>
    </xf>
    <xf numFmtId="3" fontId="25" fillId="0" borderId="143" xfId="0" applyNumberFormat="1" applyFont="1" applyBorder="1" applyAlignment="1">
      <alignment/>
    </xf>
    <xf numFmtId="3" fontId="25" fillId="0" borderId="144" xfId="0" applyNumberFormat="1" applyFont="1" applyBorder="1" applyAlignment="1">
      <alignment horizontal="center" vertical="center"/>
    </xf>
    <xf numFmtId="4" fontId="25" fillId="0" borderId="141" xfId="0" applyNumberFormat="1" applyFont="1" applyBorder="1" applyAlignment="1">
      <alignment horizontal="center" vertical="center"/>
    </xf>
    <xf numFmtId="4" fontId="29" fillId="0" borderId="143" xfId="0" applyNumberFormat="1" applyFont="1" applyBorder="1" applyAlignment="1">
      <alignment/>
    </xf>
    <xf numFmtId="0" fontId="25" fillId="0" borderId="145" xfId="0" applyFont="1" applyBorder="1" applyAlignment="1">
      <alignment horizontal="left" vertical="center" wrapText="1"/>
    </xf>
    <xf numFmtId="3" fontId="25" fillId="0" borderId="3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 applyProtection="1">
      <alignment/>
      <protection locked="0"/>
    </xf>
    <xf numFmtId="3" fontId="25" fillId="0" borderId="7" xfId="0" applyNumberFormat="1" applyFont="1" applyBorder="1" applyAlignment="1" applyProtection="1">
      <alignment/>
      <protection locked="0"/>
    </xf>
    <xf numFmtId="3" fontId="25" fillId="0" borderId="26" xfId="0" applyNumberFormat="1" applyFont="1" applyBorder="1" applyAlignment="1" applyProtection="1">
      <alignment/>
      <protection locked="0"/>
    </xf>
    <xf numFmtId="3" fontId="15" fillId="0" borderId="46" xfId="0" applyNumberFormat="1" applyFont="1" applyBorder="1" applyAlignment="1" applyProtection="1">
      <alignment/>
      <protection locked="0"/>
    </xf>
    <xf numFmtId="3" fontId="25" fillId="0" borderId="135" xfId="0" applyNumberFormat="1" applyFont="1" applyBorder="1" applyAlignment="1">
      <alignment horizontal="center" vertical="center"/>
    </xf>
    <xf numFmtId="3" fontId="25" fillId="0" borderId="134" xfId="0" applyNumberFormat="1" applyFont="1" applyBorder="1" applyAlignment="1">
      <alignment horizontal="center" vertical="center"/>
    </xf>
    <xf numFmtId="3" fontId="15" fillId="0" borderId="146" xfId="0" applyNumberFormat="1" applyFont="1" applyBorder="1" applyAlignment="1" applyProtection="1">
      <alignment horizontal="right"/>
      <protection locked="0"/>
    </xf>
    <xf numFmtId="3" fontId="15" fillId="0" borderId="147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center" vertical="center"/>
    </xf>
    <xf numFmtId="4" fontId="42" fillId="0" borderId="148" xfId="0" applyNumberFormat="1" applyFont="1" applyBorder="1" applyAlignment="1">
      <alignment/>
    </xf>
    <xf numFmtId="0" fontId="25" fillId="0" borderId="149" xfId="0" applyFont="1" applyBorder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148" xfId="0" applyNumberFormat="1" applyFont="1" applyBorder="1" applyAlignment="1" applyProtection="1">
      <alignment horizontal="right"/>
      <protection locked="0"/>
    </xf>
    <xf numFmtId="4" fontId="25" fillId="0" borderId="0" xfId="0" applyNumberFormat="1" applyFont="1" applyAlignment="1">
      <alignment horizontal="center" vertical="center"/>
    </xf>
    <xf numFmtId="4" fontId="25" fillId="0" borderId="148" xfId="0" applyNumberFormat="1" applyFont="1" applyBorder="1" applyAlignment="1">
      <alignment horizontal="center" vertical="center"/>
    </xf>
    <xf numFmtId="3" fontId="25" fillId="0" borderId="36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4" fontId="29" fillId="0" borderId="51" xfId="0" applyNumberFormat="1" applyFont="1" applyBorder="1" applyAlignment="1">
      <alignment/>
    </xf>
    <xf numFmtId="0" fontId="25" fillId="0" borderId="147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/>
    </xf>
    <xf numFmtId="3" fontId="25" fillId="0" borderId="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25" fillId="0" borderId="7" xfId="0" applyNumberFormat="1" applyFont="1" applyBorder="1" applyAlignment="1" applyProtection="1">
      <alignment/>
      <protection/>
    </xf>
    <xf numFmtId="3" fontId="25" fillId="0" borderId="148" xfId="0" applyNumberFormat="1" applyFont="1" applyBorder="1" applyAlignment="1">
      <alignment/>
    </xf>
    <xf numFmtId="4" fontId="25" fillId="0" borderId="132" xfId="0" applyNumberFormat="1" applyFont="1" applyBorder="1" applyAlignment="1">
      <alignment horizontal="center" vertical="center"/>
    </xf>
    <xf numFmtId="4" fontId="29" fillId="0" borderId="148" xfId="0" applyNumberFormat="1" applyFont="1" applyBorder="1" applyAlignment="1">
      <alignment/>
    </xf>
    <xf numFmtId="3" fontId="25" fillId="0" borderId="14" xfId="0" applyNumberFormat="1" applyFont="1" applyBorder="1" applyAlignment="1">
      <alignment horizontal="center" vertical="center"/>
    </xf>
    <xf numFmtId="3" fontId="15" fillId="0" borderId="150" xfId="0" applyNumberFormat="1" applyFont="1" applyBorder="1" applyAlignment="1" applyProtection="1">
      <alignment/>
      <protection locked="0"/>
    </xf>
    <xf numFmtId="3" fontId="25" fillId="0" borderId="151" xfId="0" applyNumberFormat="1" applyFont="1" applyBorder="1" applyAlignment="1" applyProtection="1">
      <alignment/>
      <protection locked="0"/>
    </xf>
    <xf numFmtId="3" fontId="15" fillId="0" borderId="130" xfId="0" applyNumberFormat="1" applyFont="1" applyBorder="1" applyAlignment="1" applyProtection="1">
      <alignment/>
      <protection locked="0"/>
    </xf>
    <xf numFmtId="3" fontId="25" fillId="0" borderId="152" xfId="0" applyNumberFormat="1" applyFont="1" applyBorder="1" applyAlignment="1">
      <alignment horizontal="center" vertical="center"/>
    </xf>
    <xf numFmtId="3" fontId="25" fillId="0" borderId="153" xfId="0" applyNumberFormat="1" applyFont="1" applyBorder="1" applyAlignment="1">
      <alignment horizontal="center" vertical="center"/>
    </xf>
    <xf numFmtId="3" fontId="25" fillId="0" borderId="154" xfId="0" applyNumberFormat="1" applyFont="1" applyBorder="1" applyAlignment="1">
      <alignment/>
    </xf>
    <xf numFmtId="3" fontId="15" fillId="0" borderId="145" xfId="0" applyNumberFormat="1" applyFont="1" applyBorder="1" applyAlignment="1">
      <alignment horizontal="right"/>
    </xf>
    <xf numFmtId="4" fontId="25" fillId="0" borderId="150" xfId="0" applyNumberFormat="1" applyFont="1" applyBorder="1" applyAlignment="1">
      <alignment horizontal="center" vertical="center"/>
    </xf>
    <xf numFmtId="4" fontId="42" fillId="0" borderId="131" xfId="0" applyNumberFormat="1" applyFont="1" applyBorder="1" applyAlignment="1">
      <alignment/>
    </xf>
    <xf numFmtId="3" fontId="25" fillId="0" borderId="154" xfId="0" applyNumberFormat="1" applyFont="1" applyBorder="1" applyAlignment="1" applyProtection="1">
      <alignment horizontal="right"/>
      <protection locked="0"/>
    </xf>
    <xf numFmtId="3" fontId="25" fillId="0" borderId="154" xfId="0" applyNumberFormat="1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center" vertical="center"/>
    </xf>
    <xf numFmtId="3" fontId="15" fillId="0" borderId="155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156" xfId="0" applyNumberFormat="1" applyFont="1" applyBorder="1" applyAlignment="1">
      <alignment/>
    </xf>
    <xf numFmtId="3" fontId="25" fillId="0" borderId="18" xfId="0" applyNumberFormat="1" applyFont="1" applyBorder="1" applyAlignment="1" applyProtection="1">
      <alignment/>
      <protection/>
    </xf>
    <xf numFmtId="3" fontId="25" fillId="0" borderId="157" xfId="0" applyNumberFormat="1" applyFont="1" applyBorder="1" applyAlignment="1">
      <alignment/>
    </xf>
    <xf numFmtId="4" fontId="25" fillId="0" borderId="158" xfId="0" applyNumberFormat="1" applyFont="1" applyBorder="1" applyAlignment="1">
      <alignment horizontal="center" vertical="center"/>
    </xf>
    <xf numFmtId="3" fontId="29" fillId="0" borderId="155" xfId="0" applyNumberFormat="1" applyFont="1" applyBorder="1" applyAlignment="1">
      <alignment horizontal="right"/>
    </xf>
    <xf numFmtId="4" fontId="29" fillId="0" borderId="157" xfId="0" applyNumberFormat="1" applyFont="1" applyBorder="1" applyAlignment="1">
      <alignment/>
    </xf>
    <xf numFmtId="3" fontId="25" fillId="0" borderId="150" xfId="0" applyNumberFormat="1" applyFont="1" applyBorder="1" applyAlignment="1" applyProtection="1">
      <alignment/>
      <protection locked="0"/>
    </xf>
    <xf numFmtId="3" fontId="25" fillId="0" borderId="51" xfId="0" applyNumberFormat="1" applyFont="1" applyBorder="1" applyAlignment="1" applyProtection="1">
      <alignment/>
      <protection locked="0"/>
    </xf>
    <xf numFmtId="3" fontId="25" fillId="0" borderId="155" xfId="0" applyNumberFormat="1" applyFont="1" applyBorder="1" applyAlignment="1">
      <alignment/>
    </xf>
    <xf numFmtId="0" fontId="15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/>
    </xf>
    <xf numFmtId="3" fontId="17" fillId="0" borderId="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0" fontId="11" fillId="0" borderId="0" xfId="20" applyFont="1" applyBorder="1" applyAlignment="1">
      <alignment horizontal="right" vertical="center"/>
      <protection/>
    </xf>
    <xf numFmtId="0" fontId="8" fillId="0" borderId="1" xfId="20" applyFont="1" applyBorder="1" applyAlignment="1">
      <alignment vertical="center" wrapText="1"/>
      <protection/>
    </xf>
    <xf numFmtId="0" fontId="38" fillId="0" borderId="0" xfId="0" applyFont="1" applyAlignment="1">
      <alignment horizontal="right"/>
    </xf>
    <xf numFmtId="3" fontId="11" fillId="0" borderId="89" xfId="0" applyNumberFormat="1" applyFont="1" applyBorder="1" applyAlignment="1" quotePrefix="1">
      <alignment horizontal="right" vertical="center"/>
    </xf>
    <xf numFmtId="3" fontId="11" fillId="0" borderId="45" xfId="0" applyNumberFormat="1" applyFont="1" applyBorder="1" applyAlignment="1" quotePrefix="1">
      <alignment horizontal="right" vertical="center" wrapText="1"/>
    </xf>
    <xf numFmtId="3" fontId="13" fillId="0" borderId="38" xfId="0" applyNumberFormat="1" applyFont="1" applyBorder="1" applyAlignment="1" quotePrefix="1">
      <alignment horizontal="right" vertical="center"/>
    </xf>
    <xf numFmtId="3" fontId="1" fillId="0" borderId="108" xfId="0" applyNumberFormat="1" applyFont="1" applyBorder="1" applyAlignment="1" quotePrefix="1">
      <alignment horizontal="right"/>
    </xf>
    <xf numFmtId="3" fontId="11" fillId="0" borderId="45" xfId="20" applyNumberFormat="1" applyFont="1" applyBorder="1" applyAlignment="1" quotePrefix="1">
      <alignment horizontal="right" vertical="center" wrapText="1"/>
      <protection/>
    </xf>
    <xf numFmtId="0" fontId="11" fillId="0" borderId="61" xfId="20" applyNumberFormat="1" applyFont="1" applyBorder="1" applyAlignment="1">
      <alignment horizontal="center" vertical="center"/>
      <protection/>
    </xf>
    <xf numFmtId="0" fontId="11" fillId="0" borderId="61" xfId="20" applyNumberFormat="1" applyFont="1" applyBorder="1" applyAlignment="1">
      <alignment vertical="center" wrapText="1"/>
      <protection/>
    </xf>
    <xf numFmtId="0" fontId="11" fillId="0" borderId="102" xfId="20" applyNumberFormat="1" applyFont="1" applyBorder="1" applyAlignment="1" quotePrefix="1">
      <alignment horizontal="center" vertical="center" wrapText="1"/>
      <protection/>
    </xf>
    <xf numFmtId="0" fontId="11" fillId="0" borderId="15" xfId="20" applyNumberFormat="1" applyFont="1" applyBorder="1" applyAlignment="1">
      <alignment horizontal="right" vertical="center"/>
      <protection/>
    </xf>
    <xf numFmtId="3" fontId="8" fillId="0" borderId="84" xfId="20" applyNumberFormat="1" applyFont="1" applyBorder="1" applyAlignment="1" quotePrefix="1">
      <alignment horizontal="right" vertical="center"/>
      <protection/>
    </xf>
    <xf numFmtId="3" fontId="11" fillId="0" borderId="102" xfId="20" applyNumberFormat="1" applyFont="1" applyBorder="1" applyAlignment="1" quotePrefix="1">
      <alignment horizontal="right" vertical="center" wrapText="1"/>
      <protection/>
    </xf>
    <xf numFmtId="0" fontId="11" fillId="0" borderId="61" xfId="20" applyFont="1" applyBorder="1" applyAlignment="1">
      <alignment horizontal="center" vertical="center"/>
      <protection/>
    </xf>
    <xf numFmtId="0" fontId="11" fillId="0" borderId="61" xfId="20" applyFont="1" applyBorder="1" applyAlignment="1">
      <alignment horizontal="left" vertical="center"/>
      <protection/>
    </xf>
    <xf numFmtId="0" fontId="11" fillId="0" borderId="102" xfId="20" applyFont="1" applyBorder="1" applyAlignment="1" quotePrefix="1">
      <alignment horizontal="center" vertical="center"/>
      <protection/>
    </xf>
    <xf numFmtId="3" fontId="11" fillId="0" borderId="102" xfId="20" applyNumberFormat="1" applyFont="1" applyBorder="1" applyAlignment="1">
      <alignment horizontal="right" vertical="center"/>
      <protection/>
    </xf>
    <xf numFmtId="0" fontId="13" fillId="0" borderId="17" xfId="20" applyFont="1" applyBorder="1" applyAlignment="1">
      <alignment horizontal="center" vertical="center"/>
      <protection/>
    </xf>
    <xf numFmtId="0" fontId="11" fillId="0" borderId="54" xfId="20" applyFont="1" applyBorder="1" applyAlignment="1">
      <alignment horizontal="left" vertical="center" wrapText="1"/>
      <protection/>
    </xf>
    <xf numFmtId="3" fontId="11" fillId="0" borderId="18" xfId="20" applyNumberFormat="1" applyFont="1" applyBorder="1" applyAlignment="1">
      <alignment horizontal="right" vertical="center"/>
      <protection/>
    </xf>
    <xf numFmtId="0" fontId="11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6" fillId="0" borderId="0" xfId="18" applyFont="1" applyAlignment="1">
      <alignment horizontal="centerContinuous"/>
      <protection/>
    </xf>
    <xf numFmtId="0" fontId="1" fillId="0" borderId="0" xfId="18" applyFont="1" applyAlignment="1">
      <alignment horizontal="centerContinuous"/>
      <protection/>
    </xf>
    <xf numFmtId="0" fontId="11" fillId="0" borderId="0" xfId="18" applyFont="1" applyAlignment="1">
      <alignment horizontal="centerContinuous"/>
      <protection/>
    </xf>
    <xf numFmtId="0" fontId="1" fillId="0" borderId="0" xfId="18" applyFont="1" applyAlignment="1">
      <alignment/>
      <protection/>
    </xf>
    <xf numFmtId="3" fontId="1" fillId="0" borderId="0" xfId="18" applyNumberFormat="1" applyFont="1" applyAlignme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128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3" fontId="6" fillId="0" borderId="1" xfId="18" applyNumberFormat="1" applyFont="1" applyBorder="1" applyAlignment="1">
      <alignment horizontal="center" vertical="center"/>
      <protection/>
    </xf>
    <xf numFmtId="0" fontId="1" fillId="0" borderId="34" xfId="18" applyFont="1" applyBorder="1" applyAlignment="1">
      <alignment horizontal="center" vertical="center"/>
      <protection/>
    </xf>
    <xf numFmtId="0" fontId="1" fillId="0" borderId="136" xfId="18" applyFont="1" applyBorder="1" applyAlignment="1">
      <alignment horizontal="center" vertical="center"/>
      <protection/>
    </xf>
    <xf numFmtId="170" fontId="1" fillId="0" borderId="34" xfId="18" applyNumberFormat="1" applyFont="1" applyBorder="1" applyAlignment="1">
      <alignment horizontal="center" vertical="center"/>
      <protection/>
    </xf>
    <xf numFmtId="0" fontId="9" fillId="0" borderId="34" xfId="18" applyFont="1" applyBorder="1" applyAlignment="1">
      <alignment vertical="center" wrapText="1"/>
      <protection/>
    </xf>
    <xf numFmtId="3" fontId="1" fillId="0" borderId="34" xfId="18" applyNumberFormat="1" applyFont="1" applyBorder="1" applyAlignment="1">
      <alignment vertical="center"/>
      <protection/>
    </xf>
    <xf numFmtId="0" fontId="1" fillId="0" borderId="26" xfId="18" applyFont="1" applyBorder="1" applyAlignment="1">
      <alignment horizontal="center" vertical="center"/>
      <protection/>
    </xf>
    <xf numFmtId="0" fontId="6" fillId="0" borderId="118" xfId="18" applyFont="1" applyBorder="1" applyAlignment="1">
      <alignment horizontal="center" vertical="center"/>
      <protection/>
    </xf>
    <xf numFmtId="0" fontId="6" fillId="0" borderId="38" xfId="18" applyFont="1" applyBorder="1" applyAlignment="1">
      <alignment horizontal="center" vertical="center"/>
      <protection/>
    </xf>
    <xf numFmtId="0" fontId="5" fillId="0" borderId="159" xfId="18" applyFont="1" applyBorder="1" applyAlignment="1">
      <alignment horizontal="center" vertical="center"/>
      <protection/>
    </xf>
    <xf numFmtId="3" fontId="6" fillId="0" borderId="32" xfId="18" applyNumberFormat="1" applyFont="1" applyBorder="1" applyAlignment="1">
      <alignment vertical="center"/>
      <protection/>
    </xf>
    <xf numFmtId="0" fontId="47" fillId="0" borderId="34" xfId="18" applyFont="1" applyBorder="1" applyAlignment="1">
      <alignment vertical="center" wrapText="1"/>
      <protection/>
    </xf>
    <xf numFmtId="0" fontId="1" fillId="0" borderId="34" xfId="18" applyFont="1" applyBorder="1" applyAlignment="1">
      <alignment vertical="center"/>
      <protection/>
    </xf>
    <xf numFmtId="0" fontId="1" fillId="0" borderId="54" xfId="18" applyFont="1" applyBorder="1" applyAlignment="1">
      <alignment horizontal="center" vertical="center"/>
      <protection/>
    </xf>
    <xf numFmtId="0" fontId="9" fillId="0" borderId="54" xfId="18" applyFont="1" applyBorder="1" applyAlignment="1">
      <alignment vertical="center" wrapText="1"/>
      <protection/>
    </xf>
    <xf numFmtId="3" fontId="1" fillId="0" borderId="54" xfId="18" applyNumberFormat="1" applyFont="1" applyBorder="1" applyAlignment="1">
      <alignment vertical="center"/>
      <protection/>
    </xf>
    <xf numFmtId="0" fontId="1" fillId="0" borderId="160" xfId="18" applyFont="1" applyBorder="1" applyAlignment="1">
      <alignment horizontal="center" vertical="center"/>
      <protection/>
    </xf>
    <xf numFmtId="0" fontId="1" fillId="0" borderId="48" xfId="18" applyFont="1" applyBorder="1" applyAlignment="1">
      <alignment horizontal="center" vertical="center"/>
      <protection/>
    </xf>
    <xf numFmtId="0" fontId="1" fillId="0" borderId="57" xfId="18" applyFont="1" applyBorder="1" applyAlignment="1">
      <alignment horizontal="center" vertical="center"/>
      <protection/>
    </xf>
    <xf numFmtId="0" fontId="9" fillId="0" borderId="57" xfId="18" applyFont="1" applyBorder="1" applyAlignment="1">
      <alignment vertical="center" wrapText="1"/>
      <protection/>
    </xf>
    <xf numFmtId="3" fontId="1" fillId="0" borderId="57" xfId="18" applyNumberFormat="1" applyFont="1" applyBorder="1" applyAlignment="1">
      <alignment vertical="center"/>
      <protection/>
    </xf>
    <xf numFmtId="0" fontId="1" fillId="0" borderId="161" xfId="18" applyFont="1" applyBorder="1" applyAlignment="1">
      <alignment horizontal="center" vertical="center"/>
      <protection/>
    </xf>
    <xf numFmtId="0" fontId="1" fillId="0" borderId="162" xfId="18" applyFont="1" applyBorder="1" applyAlignment="1">
      <alignment horizontal="center" vertical="center"/>
      <protection/>
    </xf>
    <xf numFmtId="0" fontId="1" fillId="0" borderId="34" xfId="0" applyFont="1" applyBorder="1" applyAlignment="1">
      <alignment vertical="center"/>
    </xf>
    <xf numFmtId="0" fontId="1" fillId="0" borderId="59" xfId="18" applyFont="1" applyBorder="1" applyAlignment="1">
      <alignment horizontal="center" vertical="center"/>
      <protection/>
    </xf>
    <xf numFmtId="0" fontId="1" fillId="0" borderId="43" xfId="18" applyFont="1" applyBorder="1" applyAlignment="1">
      <alignment horizontal="center" vertical="center"/>
      <protection/>
    </xf>
    <xf numFmtId="0" fontId="3" fillId="0" borderId="44" xfId="0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0" xfId="18" applyFont="1" applyBorder="1" applyAlignment="1">
      <alignment horizontal="center" vertical="center"/>
      <protection/>
    </xf>
    <xf numFmtId="0" fontId="3" fillId="0" borderId="46" xfId="0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26" xfId="18" applyFont="1" applyBorder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1" fillId="0" borderId="43" xfId="18" applyFont="1" applyBorder="1" applyAlignment="1">
      <alignment horizontal="center"/>
      <protection/>
    </xf>
    <xf numFmtId="0" fontId="1" fillId="0" borderId="34" xfId="0" applyFont="1" applyBorder="1" applyAlignment="1">
      <alignment vertical="center" wrapText="1"/>
    </xf>
    <xf numFmtId="0" fontId="1" fillId="0" borderId="0" xfId="18" applyFont="1" applyBorder="1" applyAlignment="1">
      <alignment horizontal="center"/>
      <protection/>
    </xf>
    <xf numFmtId="0" fontId="1" fillId="0" borderId="46" xfId="18" applyFont="1" applyBorder="1" applyAlignment="1">
      <alignment horizontal="center"/>
      <protection/>
    </xf>
    <xf numFmtId="0" fontId="1" fillId="0" borderId="41" xfId="18" applyFont="1" applyBorder="1" applyAlignment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11" fillId="0" borderId="59" xfId="0" applyFont="1" applyBorder="1" applyAlignment="1">
      <alignment vertical="center" wrapText="1"/>
    </xf>
    <xf numFmtId="0" fontId="1" fillId="0" borderId="54" xfId="18" applyFont="1" applyBorder="1" applyAlignment="1">
      <alignment horizontal="center"/>
      <protection/>
    </xf>
    <xf numFmtId="0" fontId="1" fillId="0" borderId="155" xfId="18" applyFont="1" applyBorder="1" applyAlignment="1">
      <alignment horizontal="center" vertical="center"/>
      <protection/>
    </xf>
    <xf numFmtId="0" fontId="3" fillId="0" borderId="163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47" xfId="18" applyFont="1" applyBorder="1" applyAlignment="1">
      <alignment horizontal="center" vertical="center"/>
      <protection/>
    </xf>
    <xf numFmtId="0" fontId="1" fillId="0" borderId="57" xfId="0" applyFont="1" applyBorder="1" applyAlignment="1">
      <alignment vertical="center" wrapText="1"/>
    </xf>
    <xf numFmtId="0" fontId="1" fillId="0" borderId="160" xfId="18" applyFont="1" applyBorder="1" applyAlignment="1">
      <alignment horizontal="center"/>
      <protection/>
    </xf>
    <xf numFmtId="0" fontId="1" fillId="0" borderId="50" xfId="0" applyFont="1" applyBorder="1" applyAlignment="1">
      <alignment vertical="center"/>
    </xf>
    <xf numFmtId="3" fontId="1" fillId="0" borderId="120" xfId="0" applyNumberFormat="1" applyFont="1" applyBorder="1" applyAlignment="1">
      <alignment vertical="center"/>
    </xf>
    <xf numFmtId="3" fontId="1" fillId="0" borderId="106" xfId="0" applyNumberFormat="1" applyFont="1" applyBorder="1" applyAlignment="1" quotePrefix="1">
      <alignment horizontal="right"/>
    </xf>
    <xf numFmtId="0" fontId="11" fillId="0" borderId="1" xfId="0" applyFont="1" applyBorder="1" applyAlignment="1">
      <alignment vertical="center"/>
    </xf>
    <xf numFmtId="0" fontId="1" fillId="0" borderId="84" xfId="0" applyFont="1" applyBorder="1" applyAlignment="1" quotePrefix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/>
    </xf>
    <xf numFmtId="0" fontId="1" fillId="0" borderId="85" xfId="0" applyFont="1" applyBorder="1" applyAlignment="1" quotePrefix="1">
      <alignment horizontal="center"/>
    </xf>
    <xf numFmtId="3" fontId="1" fillId="0" borderId="55" xfId="0" applyNumberFormat="1" applyFont="1" applyBorder="1" applyAlignment="1">
      <alignment vertical="center"/>
    </xf>
    <xf numFmtId="0" fontId="11" fillId="0" borderId="78" xfId="0" applyFont="1" applyBorder="1" applyAlignment="1">
      <alignment horizontal="left" indent="1"/>
    </xf>
    <xf numFmtId="0" fontId="1" fillId="0" borderId="83" xfId="0" applyFont="1" applyBorder="1" applyAlignment="1" quotePrefix="1">
      <alignment horizontal="center"/>
    </xf>
    <xf numFmtId="3" fontId="1" fillId="0" borderId="164" xfId="0" applyNumberFormat="1" applyFont="1" applyBorder="1" applyAlignment="1">
      <alignment vertical="center"/>
    </xf>
    <xf numFmtId="0" fontId="11" fillId="0" borderId="105" xfId="0" applyFont="1" applyBorder="1" applyAlignment="1">
      <alignment/>
    </xf>
    <xf numFmtId="0" fontId="38" fillId="0" borderId="34" xfId="0" applyFont="1" applyBorder="1" applyAlignment="1">
      <alignment horizontal="center" vertical="center"/>
    </xf>
    <xf numFmtId="3" fontId="38" fillId="0" borderId="103" xfId="20" applyNumberFormat="1" applyFont="1" applyBorder="1" applyAlignment="1" quotePrefix="1">
      <alignment horizontal="right" vertical="center" wrapText="1"/>
      <protection/>
    </xf>
    <xf numFmtId="0" fontId="13" fillId="0" borderId="5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right"/>
      <protection/>
    </xf>
    <xf numFmtId="0" fontId="11" fillId="0" borderId="50" xfId="20" applyFont="1" applyBorder="1" applyAlignment="1">
      <alignment horizontal="left" vertical="center" wrapText="1"/>
      <protection/>
    </xf>
    <xf numFmtId="0" fontId="11" fillId="0" borderId="99" xfId="20" applyFont="1" applyBorder="1" applyAlignment="1" quotePrefix="1">
      <alignment horizontal="center" vertical="center" wrapText="1"/>
      <protection/>
    </xf>
    <xf numFmtId="3" fontId="11" fillId="0" borderId="11" xfId="20" applyNumberFormat="1" applyFont="1" applyBorder="1" applyAlignment="1">
      <alignment horizontal="right" vertical="center"/>
      <protection/>
    </xf>
    <xf numFmtId="0" fontId="9" fillId="0" borderId="53" xfId="0" applyFont="1" applyBorder="1" applyAlignment="1" quotePrefix="1">
      <alignment horizontal="center" vertical="center"/>
    </xf>
    <xf numFmtId="0" fontId="1" fillId="0" borderId="103" xfId="20" applyFont="1" applyBorder="1" applyAlignment="1">
      <alignment horizontal="left" vertical="center" wrapText="1"/>
      <protection/>
    </xf>
    <xf numFmtId="0" fontId="1" fillId="0" borderId="136" xfId="20" applyFont="1" applyBorder="1" applyAlignment="1">
      <alignment horizontal="left" vertical="center" wrapText="1"/>
      <protection/>
    </xf>
    <xf numFmtId="0" fontId="5" fillId="0" borderId="84" xfId="20" applyFont="1" applyBorder="1" applyAlignment="1">
      <alignment horizontal="center" vertical="center"/>
      <protection/>
    </xf>
    <xf numFmtId="0" fontId="5" fillId="0" borderId="128" xfId="20" applyFont="1" applyBorder="1" applyAlignment="1">
      <alignment horizontal="center" vertical="center"/>
      <protection/>
    </xf>
    <xf numFmtId="0" fontId="1" fillId="0" borderId="102" xfId="20" applyFont="1" applyBorder="1" applyAlignment="1">
      <alignment horizontal="left" vertical="center" wrapText="1"/>
      <protection/>
    </xf>
    <xf numFmtId="0" fontId="3" fillId="0" borderId="162" xfId="0" applyFont="1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0" fontId="3" fillId="0" borderId="136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0" fillId="0" borderId="68" xfId="0" applyFont="1" applyBorder="1" applyAlignment="1">
      <alignment horizontal="left" wrapText="1"/>
    </xf>
    <xf numFmtId="0" fontId="9" fillId="0" borderId="53" xfId="0" applyFont="1" applyBorder="1" applyAlignment="1" quotePrefix="1">
      <alignment horizontal="center" vertical="center" wrapText="1" shrinkToFit="1"/>
    </xf>
    <xf numFmtId="0" fontId="0" fillId="0" borderId="68" xfId="0" applyBorder="1" applyAlignment="1">
      <alignment horizontal="center" vertical="center" wrapText="1" shrinkToFit="1"/>
    </xf>
    <xf numFmtId="0" fontId="3" fillId="0" borderId="26" xfId="0" applyFont="1" applyBorder="1" applyAlignment="1">
      <alignment horizontal="left" wrapText="1" indent="1"/>
    </xf>
    <xf numFmtId="0" fontId="0" fillId="0" borderId="57" xfId="0" applyFont="1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1" fillId="0" borderId="8" xfId="0" applyFont="1" applyBorder="1" applyAlignment="1">
      <alignment vertical="center"/>
    </xf>
    <xf numFmtId="0" fontId="3" fillId="0" borderId="53" xfId="0" applyFont="1" applyBorder="1" applyAlignment="1">
      <alignment horizontal="left" wrapText="1" indent="1" shrinkToFit="1"/>
    </xf>
    <xf numFmtId="0" fontId="0" fillId="0" borderId="68" xfId="0" applyFont="1" applyBorder="1" applyAlignment="1">
      <alignment horizontal="left" wrapText="1" shrinkToFit="1"/>
    </xf>
    <xf numFmtId="3" fontId="11" fillId="0" borderId="75" xfId="0" applyNumberFormat="1" applyFont="1" applyBorder="1" applyAlignment="1">
      <alignment vertical="center"/>
    </xf>
    <xf numFmtId="3" fontId="11" fillId="0" borderId="73" xfId="0" applyNumberFormat="1" applyFont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0" fontId="5" fillId="0" borderId="165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11" fillId="0" borderId="49" xfId="0" applyFont="1" applyBorder="1" applyAlignment="1" quotePrefix="1">
      <alignment horizontal="center" vertical="center" wrapText="1"/>
    </xf>
    <xf numFmtId="0" fontId="0" fillId="0" borderId="68" xfId="0" applyBorder="1" applyAlignment="1">
      <alignment horizontal="center"/>
    </xf>
    <xf numFmtId="0" fontId="11" fillId="0" borderId="53" xfId="0" applyFont="1" applyBorder="1" applyAlignment="1" quotePrefix="1">
      <alignment horizontal="center" vertical="center" wrapText="1"/>
    </xf>
    <xf numFmtId="3" fontId="11" fillId="0" borderId="69" xfId="0" applyNumberFormat="1" applyFont="1" applyBorder="1" applyAlignment="1">
      <alignment vertical="center"/>
    </xf>
    <xf numFmtId="3" fontId="11" fillId="0" borderId="77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0" fontId="11" fillId="0" borderId="73" xfId="0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1" fillId="0" borderId="53" xfId="0" applyFont="1" applyBorder="1" applyAlignment="1" quotePrefix="1">
      <alignment horizontal="center" vertical="center"/>
    </xf>
    <xf numFmtId="0" fontId="0" fillId="0" borderId="68" xfId="0" applyBorder="1" applyAlignment="1">
      <alignment horizontal="center" vertical="center"/>
    </xf>
    <xf numFmtId="3" fontId="11" fillId="0" borderId="53" xfId="0" applyNumberFormat="1" applyFont="1" applyBorder="1" applyAlignment="1" quotePrefix="1">
      <alignment horizontal="right" vertical="center"/>
    </xf>
    <xf numFmtId="3" fontId="0" fillId="0" borderId="68" xfId="0" applyNumberFormat="1" applyBorder="1" applyAlignment="1">
      <alignment horizontal="right" vertical="center"/>
    </xf>
    <xf numFmtId="0" fontId="0" fillId="0" borderId="54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9" fillId="0" borderId="26" xfId="0" applyFont="1" applyBorder="1" applyAlignment="1" quotePrefix="1">
      <alignment horizontal="center" vertical="center"/>
    </xf>
    <xf numFmtId="0" fontId="9" fillId="0" borderId="68" xfId="0" applyFont="1" applyBorder="1" applyAlignment="1">
      <alignment horizontal="center" vertical="center"/>
    </xf>
    <xf numFmtId="44" fontId="5" fillId="0" borderId="0" xfId="24" applyFont="1" applyAlignment="1">
      <alignment horizont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53" xfId="0" applyFont="1" applyBorder="1" applyAlignment="1">
      <alignment horizontal="left" wrapText="1" indent="1"/>
    </xf>
    <xf numFmtId="0" fontId="0" fillId="0" borderId="68" xfId="0" applyBorder="1" applyAlignment="1">
      <alignment horizontal="left" wrapText="1" indent="1"/>
    </xf>
    <xf numFmtId="0" fontId="9" fillId="0" borderId="53" xfId="0" applyFont="1" applyBorder="1" applyAlignment="1" quotePrefix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3" fillId="0" borderId="0" xfId="20" applyFont="1" applyBorder="1" applyAlignment="1">
      <alignment horizontal="center"/>
      <protection/>
    </xf>
    <xf numFmtId="0" fontId="16" fillId="0" borderId="0" xfId="0" applyFont="1" applyAlignment="1">
      <alignment/>
    </xf>
    <xf numFmtId="0" fontId="5" fillId="0" borderId="165" xfId="20" applyFont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3" fillId="0" borderId="49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13" fillId="0" borderId="166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17" fillId="0" borderId="84" xfId="0" applyFont="1" applyBorder="1" applyAlignment="1">
      <alignment horizontal="left" vertical="center" wrapText="1"/>
    </xf>
    <xf numFmtId="0" fontId="17" fillId="0" borderId="128" xfId="0" applyFont="1" applyBorder="1" applyAlignment="1">
      <alignment horizontal="left" vertical="center" wrapText="1"/>
    </xf>
    <xf numFmtId="0" fontId="3" fillId="0" borderId="4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9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0" fillId="0" borderId="26" xfId="0" applyBorder="1" applyAlignment="1">
      <alignment/>
    </xf>
    <xf numFmtId="0" fontId="17" fillId="0" borderId="84" xfId="0" applyFont="1" applyBorder="1" applyAlignment="1">
      <alignment horizontal="left" vertical="center" shrinkToFit="1"/>
    </xf>
    <xf numFmtId="0" fontId="17" fillId="0" borderId="128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left" vertical="center"/>
    </xf>
    <xf numFmtId="0" fontId="17" fillId="0" borderId="125" xfId="0" applyFont="1" applyBorder="1" applyAlignment="1">
      <alignment horizontal="left" vertical="center"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2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0" fontId="15" fillId="0" borderId="91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3" fillId="0" borderId="59" xfId="0" applyFont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0" fontId="17" fillId="0" borderId="161" xfId="0" applyFont="1" applyBorder="1" applyAlignment="1">
      <alignment horizontal="center" vertical="center" wrapText="1"/>
    </xf>
    <xf numFmtId="0" fontId="17" fillId="0" borderId="16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5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3" fontId="17" fillId="0" borderId="139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3" fillId="0" borderId="59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0" borderId="57" xfId="0" applyFont="1" applyBorder="1" applyAlignment="1">
      <alignment horizontal="left" vertical="top" wrapText="1"/>
    </xf>
    <xf numFmtId="0" fontId="3" fillId="0" borderId="26" xfId="0" applyFont="1" applyBorder="1" applyAlignment="1">
      <alignment vertical="top"/>
    </xf>
    <xf numFmtId="0" fontId="3" fillId="0" borderId="57" xfId="0" applyFont="1" applyBorder="1" applyAlignment="1">
      <alignment vertical="top"/>
    </xf>
    <xf numFmtId="0" fontId="3" fillId="0" borderId="26" xfId="0" applyFont="1" applyBorder="1" applyAlignment="1">
      <alignment horizontal="left" vertical="top" wrapText="1"/>
    </xf>
    <xf numFmtId="0" fontId="27" fillId="0" borderId="59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57" xfId="0" applyFont="1" applyBorder="1" applyAlignment="1">
      <alignment vertical="top" wrapText="1"/>
    </xf>
    <xf numFmtId="0" fontId="24" fillId="0" borderId="59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57" xfId="0" applyFont="1" applyBorder="1" applyAlignment="1">
      <alignment vertical="top" wrapText="1"/>
    </xf>
    <xf numFmtId="0" fontId="22" fillId="0" borderId="5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3" fillId="0" borderId="59" xfId="0" applyFont="1" applyBorder="1" applyAlignment="1">
      <alignment wrapText="1"/>
    </xf>
    <xf numFmtId="0" fontId="0" fillId="0" borderId="26" xfId="0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22" applyFont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13" fillId="0" borderId="168" xfId="18" applyFont="1" applyBorder="1" applyAlignment="1">
      <alignment horizontal="center" vertical="center"/>
      <protection/>
    </xf>
    <xf numFmtId="0" fontId="3" fillId="0" borderId="169" xfId="0" applyFont="1" applyBorder="1" applyAlignment="1">
      <alignment horizontal="center" vertical="center"/>
    </xf>
    <xf numFmtId="0" fontId="1" fillId="0" borderId="103" xfId="18" applyFont="1" applyBorder="1" applyAlignment="1">
      <alignment horizontal="center" vertical="center"/>
      <protection/>
    </xf>
    <xf numFmtId="0" fontId="3" fillId="0" borderId="136" xfId="0" applyFont="1" applyBorder="1" applyAlignment="1">
      <alignment horizontal="center" vertical="center"/>
    </xf>
    <xf numFmtId="0" fontId="1" fillId="0" borderId="47" xfId="18" applyFont="1" applyBorder="1" applyAlignment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13" fillId="0" borderId="84" xfId="18" applyFont="1" applyBorder="1" applyAlignment="1">
      <alignment horizontal="center" vertical="center"/>
      <protection/>
    </xf>
    <xf numFmtId="0" fontId="3" fillId="0" borderId="128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29" fillId="0" borderId="170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0" borderId="132" xfId="0" applyFont="1" applyBorder="1" applyAlignment="1">
      <alignment horizontal="center" vertical="center"/>
    </xf>
    <xf numFmtId="0" fontId="29" fillId="0" borderId="158" xfId="0" applyFont="1" applyBorder="1" applyAlignment="1">
      <alignment horizontal="center" vertical="center"/>
    </xf>
    <xf numFmtId="0" fontId="0" fillId="0" borderId="171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135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37" xfId="0" applyBorder="1" applyAlignment="1">
      <alignment/>
    </xf>
    <xf numFmtId="0" fontId="0" fillId="0" borderId="1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25" fillId="0" borderId="17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25" fillId="0" borderId="173" xfId="0" applyFont="1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/>
    </xf>
    <xf numFmtId="0" fontId="15" fillId="0" borderId="17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178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Normalny_Arkusz1" xfId="17"/>
    <cellStyle name="Normalny_Projekt" xfId="18"/>
    <cellStyle name="Normalny_Zad. inwest. (popr)" xfId="19"/>
    <cellStyle name="Normalny_Zad. inwest.-RM (proj-98)" xfId="20"/>
    <cellStyle name="Normalny_Zad. inwest.-RM (proj-99)" xfId="21"/>
    <cellStyle name="Normalny_Zad. zlec.-RM (proj-99)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14</xdr:row>
      <xdr:rowOff>9525</xdr:rowOff>
    </xdr:from>
    <xdr:ext cx="838200" cy="219075"/>
    <xdr:sp>
      <xdr:nvSpPr>
        <xdr:cNvPr id="1" name="TextBox 1"/>
        <xdr:cNvSpPr txBox="1">
          <a:spLocks noChangeArrowheads="1"/>
        </xdr:cNvSpPr>
      </xdr:nvSpPr>
      <xdr:spPr>
        <a:xfrm>
          <a:off x="533400" y="47625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Dochody:</a:t>
          </a:r>
        </a:p>
      </xdr:txBody>
    </xdr:sp>
    <xdr:clientData/>
  </xdr:oneCellAnchor>
  <xdr:oneCellAnchor>
    <xdr:from>
      <xdr:col>1</xdr:col>
      <xdr:colOff>38100</xdr:colOff>
      <xdr:row>14</xdr:row>
      <xdr:rowOff>209550</xdr:rowOff>
    </xdr:from>
    <xdr:ext cx="942975" cy="228600"/>
    <xdr:sp>
      <xdr:nvSpPr>
        <xdr:cNvPr id="2" name="TextBox 2"/>
        <xdr:cNvSpPr txBox="1">
          <a:spLocks noChangeArrowheads="1"/>
        </xdr:cNvSpPr>
      </xdr:nvSpPr>
      <xdr:spPr>
        <a:xfrm>
          <a:off x="514350" y="4962525"/>
          <a:ext cx="942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Przychody:</a:t>
          </a:r>
        </a:p>
      </xdr:txBody>
    </xdr:sp>
    <xdr:clientData/>
  </xdr:oneCellAnchor>
  <xdr:oneCellAnchor>
    <xdr:from>
      <xdr:col>1</xdr:col>
      <xdr:colOff>47625</xdr:colOff>
      <xdr:row>15</xdr:row>
      <xdr:rowOff>200025</xdr:rowOff>
    </xdr:from>
    <xdr:ext cx="771525" cy="266700"/>
    <xdr:sp>
      <xdr:nvSpPr>
        <xdr:cNvPr id="3" name="TextBox 3"/>
        <xdr:cNvSpPr txBox="1">
          <a:spLocks noChangeArrowheads="1"/>
        </xdr:cNvSpPr>
      </xdr:nvSpPr>
      <xdr:spPr>
        <a:xfrm>
          <a:off x="523875" y="518160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Ogółem: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00390625" style="9" customWidth="1"/>
    <col min="2" max="2" width="57.00390625" style="3" customWidth="1"/>
    <col min="3" max="3" width="12.57421875" style="3" customWidth="1"/>
    <col min="4" max="4" width="12.00390625" style="3" customWidth="1"/>
    <col min="5" max="5" width="13.421875" style="10" customWidth="1"/>
    <col min="6" max="16384" width="9.140625" style="3" customWidth="1"/>
  </cols>
  <sheetData>
    <row r="1" spans="1:5" ht="15.75" customHeight="1">
      <c r="A1" s="1"/>
      <c r="B1" s="1046" t="s">
        <v>396</v>
      </c>
      <c r="C1" s="1046"/>
      <c r="D1" s="1046"/>
      <c r="E1" s="1047"/>
    </row>
    <row r="2" spans="1:5" ht="15.75" customHeight="1">
      <c r="A2" s="1"/>
      <c r="B2" s="1046" t="s">
        <v>305</v>
      </c>
      <c r="C2" s="1046"/>
      <c r="D2" s="1046"/>
      <c r="E2" s="1047"/>
    </row>
    <row r="3" spans="1:5" ht="26.25" customHeight="1">
      <c r="A3" s="4" t="s">
        <v>0</v>
      </c>
      <c r="B3" s="4"/>
      <c r="C3" s="4"/>
      <c r="D3" s="4"/>
      <c r="E3" s="5"/>
    </row>
    <row r="4" spans="1:5" ht="13.5" customHeight="1" thickBot="1">
      <c r="A4" s="4"/>
      <c r="B4" s="4"/>
      <c r="C4" s="4"/>
      <c r="D4" s="4"/>
      <c r="E4" s="909" t="s">
        <v>155</v>
      </c>
    </row>
    <row r="5" spans="1:5" s="6" customFormat="1" ht="38.25" customHeight="1" thickBot="1" thickTop="1">
      <c r="A5" s="273" t="s">
        <v>1</v>
      </c>
      <c r="B5" s="274" t="s">
        <v>2</v>
      </c>
      <c r="C5" s="329" t="s">
        <v>306</v>
      </c>
      <c r="D5" s="329" t="s">
        <v>307</v>
      </c>
      <c r="E5" s="275" t="s">
        <v>361</v>
      </c>
    </row>
    <row r="6" spans="1:5" s="6" customFormat="1" ht="26.25" customHeight="1" thickBot="1">
      <c r="A6" s="276">
        <v>600</v>
      </c>
      <c r="B6" s="8" t="s">
        <v>3</v>
      </c>
      <c r="C6" s="339" t="s">
        <v>161</v>
      </c>
      <c r="D6" s="339" t="s">
        <v>161</v>
      </c>
      <c r="E6" s="277">
        <f>SUM(E7:E7)</f>
        <v>200000</v>
      </c>
    </row>
    <row r="7" spans="1:5" s="281" customFormat="1" ht="21.75" customHeight="1" thickBot="1">
      <c r="A7" s="278"/>
      <c r="B7" s="279" t="s">
        <v>4</v>
      </c>
      <c r="C7" s="340" t="s">
        <v>161</v>
      </c>
      <c r="D7" s="340" t="s">
        <v>161</v>
      </c>
      <c r="E7" s="280">
        <v>200000</v>
      </c>
    </row>
    <row r="8" spans="1:5" s="284" customFormat="1" ht="24" customHeight="1" thickBot="1">
      <c r="A8" s="282">
        <v>700</v>
      </c>
      <c r="B8" s="8" t="s">
        <v>5</v>
      </c>
      <c r="C8" s="339" t="s">
        <v>161</v>
      </c>
      <c r="D8" s="339" t="s">
        <v>161</v>
      </c>
      <c r="E8" s="283">
        <f>SUM(E9:E14)</f>
        <v>5164000</v>
      </c>
    </row>
    <row r="9" spans="1:5" s="287" customFormat="1" ht="18" customHeight="1">
      <c r="A9" s="285"/>
      <c r="B9" s="745" t="s">
        <v>6</v>
      </c>
      <c r="C9" s="341" t="s">
        <v>161</v>
      </c>
      <c r="D9" s="341" t="s">
        <v>161</v>
      </c>
      <c r="E9" s="286">
        <v>720000</v>
      </c>
    </row>
    <row r="10" spans="1:5" s="287" customFormat="1" ht="18" customHeight="1">
      <c r="A10" s="285"/>
      <c r="B10" s="279" t="s">
        <v>7</v>
      </c>
      <c r="C10" s="342" t="s">
        <v>161</v>
      </c>
      <c r="D10" s="342" t="s">
        <v>161</v>
      </c>
      <c r="E10" s="288">
        <v>2270000</v>
      </c>
    </row>
    <row r="11" spans="1:5" s="287" customFormat="1" ht="44.25" customHeight="1">
      <c r="A11" s="285"/>
      <c r="B11" s="289" t="s">
        <v>8</v>
      </c>
      <c r="C11" s="343" t="s">
        <v>161</v>
      </c>
      <c r="D11" s="343" t="s">
        <v>161</v>
      </c>
      <c r="E11" s="288">
        <v>50000</v>
      </c>
    </row>
    <row r="12" spans="1:5" s="287" customFormat="1" ht="18" customHeight="1">
      <c r="A12" s="285"/>
      <c r="B12" s="290" t="s">
        <v>292</v>
      </c>
      <c r="C12" s="344" t="s">
        <v>161</v>
      </c>
      <c r="D12" s="344" t="s">
        <v>161</v>
      </c>
      <c r="E12" s="291">
        <v>2082000</v>
      </c>
    </row>
    <row r="13" spans="1:5" s="287" customFormat="1" ht="18.75" customHeight="1">
      <c r="A13" s="285"/>
      <c r="B13" s="290" t="s">
        <v>9</v>
      </c>
      <c r="C13" s="344" t="s">
        <v>161</v>
      </c>
      <c r="D13" s="344" t="s">
        <v>161</v>
      </c>
      <c r="E13" s="291">
        <v>12000</v>
      </c>
    </row>
    <row r="14" spans="1:5" s="287" customFormat="1" ht="21" customHeight="1" thickBot="1">
      <c r="A14" s="285"/>
      <c r="B14" s="292" t="s">
        <v>10</v>
      </c>
      <c r="C14" s="340" t="s">
        <v>161</v>
      </c>
      <c r="D14" s="340" t="s">
        <v>161</v>
      </c>
      <c r="E14" s="293">
        <v>30000</v>
      </c>
    </row>
    <row r="15" spans="1:5" s="295" customFormat="1" ht="24" customHeight="1" thickBot="1">
      <c r="A15" s="282">
        <v>750</v>
      </c>
      <c r="B15" s="294" t="s">
        <v>11</v>
      </c>
      <c r="C15" s="539">
        <f>SUM(C16:C20)</f>
        <v>5000</v>
      </c>
      <c r="D15" s="539">
        <f>SUM(D16:D20)</f>
        <v>3025</v>
      </c>
      <c r="E15" s="283">
        <f>SUM(E16:E20)</f>
        <v>339725</v>
      </c>
    </row>
    <row r="16" spans="1:5" s="287" customFormat="1" ht="18" customHeight="1">
      <c r="A16" s="285"/>
      <c r="B16" s="296" t="s">
        <v>12</v>
      </c>
      <c r="C16" s="1038" t="s">
        <v>161</v>
      </c>
      <c r="D16" s="1038" t="s">
        <v>161</v>
      </c>
      <c r="E16" s="1033">
        <v>271700</v>
      </c>
    </row>
    <row r="17" spans="1:5" s="287" customFormat="1" ht="18" customHeight="1">
      <c r="A17" s="285"/>
      <c r="B17" s="298" t="s">
        <v>13</v>
      </c>
      <c r="C17" s="1039"/>
      <c r="D17" s="1039"/>
      <c r="E17" s="1034"/>
    </row>
    <row r="18" spans="1:5" s="287" customFormat="1" ht="30.75" customHeight="1">
      <c r="A18" s="285"/>
      <c r="B18" s="299" t="s">
        <v>308</v>
      </c>
      <c r="C18" s="346" t="s">
        <v>161</v>
      </c>
      <c r="D18" s="916">
        <v>3025</v>
      </c>
      <c r="E18" s="293">
        <v>13025</v>
      </c>
    </row>
    <row r="19" spans="1:5" s="287" customFormat="1" ht="17.25" customHeight="1">
      <c r="A19" s="285"/>
      <c r="B19" s="290" t="s">
        <v>4</v>
      </c>
      <c r="C19" s="915">
        <v>5000</v>
      </c>
      <c r="D19" s="344" t="s">
        <v>161</v>
      </c>
      <c r="E19" s="291">
        <v>5000</v>
      </c>
    </row>
    <row r="20" spans="1:5" s="287" customFormat="1" ht="19.5" customHeight="1" thickBot="1">
      <c r="A20" s="285"/>
      <c r="B20" s="290" t="s">
        <v>10</v>
      </c>
      <c r="C20" s="347" t="s">
        <v>161</v>
      </c>
      <c r="D20" s="347" t="s">
        <v>161</v>
      </c>
      <c r="E20" s="301">
        <v>50000</v>
      </c>
    </row>
    <row r="21" spans="1:5" s="284" customFormat="1" ht="37.5" customHeight="1" thickBot="1">
      <c r="A21" s="282">
        <v>751</v>
      </c>
      <c r="B21" s="8" t="s">
        <v>14</v>
      </c>
      <c r="C21" s="339" t="s">
        <v>161</v>
      </c>
      <c r="D21" s="339" t="s">
        <v>161</v>
      </c>
      <c r="E21" s="283">
        <f>SUM(E22)</f>
        <v>9930</v>
      </c>
    </row>
    <row r="22" spans="1:5" s="287" customFormat="1" ht="17.25" customHeight="1">
      <c r="A22" s="285"/>
      <c r="B22" s="299" t="s">
        <v>12</v>
      </c>
      <c r="C22" s="1038" t="s">
        <v>161</v>
      </c>
      <c r="D22" s="1038" t="s">
        <v>161</v>
      </c>
      <c r="E22" s="1041">
        <v>9930</v>
      </c>
    </row>
    <row r="23" spans="1:5" s="287" customFormat="1" ht="16.5" customHeight="1" thickBot="1">
      <c r="A23" s="285"/>
      <c r="B23" s="302" t="s">
        <v>13</v>
      </c>
      <c r="C23" s="1052"/>
      <c r="D23" s="1052"/>
      <c r="E23" s="1042"/>
    </row>
    <row r="24" spans="1:5" s="295" customFormat="1" ht="24" customHeight="1" thickBot="1">
      <c r="A24" s="282">
        <v>754</v>
      </c>
      <c r="B24" s="330" t="s">
        <v>15</v>
      </c>
      <c r="C24" s="345" t="s">
        <v>161</v>
      </c>
      <c r="D24" s="345" t="s">
        <v>161</v>
      </c>
      <c r="E24" s="283">
        <f>SUM(E25:E25)</f>
        <v>100000</v>
      </c>
    </row>
    <row r="25" spans="1:5" s="287" customFormat="1" ht="24.75" customHeight="1" thickBot="1">
      <c r="A25" s="285"/>
      <c r="B25" s="304" t="s">
        <v>16</v>
      </c>
      <c r="C25" s="348" t="s">
        <v>161</v>
      </c>
      <c r="D25" s="348" t="s">
        <v>161</v>
      </c>
      <c r="E25" s="305">
        <v>100000</v>
      </c>
    </row>
    <row r="26" spans="1:5" s="308" customFormat="1" ht="56.25" customHeight="1" thickBot="1">
      <c r="A26" s="306">
        <v>756</v>
      </c>
      <c r="B26" s="8" t="s">
        <v>17</v>
      </c>
      <c r="C26" s="339" t="s">
        <v>161</v>
      </c>
      <c r="D26" s="746">
        <f>SUM(D27,D32:D47)</f>
        <v>5000</v>
      </c>
      <c r="E26" s="307">
        <f>SUM(E27,E32:E47)</f>
        <v>43954767</v>
      </c>
    </row>
    <row r="27" spans="1:5" s="310" customFormat="1" ht="18.75" customHeight="1">
      <c r="A27" s="309"/>
      <c r="B27" s="299" t="s">
        <v>18</v>
      </c>
      <c r="C27" s="1038" t="s">
        <v>161</v>
      </c>
      <c r="D27" s="1038" t="s">
        <v>161</v>
      </c>
      <c r="E27" s="1043">
        <f>SUM(E30:E31)</f>
        <v>20977617</v>
      </c>
    </row>
    <row r="28" spans="1:5" s="310" customFormat="1" ht="17.25" customHeight="1">
      <c r="A28" s="309"/>
      <c r="B28" s="311" t="s">
        <v>19</v>
      </c>
      <c r="C28" s="1053"/>
      <c r="D28" s="1053"/>
      <c r="E28" s="1044"/>
    </row>
    <row r="29" spans="1:5" s="287" customFormat="1" ht="15.75" customHeight="1">
      <c r="A29" s="285"/>
      <c r="B29" s="312" t="s">
        <v>20</v>
      </c>
      <c r="C29" s="349"/>
      <c r="D29" s="349"/>
      <c r="E29" s="313"/>
    </row>
    <row r="30" spans="1:5" s="287" customFormat="1" ht="18" customHeight="1">
      <c r="A30" s="285"/>
      <c r="B30" s="292" t="s">
        <v>21</v>
      </c>
      <c r="C30" s="340" t="s">
        <v>161</v>
      </c>
      <c r="D30" s="340" t="s">
        <v>161</v>
      </c>
      <c r="E30" s="293">
        <v>20077617</v>
      </c>
    </row>
    <row r="31" spans="1:5" s="287" customFormat="1" ht="18" customHeight="1">
      <c r="A31" s="285"/>
      <c r="B31" s="279" t="s">
        <v>22</v>
      </c>
      <c r="C31" s="342" t="s">
        <v>161</v>
      </c>
      <c r="D31" s="342" t="s">
        <v>161</v>
      </c>
      <c r="E31" s="288">
        <v>900000</v>
      </c>
    </row>
    <row r="32" spans="1:5" s="317" customFormat="1" ht="18.75" customHeight="1">
      <c r="A32" s="314"/>
      <c r="B32" s="315" t="s">
        <v>23</v>
      </c>
      <c r="C32" s="350" t="s">
        <v>161</v>
      </c>
      <c r="D32" s="350" t="s">
        <v>161</v>
      </c>
      <c r="E32" s="316">
        <v>17000000</v>
      </c>
    </row>
    <row r="33" spans="1:5" s="287" customFormat="1" ht="18.75" customHeight="1">
      <c r="A33" s="285"/>
      <c r="B33" s="290" t="s">
        <v>24</v>
      </c>
      <c r="C33" s="344" t="s">
        <v>161</v>
      </c>
      <c r="D33" s="344" t="s">
        <v>161</v>
      </c>
      <c r="E33" s="291">
        <v>1400000</v>
      </c>
    </row>
    <row r="34" spans="1:5" s="287" customFormat="1" ht="18.75" customHeight="1">
      <c r="A34" s="285"/>
      <c r="B34" s="279" t="s">
        <v>25</v>
      </c>
      <c r="C34" s="342" t="s">
        <v>161</v>
      </c>
      <c r="D34" s="342" t="s">
        <v>161</v>
      </c>
      <c r="E34" s="288">
        <v>50000</v>
      </c>
    </row>
    <row r="35" spans="1:5" s="287" customFormat="1" ht="18.75" customHeight="1" thickBot="1">
      <c r="A35" s="318"/>
      <c r="B35" s="319" t="s">
        <v>26</v>
      </c>
      <c r="C35" s="351" t="s">
        <v>161</v>
      </c>
      <c r="D35" s="351" t="s">
        <v>161</v>
      </c>
      <c r="E35" s="303">
        <v>300000</v>
      </c>
    </row>
    <row r="36" spans="1:5" s="287" customFormat="1" ht="20.25" customHeight="1">
      <c r="A36" s="285"/>
      <c r="B36" s="279" t="s">
        <v>27</v>
      </c>
      <c r="C36" s="342" t="s">
        <v>161</v>
      </c>
      <c r="D36" s="342" t="s">
        <v>161</v>
      </c>
      <c r="E36" s="288">
        <v>50000</v>
      </c>
    </row>
    <row r="37" spans="1:5" s="287" customFormat="1" ht="20.25" customHeight="1">
      <c r="A37" s="285"/>
      <c r="B37" s="279" t="s">
        <v>28</v>
      </c>
      <c r="C37" s="342" t="s">
        <v>161</v>
      </c>
      <c r="D37" s="342" t="s">
        <v>161</v>
      </c>
      <c r="E37" s="291">
        <v>150</v>
      </c>
    </row>
    <row r="38" spans="1:5" s="287" customFormat="1" ht="18.75" customHeight="1">
      <c r="A38" s="285"/>
      <c r="B38" s="290" t="s">
        <v>29</v>
      </c>
      <c r="C38" s="344" t="s">
        <v>161</v>
      </c>
      <c r="D38" s="344" t="s">
        <v>161</v>
      </c>
      <c r="E38" s="291">
        <v>250000</v>
      </c>
    </row>
    <row r="39" spans="1:5" s="287" customFormat="1" ht="18.75" customHeight="1">
      <c r="A39" s="285"/>
      <c r="B39" s="279" t="s">
        <v>30</v>
      </c>
      <c r="C39" s="340" t="s">
        <v>161</v>
      </c>
      <c r="D39" s="340" t="s">
        <v>161</v>
      </c>
      <c r="E39" s="293">
        <v>1400000</v>
      </c>
    </row>
    <row r="40" spans="1:5" s="287" customFormat="1" ht="18.75" customHeight="1">
      <c r="A40" s="285"/>
      <c r="B40" s="292" t="s">
        <v>31</v>
      </c>
      <c r="C40" s="1048" t="s">
        <v>161</v>
      </c>
      <c r="D40" s="1048" t="s">
        <v>161</v>
      </c>
      <c r="E40" s="1035">
        <v>250000</v>
      </c>
    </row>
    <row r="41" spans="1:5" s="287" customFormat="1" ht="18.75" customHeight="1">
      <c r="A41" s="285"/>
      <c r="B41" s="298" t="s">
        <v>32</v>
      </c>
      <c r="C41" s="1039"/>
      <c r="D41" s="1039"/>
      <c r="E41" s="1034"/>
    </row>
    <row r="42" spans="1:5" s="287" customFormat="1" ht="18.75" customHeight="1">
      <c r="A42" s="285"/>
      <c r="B42" s="290" t="s">
        <v>33</v>
      </c>
      <c r="C42" s="344" t="s">
        <v>161</v>
      </c>
      <c r="D42" s="344" t="s">
        <v>161</v>
      </c>
      <c r="E42" s="291">
        <v>1250000</v>
      </c>
    </row>
    <row r="43" spans="1:5" s="287" customFormat="1" ht="21" customHeight="1">
      <c r="A43" s="285"/>
      <c r="B43" s="290" t="s">
        <v>34</v>
      </c>
      <c r="C43" s="342" t="s">
        <v>161</v>
      </c>
      <c r="D43" s="342" t="s">
        <v>161</v>
      </c>
      <c r="E43" s="288">
        <v>10000</v>
      </c>
    </row>
    <row r="44" spans="1:5" s="287" customFormat="1" ht="20.25" customHeight="1">
      <c r="A44" s="285"/>
      <c r="B44" s="279" t="s">
        <v>35</v>
      </c>
      <c r="C44" s="342" t="s">
        <v>161</v>
      </c>
      <c r="D44" s="342" t="s">
        <v>161</v>
      </c>
      <c r="E44" s="288">
        <v>640000</v>
      </c>
    </row>
    <row r="45" spans="1:5" s="287" customFormat="1" ht="18.75" customHeight="1">
      <c r="A45" s="285"/>
      <c r="B45" s="320" t="s">
        <v>36</v>
      </c>
      <c r="C45" s="1048" t="s">
        <v>161</v>
      </c>
      <c r="D45" s="1050">
        <v>5000</v>
      </c>
      <c r="E45" s="1035">
        <v>77000</v>
      </c>
    </row>
    <row r="46" spans="1:5" s="287" customFormat="1" ht="18.75" customHeight="1">
      <c r="A46" s="285"/>
      <c r="B46" s="279" t="s">
        <v>37</v>
      </c>
      <c r="C46" s="1049"/>
      <c r="D46" s="1051"/>
      <c r="E46" s="1045"/>
    </row>
    <row r="47" spans="1:5" s="287" customFormat="1" ht="18.75" customHeight="1" thickBot="1">
      <c r="A47" s="285"/>
      <c r="B47" s="290" t="s">
        <v>38</v>
      </c>
      <c r="C47" s="344" t="s">
        <v>161</v>
      </c>
      <c r="D47" s="344" t="s">
        <v>161</v>
      </c>
      <c r="E47" s="291">
        <v>300000</v>
      </c>
    </row>
    <row r="48" spans="1:5" s="284" customFormat="1" ht="25.5" customHeight="1" thickBot="1">
      <c r="A48" s="282">
        <v>758</v>
      </c>
      <c r="B48" s="294" t="s">
        <v>39</v>
      </c>
      <c r="C48" s="345" t="s">
        <v>161</v>
      </c>
      <c r="D48" s="334">
        <f>SUM(D49,D54)</f>
        <v>261638</v>
      </c>
      <c r="E48" s="283">
        <f>SUM(E49,E54)</f>
        <v>31329409</v>
      </c>
    </row>
    <row r="49" spans="1:5" s="287" customFormat="1" ht="19.5" customHeight="1">
      <c r="A49" s="285"/>
      <c r="B49" s="304" t="s">
        <v>40</v>
      </c>
      <c r="C49" s="348" t="s">
        <v>161</v>
      </c>
      <c r="D49" s="332">
        <f>SUM(D51:D53)</f>
        <v>261638</v>
      </c>
      <c r="E49" s="305">
        <f>SUM(E51:E53)</f>
        <v>30529409</v>
      </c>
    </row>
    <row r="50" spans="1:5" s="287" customFormat="1" ht="15" customHeight="1">
      <c r="A50" s="285"/>
      <c r="B50" s="292" t="s">
        <v>41</v>
      </c>
      <c r="C50" s="352"/>
      <c r="D50" s="333"/>
      <c r="E50" s="293"/>
    </row>
    <row r="51" spans="1:5" s="287" customFormat="1" ht="19.5" customHeight="1">
      <c r="A51" s="285"/>
      <c r="B51" s="321" t="s">
        <v>42</v>
      </c>
      <c r="C51" s="340" t="s">
        <v>161</v>
      </c>
      <c r="D51" s="333">
        <v>261638</v>
      </c>
      <c r="E51" s="293">
        <v>24647123</v>
      </c>
    </row>
    <row r="52" spans="1:5" s="287" customFormat="1" ht="19.5" customHeight="1">
      <c r="A52" s="285"/>
      <c r="B52" s="321" t="s">
        <v>43</v>
      </c>
      <c r="C52" s="340" t="s">
        <v>161</v>
      </c>
      <c r="D52" s="357" t="s">
        <v>161</v>
      </c>
      <c r="E52" s="293">
        <v>5098103</v>
      </c>
    </row>
    <row r="53" spans="1:5" s="287" customFormat="1" ht="19.5" customHeight="1">
      <c r="A53" s="285"/>
      <c r="B53" s="321" t="s">
        <v>44</v>
      </c>
      <c r="C53" s="340" t="s">
        <v>161</v>
      </c>
      <c r="D53" s="357" t="s">
        <v>161</v>
      </c>
      <c r="E53" s="293">
        <v>784183</v>
      </c>
    </row>
    <row r="54" spans="1:5" s="287" customFormat="1" ht="19.5" customHeight="1" thickBot="1">
      <c r="A54" s="285"/>
      <c r="B54" s="319" t="s">
        <v>9</v>
      </c>
      <c r="C54" s="353" t="s">
        <v>161</v>
      </c>
      <c r="D54" s="358" t="s">
        <v>161</v>
      </c>
      <c r="E54" s="301">
        <v>800000</v>
      </c>
    </row>
    <row r="55" spans="1:5" s="284" customFormat="1" ht="24" customHeight="1" thickBot="1">
      <c r="A55" s="282">
        <v>801</v>
      </c>
      <c r="B55" s="294" t="s">
        <v>45</v>
      </c>
      <c r="C55" s="345" t="s">
        <v>161</v>
      </c>
      <c r="D55" s="345" t="s">
        <v>161</v>
      </c>
      <c r="E55" s="283">
        <f>SUM(E56:E58)</f>
        <v>516500</v>
      </c>
    </row>
    <row r="56" spans="1:5" s="287" customFormat="1" ht="21" customHeight="1">
      <c r="A56" s="285"/>
      <c r="B56" s="304" t="s">
        <v>46</v>
      </c>
      <c r="C56" s="348" t="s">
        <v>161</v>
      </c>
      <c r="D56" s="348" t="s">
        <v>161</v>
      </c>
      <c r="E56" s="305">
        <v>221400</v>
      </c>
    </row>
    <row r="57" spans="1:5" s="287" customFormat="1" ht="21" customHeight="1">
      <c r="A57" s="285"/>
      <c r="B57" s="299" t="s">
        <v>47</v>
      </c>
      <c r="C57" s="346" t="s">
        <v>161</v>
      </c>
      <c r="D57" s="346" t="s">
        <v>161</v>
      </c>
      <c r="E57" s="293">
        <v>287000</v>
      </c>
    </row>
    <row r="58" spans="1:5" s="287" customFormat="1" ht="21" customHeight="1" thickBot="1">
      <c r="A58" s="285"/>
      <c r="B58" s="319" t="s">
        <v>10</v>
      </c>
      <c r="C58" s="353" t="s">
        <v>161</v>
      </c>
      <c r="D58" s="353" t="s">
        <v>161</v>
      </c>
      <c r="E58" s="301">
        <v>8100</v>
      </c>
    </row>
    <row r="59" spans="1:5" s="284" customFormat="1" ht="26.25" customHeight="1" thickBot="1">
      <c r="A59" s="282">
        <v>852</v>
      </c>
      <c r="B59" s="294" t="s">
        <v>48</v>
      </c>
      <c r="C59" s="345" t="s">
        <v>161</v>
      </c>
      <c r="D59" s="345" t="s">
        <v>161</v>
      </c>
      <c r="E59" s="283">
        <f>SUM(E60:E66)</f>
        <v>17274430</v>
      </c>
    </row>
    <row r="60" spans="1:5" s="287" customFormat="1" ht="17.25" customHeight="1">
      <c r="A60" s="285"/>
      <c r="B60" s="296" t="s">
        <v>12</v>
      </c>
      <c r="C60" s="1038" t="s">
        <v>161</v>
      </c>
      <c r="D60" s="1038" t="s">
        <v>161</v>
      </c>
      <c r="E60" s="1033">
        <v>15623435</v>
      </c>
    </row>
    <row r="61" spans="1:5" s="287" customFormat="1" ht="17.25" customHeight="1">
      <c r="A61" s="285"/>
      <c r="B61" s="298" t="s">
        <v>13</v>
      </c>
      <c r="C61" s="1039"/>
      <c r="D61" s="1039"/>
      <c r="E61" s="1034"/>
    </row>
    <row r="62" spans="1:5" s="287" customFormat="1" ht="17.25" customHeight="1">
      <c r="A62" s="285"/>
      <c r="B62" s="299" t="s">
        <v>12</v>
      </c>
      <c r="C62" s="1040" t="s">
        <v>161</v>
      </c>
      <c r="D62" s="1040" t="s">
        <v>161</v>
      </c>
      <c r="E62" s="1035">
        <v>1222120</v>
      </c>
    </row>
    <row r="63" spans="1:5" s="287" customFormat="1" ht="17.25" customHeight="1">
      <c r="A63" s="285"/>
      <c r="B63" s="298" t="s">
        <v>49</v>
      </c>
      <c r="C63" s="1039"/>
      <c r="D63" s="1039"/>
      <c r="E63" s="1034"/>
    </row>
    <row r="64" spans="1:5" s="287" customFormat="1" ht="19.5" customHeight="1">
      <c r="A64" s="285"/>
      <c r="B64" s="279" t="s">
        <v>47</v>
      </c>
      <c r="C64" s="342" t="s">
        <v>161</v>
      </c>
      <c r="D64" s="342" t="s">
        <v>161</v>
      </c>
      <c r="E64" s="288">
        <v>420000</v>
      </c>
    </row>
    <row r="65" spans="1:5" s="287" customFormat="1" ht="19.5" customHeight="1">
      <c r="A65" s="285"/>
      <c r="B65" s="290" t="s">
        <v>10</v>
      </c>
      <c r="C65" s="344" t="s">
        <v>161</v>
      </c>
      <c r="D65" s="344" t="s">
        <v>161</v>
      </c>
      <c r="E65" s="291">
        <v>8500</v>
      </c>
    </row>
    <row r="66" spans="1:5" s="287" customFormat="1" ht="34.5" customHeight="1" thickBot="1">
      <c r="A66" s="285"/>
      <c r="B66" s="299" t="s">
        <v>309</v>
      </c>
      <c r="C66" s="346" t="s">
        <v>161</v>
      </c>
      <c r="D66" s="346" t="s">
        <v>161</v>
      </c>
      <c r="E66" s="293">
        <v>375</v>
      </c>
    </row>
    <row r="67" spans="1:5" s="322" customFormat="1" ht="24" customHeight="1" thickBot="1">
      <c r="A67" s="282">
        <v>853</v>
      </c>
      <c r="B67" s="294" t="s">
        <v>50</v>
      </c>
      <c r="C67" s="345" t="s">
        <v>161</v>
      </c>
      <c r="D67" s="334">
        <f>SUM(D68)</f>
        <v>22169</v>
      </c>
      <c r="E67" s="283">
        <f>SUM(E68)</f>
        <v>99522</v>
      </c>
    </row>
    <row r="68" spans="1:5" s="287" customFormat="1" ht="34.5" customHeight="1" thickBot="1">
      <c r="A68" s="285"/>
      <c r="B68" s="323" t="s">
        <v>289</v>
      </c>
      <c r="C68" s="354" t="s">
        <v>161</v>
      </c>
      <c r="D68" s="335">
        <v>22169</v>
      </c>
      <c r="E68" s="293">
        <v>99522</v>
      </c>
    </row>
    <row r="69" spans="1:5" s="322" customFormat="1" ht="24.75" customHeight="1" thickBot="1">
      <c r="A69" s="282">
        <v>854</v>
      </c>
      <c r="B69" s="294" t="s">
        <v>51</v>
      </c>
      <c r="C69" s="345" t="s">
        <v>161</v>
      </c>
      <c r="D69" s="334">
        <f>SUM(D70:D71)</f>
        <v>6000</v>
      </c>
      <c r="E69" s="283">
        <f>SUM(E70:E71)</f>
        <v>84200</v>
      </c>
    </row>
    <row r="70" spans="1:5" s="287" customFormat="1" ht="18.75" customHeight="1">
      <c r="A70" s="325"/>
      <c r="B70" s="296" t="s">
        <v>47</v>
      </c>
      <c r="C70" s="355" t="s">
        <v>161</v>
      </c>
      <c r="D70" s="336">
        <v>6000</v>
      </c>
      <c r="E70" s="297">
        <v>83200</v>
      </c>
    </row>
    <row r="71" spans="1:5" s="287" customFormat="1" ht="18.75" customHeight="1" thickBot="1">
      <c r="A71" s="318"/>
      <c r="B71" s="331" t="s">
        <v>10</v>
      </c>
      <c r="C71" s="356" t="s">
        <v>161</v>
      </c>
      <c r="D71" s="356" t="s">
        <v>161</v>
      </c>
      <c r="E71" s="301">
        <v>1000</v>
      </c>
    </row>
    <row r="72" spans="1:5" s="284" customFormat="1" ht="24" customHeight="1" thickBot="1">
      <c r="A72" s="282">
        <v>900</v>
      </c>
      <c r="B72" s="294" t="s">
        <v>52</v>
      </c>
      <c r="C72" s="345" t="s">
        <v>161</v>
      </c>
      <c r="D72" s="345" t="s">
        <v>161</v>
      </c>
      <c r="E72" s="283">
        <f>SUM(E73:E75)</f>
        <v>105000</v>
      </c>
    </row>
    <row r="73" spans="1:5" s="287" customFormat="1" ht="18.75" customHeight="1">
      <c r="A73" s="325"/>
      <c r="B73" s="304" t="s">
        <v>47</v>
      </c>
      <c r="C73" s="348" t="s">
        <v>161</v>
      </c>
      <c r="D73" s="348" t="s">
        <v>161</v>
      </c>
      <c r="E73" s="305">
        <v>80000</v>
      </c>
    </row>
    <row r="74" spans="1:5" s="287" customFormat="1" ht="18" customHeight="1">
      <c r="A74" s="285"/>
      <c r="B74" s="292" t="s">
        <v>10</v>
      </c>
      <c r="C74" s="340" t="s">
        <v>161</v>
      </c>
      <c r="D74" s="340" t="s">
        <v>161</v>
      </c>
      <c r="E74" s="288">
        <v>20000</v>
      </c>
    </row>
    <row r="75" spans="1:5" s="287" customFormat="1" ht="19.5" customHeight="1" thickBot="1">
      <c r="A75" s="285"/>
      <c r="B75" s="320" t="s">
        <v>53</v>
      </c>
      <c r="C75" s="347" t="s">
        <v>161</v>
      </c>
      <c r="D75" s="347" t="s">
        <v>161</v>
      </c>
      <c r="E75" s="313">
        <v>5000</v>
      </c>
    </row>
    <row r="76" spans="1:5" s="322" customFormat="1" ht="19.5" customHeight="1" thickBot="1">
      <c r="A76" s="282">
        <v>921</v>
      </c>
      <c r="B76" s="294" t="s">
        <v>54</v>
      </c>
      <c r="C76" s="345" t="s">
        <v>161</v>
      </c>
      <c r="D76" s="345" t="s">
        <v>161</v>
      </c>
      <c r="E76" s="283">
        <f>SUM(E77)</f>
        <v>7889387</v>
      </c>
    </row>
    <row r="77" spans="1:5" s="287" customFormat="1" ht="33" customHeight="1" thickBot="1">
      <c r="A77" s="285"/>
      <c r="B77" s="299" t="s">
        <v>55</v>
      </c>
      <c r="C77" s="346" t="s">
        <v>161</v>
      </c>
      <c r="D77" s="346" t="s">
        <v>161</v>
      </c>
      <c r="E77" s="293">
        <v>7889387</v>
      </c>
    </row>
    <row r="78" spans="1:5" s="284" customFormat="1" ht="24" customHeight="1" thickBot="1">
      <c r="A78" s="282">
        <v>926</v>
      </c>
      <c r="B78" s="294" t="s">
        <v>56</v>
      </c>
      <c r="C78" s="345" t="s">
        <v>161</v>
      </c>
      <c r="D78" s="345" t="s">
        <v>161</v>
      </c>
      <c r="E78" s="283">
        <f>SUM(E79:E80)</f>
        <v>575000</v>
      </c>
    </row>
    <row r="79" spans="1:5" s="328" customFormat="1" ht="18" customHeight="1">
      <c r="A79" s="326"/>
      <c r="B79" s="327" t="s">
        <v>46</v>
      </c>
      <c r="C79" s="340" t="s">
        <v>161</v>
      </c>
      <c r="D79" s="340" t="s">
        <v>161</v>
      </c>
      <c r="E79" s="293">
        <v>10000</v>
      </c>
    </row>
    <row r="80" spans="1:5" s="287" customFormat="1" ht="18" customHeight="1" thickBot="1">
      <c r="A80" s="285"/>
      <c r="B80" s="320" t="s">
        <v>47</v>
      </c>
      <c r="C80" s="347" t="s">
        <v>161</v>
      </c>
      <c r="D80" s="347" t="s">
        <v>161</v>
      </c>
      <c r="E80" s="313">
        <v>565000</v>
      </c>
    </row>
    <row r="81" spans="1:5" s="7" customFormat="1" ht="30.75" customHeight="1" thickBot="1" thickTop="1">
      <c r="A81" s="1036" t="s">
        <v>57</v>
      </c>
      <c r="B81" s="1037"/>
      <c r="C81" s="917">
        <f>SUM(C6,C8,C15,C21,C24,C26,C48,C55,C59,C67,C69,C72,C76,C78)</f>
        <v>5000</v>
      </c>
      <c r="D81" s="338">
        <f>SUM(D6,D8,D15,D21,D24,D26,D48,D55,D59,D67,D69,D72,D76,D78)</f>
        <v>297832</v>
      </c>
      <c r="E81" s="337">
        <f>SUM(E6,E8,E15,E21,E24,E26,E48,E55,E59,E67,E69,E72,E76,E78)</f>
        <v>107641870</v>
      </c>
    </row>
    <row r="82" ht="18.75" thickTop="1"/>
  </sheetData>
  <mergeCells count="24">
    <mergeCell ref="C22:C23"/>
    <mergeCell ref="D22:D23"/>
    <mergeCell ref="C27:C28"/>
    <mergeCell ref="D27:D28"/>
    <mergeCell ref="C40:C41"/>
    <mergeCell ref="D40:D41"/>
    <mergeCell ref="C45:C46"/>
    <mergeCell ref="D45:D46"/>
    <mergeCell ref="B1:E1"/>
    <mergeCell ref="B2:E2"/>
    <mergeCell ref="E16:E17"/>
    <mergeCell ref="C16:C17"/>
    <mergeCell ref="D16:D17"/>
    <mergeCell ref="E22:E23"/>
    <mergeCell ref="E27:E28"/>
    <mergeCell ref="E40:E41"/>
    <mergeCell ref="E45:E46"/>
    <mergeCell ref="E60:E61"/>
    <mergeCell ref="E62:E63"/>
    <mergeCell ref="A81:B81"/>
    <mergeCell ref="C60:C61"/>
    <mergeCell ref="D60:D61"/>
    <mergeCell ref="C62:C63"/>
    <mergeCell ref="D62:D63"/>
  </mergeCells>
  <printOptions/>
  <pageMargins left="0.37" right="0.17" top="0.5905511811023623" bottom="0" header="0.5118110236220472" footer="0.1181102362204724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8"/>
  <sheetViews>
    <sheetView workbookViewId="0" topLeftCell="A1">
      <selection activeCell="A3" sqref="A3:F3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49.421875" style="0" customWidth="1"/>
    <col min="4" max="5" width="12.00390625" style="0" customWidth="1"/>
    <col min="6" max="6" width="12.8515625" style="0" customWidth="1"/>
  </cols>
  <sheetData>
    <row r="1" spans="1:6" ht="18.75">
      <c r="A1" s="1"/>
      <c r="B1" s="1"/>
      <c r="C1" s="11"/>
      <c r="D1" s="11"/>
      <c r="E1" s="11"/>
      <c r="F1" s="2" t="s">
        <v>397</v>
      </c>
    </row>
    <row r="2" spans="1:6" ht="18.75">
      <c r="A2" s="1"/>
      <c r="B2" s="1"/>
      <c r="C2" s="11"/>
      <c r="D2" s="11"/>
      <c r="E2" s="11"/>
      <c r="F2" s="2" t="s">
        <v>305</v>
      </c>
    </row>
    <row r="3" spans="1:6" ht="23.25" customHeight="1">
      <c r="A3" s="1056" t="s">
        <v>58</v>
      </c>
      <c r="B3" s="1056"/>
      <c r="C3" s="1056"/>
      <c r="D3" s="1056"/>
      <c r="E3" s="1056"/>
      <c r="F3" s="1056"/>
    </row>
    <row r="4" spans="1:6" ht="14.25" customHeight="1" thickBot="1">
      <c r="A4" s="1"/>
      <c r="B4" s="1"/>
      <c r="C4" s="11"/>
      <c r="D4" s="11"/>
      <c r="E4" s="11"/>
      <c r="F4" s="911" t="s">
        <v>155</v>
      </c>
    </row>
    <row r="5" spans="1:6" ht="25.5" customHeight="1" thickBot="1">
      <c r="A5" s="359" t="s">
        <v>1</v>
      </c>
      <c r="B5" s="186" t="s">
        <v>59</v>
      </c>
      <c r="C5" s="186" t="s">
        <v>60</v>
      </c>
      <c r="D5" s="360" t="s">
        <v>306</v>
      </c>
      <c r="E5" s="361" t="s">
        <v>307</v>
      </c>
      <c r="F5" s="910" t="s">
        <v>361</v>
      </c>
    </row>
    <row r="6" spans="1:6" ht="19.5" thickBot="1">
      <c r="A6" s="362">
        <v>10</v>
      </c>
      <c r="B6" s="12"/>
      <c r="C6" s="294" t="s">
        <v>61</v>
      </c>
      <c r="D6" s="363" t="s">
        <v>161</v>
      </c>
      <c r="E6" s="363" t="s">
        <v>161</v>
      </c>
      <c r="F6" s="13">
        <f>SUM(F7)</f>
        <v>1000</v>
      </c>
    </row>
    <row r="7" spans="1:6" ht="19.5" thickBot="1">
      <c r="A7" s="14"/>
      <c r="B7" s="364">
        <v>1030</v>
      </c>
      <c r="C7" s="365" t="s">
        <v>62</v>
      </c>
      <c r="D7" s="366" t="s">
        <v>161</v>
      </c>
      <c r="E7" s="366" t="s">
        <v>161</v>
      </c>
      <c r="F7" s="15">
        <v>1000</v>
      </c>
    </row>
    <row r="8" spans="1:6" ht="19.5" thickBot="1">
      <c r="A8" s="367">
        <v>600</v>
      </c>
      <c r="B8" s="12"/>
      <c r="C8" s="294" t="s">
        <v>3</v>
      </c>
      <c r="D8" s="363" t="s">
        <v>161</v>
      </c>
      <c r="E8" s="539">
        <f>SUM(E10,E9,E17)</f>
        <v>4272300</v>
      </c>
      <c r="F8" s="368">
        <f>SUM(F9,F10,F17)</f>
        <v>14500540</v>
      </c>
    </row>
    <row r="9" spans="1:6" ht="18.75">
      <c r="A9" s="14"/>
      <c r="B9" s="369">
        <v>60004</v>
      </c>
      <c r="C9" s="370" t="s">
        <v>63</v>
      </c>
      <c r="D9" s="371" t="s">
        <v>161</v>
      </c>
      <c r="E9" s="371" t="s">
        <v>161</v>
      </c>
      <c r="F9" s="16">
        <v>2000000</v>
      </c>
    </row>
    <row r="10" spans="1:6" ht="18.75">
      <c r="A10" s="14"/>
      <c r="B10" s="372">
        <v>60016</v>
      </c>
      <c r="C10" s="373" t="s">
        <v>64</v>
      </c>
      <c r="D10" s="374" t="s">
        <v>161</v>
      </c>
      <c r="E10" s="525">
        <f>SUM(E11,E16)</f>
        <v>4272300</v>
      </c>
      <c r="F10" s="17">
        <f>SUM(F11,F16)</f>
        <v>12441540</v>
      </c>
    </row>
    <row r="11" spans="1:6" ht="18.75">
      <c r="A11" s="14"/>
      <c r="B11" s="375"/>
      <c r="C11" s="376" t="s">
        <v>65</v>
      </c>
      <c r="D11" s="377" t="s">
        <v>161</v>
      </c>
      <c r="E11" s="526">
        <f>SUM(E13:E15)</f>
        <v>300000</v>
      </c>
      <c r="F11" s="15">
        <f>SUM(F13:F15)</f>
        <v>1611000</v>
      </c>
    </row>
    <row r="12" spans="1:6" ht="14.25" customHeight="1">
      <c r="A12" s="14"/>
      <c r="B12" s="375"/>
      <c r="C12" s="300" t="s">
        <v>66</v>
      </c>
      <c r="D12" s="378"/>
      <c r="E12" s="378"/>
      <c r="F12" s="18"/>
    </row>
    <row r="13" spans="1:6" ht="18.75">
      <c r="A13" s="14"/>
      <c r="B13" s="375"/>
      <c r="C13" s="149" t="s">
        <v>67</v>
      </c>
      <c r="D13" s="1054" t="s">
        <v>161</v>
      </c>
      <c r="E13" s="1054" t="s">
        <v>161</v>
      </c>
      <c r="F13" s="1057">
        <v>220000</v>
      </c>
    </row>
    <row r="14" spans="1:6" ht="15" customHeight="1">
      <c r="A14" s="14"/>
      <c r="B14" s="375"/>
      <c r="C14" s="149" t="s">
        <v>68</v>
      </c>
      <c r="D14" s="1055"/>
      <c r="E14" s="1055"/>
      <c r="F14" s="1058"/>
    </row>
    <row r="15" spans="1:6" ht="18.75">
      <c r="A15" s="14"/>
      <c r="B15" s="375"/>
      <c r="C15" s="379" t="s">
        <v>69</v>
      </c>
      <c r="D15" s="380" t="s">
        <v>161</v>
      </c>
      <c r="E15" s="523">
        <v>300000</v>
      </c>
      <c r="F15" s="20">
        <v>1391000</v>
      </c>
    </row>
    <row r="16" spans="1:6" ht="18.75">
      <c r="A16" s="14"/>
      <c r="B16" s="375"/>
      <c r="C16" s="381" t="s">
        <v>70</v>
      </c>
      <c r="D16" s="382" t="s">
        <v>161</v>
      </c>
      <c r="E16" s="524">
        <v>3972300</v>
      </c>
      <c r="F16" s="21">
        <v>10830540</v>
      </c>
    </row>
    <row r="17" spans="1:6" ht="19.5" thickBot="1">
      <c r="A17" s="14"/>
      <c r="B17" s="383">
        <v>60095</v>
      </c>
      <c r="C17" s="384" t="s">
        <v>71</v>
      </c>
      <c r="D17" s="385" t="s">
        <v>161</v>
      </c>
      <c r="E17" s="385" t="s">
        <v>161</v>
      </c>
      <c r="F17" s="22">
        <v>59000</v>
      </c>
    </row>
    <row r="18" spans="1:6" ht="20.25" customHeight="1" thickBot="1">
      <c r="A18" s="367">
        <v>630</v>
      </c>
      <c r="B18" s="12"/>
      <c r="C18" s="294" t="s">
        <v>72</v>
      </c>
      <c r="D18" s="363" t="s">
        <v>161</v>
      </c>
      <c r="E18" s="484">
        <f>SUM(E19:E20)</f>
        <v>796000</v>
      </c>
      <c r="F18" s="13">
        <f>SUM(F19,F20)</f>
        <v>3193070</v>
      </c>
    </row>
    <row r="19" spans="1:6" ht="19.5" customHeight="1">
      <c r="A19" s="14"/>
      <c r="B19" s="372">
        <v>63003</v>
      </c>
      <c r="C19" s="386" t="s">
        <v>73</v>
      </c>
      <c r="D19" s="387" t="s">
        <v>161</v>
      </c>
      <c r="E19" s="387" t="s">
        <v>161</v>
      </c>
      <c r="F19" s="17">
        <v>16500</v>
      </c>
    </row>
    <row r="20" spans="1:6" ht="19.5" thickBot="1">
      <c r="A20" s="14"/>
      <c r="B20" s="388">
        <v>63095</v>
      </c>
      <c r="C20" s="389" t="s">
        <v>74</v>
      </c>
      <c r="D20" s="390" t="s">
        <v>161</v>
      </c>
      <c r="E20" s="563">
        <v>796000</v>
      </c>
      <c r="F20" s="23">
        <v>3176570</v>
      </c>
    </row>
    <row r="21" spans="1:6" ht="23.25" customHeight="1" thickBot="1">
      <c r="A21" s="367">
        <v>700</v>
      </c>
      <c r="B21" s="12"/>
      <c r="C21" s="8" t="s">
        <v>5</v>
      </c>
      <c r="D21" s="391" t="s">
        <v>161</v>
      </c>
      <c r="E21" s="746">
        <f>SUM(E22,E25,E31,E32)</f>
        <v>3072000</v>
      </c>
      <c r="F21" s="13">
        <f>SUM(F22,F25,F31,F32)</f>
        <v>6674700</v>
      </c>
    </row>
    <row r="22" spans="1:6" ht="18.75">
      <c r="A22" s="14"/>
      <c r="B22" s="372">
        <v>70001</v>
      </c>
      <c r="C22" s="373" t="s">
        <v>75</v>
      </c>
      <c r="D22" s="374" t="s">
        <v>161</v>
      </c>
      <c r="E22" s="374" t="s">
        <v>161</v>
      </c>
      <c r="F22" s="17">
        <f>SUM(F24)</f>
        <v>1200000</v>
      </c>
    </row>
    <row r="23" spans="1:6" ht="17.25" customHeight="1">
      <c r="A23" s="14"/>
      <c r="B23" s="388"/>
      <c r="C23" s="392" t="s">
        <v>66</v>
      </c>
      <c r="D23" s="393"/>
      <c r="E23" s="393"/>
      <c r="F23" s="24"/>
    </row>
    <row r="24" spans="1:6" ht="18.75">
      <c r="A24" s="14"/>
      <c r="B24" s="369"/>
      <c r="C24" s="222" t="s">
        <v>76</v>
      </c>
      <c r="D24" s="394" t="s">
        <v>161</v>
      </c>
      <c r="E24" s="394" t="s">
        <v>161</v>
      </c>
      <c r="F24" s="16">
        <v>1200000</v>
      </c>
    </row>
    <row r="25" spans="1:6" ht="18.75">
      <c r="A25" s="14"/>
      <c r="B25" s="395">
        <v>70005</v>
      </c>
      <c r="C25" s="373" t="s">
        <v>77</v>
      </c>
      <c r="D25" s="374" t="s">
        <v>161</v>
      </c>
      <c r="E25" s="528">
        <f>SUM(E26,E30)</f>
        <v>150000</v>
      </c>
      <c r="F25" s="17">
        <f>SUM(F26,F30)</f>
        <v>1325700</v>
      </c>
    </row>
    <row r="26" spans="1:6" ht="14.25" customHeight="1">
      <c r="A26" s="14"/>
      <c r="B26" s="375"/>
      <c r="C26" s="396" t="s">
        <v>65</v>
      </c>
      <c r="D26" s="397" t="s">
        <v>161</v>
      </c>
      <c r="E26" s="531">
        <f>SUM(E28:E29)</f>
        <v>150000</v>
      </c>
      <c r="F26" s="15">
        <f>SUM(F28:F29)</f>
        <v>1040200</v>
      </c>
    </row>
    <row r="27" spans="1:6" ht="15" customHeight="1">
      <c r="A27" s="14"/>
      <c r="B27" s="375"/>
      <c r="C27" s="398" t="s">
        <v>66</v>
      </c>
      <c r="D27" s="399"/>
      <c r="E27" s="399"/>
      <c r="F27" s="18"/>
    </row>
    <row r="28" spans="1:6" ht="18" customHeight="1">
      <c r="A28" s="14"/>
      <c r="B28" s="375"/>
      <c r="C28" s="400" t="s">
        <v>78</v>
      </c>
      <c r="D28" s="397" t="s">
        <v>161</v>
      </c>
      <c r="E28" s="397" t="s">
        <v>161</v>
      </c>
      <c r="F28" s="18">
        <v>2000</v>
      </c>
    </row>
    <row r="29" spans="1:6" ht="18.75">
      <c r="A29" s="14"/>
      <c r="B29" s="375"/>
      <c r="C29" s="401" t="s">
        <v>69</v>
      </c>
      <c r="D29" s="380" t="s">
        <v>161</v>
      </c>
      <c r="E29" s="523">
        <v>150000</v>
      </c>
      <c r="F29" s="20">
        <v>1038200</v>
      </c>
    </row>
    <row r="30" spans="1:6" ht="18.75">
      <c r="A30" s="14"/>
      <c r="B30" s="369"/>
      <c r="C30" s="402" t="s">
        <v>70</v>
      </c>
      <c r="D30" s="403" t="s">
        <v>161</v>
      </c>
      <c r="E30" s="527" t="s">
        <v>161</v>
      </c>
      <c r="F30" s="25">
        <v>285500</v>
      </c>
    </row>
    <row r="31" spans="1:6" ht="18.75">
      <c r="A31" s="14"/>
      <c r="B31" s="369">
        <v>70021</v>
      </c>
      <c r="C31" s="465" t="s">
        <v>317</v>
      </c>
      <c r="D31" s="422" t="s">
        <v>161</v>
      </c>
      <c r="E31" s="522">
        <v>600000</v>
      </c>
      <c r="F31" s="16">
        <v>600000</v>
      </c>
    </row>
    <row r="32" spans="1:6" ht="19.5" customHeight="1" thickBot="1">
      <c r="A32" s="14"/>
      <c r="B32" s="372">
        <v>70095</v>
      </c>
      <c r="C32" s="373" t="s">
        <v>74</v>
      </c>
      <c r="D32" s="374" t="s">
        <v>161</v>
      </c>
      <c r="E32" s="528">
        <v>2322000</v>
      </c>
      <c r="F32" s="17">
        <v>3549000</v>
      </c>
    </row>
    <row r="33" spans="1:6" ht="21" customHeight="1" thickBot="1">
      <c r="A33" s="367">
        <v>710</v>
      </c>
      <c r="B33" s="12"/>
      <c r="C33" s="294" t="s">
        <v>79</v>
      </c>
      <c r="D33" s="363" t="s">
        <v>161</v>
      </c>
      <c r="E33" s="484">
        <f>SUM(E34)</f>
        <v>30000</v>
      </c>
      <c r="F33" s="13">
        <f>SUM(F34,F39,F40)</f>
        <v>384200</v>
      </c>
    </row>
    <row r="34" spans="1:6" ht="18.75">
      <c r="A34" s="26"/>
      <c r="B34" s="404">
        <v>71004</v>
      </c>
      <c r="C34" s="405" t="s">
        <v>80</v>
      </c>
      <c r="D34" s="406" t="s">
        <v>161</v>
      </c>
      <c r="E34" s="530">
        <f>SUM(E35)</f>
        <v>30000</v>
      </c>
      <c r="F34" s="27">
        <f>SUM(F35)</f>
        <v>349200</v>
      </c>
    </row>
    <row r="35" spans="1:6" ht="18.75">
      <c r="A35" s="14"/>
      <c r="B35" s="388"/>
      <c r="C35" s="396" t="s">
        <v>65</v>
      </c>
      <c r="D35" s="407" t="s">
        <v>161</v>
      </c>
      <c r="E35" s="564">
        <f>SUM(E37:E38)</f>
        <v>30000</v>
      </c>
      <c r="F35" s="24">
        <f>SUM(F37:F38)</f>
        <v>349200</v>
      </c>
    </row>
    <row r="36" spans="1:6" ht="18.75">
      <c r="A36" s="14"/>
      <c r="B36" s="375"/>
      <c r="C36" s="398" t="s">
        <v>66</v>
      </c>
      <c r="D36" s="399"/>
      <c r="E36" s="399"/>
      <c r="F36" s="18"/>
    </row>
    <row r="37" spans="1:6" ht="16.5" customHeight="1">
      <c r="A37" s="14"/>
      <c r="B37" s="375"/>
      <c r="C37" s="400" t="s">
        <v>78</v>
      </c>
      <c r="D37" s="397" t="s">
        <v>161</v>
      </c>
      <c r="E37" s="397" t="s">
        <v>161</v>
      </c>
      <c r="F37" s="19">
        <v>42080</v>
      </c>
    </row>
    <row r="38" spans="1:6" ht="18.75">
      <c r="A38" s="14"/>
      <c r="B38" s="369"/>
      <c r="C38" s="401" t="s">
        <v>69</v>
      </c>
      <c r="D38" s="408" t="s">
        <v>161</v>
      </c>
      <c r="E38" s="565">
        <v>30000</v>
      </c>
      <c r="F38" s="16">
        <v>307120</v>
      </c>
    </row>
    <row r="39" spans="1:6" ht="17.25" customHeight="1">
      <c r="A39" s="14"/>
      <c r="B39" s="395">
        <v>71035</v>
      </c>
      <c r="C39" s="409" t="s">
        <v>81</v>
      </c>
      <c r="D39" s="410" t="s">
        <v>161</v>
      </c>
      <c r="E39" s="410" t="s">
        <v>161</v>
      </c>
      <c r="F39" s="28">
        <v>15000</v>
      </c>
    </row>
    <row r="40" spans="1:6" ht="19.5" thickBot="1">
      <c r="A40" s="14"/>
      <c r="B40" s="369">
        <v>71095</v>
      </c>
      <c r="C40" s="370" t="s">
        <v>82</v>
      </c>
      <c r="D40" s="371" t="s">
        <v>161</v>
      </c>
      <c r="E40" s="371" t="s">
        <v>161</v>
      </c>
      <c r="F40" s="16">
        <v>20000</v>
      </c>
    </row>
    <row r="41" spans="1:6" ht="23.25" customHeight="1" thickBot="1">
      <c r="A41" s="367">
        <v>750</v>
      </c>
      <c r="B41" s="12"/>
      <c r="C41" s="294" t="s">
        <v>11</v>
      </c>
      <c r="D41" s="363" t="s">
        <v>161</v>
      </c>
      <c r="E41" s="484">
        <f>SUM(E42,E49,E54,E64,E69)</f>
        <v>12000</v>
      </c>
      <c r="F41" s="13">
        <f>SUM(F42,F49,F54,F64,F69,)</f>
        <v>9789700</v>
      </c>
    </row>
    <row r="42" spans="1:6" ht="18.75" customHeight="1">
      <c r="A42" s="26"/>
      <c r="B42" s="404">
        <v>75011</v>
      </c>
      <c r="C42" s="405" t="s">
        <v>83</v>
      </c>
      <c r="D42" s="406" t="s">
        <v>161</v>
      </c>
      <c r="E42" s="406" t="s">
        <v>161</v>
      </c>
      <c r="F42" s="27">
        <f>SUM(F43)</f>
        <v>271700</v>
      </c>
    </row>
    <row r="43" spans="1:6" ht="16.5" customHeight="1">
      <c r="A43" s="14"/>
      <c r="B43" s="375"/>
      <c r="C43" s="300" t="s">
        <v>65</v>
      </c>
      <c r="D43" s="397" t="s">
        <v>161</v>
      </c>
      <c r="E43" s="397" t="s">
        <v>161</v>
      </c>
      <c r="F43" s="18">
        <f>SUM(F45:F48)</f>
        <v>271700</v>
      </c>
    </row>
    <row r="44" spans="1:6" ht="12.75" customHeight="1" thickBot="1">
      <c r="A44" s="29"/>
      <c r="B44" s="411"/>
      <c r="C44" s="302" t="s">
        <v>84</v>
      </c>
      <c r="D44" s="738"/>
      <c r="E44" s="738"/>
      <c r="F44" s="30"/>
    </row>
    <row r="45" spans="1:6" ht="18.75">
      <c r="A45" s="14"/>
      <c r="B45" s="375"/>
      <c r="C45" s="400" t="s">
        <v>85</v>
      </c>
      <c r="D45" s="397" t="s">
        <v>161</v>
      </c>
      <c r="E45" s="397" t="s">
        <v>161</v>
      </c>
      <c r="F45" s="18">
        <v>210000</v>
      </c>
    </row>
    <row r="46" spans="1:6" ht="18.75">
      <c r="A46" s="14"/>
      <c r="B46" s="375"/>
      <c r="C46" s="419" t="s">
        <v>86</v>
      </c>
      <c r="D46" s="420" t="s">
        <v>161</v>
      </c>
      <c r="E46" s="420" t="s">
        <v>161</v>
      </c>
      <c r="F46" s="31">
        <v>17000</v>
      </c>
    </row>
    <row r="47" spans="1:6" ht="18.75">
      <c r="A47" s="14"/>
      <c r="B47" s="375"/>
      <c r="C47" s="415" t="s">
        <v>87</v>
      </c>
      <c r="D47" s="416" t="s">
        <v>161</v>
      </c>
      <c r="E47" s="416" t="s">
        <v>161</v>
      </c>
      <c r="F47" s="19">
        <v>39200</v>
      </c>
    </row>
    <row r="48" spans="1:6" ht="18.75">
      <c r="A48" s="14"/>
      <c r="B48" s="369"/>
      <c r="C48" s="417" t="s">
        <v>88</v>
      </c>
      <c r="D48" s="408" t="s">
        <v>161</v>
      </c>
      <c r="E48" s="408" t="s">
        <v>161</v>
      </c>
      <c r="F48" s="17">
        <v>5500</v>
      </c>
    </row>
    <row r="49" spans="1:6" ht="20.25" customHeight="1">
      <c r="A49" s="14"/>
      <c r="B49" s="395">
        <v>75022</v>
      </c>
      <c r="C49" s="409" t="s">
        <v>89</v>
      </c>
      <c r="D49" s="410" t="s">
        <v>161</v>
      </c>
      <c r="E49" s="410" t="s">
        <v>161</v>
      </c>
      <c r="F49" s="28">
        <f>SUM(F50)</f>
        <v>340000</v>
      </c>
    </row>
    <row r="50" spans="1:6" ht="16.5" customHeight="1">
      <c r="A50" s="14"/>
      <c r="B50" s="375"/>
      <c r="C50" s="300" t="s">
        <v>65</v>
      </c>
      <c r="D50" s="397" t="s">
        <v>161</v>
      </c>
      <c r="E50" s="397" t="s">
        <v>161</v>
      </c>
      <c r="F50" s="18">
        <f>SUM(F52:F53)</f>
        <v>340000</v>
      </c>
    </row>
    <row r="51" spans="1:6" ht="16.5" customHeight="1">
      <c r="A51" s="14"/>
      <c r="B51" s="375"/>
      <c r="C51" s="398" t="s">
        <v>66</v>
      </c>
      <c r="D51" s="399"/>
      <c r="E51" s="399"/>
      <c r="F51" s="18"/>
    </row>
    <row r="52" spans="1:6" ht="18.75" customHeight="1">
      <c r="A52" s="14"/>
      <c r="B52" s="375"/>
      <c r="C52" s="400" t="s">
        <v>78</v>
      </c>
      <c r="D52" s="397" t="s">
        <v>161</v>
      </c>
      <c r="E52" s="397" t="s">
        <v>161</v>
      </c>
      <c r="F52" s="18">
        <v>3000</v>
      </c>
    </row>
    <row r="53" spans="1:6" ht="18.75" customHeight="1">
      <c r="A53" s="14"/>
      <c r="B53" s="369"/>
      <c r="C53" s="417" t="s">
        <v>69</v>
      </c>
      <c r="D53" s="408" t="s">
        <v>161</v>
      </c>
      <c r="E53" s="408" t="s">
        <v>161</v>
      </c>
      <c r="F53" s="17">
        <v>337000</v>
      </c>
    </row>
    <row r="54" spans="1:6" ht="21.75" customHeight="1">
      <c r="A54" s="14"/>
      <c r="B54" s="369">
        <v>75023</v>
      </c>
      <c r="C54" s="370" t="s">
        <v>90</v>
      </c>
      <c r="D54" s="371" t="s">
        <v>161</v>
      </c>
      <c r="E54" s="371" t="s">
        <v>161</v>
      </c>
      <c r="F54" s="16">
        <f>SUM(F55,F63)</f>
        <v>8693000</v>
      </c>
    </row>
    <row r="55" spans="1:6" ht="16.5" customHeight="1">
      <c r="A55" s="32"/>
      <c r="B55" s="418"/>
      <c r="C55" s="300" t="s">
        <v>65</v>
      </c>
      <c r="D55" s="397" t="s">
        <v>161</v>
      </c>
      <c r="E55" s="397" t="s">
        <v>161</v>
      </c>
      <c r="F55" s="18">
        <f>SUM(F57:F62)</f>
        <v>8244000</v>
      </c>
    </row>
    <row r="56" spans="1:6" ht="15.75" customHeight="1">
      <c r="A56" s="32"/>
      <c r="B56" s="418"/>
      <c r="C56" s="300" t="s">
        <v>84</v>
      </c>
      <c r="D56" s="378"/>
      <c r="E56" s="378"/>
      <c r="F56" s="18"/>
    </row>
    <row r="57" spans="1:6" ht="18.75">
      <c r="A57" s="32"/>
      <c r="B57" s="418"/>
      <c r="C57" s="415" t="s">
        <v>85</v>
      </c>
      <c r="D57" s="416" t="s">
        <v>161</v>
      </c>
      <c r="E57" s="416" t="s">
        <v>161</v>
      </c>
      <c r="F57" s="19">
        <v>5110000</v>
      </c>
    </row>
    <row r="58" spans="1:6" ht="18.75">
      <c r="A58" s="32"/>
      <c r="B58" s="418"/>
      <c r="C58" s="415" t="s">
        <v>78</v>
      </c>
      <c r="D58" s="416" t="s">
        <v>161</v>
      </c>
      <c r="E58" s="416" t="s">
        <v>161</v>
      </c>
      <c r="F58" s="19">
        <v>50000</v>
      </c>
    </row>
    <row r="59" spans="1:6" ht="18.75">
      <c r="A59" s="32"/>
      <c r="B59" s="418"/>
      <c r="C59" s="415" t="s">
        <v>86</v>
      </c>
      <c r="D59" s="416" t="s">
        <v>161</v>
      </c>
      <c r="E59" s="416" t="s">
        <v>161</v>
      </c>
      <c r="F59" s="19">
        <v>353000</v>
      </c>
    </row>
    <row r="60" spans="1:6" ht="18.75">
      <c r="A60" s="32"/>
      <c r="B60" s="418"/>
      <c r="C60" s="419" t="s">
        <v>87</v>
      </c>
      <c r="D60" s="420" t="s">
        <v>161</v>
      </c>
      <c r="E60" s="420" t="s">
        <v>161</v>
      </c>
      <c r="F60" s="31">
        <v>940800</v>
      </c>
    </row>
    <row r="61" spans="1:6" ht="18.75">
      <c r="A61" s="32"/>
      <c r="B61" s="418"/>
      <c r="C61" s="419" t="s">
        <v>88</v>
      </c>
      <c r="D61" s="420" t="s">
        <v>161</v>
      </c>
      <c r="E61" s="420" t="s">
        <v>161</v>
      </c>
      <c r="F61" s="31">
        <v>134500</v>
      </c>
    </row>
    <row r="62" spans="1:6" ht="18.75">
      <c r="A62" s="32"/>
      <c r="B62" s="418"/>
      <c r="C62" s="400" t="s">
        <v>69</v>
      </c>
      <c r="D62" s="397" t="s">
        <v>161</v>
      </c>
      <c r="E62" s="397" t="s">
        <v>161</v>
      </c>
      <c r="F62" s="18">
        <v>1655700</v>
      </c>
    </row>
    <row r="63" spans="1:6" ht="18.75">
      <c r="A63" s="32"/>
      <c r="B63" s="421"/>
      <c r="C63" s="402" t="s">
        <v>70</v>
      </c>
      <c r="D63" s="403" t="s">
        <v>161</v>
      </c>
      <c r="E63" s="403" t="s">
        <v>161</v>
      </c>
      <c r="F63" s="25">
        <v>449000</v>
      </c>
    </row>
    <row r="64" spans="1:6" ht="21.75" customHeight="1">
      <c r="A64" s="32"/>
      <c r="B64" s="369">
        <v>75075</v>
      </c>
      <c r="C64" s="370" t="s">
        <v>91</v>
      </c>
      <c r="D64" s="422" t="s">
        <v>161</v>
      </c>
      <c r="E64" s="522">
        <f>SUM(E65,E68)</f>
        <v>12000</v>
      </c>
      <c r="F64" s="16">
        <f>SUM(F65)</f>
        <v>275000</v>
      </c>
    </row>
    <row r="65" spans="1:6" ht="18.75">
      <c r="A65" s="32"/>
      <c r="B65" s="423"/>
      <c r="C65" s="300" t="s">
        <v>65</v>
      </c>
      <c r="D65" s="397" t="s">
        <v>161</v>
      </c>
      <c r="E65" s="397" t="s">
        <v>161</v>
      </c>
      <c r="F65" s="24">
        <f>SUM(F67:F68)</f>
        <v>275000</v>
      </c>
    </row>
    <row r="66" spans="1:6" ht="18.75">
      <c r="A66" s="32"/>
      <c r="B66" s="418"/>
      <c r="C66" s="300" t="s">
        <v>84</v>
      </c>
      <c r="D66" s="378"/>
      <c r="E66" s="378"/>
      <c r="F66" s="18"/>
    </row>
    <row r="67" spans="1:6" ht="18.75">
      <c r="A67" s="32"/>
      <c r="B67" s="418"/>
      <c r="C67" s="415" t="s">
        <v>78</v>
      </c>
      <c r="D67" s="397" t="s">
        <v>161</v>
      </c>
      <c r="E67" s="397" t="s">
        <v>161</v>
      </c>
      <c r="F67" s="18">
        <v>9000</v>
      </c>
    </row>
    <row r="68" spans="1:6" ht="18.75">
      <c r="A68" s="32"/>
      <c r="B68" s="421"/>
      <c r="C68" s="417" t="s">
        <v>69</v>
      </c>
      <c r="D68" s="408" t="s">
        <v>161</v>
      </c>
      <c r="E68" s="529">
        <v>12000</v>
      </c>
      <c r="F68" s="17">
        <v>266000</v>
      </c>
    </row>
    <row r="69" spans="1:6" ht="21" customHeight="1">
      <c r="A69" s="14"/>
      <c r="B69" s="369">
        <v>75095</v>
      </c>
      <c r="C69" s="370" t="s">
        <v>92</v>
      </c>
      <c r="D69" s="371" t="s">
        <v>161</v>
      </c>
      <c r="E69" s="371" t="s">
        <v>161</v>
      </c>
      <c r="F69" s="16">
        <f>SUM(F70,F74)</f>
        <v>210000</v>
      </c>
    </row>
    <row r="70" spans="1:6" ht="18.75">
      <c r="A70" s="14"/>
      <c r="B70" s="375"/>
      <c r="C70" s="392" t="s">
        <v>65</v>
      </c>
      <c r="D70" s="424" t="s">
        <v>161</v>
      </c>
      <c r="E70" s="424" t="s">
        <v>161</v>
      </c>
      <c r="F70" s="24">
        <f>SUM(F72:F73)</f>
        <v>110000</v>
      </c>
    </row>
    <row r="71" spans="1:6" ht="18.75">
      <c r="A71" s="14"/>
      <c r="B71" s="375"/>
      <c r="C71" s="300" t="s">
        <v>84</v>
      </c>
      <c r="D71" s="378"/>
      <c r="E71" s="378"/>
      <c r="F71" s="18"/>
    </row>
    <row r="72" spans="1:6" ht="18.75">
      <c r="A72" s="14"/>
      <c r="B72" s="375"/>
      <c r="C72" s="415" t="s">
        <v>78</v>
      </c>
      <c r="D72" s="397" t="s">
        <v>161</v>
      </c>
      <c r="E72" s="397" t="s">
        <v>161</v>
      </c>
      <c r="F72" s="18">
        <v>10000</v>
      </c>
    </row>
    <row r="73" spans="1:6" ht="18.75">
      <c r="A73" s="14"/>
      <c r="B73" s="375"/>
      <c r="C73" s="425" t="s">
        <v>69</v>
      </c>
      <c r="D73" s="377" t="s">
        <v>161</v>
      </c>
      <c r="E73" s="377" t="s">
        <v>161</v>
      </c>
      <c r="F73" s="15">
        <v>100000</v>
      </c>
    </row>
    <row r="74" spans="1:6" ht="19.5" thickBot="1">
      <c r="A74" s="14"/>
      <c r="B74" s="375"/>
      <c r="C74" s="426" t="s">
        <v>70</v>
      </c>
      <c r="D74" s="427" t="s">
        <v>161</v>
      </c>
      <c r="E74" s="427" t="s">
        <v>161</v>
      </c>
      <c r="F74" s="33">
        <v>100000</v>
      </c>
    </row>
    <row r="75" spans="1:6" ht="35.25" customHeight="1" thickBot="1">
      <c r="A75" s="428">
        <v>751</v>
      </c>
      <c r="B75" s="429"/>
      <c r="C75" s="430" t="s">
        <v>14</v>
      </c>
      <c r="D75" s="391" t="s">
        <v>161</v>
      </c>
      <c r="E75" s="391" t="s">
        <v>161</v>
      </c>
      <c r="F75" s="34">
        <f>SUM(F76)</f>
        <v>9930</v>
      </c>
    </row>
    <row r="76" spans="1:6" ht="22.5" customHeight="1">
      <c r="A76" s="14"/>
      <c r="B76" s="369">
        <v>75101</v>
      </c>
      <c r="C76" s="370" t="s">
        <v>93</v>
      </c>
      <c r="D76" s="371" t="s">
        <v>161</v>
      </c>
      <c r="E76" s="371" t="s">
        <v>161</v>
      </c>
      <c r="F76" s="16">
        <f>SUM(F77)</f>
        <v>9930</v>
      </c>
    </row>
    <row r="77" spans="1:6" ht="18.75">
      <c r="A77" s="14"/>
      <c r="B77" s="375"/>
      <c r="C77" s="300" t="s">
        <v>65</v>
      </c>
      <c r="D77" s="397" t="s">
        <v>161</v>
      </c>
      <c r="E77" s="397" t="s">
        <v>161</v>
      </c>
      <c r="F77" s="18">
        <f>SUM(F79:F82)</f>
        <v>9930</v>
      </c>
    </row>
    <row r="78" spans="1:6" ht="18.75">
      <c r="A78" s="14"/>
      <c r="B78" s="375"/>
      <c r="C78" s="300" t="s">
        <v>84</v>
      </c>
      <c r="D78" s="378"/>
      <c r="E78" s="378"/>
      <c r="F78" s="18"/>
    </row>
    <row r="79" spans="1:6" ht="18.75">
      <c r="A79" s="14"/>
      <c r="B79" s="375"/>
      <c r="C79" s="415" t="s">
        <v>85</v>
      </c>
      <c r="D79" s="416" t="s">
        <v>161</v>
      </c>
      <c r="E79" s="416" t="s">
        <v>161</v>
      </c>
      <c r="F79" s="19">
        <v>7300</v>
      </c>
    </row>
    <row r="80" spans="1:6" ht="18.75">
      <c r="A80" s="14"/>
      <c r="B80" s="375"/>
      <c r="C80" s="419" t="s">
        <v>87</v>
      </c>
      <c r="D80" s="420" t="s">
        <v>161</v>
      </c>
      <c r="E80" s="420" t="s">
        <v>161</v>
      </c>
      <c r="F80" s="31">
        <v>1250</v>
      </c>
    </row>
    <row r="81" spans="1:6" ht="18.75">
      <c r="A81" s="14"/>
      <c r="B81" s="375"/>
      <c r="C81" s="419" t="s">
        <v>88</v>
      </c>
      <c r="D81" s="420" t="s">
        <v>161</v>
      </c>
      <c r="E81" s="420" t="s">
        <v>161</v>
      </c>
      <c r="F81" s="31">
        <v>170</v>
      </c>
    </row>
    <row r="82" spans="1:6" ht="16.5" customHeight="1" thickBot="1">
      <c r="A82" s="14"/>
      <c r="B82" s="375"/>
      <c r="C82" s="419" t="s">
        <v>69</v>
      </c>
      <c r="D82" s="420" t="s">
        <v>161</v>
      </c>
      <c r="E82" s="420" t="s">
        <v>161</v>
      </c>
      <c r="F82" s="31">
        <v>1210</v>
      </c>
    </row>
    <row r="83" spans="1:6" ht="25.5" customHeight="1" thickBot="1">
      <c r="A83" s="367">
        <v>754</v>
      </c>
      <c r="B83" s="12"/>
      <c r="C83" s="431" t="s">
        <v>15</v>
      </c>
      <c r="D83" s="363" t="s">
        <v>161</v>
      </c>
      <c r="E83" s="363" t="s">
        <v>161</v>
      </c>
      <c r="F83" s="13">
        <f>SUM(F84,F85,F90,F98,F99)</f>
        <v>1237000</v>
      </c>
    </row>
    <row r="84" spans="1:6" ht="19.5" customHeight="1">
      <c r="A84" s="26"/>
      <c r="B84" s="404">
        <v>75412</v>
      </c>
      <c r="C84" s="432" t="s">
        <v>94</v>
      </c>
      <c r="D84" s="433" t="s">
        <v>161</v>
      </c>
      <c r="E84" s="433" t="s">
        <v>161</v>
      </c>
      <c r="F84" s="27">
        <v>20000</v>
      </c>
    </row>
    <row r="85" spans="1:6" ht="19.5" thickBot="1">
      <c r="A85" s="29"/>
      <c r="B85" s="411">
        <v>75414</v>
      </c>
      <c r="C85" s="439" t="s">
        <v>95</v>
      </c>
      <c r="D85" s="440" t="s">
        <v>161</v>
      </c>
      <c r="E85" s="440" t="s">
        <v>161</v>
      </c>
      <c r="F85" s="30">
        <f>SUM(F86)</f>
        <v>44000</v>
      </c>
    </row>
    <row r="86" spans="1:6" ht="18.75">
      <c r="A86" s="14"/>
      <c r="B86" s="375"/>
      <c r="C86" s="292" t="s">
        <v>65</v>
      </c>
      <c r="D86" s="482" t="s">
        <v>161</v>
      </c>
      <c r="E86" s="482" t="s">
        <v>161</v>
      </c>
      <c r="F86" s="18">
        <f>SUM(F88:F89)</f>
        <v>44000</v>
      </c>
    </row>
    <row r="87" spans="1:6" ht="18.75">
      <c r="A87" s="14"/>
      <c r="B87" s="375"/>
      <c r="C87" s="300" t="s">
        <v>84</v>
      </c>
      <c r="D87" s="378"/>
      <c r="E87" s="378"/>
      <c r="F87" s="18"/>
    </row>
    <row r="88" spans="1:6" ht="18.75">
      <c r="A88" s="14"/>
      <c r="B88" s="375"/>
      <c r="C88" s="415" t="s">
        <v>78</v>
      </c>
      <c r="D88" s="416" t="s">
        <v>161</v>
      </c>
      <c r="E88" s="416" t="s">
        <v>161</v>
      </c>
      <c r="F88" s="19">
        <v>5000</v>
      </c>
    </row>
    <row r="89" spans="1:6" ht="18.75">
      <c r="A89" s="14"/>
      <c r="B89" s="369"/>
      <c r="C89" s="400" t="s">
        <v>69</v>
      </c>
      <c r="D89" s="397" t="s">
        <v>161</v>
      </c>
      <c r="E89" s="397" t="s">
        <v>161</v>
      </c>
      <c r="F89" s="18">
        <v>39000</v>
      </c>
    </row>
    <row r="90" spans="1:6" ht="18.75">
      <c r="A90" s="14"/>
      <c r="B90" s="395">
        <v>75416</v>
      </c>
      <c r="C90" s="409" t="s">
        <v>96</v>
      </c>
      <c r="D90" s="410" t="s">
        <v>161</v>
      </c>
      <c r="E90" s="410" t="s">
        <v>161</v>
      </c>
      <c r="F90" s="28">
        <f>SUM(F91)</f>
        <v>1065000</v>
      </c>
    </row>
    <row r="91" spans="1:6" ht="18.75">
      <c r="A91" s="14"/>
      <c r="B91" s="375"/>
      <c r="C91" s="300" t="s">
        <v>65</v>
      </c>
      <c r="D91" s="397" t="s">
        <v>161</v>
      </c>
      <c r="E91" s="397" t="s">
        <v>161</v>
      </c>
      <c r="F91" s="18">
        <f>SUM(F93:F97)</f>
        <v>1065000</v>
      </c>
    </row>
    <row r="92" spans="1:6" ht="17.25" customHeight="1">
      <c r="A92" s="14"/>
      <c r="B92" s="375"/>
      <c r="C92" s="300" t="s">
        <v>84</v>
      </c>
      <c r="D92" s="378"/>
      <c r="E92" s="378"/>
      <c r="F92" s="18"/>
    </row>
    <row r="93" spans="1:6" ht="18.75">
      <c r="A93" s="14"/>
      <c r="B93" s="375"/>
      <c r="C93" s="415" t="s">
        <v>85</v>
      </c>
      <c r="D93" s="416" t="s">
        <v>161</v>
      </c>
      <c r="E93" s="416" t="s">
        <v>161</v>
      </c>
      <c r="F93" s="19">
        <v>762100</v>
      </c>
    </row>
    <row r="94" spans="1:6" ht="16.5" customHeight="1">
      <c r="A94" s="14"/>
      <c r="B94" s="375"/>
      <c r="C94" s="415" t="s">
        <v>86</v>
      </c>
      <c r="D94" s="416" t="s">
        <v>161</v>
      </c>
      <c r="E94" s="416" t="s">
        <v>161</v>
      </c>
      <c r="F94" s="19">
        <v>61000</v>
      </c>
    </row>
    <row r="95" spans="1:6" ht="17.25" customHeight="1">
      <c r="A95" s="14"/>
      <c r="B95" s="375"/>
      <c r="C95" s="419" t="s">
        <v>87</v>
      </c>
      <c r="D95" s="420" t="s">
        <v>161</v>
      </c>
      <c r="E95" s="420" t="s">
        <v>161</v>
      </c>
      <c r="F95" s="31">
        <v>141800</v>
      </c>
    </row>
    <row r="96" spans="1:6" ht="16.5" customHeight="1">
      <c r="A96" s="14"/>
      <c r="B96" s="375"/>
      <c r="C96" s="419" t="s">
        <v>88</v>
      </c>
      <c r="D96" s="420" t="s">
        <v>161</v>
      </c>
      <c r="E96" s="420" t="s">
        <v>161</v>
      </c>
      <c r="F96" s="31">
        <v>20100</v>
      </c>
    </row>
    <row r="97" spans="1:6" ht="17.25" customHeight="1">
      <c r="A97" s="14"/>
      <c r="B97" s="369"/>
      <c r="C97" s="436" t="s">
        <v>69</v>
      </c>
      <c r="D97" s="422" t="s">
        <v>161</v>
      </c>
      <c r="E97" s="422" t="s">
        <v>161</v>
      </c>
      <c r="F97" s="16">
        <v>80000</v>
      </c>
    </row>
    <row r="98" spans="1:6" ht="20.25" customHeight="1">
      <c r="A98" s="14"/>
      <c r="B98" s="395">
        <v>75478</v>
      </c>
      <c r="C98" s="437" t="s">
        <v>97</v>
      </c>
      <c r="D98" s="438" t="s">
        <v>161</v>
      </c>
      <c r="E98" s="438" t="s">
        <v>161</v>
      </c>
      <c r="F98" s="28">
        <v>8000</v>
      </c>
    </row>
    <row r="99" spans="1:6" ht="21" customHeight="1" thickBot="1">
      <c r="A99" s="29"/>
      <c r="B99" s="411">
        <v>75495</v>
      </c>
      <c r="C99" s="439" t="s">
        <v>82</v>
      </c>
      <c r="D99" s="440" t="s">
        <v>161</v>
      </c>
      <c r="E99" s="440" t="s">
        <v>161</v>
      </c>
      <c r="F99" s="30">
        <v>100000</v>
      </c>
    </row>
    <row r="100" spans="1:6" ht="50.25" customHeight="1" thickBot="1">
      <c r="A100" s="441">
        <v>756</v>
      </c>
      <c r="B100" s="442"/>
      <c r="C100" s="443" t="s">
        <v>17</v>
      </c>
      <c r="D100" s="444" t="s">
        <v>161</v>
      </c>
      <c r="E100" s="444" t="s">
        <v>161</v>
      </c>
      <c r="F100" s="37">
        <f>SUM(F101)</f>
        <v>120000</v>
      </c>
    </row>
    <row r="101" spans="1:6" ht="32.25" thickBot="1">
      <c r="A101" s="35"/>
      <c r="B101" s="445">
        <v>75647</v>
      </c>
      <c r="C101" s="324" t="s">
        <v>98</v>
      </c>
      <c r="D101" s="446" t="s">
        <v>161</v>
      </c>
      <c r="E101" s="446" t="s">
        <v>161</v>
      </c>
      <c r="F101" s="36">
        <v>120000</v>
      </c>
    </row>
    <row r="102" spans="1:6" ht="25.5" customHeight="1" thickBot="1">
      <c r="A102" s="367">
        <v>757</v>
      </c>
      <c r="B102" s="12"/>
      <c r="C102" s="294" t="s">
        <v>99</v>
      </c>
      <c r="D102" s="363" t="s">
        <v>161</v>
      </c>
      <c r="E102" s="484">
        <f>SUM(E103)</f>
        <v>40000</v>
      </c>
      <c r="F102" s="13">
        <f>SUM(F103)</f>
        <v>903000</v>
      </c>
    </row>
    <row r="103" spans="1:6" ht="20.25" customHeight="1">
      <c r="A103" s="26"/>
      <c r="B103" s="404">
        <v>75702</v>
      </c>
      <c r="C103" s="405" t="s">
        <v>100</v>
      </c>
      <c r="D103" s="406" t="s">
        <v>161</v>
      </c>
      <c r="E103" s="530">
        <f>SUM(E104)</f>
        <v>40000</v>
      </c>
      <c r="F103" s="27">
        <f>SUM(F104)</f>
        <v>903000</v>
      </c>
    </row>
    <row r="104" spans="1:6" ht="18.75">
      <c r="A104" s="14"/>
      <c r="B104" s="375"/>
      <c r="C104" s="300" t="s">
        <v>65</v>
      </c>
      <c r="D104" s="397" t="s">
        <v>161</v>
      </c>
      <c r="E104" s="531">
        <f>SUM(E106)</f>
        <v>40000</v>
      </c>
      <c r="F104" s="18">
        <f>SUM(F106:F106)</f>
        <v>903000</v>
      </c>
    </row>
    <row r="105" spans="1:6" ht="15" customHeight="1">
      <c r="A105" s="14"/>
      <c r="B105" s="375"/>
      <c r="C105" s="300" t="s">
        <v>84</v>
      </c>
      <c r="D105" s="378"/>
      <c r="E105" s="532"/>
      <c r="F105" s="18"/>
    </row>
    <row r="106" spans="1:6" ht="17.25" customHeight="1" thickBot="1">
      <c r="A106" s="38"/>
      <c r="B106" s="447"/>
      <c r="C106" s="448" t="s">
        <v>101</v>
      </c>
      <c r="D106" s="449" t="s">
        <v>161</v>
      </c>
      <c r="E106" s="533">
        <v>40000</v>
      </c>
      <c r="F106" s="39">
        <v>903000</v>
      </c>
    </row>
    <row r="107" spans="1:6" ht="22.5" customHeight="1" thickBot="1">
      <c r="A107" s="367">
        <v>758</v>
      </c>
      <c r="B107" s="12"/>
      <c r="C107" s="294" t="s">
        <v>102</v>
      </c>
      <c r="D107" s="363" t="s">
        <v>161</v>
      </c>
      <c r="E107" s="484">
        <f>SUM(E108,E112)</f>
        <v>52424</v>
      </c>
      <c r="F107" s="13">
        <f>SUM(F108,F112)</f>
        <v>690078</v>
      </c>
    </row>
    <row r="108" spans="1:6" ht="22.5" customHeight="1">
      <c r="A108" s="43"/>
      <c r="B108" s="404">
        <v>75801</v>
      </c>
      <c r="C108" s="405" t="s">
        <v>404</v>
      </c>
      <c r="D108" s="406" t="s">
        <v>161</v>
      </c>
      <c r="E108" s="530">
        <f>SUM(E109)</f>
        <v>52424</v>
      </c>
      <c r="F108" s="27">
        <f>SUM(F109)</f>
        <v>190078</v>
      </c>
    </row>
    <row r="109" spans="1:6" ht="18.75" customHeight="1">
      <c r="A109" s="43"/>
      <c r="B109" s="375"/>
      <c r="C109" s="300" t="s">
        <v>65</v>
      </c>
      <c r="D109" s="397" t="s">
        <v>161</v>
      </c>
      <c r="E109" s="534">
        <f>SUM(E111)</f>
        <v>52424</v>
      </c>
      <c r="F109" s="18">
        <f>SUM(F111:F111)</f>
        <v>190078</v>
      </c>
    </row>
    <row r="110" spans="1:6" ht="14.25" customHeight="1">
      <c r="A110" s="43"/>
      <c r="B110" s="375"/>
      <c r="C110" s="300" t="s">
        <v>84</v>
      </c>
      <c r="D110" s="378"/>
      <c r="E110" s="535"/>
      <c r="F110" s="18"/>
    </row>
    <row r="111" spans="1:6" ht="30" customHeight="1">
      <c r="A111" s="43"/>
      <c r="B111" s="447"/>
      <c r="C111" s="47" t="s">
        <v>310</v>
      </c>
      <c r="D111" s="450" t="s">
        <v>161</v>
      </c>
      <c r="E111" s="536">
        <v>52424</v>
      </c>
      <c r="F111" s="451">
        <v>190078</v>
      </c>
    </row>
    <row r="112" spans="1:6" ht="21" customHeight="1">
      <c r="A112" s="14"/>
      <c r="B112" s="395">
        <v>75818</v>
      </c>
      <c r="C112" s="409" t="s">
        <v>103</v>
      </c>
      <c r="D112" s="410" t="s">
        <v>161</v>
      </c>
      <c r="E112" s="410" t="s">
        <v>161</v>
      </c>
      <c r="F112" s="28">
        <f>SUM(F114:F115)</f>
        <v>500000</v>
      </c>
    </row>
    <row r="113" spans="1:6" ht="15.75" customHeight="1">
      <c r="A113" s="14"/>
      <c r="B113" s="375"/>
      <c r="C113" s="300" t="s">
        <v>84</v>
      </c>
      <c r="D113" s="378"/>
      <c r="E113" s="378"/>
      <c r="F113" s="18"/>
    </row>
    <row r="114" spans="1:6" ht="18.75">
      <c r="A114" s="14"/>
      <c r="B114" s="375"/>
      <c r="C114" s="400" t="s">
        <v>104</v>
      </c>
      <c r="D114" s="397" t="s">
        <v>161</v>
      </c>
      <c r="E114" s="397" t="s">
        <v>161</v>
      </c>
      <c r="F114" s="18">
        <v>300000</v>
      </c>
    </row>
    <row r="115" spans="1:6" ht="31.5" customHeight="1" thickBot="1">
      <c r="A115" s="14"/>
      <c r="B115" s="375"/>
      <c r="C115" s="40" t="s">
        <v>105</v>
      </c>
      <c r="D115" s="452" t="s">
        <v>161</v>
      </c>
      <c r="E115" s="452" t="s">
        <v>161</v>
      </c>
      <c r="F115" s="31">
        <v>200000</v>
      </c>
    </row>
    <row r="116" spans="1:6" ht="22.5" customHeight="1" thickBot="1">
      <c r="A116" s="367">
        <v>801</v>
      </c>
      <c r="B116" s="12"/>
      <c r="C116" s="294" t="s">
        <v>45</v>
      </c>
      <c r="D116" s="363" t="s">
        <v>161</v>
      </c>
      <c r="E116" s="539">
        <f>SUM(E117,E127,E135,E145,E156,E164,E173,E182,E190,)</f>
        <v>100000</v>
      </c>
      <c r="F116" s="368">
        <f>SUM(F117,F127,F135,F145,F156,F164,F173,F182,F190)</f>
        <v>35346009</v>
      </c>
    </row>
    <row r="117" spans="1:6" ht="21.75" customHeight="1">
      <c r="A117" s="14"/>
      <c r="B117" s="369">
        <v>80101</v>
      </c>
      <c r="C117" s="370" t="s">
        <v>106</v>
      </c>
      <c r="D117" s="371" t="s">
        <v>161</v>
      </c>
      <c r="E117" s="537">
        <f>SUM(E118,E126)</f>
        <v>80000</v>
      </c>
      <c r="F117" s="16">
        <f>SUM(F118,F126)</f>
        <v>17755010</v>
      </c>
    </row>
    <row r="118" spans="1:6" ht="15.75" customHeight="1">
      <c r="A118" s="14"/>
      <c r="B118" s="375"/>
      <c r="C118" s="300" t="s">
        <v>65</v>
      </c>
      <c r="D118" s="397" t="s">
        <v>161</v>
      </c>
      <c r="E118" s="531">
        <f>SUM(E120:E125)</f>
        <v>50000</v>
      </c>
      <c r="F118" s="18">
        <f>SUM(F120:F125)</f>
        <v>16983010</v>
      </c>
    </row>
    <row r="119" spans="1:6" ht="15" customHeight="1">
      <c r="A119" s="14"/>
      <c r="B119" s="375"/>
      <c r="C119" s="300" t="s">
        <v>84</v>
      </c>
      <c r="D119" s="378"/>
      <c r="E119" s="378"/>
      <c r="F119" s="18"/>
    </row>
    <row r="120" spans="1:6" ht="15" customHeight="1">
      <c r="A120" s="14"/>
      <c r="B120" s="375"/>
      <c r="C120" s="415" t="s">
        <v>85</v>
      </c>
      <c r="D120" s="416" t="s">
        <v>161</v>
      </c>
      <c r="E120" s="416" t="s">
        <v>161</v>
      </c>
      <c r="F120" s="19">
        <v>11022490</v>
      </c>
    </row>
    <row r="121" spans="1:6" ht="18.75">
      <c r="A121" s="14"/>
      <c r="B121" s="375"/>
      <c r="C121" s="415" t="s">
        <v>78</v>
      </c>
      <c r="D121" s="416" t="s">
        <v>161</v>
      </c>
      <c r="E121" s="416" t="s">
        <v>161</v>
      </c>
      <c r="F121" s="19">
        <v>21200</v>
      </c>
    </row>
    <row r="122" spans="1:6" ht="18.75">
      <c r="A122" s="14"/>
      <c r="B122" s="375"/>
      <c r="C122" s="419" t="s">
        <v>86</v>
      </c>
      <c r="D122" s="420" t="s">
        <v>161</v>
      </c>
      <c r="E122" s="420" t="s">
        <v>161</v>
      </c>
      <c r="F122" s="31">
        <v>870233</v>
      </c>
    </row>
    <row r="123" spans="1:6" ht="18.75">
      <c r="A123" s="14"/>
      <c r="B123" s="375"/>
      <c r="C123" s="415" t="s">
        <v>87</v>
      </c>
      <c r="D123" s="416" t="s">
        <v>161</v>
      </c>
      <c r="E123" s="416" t="s">
        <v>161</v>
      </c>
      <c r="F123" s="19">
        <v>2103009</v>
      </c>
    </row>
    <row r="124" spans="1:6" ht="16.5" customHeight="1" thickBot="1">
      <c r="A124" s="29"/>
      <c r="B124" s="411"/>
      <c r="C124" s="412" t="s">
        <v>88</v>
      </c>
      <c r="D124" s="413" t="s">
        <v>161</v>
      </c>
      <c r="E124" s="413" t="s">
        <v>161</v>
      </c>
      <c r="F124" s="414">
        <v>286000</v>
      </c>
    </row>
    <row r="125" spans="1:6" ht="18.75">
      <c r="A125" s="14"/>
      <c r="B125" s="375"/>
      <c r="C125" s="400" t="s">
        <v>69</v>
      </c>
      <c r="D125" s="397" t="s">
        <v>161</v>
      </c>
      <c r="E125" s="531">
        <v>50000</v>
      </c>
      <c r="F125" s="18">
        <v>2680078</v>
      </c>
    </row>
    <row r="126" spans="1:6" ht="20.25" customHeight="1">
      <c r="A126" s="14"/>
      <c r="B126" s="375"/>
      <c r="C126" s="453" t="s">
        <v>107</v>
      </c>
      <c r="D126" s="454" t="s">
        <v>161</v>
      </c>
      <c r="E126" s="918">
        <v>30000</v>
      </c>
      <c r="F126" s="455">
        <v>772000</v>
      </c>
    </row>
    <row r="127" spans="1:6" ht="21" customHeight="1">
      <c r="A127" s="14"/>
      <c r="B127" s="395">
        <v>80103</v>
      </c>
      <c r="C127" s="456" t="s">
        <v>108</v>
      </c>
      <c r="D127" s="438" t="s">
        <v>161</v>
      </c>
      <c r="E127" s="438" t="s">
        <v>161</v>
      </c>
      <c r="F127" s="28">
        <f>SUM(F128)</f>
        <v>572508</v>
      </c>
    </row>
    <row r="128" spans="1:6" ht="18.75">
      <c r="A128" s="14"/>
      <c r="B128" s="375"/>
      <c r="C128" s="300" t="s">
        <v>65</v>
      </c>
      <c r="D128" s="397" t="s">
        <v>161</v>
      </c>
      <c r="E128" s="397" t="s">
        <v>161</v>
      </c>
      <c r="F128" s="18">
        <f>SUM(F130:F134)</f>
        <v>572508</v>
      </c>
    </row>
    <row r="129" spans="1:6" ht="15" customHeight="1">
      <c r="A129" s="14"/>
      <c r="B129" s="375"/>
      <c r="C129" s="300" t="s">
        <v>84</v>
      </c>
      <c r="D129" s="378"/>
      <c r="E129" s="378"/>
      <c r="F129" s="18"/>
    </row>
    <row r="130" spans="1:6" ht="18.75">
      <c r="A130" s="14"/>
      <c r="B130" s="375"/>
      <c r="C130" s="415" t="s">
        <v>85</v>
      </c>
      <c r="D130" s="416" t="s">
        <v>161</v>
      </c>
      <c r="E130" s="416" t="s">
        <v>161</v>
      </c>
      <c r="F130" s="19">
        <v>411030</v>
      </c>
    </row>
    <row r="131" spans="1:6" ht="18.75">
      <c r="A131" s="14"/>
      <c r="B131" s="375"/>
      <c r="C131" s="419" t="s">
        <v>86</v>
      </c>
      <c r="D131" s="416" t="s">
        <v>161</v>
      </c>
      <c r="E131" s="416" t="s">
        <v>161</v>
      </c>
      <c r="F131" s="19">
        <v>27371</v>
      </c>
    </row>
    <row r="132" spans="1:6" ht="18.75">
      <c r="A132" s="14"/>
      <c r="B132" s="375"/>
      <c r="C132" s="419" t="s">
        <v>87</v>
      </c>
      <c r="D132" s="420" t="s">
        <v>161</v>
      </c>
      <c r="E132" s="420" t="s">
        <v>161</v>
      </c>
      <c r="F132" s="31">
        <v>78274</v>
      </c>
    </row>
    <row r="133" spans="1:6" ht="18.75">
      <c r="A133" s="14"/>
      <c r="B133" s="375"/>
      <c r="C133" s="419" t="s">
        <v>88</v>
      </c>
      <c r="D133" s="420" t="s">
        <v>161</v>
      </c>
      <c r="E133" s="420" t="s">
        <v>161</v>
      </c>
      <c r="F133" s="31">
        <v>10800</v>
      </c>
    </row>
    <row r="134" spans="1:6" ht="18.75">
      <c r="A134" s="14"/>
      <c r="B134" s="375"/>
      <c r="C134" s="419" t="s">
        <v>69</v>
      </c>
      <c r="D134" s="420" t="s">
        <v>161</v>
      </c>
      <c r="E134" s="420" t="s">
        <v>161</v>
      </c>
      <c r="F134" s="31">
        <v>45033</v>
      </c>
    </row>
    <row r="135" spans="1:6" ht="19.5" customHeight="1">
      <c r="A135" s="14"/>
      <c r="B135" s="395">
        <v>80104</v>
      </c>
      <c r="C135" s="409" t="s">
        <v>109</v>
      </c>
      <c r="D135" s="410" t="s">
        <v>161</v>
      </c>
      <c r="E135" s="410" t="s">
        <v>161</v>
      </c>
      <c r="F135" s="28">
        <f>SUM(F136)</f>
        <v>3406000</v>
      </c>
    </row>
    <row r="136" spans="1:6" ht="20.25" customHeight="1">
      <c r="A136" s="14"/>
      <c r="B136" s="375"/>
      <c r="C136" s="300" t="s">
        <v>65</v>
      </c>
      <c r="D136" s="397" t="s">
        <v>161</v>
      </c>
      <c r="E136" s="397" t="s">
        <v>161</v>
      </c>
      <c r="F136" s="18">
        <f>SUM(F138:F144)</f>
        <v>3406000</v>
      </c>
    </row>
    <row r="137" spans="1:6" ht="13.5" customHeight="1">
      <c r="A137" s="14"/>
      <c r="B137" s="375"/>
      <c r="C137" s="300" t="s">
        <v>84</v>
      </c>
      <c r="D137" s="378"/>
      <c r="E137" s="378"/>
      <c r="F137" s="18"/>
    </row>
    <row r="138" spans="1:6" ht="18.75">
      <c r="A138" s="14"/>
      <c r="B138" s="375"/>
      <c r="C138" s="415" t="s">
        <v>78</v>
      </c>
      <c r="D138" s="416" t="s">
        <v>161</v>
      </c>
      <c r="E138" s="416" t="s">
        <v>161</v>
      </c>
      <c r="F138" s="19">
        <v>3300</v>
      </c>
    </row>
    <row r="139" spans="1:6" ht="18.75">
      <c r="A139" s="14"/>
      <c r="B139" s="375"/>
      <c r="C139" s="457" t="s">
        <v>110</v>
      </c>
      <c r="D139" s="458" t="s">
        <v>161</v>
      </c>
      <c r="E139" s="458" t="s">
        <v>161</v>
      </c>
      <c r="F139" s="19">
        <v>1218000</v>
      </c>
    </row>
    <row r="140" spans="1:6" ht="18.75">
      <c r="A140" s="14"/>
      <c r="B140" s="375"/>
      <c r="C140" s="1059" t="s">
        <v>311</v>
      </c>
      <c r="D140" s="1061" t="s">
        <v>161</v>
      </c>
      <c r="E140" s="1061" t="s">
        <v>161</v>
      </c>
      <c r="F140" s="1063">
        <v>431000</v>
      </c>
    </row>
    <row r="141" spans="1:6" ht="18" customHeight="1">
      <c r="A141" s="14"/>
      <c r="B141" s="375"/>
      <c r="C141" s="1060"/>
      <c r="D141" s="1062"/>
      <c r="E141" s="1062"/>
      <c r="F141" s="1058"/>
    </row>
    <row r="142" spans="1:6" ht="9.75" customHeight="1">
      <c r="A142" s="14"/>
      <c r="B142" s="375"/>
      <c r="C142" s="1059" t="s">
        <v>312</v>
      </c>
      <c r="D142" s="1061" t="s">
        <v>161</v>
      </c>
      <c r="E142" s="1061" t="s">
        <v>161</v>
      </c>
      <c r="F142" s="1063">
        <v>1657000</v>
      </c>
    </row>
    <row r="143" spans="1:6" ht="17.25" customHeight="1">
      <c r="A143" s="14"/>
      <c r="B143" s="375"/>
      <c r="C143" s="1029"/>
      <c r="D143" s="1062"/>
      <c r="E143" s="1062"/>
      <c r="F143" s="1030"/>
    </row>
    <row r="144" spans="1:6" ht="18.75">
      <c r="A144" s="14"/>
      <c r="B144" s="375"/>
      <c r="C144" s="400" t="s">
        <v>69</v>
      </c>
      <c r="D144" s="397" t="s">
        <v>161</v>
      </c>
      <c r="E144" s="397" t="s">
        <v>161</v>
      </c>
      <c r="F144" s="18">
        <v>96700</v>
      </c>
    </row>
    <row r="145" spans="1:6" ht="19.5" customHeight="1">
      <c r="A145" s="14"/>
      <c r="B145" s="395">
        <v>80110</v>
      </c>
      <c r="C145" s="409" t="s">
        <v>111</v>
      </c>
      <c r="D145" s="410" t="s">
        <v>161</v>
      </c>
      <c r="E145" s="538">
        <f>SUM(E146)</f>
        <v>20000</v>
      </c>
      <c r="F145" s="28">
        <f>SUM(F146)</f>
        <v>10804200</v>
      </c>
    </row>
    <row r="146" spans="1:6" ht="18.75">
      <c r="A146" s="14"/>
      <c r="B146" s="375"/>
      <c r="C146" s="300" t="s">
        <v>65</v>
      </c>
      <c r="D146" s="397" t="s">
        <v>161</v>
      </c>
      <c r="E146" s="531">
        <f>SUM(E148:E155)</f>
        <v>20000</v>
      </c>
      <c r="F146" s="18">
        <f>SUM(F148:F155)</f>
        <v>10804200</v>
      </c>
    </row>
    <row r="147" spans="1:6" ht="15" customHeight="1">
      <c r="A147" s="14"/>
      <c r="B147" s="375"/>
      <c r="C147" s="300" t="s">
        <v>84</v>
      </c>
      <c r="D147" s="378"/>
      <c r="E147" s="378"/>
      <c r="F147" s="18"/>
    </row>
    <row r="148" spans="1:6" ht="18.75">
      <c r="A148" s="14"/>
      <c r="B148" s="375"/>
      <c r="C148" s="415" t="s">
        <v>85</v>
      </c>
      <c r="D148" s="416" t="s">
        <v>161</v>
      </c>
      <c r="E148" s="416" t="s">
        <v>161</v>
      </c>
      <c r="F148" s="19">
        <v>6672880</v>
      </c>
    </row>
    <row r="149" spans="1:6" ht="18.75">
      <c r="A149" s="14"/>
      <c r="B149" s="375"/>
      <c r="C149" s="415" t="s">
        <v>78</v>
      </c>
      <c r="D149" s="397" t="s">
        <v>161</v>
      </c>
      <c r="E149" s="397" t="s">
        <v>161</v>
      </c>
      <c r="F149" s="18">
        <v>5500</v>
      </c>
    </row>
    <row r="150" spans="1:6" ht="18.75" customHeight="1">
      <c r="A150" s="14"/>
      <c r="B150" s="375"/>
      <c r="C150" s="419" t="s">
        <v>86</v>
      </c>
      <c r="D150" s="420" t="s">
        <v>161</v>
      </c>
      <c r="E150" s="420" t="s">
        <v>161</v>
      </c>
      <c r="F150" s="31">
        <v>535900</v>
      </c>
    </row>
    <row r="151" spans="1:6" ht="18.75">
      <c r="A151" s="14"/>
      <c r="B151" s="375"/>
      <c r="C151" s="415" t="s">
        <v>87</v>
      </c>
      <c r="D151" s="416" t="s">
        <v>161</v>
      </c>
      <c r="E151" s="416" t="s">
        <v>161</v>
      </c>
      <c r="F151" s="19">
        <v>1279400</v>
      </c>
    </row>
    <row r="152" spans="1:6" ht="18.75">
      <c r="A152" s="14"/>
      <c r="B152" s="375"/>
      <c r="C152" s="415" t="s">
        <v>88</v>
      </c>
      <c r="D152" s="416" t="s">
        <v>161</v>
      </c>
      <c r="E152" s="416" t="s">
        <v>161</v>
      </c>
      <c r="F152" s="19">
        <v>174100</v>
      </c>
    </row>
    <row r="153" spans="1:6" ht="18.75" customHeight="1">
      <c r="A153" s="14"/>
      <c r="B153" s="375"/>
      <c r="C153" s="1031" t="s">
        <v>311</v>
      </c>
      <c r="D153" s="1025" t="s">
        <v>161</v>
      </c>
      <c r="E153" s="1025" t="s">
        <v>161</v>
      </c>
      <c r="F153" s="1057">
        <v>670000</v>
      </c>
    </row>
    <row r="154" spans="1:6" ht="23.25" customHeight="1">
      <c r="A154" s="14"/>
      <c r="B154" s="375"/>
      <c r="C154" s="1032"/>
      <c r="D154" s="1026"/>
      <c r="E154" s="1026"/>
      <c r="F154" s="1058"/>
    </row>
    <row r="155" spans="1:6" ht="18.75">
      <c r="A155" s="14"/>
      <c r="B155" s="375"/>
      <c r="C155" s="400" t="s">
        <v>69</v>
      </c>
      <c r="D155" s="397" t="s">
        <v>161</v>
      </c>
      <c r="E155" s="531">
        <v>20000</v>
      </c>
      <c r="F155" s="18">
        <v>1466420</v>
      </c>
    </row>
    <row r="156" spans="1:6" ht="23.25" customHeight="1">
      <c r="A156" s="14"/>
      <c r="B156" s="395">
        <v>80120</v>
      </c>
      <c r="C156" s="409" t="s">
        <v>112</v>
      </c>
      <c r="D156" s="410" t="s">
        <v>161</v>
      </c>
      <c r="E156" s="410" t="s">
        <v>161</v>
      </c>
      <c r="F156" s="28">
        <f>SUM(F157)</f>
        <v>221400</v>
      </c>
    </row>
    <row r="157" spans="1:6" ht="18.75">
      <c r="A157" s="14"/>
      <c r="B157" s="375"/>
      <c r="C157" s="300" t="s">
        <v>65</v>
      </c>
      <c r="D157" s="397" t="s">
        <v>161</v>
      </c>
      <c r="E157" s="397" t="s">
        <v>161</v>
      </c>
      <c r="F157" s="18">
        <f>SUM(F159:F163)</f>
        <v>221400</v>
      </c>
    </row>
    <row r="158" spans="1:6" ht="17.25" customHeight="1">
      <c r="A158" s="14"/>
      <c r="B158" s="375"/>
      <c r="C158" s="300" t="s">
        <v>84</v>
      </c>
      <c r="D158" s="378"/>
      <c r="E158" s="378"/>
      <c r="F158" s="18"/>
    </row>
    <row r="159" spans="1:6" ht="18.75">
      <c r="A159" s="14"/>
      <c r="B159" s="375"/>
      <c r="C159" s="415" t="s">
        <v>85</v>
      </c>
      <c r="D159" s="416" t="s">
        <v>161</v>
      </c>
      <c r="E159" s="416" t="s">
        <v>161</v>
      </c>
      <c r="F159" s="19">
        <v>161200</v>
      </c>
    </row>
    <row r="160" spans="1:6" ht="18.75">
      <c r="A160" s="14"/>
      <c r="B160" s="375"/>
      <c r="C160" s="419" t="s">
        <v>86</v>
      </c>
      <c r="D160" s="420" t="s">
        <v>161</v>
      </c>
      <c r="E160" s="420" t="s">
        <v>161</v>
      </c>
      <c r="F160" s="31">
        <v>13300</v>
      </c>
    </row>
    <row r="161" spans="1:6" ht="18.75">
      <c r="A161" s="14"/>
      <c r="B161" s="375"/>
      <c r="C161" s="419" t="s">
        <v>87</v>
      </c>
      <c r="D161" s="420" t="s">
        <v>161</v>
      </c>
      <c r="E161" s="420" t="s">
        <v>161</v>
      </c>
      <c r="F161" s="31">
        <v>31400</v>
      </c>
    </row>
    <row r="162" spans="1:6" ht="18.75">
      <c r="A162" s="14"/>
      <c r="B162" s="375"/>
      <c r="C162" s="415" t="s">
        <v>88</v>
      </c>
      <c r="D162" s="416" t="s">
        <v>161</v>
      </c>
      <c r="E162" s="416" t="s">
        <v>161</v>
      </c>
      <c r="F162" s="19">
        <v>4200</v>
      </c>
    </row>
    <row r="163" spans="1:6" ht="17.25" customHeight="1">
      <c r="A163" s="14"/>
      <c r="B163" s="369"/>
      <c r="C163" s="417" t="s">
        <v>69</v>
      </c>
      <c r="D163" s="408" t="s">
        <v>161</v>
      </c>
      <c r="E163" s="408" t="s">
        <v>161</v>
      </c>
      <c r="F163" s="17">
        <v>11300</v>
      </c>
    </row>
    <row r="164" spans="1:6" ht="21.75" customHeight="1">
      <c r="A164" s="14"/>
      <c r="B164" s="369">
        <v>80130</v>
      </c>
      <c r="C164" s="370" t="s">
        <v>113</v>
      </c>
      <c r="D164" s="371" t="s">
        <v>161</v>
      </c>
      <c r="E164" s="371" t="s">
        <v>161</v>
      </c>
      <c r="F164" s="16">
        <f>SUM(F165)</f>
        <v>1194300</v>
      </c>
    </row>
    <row r="165" spans="1:6" ht="18.75">
      <c r="A165" s="14"/>
      <c r="B165" s="375"/>
      <c r="C165" s="300" t="s">
        <v>65</v>
      </c>
      <c r="D165" s="397" t="s">
        <v>161</v>
      </c>
      <c r="E165" s="397" t="s">
        <v>161</v>
      </c>
      <c r="F165" s="18">
        <f>SUM(F167:F172)</f>
        <v>1194300</v>
      </c>
    </row>
    <row r="166" spans="1:6" ht="16.5" customHeight="1">
      <c r="A166" s="14"/>
      <c r="B166" s="375"/>
      <c r="C166" s="300" t="s">
        <v>84</v>
      </c>
      <c r="D166" s="378"/>
      <c r="E166" s="378"/>
      <c r="F166" s="18"/>
    </row>
    <row r="167" spans="1:6" ht="17.25" customHeight="1" thickBot="1">
      <c r="A167" s="29"/>
      <c r="B167" s="411"/>
      <c r="C167" s="434" t="s">
        <v>85</v>
      </c>
      <c r="D167" s="435" t="s">
        <v>161</v>
      </c>
      <c r="E167" s="435" t="s">
        <v>161</v>
      </c>
      <c r="F167" s="30">
        <v>735000</v>
      </c>
    </row>
    <row r="168" spans="1:6" ht="18.75">
      <c r="A168" s="14"/>
      <c r="B168" s="375"/>
      <c r="C168" s="415" t="s">
        <v>78</v>
      </c>
      <c r="D168" s="416" t="s">
        <v>161</v>
      </c>
      <c r="E168" s="416" t="s">
        <v>161</v>
      </c>
      <c r="F168" s="19">
        <v>45000</v>
      </c>
    </row>
    <row r="169" spans="1:6" ht="18.75">
      <c r="A169" s="14"/>
      <c r="B169" s="375"/>
      <c r="C169" s="419" t="s">
        <v>86</v>
      </c>
      <c r="D169" s="420" t="s">
        <v>161</v>
      </c>
      <c r="E169" s="420" t="s">
        <v>161</v>
      </c>
      <c r="F169" s="31">
        <v>61000</v>
      </c>
    </row>
    <row r="170" spans="1:6" ht="18.75">
      <c r="A170" s="14"/>
      <c r="B170" s="375"/>
      <c r="C170" s="419" t="s">
        <v>87</v>
      </c>
      <c r="D170" s="420" t="s">
        <v>161</v>
      </c>
      <c r="E170" s="420" t="s">
        <v>161</v>
      </c>
      <c r="F170" s="31">
        <v>145000</v>
      </c>
    </row>
    <row r="171" spans="1:6" ht="18.75">
      <c r="A171" s="14"/>
      <c r="B171" s="375"/>
      <c r="C171" s="415" t="s">
        <v>88</v>
      </c>
      <c r="D171" s="416" t="s">
        <v>161</v>
      </c>
      <c r="E171" s="416" t="s">
        <v>161</v>
      </c>
      <c r="F171" s="19">
        <v>19800</v>
      </c>
    </row>
    <row r="172" spans="1:6" ht="18.75">
      <c r="A172" s="14"/>
      <c r="B172" s="375"/>
      <c r="C172" s="400" t="s">
        <v>69</v>
      </c>
      <c r="D172" s="397" t="s">
        <v>161</v>
      </c>
      <c r="E172" s="397" t="s">
        <v>161</v>
      </c>
      <c r="F172" s="18">
        <v>188500</v>
      </c>
    </row>
    <row r="173" spans="1:6" ht="21" customHeight="1">
      <c r="A173" s="14"/>
      <c r="B173" s="395">
        <v>80144</v>
      </c>
      <c r="C173" s="409" t="s">
        <v>114</v>
      </c>
      <c r="D173" s="410" t="s">
        <v>161</v>
      </c>
      <c r="E173" s="410" t="s">
        <v>161</v>
      </c>
      <c r="F173" s="28">
        <f>SUM(F174)</f>
        <v>285000</v>
      </c>
    </row>
    <row r="174" spans="1:6" ht="18.75">
      <c r="A174" s="14"/>
      <c r="B174" s="375"/>
      <c r="C174" s="300" t="s">
        <v>65</v>
      </c>
      <c r="D174" s="397" t="s">
        <v>161</v>
      </c>
      <c r="E174" s="397" t="s">
        <v>161</v>
      </c>
      <c r="F174" s="18">
        <f>SUM(F176:F181)</f>
        <v>285000</v>
      </c>
    </row>
    <row r="175" spans="1:6" ht="16.5" customHeight="1">
      <c r="A175" s="14"/>
      <c r="B175" s="375"/>
      <c r="C175" s="300" t="s">
        <v>84</v>
      </c>
      <c r="D175" s="378"/>
      <c r="E175" s="378"/>
      <c r="F175" s="18"/>
    </row>
    <row r="176" spans="1:6" ht="18.75">
      <c r="A176" s="14"/>
      <c r="B176" s="375"/>
      <c r="C176" s="415" t="s">
        <v>85</v>
      </c>
      <c r="D176" s="416" t="s">
        <v>161</v>
      </c>
      <c r="E176" s="416" t="s">
        <v>161</v>
      </c>
      <c r="F176" s="19">
        <v>79000</v>
      </c>
    </row>
    <row r="177" spans="1:6" ht="18.75">
      <c r="A177" s="14"/>
      <c r="B177" s="375"/>
      <c r="C177" s="415" t="s">
        <v>78</v>
      </c>
      <c r="D177" s="416" t="s">
        <v>161</v>
      </c>
      <c r="E177" s="416" t="s">
        <v>161</v>
      </c>
      <c r="F177" s="19">
        <v>160000</v>
      </c>
    </row>
    <row r="178" spans="1:6" ht="18.75">
      <c r="A178" s="14"/>
      <c r="B178" s="375"/>
      <c r="C178" s="419" t="s">
        <v>86</v>
      </c>
      <c r="D178" s="420" t="s">
        <v>161</v>
      </c>
      <c r="E178" s="420" t="s">
        <v>161</v>
      </c>
      <c r="F178" s="31">
        <v>5000</v>
      </c>
    </row>
    <row r="179" spans="1:6" ht="18.75">
      <c r="A179" s="14"/>
      <c r="B179" s="375"/>
      <c r="C179" s="419" t="s">
        <v>87</v>
      </c>
      <c r="D179" s="420" t="s">
        <v>161</v>
      </c>
      <c r="E179" s="420" t="s">
        <v>161</v>
      </c>
      <c r="F179" s="31">
        <v>24000</v>
      </c>
    </row>
    <row r="180" spans="1:6" ht="18.75">
      <c r="A180" s="14"/>
      <c r="B180" s="375"/>
      <c r="C180" s="415" t="s">
        <v>88</v>
      </c>
      <c r="D180" s="416" t="s">
        <v>161</v>
      </c>
      <c r="E180" s="416" t="s">
        <v>161</v>
      </c>
      <c r="F180" s="19">
        <v>3300</v>
      </c>
    </row>
    <row r="181" spans="1:6" ht="18.75">
      <c r="A181" s="14"/>
      <c r="B181" s="375"/>
      <c r="C181" s="400" t="s">
        <v>69</v>
      </c>
      <c r="D181" s="397" t="s">
        <v>161</v>
      </c>
      <c r="E181" s="397" t="s">
        <v>161</v>
      </c>
      <c r="F181" s="18">
        <v>13700</v>
      </c>
    </row>
    <row r="182" spans="1:6" ht="20.25" customHeight="1">
      <c r="A182" s="14"/>
      <c r="B182" s="395">
        <v>80146</v>
      </c>
      <c r="C182" s="409" t="s">
        <v>115</v>
      </c>
      <c r="D182" s="410" t="s">
        <v>161</v>
      </c>
      <c r="E182" s="410" t="s">
        <v>161</v>
      </c>
      <c r="F182" s="28">
        <f>SUM(F183)</f>
        <v>222200</v>
      </c>
    </row>
    <row r="183" spans="1:6" ht="19.5" customHeight="1">
      <c r="A183" s="14"/>
      <c r="B183" s="388"/>
      <c r="C183" s="459" t="s">
        <v>116</v>
      </c>
      <c r="D183" s="460" t="s">
        <v>161</v>
      </c>
      <c r="E183" s="460" t="s">
        <v>161</v>
      </c>
      <c r="F183" s="24">
        <f>SUM(F185:F189)</f>
        <v>222200</v>
      </c>
    </row>
    <row r="184" spans="1:6" ht="15" customHeight="1">
      <c r="A184" s="14"/>
      <c r="B184" s="375"/>
      <c r="C184" s="300" t="s">
        <v>84</v>
      </c>
      <c r="D184" s="378"/>
      <c r="E184" s="378"/>
      <c r="F184" s="18"/>
    </row>
    <row r="185" spans="1:6" ht="18.75">
      <c r="A185" s="14"/>
      <c r="B185" s="375"/>
      <c r="C185" s="415" t="s">
        <v>85</v>
      </c>
      <c r="D185" s="416" t="s">
        <v>161</v>
      </c>
      <c r="E185" s="416" t="s">
        <v>161</v>
      </c>
      <c r="F185" s="19">
        <v>33500</v>
      </c>
    </row>
    <row r="186" spans="1:6" ht="18.75">
      <c r="A186" s="14"/>
      <c r="B186" s="375"/>
      <c r="C186" s="415" t="s">
        <v>86</v>
      </c>
      <c r="D186" s="416" t="s">
        <v>161</v>
      </c>
      <c r="E186" s="416" t="s">
        <v>161</v>
      </c>
      <c r="F186" s="19">
        <v>2800</v>
      </c>
    </row>
    <row r="187" spans="1:6" ht="18.75">
      <c r="A187" s="14"/>
      <c r="B187" s="375"/>
      <c r="C187" s="419" t="s">
        <v>87</v>
      </c>
      <c r="D187" s="420" t="s">
        <v>161</v>
      </c>
      <c r="E187" s="420" t="s">
        <v>161</v>
      </c>
      <c r="F187" s="31">
        <v>6500</v>
      </c>
    </row>
    <row r="188" spans="1:6" ht="18.75">
      <c r="A188" s="14"/>
      <c r="B188" s="375"/>
      <c r="C188" s="415" t="s">
        <v>88</v>
      </c>
      <c r="D188" s="416" t="s">
        <v>161</v>
      </c>
      <c r="E188" s="416" t="s">
        <v>161</v>
      </c>
      <c r="F188" s="19">
        <v>900</v>
      </c>
    </row>
    <row r="189" spans="1:6" ht="18" customHeight="1">
      <c r="A189" s="14"/>
      <c r="B189" s="375"/>
      <c r="C189" s="400" t="s">
        <v>69</v>
      </c>
      <c r="D189" s="397" t="s">
        <v>161</v>
      </c>
      <c r="E189" s="397" t="s">
        <v>161</v>
      </c>
      <c r="F189" s="18">
        <v>178500</v>
      </c>
    </row>
    <row r="190" spans="1:6" ht="16.5" customHeight="1">
      <c r="A190" s="14"/>
      <c r="B190" s="395">
        <v>80195</v>
      </c>
      <c r="C190" s="409" t="s">
        <v>117</v>
      </c>
      <c r="D190" s="410" t="s">
        <v>161</v>
      </c>
      <c r="E190" s="410" t="s">
        <v>161</v>
      </c>
      <c r="F190" s="28">
        <f>SUM(F191)</f>
        <v>885391</v>
      </c>
    </row>
    <row r="191" spans="1:6" ht="17.25" customHeight="1">
      <c r="A191" s="14"/>
      <c r="B191" s="375"/>
      <c r="C191" s="300" t="s">
        <v>65</v>
      </c>
      <c r="D191" s="397" t="s">
        <v>161</v>
      </c>
      <c r="E191" s="397" t="s">
        <v>161</v>
      </c>
      <c r="F191" s="18">
        <f>SUM(F193:F198)</f>
        <v>885391</v>
      </c>
    </row>
    <row r="192" spans="1:6" ht="15" customHeight="1">
      <c r="A192" s="14"/>
      <c r="B192" s="375"/>
      <c r="C192" s="300" t="s">
        <v>84</v>
      </c>
      <c r="D192" s="378"/>
      <c r="E192" s="378"/>
      <c r="F192" s="18"/>
    </row>
    <row r="193" spans="1:6" ht="18.75">
      <c r="A193" s="14"/>
      <c r="B193" s="375"/>
      <c r="C193" s="415" t="s">
        <v>85</v>
      </c>
      <c r="D193" s="416" t="s">
        <v>161</v>
      </c>
      <c r="E193" s="416" t="s">
        <v>161</v>
      </c>
      <c r="F193" s="19">
        <v>464550</v>
      </c>
    </row>
    <row r="194" spans="1:6" ht="18.75">
      <c r="A194" s="14"/>
      <c r="B194" s="375"/>
      <c r="C194" s="415" t="s">
        <v>78</v>
      </c>
      <c r="D194" s="416" t="s">
        <v>161</v>
      </c>
      <c r="E194" s="416" t="s">
        <v>161</v>
      </c>
      <c r="F194" s="19">
        <v>70000</v>
      </c>
    </row>
    <row r="195" spans="1:6" ht="18.75">
      <c r="A195" s="14"/>
      <c r="B195" s="375"/>
      <c r="C195" s="419" t="s">
        <v>87</v>
      </c>
      <c r="D195" s="420" t="s">
        <v>161</v>
      </c>
      <c r="E195" s="420" t="s">
        <v>161</v>
      </c>
      <c r="F195" s="31">
        <v>83600</v>
      </c>
    </row>
    <row r="196" spans="1:6" ht="18.75">
      <c r="A196" s="14"/>
      <c r="B196" s="375"/>
      <c r="C196" s="419" t="s">
        <v>88</v>
      </c>
      <c r="D196" s="420" t="s">
        <v>161</v>
      </c>
      <c r="E196" s="420" t="s">
        <v>161</v>
      </c>
      <c r="F196" s="31">
        <v>11450</v>
      </c>
    </row>
    <row r="197" spans="1:6" ht="45">
      <c r="A197" s="14"/>
      <c r="B197" s="375"/>
      <c r="C197" s="461" t="s">
        <v>118</v>
      </c>
      <c r="D197" s="350" t="s">
        <v>161</v>
      </c>
      <c r="E197" s="350" t="s">
        <v>161</v>
      </c>
      <c r="F197" s="31">
        <v>4000</v>
      </c>
    </row>
    <row r="198" spans="1:6" ht="19.5" thickBot="1">
      <c r="A198" s="14"/>
      <c r="B198" s="369"/>
      <c r="C198" s="436" t="s">
        <v>69</v>
      </c>
      <c r="D198" s="397" t="s">
        <v>161</v>
      </c>
      <c r="E198" s="397" t="s">
        <v>161</v>
      </c>
      <c r="F198" s="30">
        <v>251791</v>
      </c>
    </row>
    <row r="199" spans="1:6" ht="21" customHeight="1" thickBot="1">
      <c r="A199" s="367">
        <v>851</v>
      </c>
      <c r="B199" s="12"/>
      <c r="C199" s="294" t="s">
        <v>119</v>
      </c>
      <c r="D199" s="363" t="s">
        <v>161</v>
      </c>
      <c r="E199" s="484">
        <f>SUM(E200,E201,E202,E207,E218,E219)</f>
        <v>50000</v>
      </c>
      <c r="F199" s="747">
        <f>SUM(F200,F201,F202,F207,F218,F219)</f>
        <v>811000</v>
      </c>
    </row>
    <row r="200" spans="1:6" ht="18.75" customHeight="1">
      <c r="A200" s="540"/>
      <c r="B200" s="485">
        <v>85111</v>
      </c>
      <c r="C200" s="542" t="s">
        <v>318</v>
      </c>
      <c r="D200" s="541" t="s">
        <v>161</v>
      </c>
      <c r="E200" s="488">
        <v>50000</v>
      </c>
      <c r="F200" s="543">
        <v>50000</v>
      </c>
    </row>
    <row r="201" spans="1:6" ht="21" customHeight="1">
      <c r="A201" s="14"/>
      <c r="B201" s="369">
        <v>85149</v>
      </c>
      <c r="C201" s="370" t="s">
        <v>120</v>
      </c>
      <c r="D201" s="371" t="s">
        <v>161</v>
      </c>
      <c r="E201" s="371" t="s">
        <v>161</v>
      </c>
      <c r="F201" s="16">
        <v>53000</v>
      </c>
    </row>
    <row r="202" spans="1:6" ht="18" customHeight="1">
      <c r="A202" s="14"/>
      <c r="B202" s="369">
        <v>85153</v>
      </c>
      <c r="C202" s="370" t="s">
        <v>121</v>
      </c>
      <c r="D202" s="371" t="s">
        <v>161</v>
      </c>
      <c r="E202" s="371" t="s">
        <v>161</v>
      </c>
      <c r="F202" s="16">
        <f>SUM(F203)</f>
        <v>40000</v>
      </c>
    </row>
    <row r="203" spans="1:6" ht="15.75" customHeight="1">
      <c r="A203" s="14" t="s">
        <v>122</v>
      </c>
      <c r="B203" s="375"/>
      <c r="C203" s="300" t="s">
        <v>65</v>
      </c>
      <c r="D203" s="397" t="s">
        <v>161</v>
      </c>
      <c r="E203" s="397" t="s">
        <v>161</v>
      </c>
      <c r="F203" s="18">
        <f>SUM(F205:F206)</f>
        <v>40000</v>
      </c>
    </row>
    <row r="204" spans="1:6" ht="12.75" customHeight="1">
      <c r="A204" s="14"/>
      <c r="B204" s="375"/>
      <c r="C204" s="300" t="s">
        <v>84</v>
      </c>
      <c r="D204" s="378"/>
      <c r="E204" s="378"/>
      <c r="F204" s="18"/>
    </row>
    <row r="205" spans="1:6" ht="18.75">
      <c r="A205" s="14"/>
      <c r="B205" s="375"/>
      <c r="C205" s="1027" t="s">
        <v>118</v>
      </c>
      <c r="D205" s="1054" t="s">
        <v>161</v>
      </c>
      <c r="E205" s="1054" t="s">
        <v>161</v>
      </c>
      <c r="F205" s="1057">
        <v>40000</v>
      </c>
    </row>
    <row r="206" spans="1:6" ht="18.75">
      <c r="A206" s="14"/>
      <c r="B206" s="369"/>
      <c r="C206" s="1028"/>
      <c r="D206" s="1022"/>
      <c r="E206" s="1022"/>
      <c r="F206" s="1023"/>
    </row>
    <row r="207" spans="1:6" ht="21" customHeight="1">
      <c r="A207" s="14"/>
      <c r="B207" s="369">
        <v>85154</v>
      </c>
      <c r="C207" s="370" t="s">
        <v>123</v>
      </c>
      <c r="D207" s="371" t="s">
        <v>161</v>
      </c>
      <c r="E207" s="371" t="s">
        <v>161</v>
      </c>
      <c r="F207" s="16">
        <f>SUM(F208,F217)</f>
        <v>640000</v>
      </c>
    </row>
    <row r="208" spans="1:6" ht="16.5" customHeight="1">
      <c r="A208" s="14" t="s">
        <v>122</v>
      </c>
      <c r="B208" s="375"/>
      <c r="C208" s="300" t="s">
        <v>65</v>
      </c>
      <c r="D208" s="397" t="s">
        <v>161</v>
      </c>
      <c r="E208" s="397" t="s">
        <v>161</v>
      </c>
      <c r="F208" s="18">
        <f>SUM(F210:F216)</f>
        <v>625000</v>
      </c>
    </row>
    <row r="209" spans="1:6" ht="15" customHeight="1" thickBot="1">
      <c r="A209" s="29"/>
      <c r="B209" s="411"/>
      <c r="C209" s="302" t="s">
        <v>84</v>
      </c>
      <c r="D209" s="738"/>
      <c r="E209" s="738"/>
      <c r="F209" s="30"/>
    </row>
    <row r="210" spans="1:6" ht="17.25" customHeight="1">
      <c r="A210" s="14"/>
      <c r="B210" s="375"/>
      <c r="C210" s="415" t="s">
        <v>78</v>
      </c>
      <c r="D210" s="416" t="s">
        <v>161</v>
      </c>
      <c r="E210" s="416" t="s">
        <v>161</v>
      </c>
      <c r="F210" s="19">
        <v>40000</v>
      </c>
    </row>
    <row r="211" spans="1:6" ht="18.75" customHeight="1">
      <c r="A211" s="14"/>
      <c r="B211" s="375"/>
      <c r="C211" s="415" t="s">
        <v>87</v>
      </c>
      <c r="D211" s="416" t="s">
        <v>161</v>
      </c>
      <c r="E211" s="416" t="s">
        <v>161</v>
      </c>
      <c r="F211" s="19">
        <v>400</v>
      </c>
    </row>
    <row r="212" spans="1:6" ht="16.5" customHeight="1">
      <c r="A212" s="14"/>
      <c r="B212" s="375"/>
      <c r="C212" s="419" t="s">
        <v>88</v>
      </c>
      <c r="D212" s="420" t="s">
        <v>161</v>
      </c>
      <c r="E212" s="420" t="s">
        <v>161</v>
      </c>
      <c r="F212" s="31">
        <v>100</v>
      </c>
    </row>
    <row r="213" spans="1:6" ht="18.75">
      <c r="A213" s="14"/>
      <c r="B213" s="375"/>
      <c r="C213" s="1059" t="s">
        <v>118</v>
      </c>
      <c r="D213" s="1013" t="s">
        <v>161</v>
      </c>
      <c r="E213" s="1013" t="s">
        <v>161</v>
      </c>
      <c r="F213" s="1057">
        <v>360000</v>
      </c>
    </row>
    <row r="214" spans="1:6" ht="18" customHeight="1">
      <c r="A214" s="14"/>
      <c r="B214" s="375"/>
      <c r="C214" s="1024"/>
      <c r="D214" s="1049"/>
      <c r="E214" s="1049"/>
      <c r="F214" s="1058"/>
    </row>
    <row r="215" spans="1:6" ht="39" customHeight="1">
      <c r="A215" s="14"/>
      <c r="B215" s="375"/>
      <c r="C215" s="463" t="s">
        <v>313</v>
      </c>
      <c r="D215" s="464" t="s">
        <v>161</v>
      </c>
      <c r="E215" s="464" t="s">
        <v>161</v>
      </c>
      <c r="F215" s="31">
        <v>90000</v>
      </c>
    </row>
    <row r="216" spans="1:6" ht="18.75">
      <c r="A216" s="14"/>
      <c r="B216" s="375"/>
      <c r="C216" s="400" t="s">
        <v>69</v>
      </c>
      <c r="D216" s="397" t="s">
        <v>161</v>
      </c>
      <c r="E216" s="397" t="s">
        <v>161</v>
      </c>
      <c r="F216" s="18">
        <v>134500</v>
      </c>
    </row>
    <row r="217" spans="1:6" ht="18.75">
      <c r="A217" s="14"/>
      <c r="B217" s="375"/>
      <c r="C217" s="381" t="s">
        <v>70</v>
      </c>
      <c r="D217" s="382" t="s">
        <v>161</v>
      </c>
      <c r="E217" s="382" t="s">
        <v>161</v>
      </c>
      <c r="F217" s="21">
        <v>15000</v>
      </c>
    </row>
    <row r="218" spans="1:6" ht="18" customHeight="1">
      <c r="A218" s="14"/>
      <c r="B218" s="395">
        <v>85158</v>
      </c>
      <c r="C218" s="739" t="s">
        <v>124</v>
      </c>
      <c r="D218" s="438" t="s">
        <v>161</v>
      </c>
      <c r="E218" s="438" t="s">
        <v>161</v>
      </c>
      <c r="F218" s="28">
        <v>5000</v>
      </c>
    </row>
    <row r="219" spans="1:6" ht="18.75" customHeight="1">
      <c r="A219" s="14"/>
      <c r="B219" s="395">
        <v>85195</v>
      </c>
      <c r="C219" s="409" t="s">
        <v>82</v>
      </c>
      <c r="D219" s="410" t="s">
        <v>161</v>
      </c>
      <c r="E219" s="410" t="s">
        <v>161</v>
      </c>
      <c r="F219" s="28">
        <f>SUM(F220:F220)</f>
        <v>23000</v>
      </c>
    </row>
    <row r="220" spans="1:6" ht="40.5" customHeight="1" thickBot="1">
      <c r="A220" s="14"/>
      <c r="B220" s="388"/>
      <c r="C220" s="466" t="s">
        <v>125</v>
      </c>
      <c r="D220" s="467" t="s">
        <v>161</v>
      </c>
      <c r="E220" s="467" t="s">
        <v>161</v>
      </c>
      <c r="F220" s="41">
        <v>23000</v>
      </c>
    </row>
    <row r="221" spans="1:6" ht="24.75" customHeight="1" thickBot="1">
      <c r="A221" s="367">
        <v>852</v>
      </c>
      <c r="B221" s="12"/>
      <c r="C221" s="294" t="s">
        <v>48</v>
      </c>
      <c r="D221" s="539">
        <f>SUM(D222,D230,D240,D249,D250,D251,D252,D262,D270)</f>
        <v>7000</v>
      </c>
      <c r="E221" s="539">
        <f>SUM(E222,E230,E240,E249,E250,E251,E252,E262,E270)</f>
        <v>120120</v>
      </c>
      <c r="F221" s="368">
        <f>SUM(F222,F230,F240,F249,F250,F251,F252,F262,F270)</f>
        <v>26017675</v>
      </c>
    </row>
    <row r="222" spans="1:6" ht="19.5" customHeight="1">
      <c r="A222" s="14"/>
      <c r="B222" s="372">
        <v>85202</v>
      </c>
      <c r="C222" s="373" t="s">
        <v>126</v>
      </c>
      <c r="D222" s="374" t="s">
        <v>161</v>
      </c>
      <c r="E222" s="374" t="s">
        <v>161</v>
      </c>
      <c r="F222" s="17">
        <f>SUM(F223)</f>
        <v>440000</v>
      </c>
    </row>
    <row r="223" spans="1:6" ht="17.25" customHeight="1">
      <c r="A223" s="14"/>
      <c r="B223" s="375"/>
      <c r="C223" s="300" t="s">
        <v>65</v>
      </c>
      <c r="D223" s="397" t="s">
        <v>161</v>
      </c>
      <c r="E223" s="397" t="s">
        <v>161</v>
      </c>
      <c r="F223" s="18">
        <f>SUM(F225:F229)</f>
        <v>440000</v>
      </c>
    </row>
    <row r="224" spans="1:6" ht="14.25" customHeight="1">
      <c r="A224" s="14"/>
      <c r="B224" s="375"/>
      <c r="C224" s="300" t="s">
        <v>84</v>
      </c>
      <c r="D224" s="378"/>
      <c r="E224" s="378"/>
      <c r="F224" s="18"/>
    </row>
    <row r="225" spans="1:6" ht="18.75">
      <c r="A225" s="14"/>
      <c r="B225" s="375"/>
      <c r="C225" s="400" t="s">
        <v>85</v>
      </c>
      <c r="D225" s="397" t="s">
        <v>161</v>
      </c>
      <c r="E225" s="397" t="s">
        <v>161</v>
      </c>
      <c r="F225" s="18">
        <v>230000</v>
      </c>
    </row>
    <row r="226" spans="1:6" ht="18.75">
      <c r="A226" s="14"/>
      <c r="B226" s="375"/>
      <c r="C226" s="419" t="s">
        <v>86</v>
      </c>
      <c r="D226" s="420" t="s">
        <v>161</v>
      </c>
      <c r="E226" s="420" t="s">
        <v>161</v>
      </c>
      <c r="F226" s="31">
        <v>19000</v>
      </c>
    </row>
    <row r="227" spans="1:6" ht="18.75">
      <c r="A227" s="14"/>
      <c r="B227" s="375"/>
      <c r="C227" s="419" t="s">
        <v>87</v>
      </c>
      <c r="D227" s="420" t="s">
        <v>161</v>
      </c>
      <c r="E227" s="420" t="s">
        <v>161</v>
      </c>
      <c r="F227" s="31">
        <v>44100</v>
      </c>
    </row>
    <row r="228" spans="1:6" ht="18.75">
      <c r="A228" s="14"/>
      <c r="B228" s="375"/>
      <c r="C228" s="419" t="s">
        <v>88</v>
      </c>
      <c r="D228" s="420" t="s">
        <v>161</v>
      </c>
      <c r="E228" s="420" t="s">
        <v>161</v>
      </c>
      <c r="F228" s="31">
        <v>6100</v>
      </c>
    </row>
    <row r="229" spans="1:6" ht="17.25" customHeight="1">
      <c r="A229" s="14"/>
      <c r="B229" s="369"/>
      <c r="C229" s="417" t="s">
        <v>69</v>
      </c>
      <c r="D229" s="408" t="s">
        <v>161</v>
      </c>
      <c r="E229" s="408" t="s">
        <v>161</v>
      </c>
      <c r="F229" s="17">
        <v>140800</v>
      </c>
    </row>
    <row r="230" spans="1:6" ht="18.75">
      <c r="A230" s="14"/>
      <c r="B230" s="369">
        <v>85203</v>
      </c>
      <c r="C230" s="370" t="s">
        <v>127</v>
      </c>
      <c r="D230" s="371" t="s">
        <v>161</v>
      </c>
      <c r="E230" s="537">
        <f>SUM(E231)</f>
        <v>82800</v>
      </c>
      <c r="F230" s="16">
        <f>SUM(F231)</f>
        <v>1209040</v>
      </c>
    </row>
    <row r="231" spans="1:6" ht="18.75">
      <c r="A231" s="14"/>
      <c r="B231" s="375"/>
      <c r="C231" s="300" t="s">
        <v>65</v>
      </c>
      <c r="D231" s="397" t="s">
        <v>161</v>
      </c>
      <c r="E231" s="531">
        <f>SUM(E233:E239)</f>
        <v>82800</v>
      </c>
      <c r="F231" s="18">
        <f>SUM(F233:F239)</f>
        <v>1209040</v>
      </c>
    </row>
    <row r="232" spans="1:6" ht="15.75" customHeight="1">
      <c r="A232" s="14"/>
      <c r="B232" s="375"/>
      <c r="C232" s="300" t="s">
        <v>84</v>
      </c>
      <c r="D232" s="378"/>
      <c r="E232" s="378"/>
      <c r="F232" s="18"/>
    </row>
    <row r="233" spans="1:6" ht="18.75">
      <c r="A233" s="14"/>
      <c r="B233" s="375"/>
      <c r="C233" s="415" t="s">
        <v>85</v>
      </c>
      <c r="D233" s="416" t="s">
        <v>161</v>
      </c>
      <c r="E233" s="416" t="s">
        <v>161</v>
      </c>
      <c r="F233" s="19">
        <v>505100</v>
      </c>
    </row>
    <row r="234" spans="1:6" ht="18.75">
      <c r="A234" s="14"/>
      <c r="B234" s="375"/>
      <c r="C234" s="415" t="s">
        <v>78</v>
      </c>
      <c r="D234" s="416" t="s">
        <v>161</v>
      </c>
      <c r="E234" s="416" t="s">
        <v>161</v>
      </c>
      <c r="F234" s="19">
        <v>5000</v>
      </c>
    </row>
    <row r="235" spans="1:6" ht="18.75">
      <c r="A235" s="14"/>
      <c r="B235" s="375"/>
      <c r="C235" s="419" t="s">
        <v>86</v>
      </c>
      <c r="D235" s="420" t="s">
        <v>161</v>
      </c>
      <c r="E235" s="420" t="s">
        <v>161</v>
      </c>
      <c r="F235" s="31">
        <v>45000</v>
      </c>
    </row>
    <row r="236" spans="1:6" ht="18.75">
      <c r="A236" s="14"/>
      <c r="B236" s="375"/>
      <c r="C236" s="419" t="s">
        <v>87</v>
      </c>
      <c r="D236" s="420" t="s">
        <v>161</v>
      </c>
      <c r="E236" s="420" t="s">
        <v>161</v>
      </c>
      <c r="F236" s="31">
        <v>97500</v>
      </c>
    </row>
    <row r="237" spans="1:6" ht="18.75">
      <c r="A237" s="14"/>
      <c r="B237" s="375"/>
      <c r="C237" s="415" t="s">
        <v>88</v>
      </c>
      <c r="D237" s="416" t="s">
        <v>161</v>
      </c>
      <c r="E237" s="416" t="s">
        <v>161</v>
      </c>
      <c r="F237" s="19">
        <v>13400</v>
      </c>
    </row>
    <row r="238" spans="1:6" ht="38.25">
      <c r="A238" s="14"/>
      <c r="B238" s="375"/>
      <c r="C238" s="463" t="s">
        <v>118</v>
      </c>
      <c r="D238" s="350" t="s">
        <v>161</v>
      </c>
      <c r="E238" s="350" t="s">
        <v>161</v>
      </c>
      <c r="F238" s="31">
        <v>192000</v>
      </c>
    </row>
    <row r="239" spans="1:6" ht="18.75">
      <c r="A239" s="14"/>
      <c r="B239" s="369"/>
      <c r="C239" s="436" t="s">
        <v>69</v>
      </c>
      <c r="D239" s="422" t="s">
        <v>161</v>
      </c>
      <c r="E239" s="522">
        <v>82800</v>
      </c>
      <c r="F239" s="16">
        <v>351040</v>
      </c>
    </row>
    <row r="240" spans="1:6" ht="35.25" customHeight="1">
      <c r="A240" s="14"/>
      <c r="B240" s="369">
        <v>85212</v>
      </c>
      <c r="C240" s="468" t="s">
        <v>128</v>
      </c>
      <c r="D240" s="469" t="s">
        <v>161</v>
      </c>
      <c r="E240" s="469" t="s">
        <v>161</v>
      </c>
      <c r="F240" s="16">
        <f>SUM(F241)</f>
        <v>13628260</v>
      </c>
    </row>
    <row r="241" spans="1:6" ht="18.75">
      <c r="A241" s="14"/>
      <c r="B241" s="375"/>
      <c r="C241" s="300" t="s">
        <v>65</v>
      </c>
      <c r="D241" s="397" t="s">
        <v>161</v>
      </c>
      <c r="E241" s="397" t="s">
        <v>161</v>
      </c>
      <c r="F241" s="18">
        <f>SUM(F243:F248)</f>
        <v>13628260</v>
      </c>
    </row>
    <row r="242" spans="1:6" ht="15.75" customHeight="1">
      <c r="A242" s="14"/>
      <c r="B242" s="375"/>
      <c r="C242" s="300" t="s">
        <v>84</v>
      </c>
      <c r="D242" s="378"/>
      <c r="E242" s="378"/>
      <c r="F242" s="18"/>
    </row>
    <row r="243" spans="1:6" ht="18.75">
      <c r="A243" s="14"/>
      <c r="B243" s="375"/>
      <c r="C243" s="415" t="s">
        <v>85</v>
      </c>
      <c r="D243" s="416" t="s">
        <v>161</v>
      </c>
      <c r="E243" s="416" t="s">
        <v>161</v>
      </c>
      <c r="F243" s="19">
        <v>171000</v>
      </c>
    </row>
    <row r="244" spans="1:6" ht="18.75">
      <c r="A244" s="14"/>
      <c r="B244" s="375"/>
      <c r="C244" s="415" t="s">
        <v>78</v>
      </c>
      <c r="D244" s="416" t="s">
        <v>161</v>
      </c>
      <c r="E244" s="416" t="s">
        <v>161</v>
      </c>
      <c r="F244" s="19">
        <v>10000</v>
      </c>
    </row>
    <row r="245" spans="1:6" ht="18" customHeight="1">
      <c r="A245" s="14"/>
      <c r="B245" s="375"/>
      <c r="C245" s="419" t="s">
        <v>86</v>
      </c>
      <c r="D245" s="420" t="s">
        <v>161</v>
      </c>
      <c r="E245" s="420" t="s">
        <v>161</v>
      </c>
      <c r="F245" s="31">
        <v>11000</v>
      </c>
    </row>
    <row r="246" spans="1:6" ht="20.25" customHeight="1">
      <c r="A246" s="14"/>
      <c r="B246" s="375"/>
      <c r="C246" s="415" t="s">
        <v>87</v>
      </c>
      <c r="D246" s="416" t="s">
        <v>161</v>
      </c>
      <c r="E246" s="416" t="s">
        <v>161</v>
      </c>
      <c r="F246" s="19">
        <v>32000</v>
      </c>
    </row>
    <row r="247" spans="1:6" ht="17.25" customHeight="1">
      <c r="A247" s="14"/>
      <c r="B247" s="375"/>
      <c r="C247" s="415" t="s">
        <v>88</v>
      </c>
      <c r="D247" s="416" t="s">
        <v>161</v>
      </c>
      <c r="E247" s="416" t="s">
        <v>161</v>
      </c>
      <c r="F247" s="19">
        <v>4400</v>
      </c>
    </row>
    <row r="248" spans="1:6" ht="16.5" customHeight="1" thickBot="1">
      <c r="A248" s="29"/>
      <c r="B248" s="411"/>
      <c r="C248" s="434" t="s">
        <v>69</v>
      </c>
      <c r="D248" s="435" t="s">
        <v>161</v>
      </c>
      <c r="E248" s="435" t="s">
        <v>161</v>
      </c>
      <c r="F248" s="30">
        <v>13399860</v>
      </c>
    </row>
    <row r="249" spans="1:6" ht="50.25" customHeight="1">
      <c r="A249" s="14"/>
      <c r="B249" s="369">
        <v>85213</v>
      </c>
      <c r="C249" s="468" t="s">
        <v>129</v>
      </c>
      <c r="D249" s="740" t="s">
        <v>161</v>
      </c>
      <c r="E249" s="740" t="s">
        <v>161</v>
      </c>
      <c r="F249" s="16">
        <v>158705</v>
      </c>
    </row>
    <row r="250" spans="1:6" ht="34.5" customHeight="1">
      <c r="A250" s="14"/>
      <c r="B250" s="369">
        <v>85214</v>
      </c>
      <c r="C250" s="468" t="s">
        <v>130</v>
      </c>
      <c r="D250" s="469" t="s">
        <v>161</v>
      </c>
      <c r="E250" s="469" t="s">
        <v>161</v>
      </c>
      <c r="F250" s="16">
        <v>3244300</v>
      </c>
    </row>
    <row r="251" spans="1:6" ht="20.25" customHeight="1">
      <c r="A251" s="14"/>
      <c r="B251" s="369">
        <v>85215</v>
      </c>
      <c r="C251" s="370" t="s">
        <v>131</v>
      </c>
      <c r="D251" s="371" t="s">
        <v>161</v>
      </c>
      <c r="E251" s="371" t="s">
        <v>161</v>
      </c>
      <c r="F251" s="16">
        <v>3600000</v>
      </c>
    </row>
    <row r="252" spans="1:6" ht="20.25" customHeight="1">
      <c r="A252" s="14"/>
      <c r="B252" s="372">
        <v>85219</v>
      </c>
      <c r="C252" s="373" t="s">
        <v>132</v>
      </c>
      <c r="D252" s="528">
        <f>SUM(D253,D261)</f>
        <v>7000</v>
      </c>
      <c r="E252" s="528">
        <f>SUM(E253,E261)</f>
        <v>7000</v>
      </c>
      <c r="F252" s="17">
        <f>SUM(F253,F261)</f>
        <v>2600820</v>
      </c>
    </row>
    <row r="253" spans="1:6" ht="18.75">
      <c r="A253" s="14"/>
      <c r="B253" s="375"/>
      <c r="C253" s="300" t="s">
        <v>65</v>
      </c>
      <c r="D253" s="531">
        <f>SUM(D255:D260)</f>
        <v>7000</v>
      </c>
      <c r="E253" s="397" t="s">
        <v>161</v>
      </c>
      <c r="F253" s="18">
        <f>SUM(F255:F260)</f>
        <v>2593820</v>
      </c>
    </row>
    <row r="254" spans="1:6" ht="15.75" customHeight="1">
      <c r="A254" s="14"/>
      <c r="B254" s="375"/>
      <c r="C254" s="300" t="s">
        <v>84</v>
      </c>
      <c r="D254" s="378"/>
      <c r="E254" s="378"/>
      <c r="F254" s="18"/>
    </row>
    <row r="255" spans="1:6" ht="18.75">
      <c r="A255" s="14"/>
      <c r="B255" s="375"/>
      <c r="C255" s="415" t="s">
        <v>85</v>
      </c>
      <c r="D255" s="416" t="s">
        <v>161</v>
      </c>
      <c r="E255" s="416" t="s">
        <v>161</v>
      </c>
      <c r="F255" s="19">
        <v>1795500</v>
      </c>
    </row>
    <row r="256" spans="1:6" ht="18.75">
      <c r="A256" s="14"/>
      <c r="B256" s="375"/>
      <c r="C256" s="419" t="s">
        <v>78</v>
      </c>
      <c r="D256" s="420" t="s">
        <v>161</v>
      </c>
      <c r="E256" s="420" t="s">
        <v>161</v>
      </c>
      <c r="F256" s="31">
        <v>2000</v>
      </c>
    </row>
    <row r="257" spans="1:6" ht="18.75">
      <c r="A257" s="14"/>
      <c r="B257" s="375"/>
      <c r="C257" s="415" t="s">
        <v>86</v>
      </c>
      <c r="D257" s="416" t="s">
        <v>161</v>
      </c>
      <c r="E257" s="416" t="s">
        <v>161</v>
      </c>
      <c r="F257" s="19">
        <v>140000</v>
      </c>
    </row>
    <row r="258" spans="1:6" ht="18.75">
      <c r="A258" s="14"/>
      <c r="B258" s="375"/>
      <c r="C258" s="419" t="s">
        <v>87</v>
      </c>
      <c r="D258" s="420" t="s">
        <v>161</v>
      </c>
      <c r="E258" s="420" t="s">
        <v>161</v>
      </c>
      <c r="F258" s="31">
        <v>343000</v>
      </c>
    </row>
    <row r="259" spans="1:6" ht="18.75">
      <c r="A259" s="14"/>
      <c r="B259" s="375"/>
      <c r="C259" s="419" t="s">
        <v>88</v>
      </c>
      <c r="D259" s="420" t="s">
        <v>161</v>
      </c>
      <c r="E259" s="420" t="s">
        <v>161</v>
      </c>
      <c r="F259" s="31">
        <v>47000</v>
      </c>
    </row>
    <row r="260" spans="1:6" ht="18.75">
      <c r="A260" s="14"/>
      <c r="B260" s="375"/>
      <c r="C260" s="400" t="s">
        <v>69</v>
      </c>
      <c r="D260" s="531">
        <v>7000</v>
      </c>
      <c r="E260" s="397" t="s">
        <v>161</v>
      </c>
      <c r="F260" s="18">
        <v>266320</v>
      </c>
    </row>
    <row r="261" spans="1:6" ht="18.75">
      <c r="A261" s="14"/>
      <c r="B261" s="369"/>
      <c r="C261" s="545" t="s">
        <v>107</v>
      </c>
      <c r="D261" s="544" t="s">
        <v>161</v>
      </c>
      <c r="E261" s="546">
        <v>7000</v>
      </c>
      <c r="F261" s="547">
        <v>7000</v>
      </c>
    </row>
    <row r="262" spans="1:6" ht="21" customHeight="1">
      <c r="A262" s="14"/>
      <c r="B262" s="372">
        <v>85228</v>
      </c>
      <c r="C262" s="373" t="s">
        <v>133</v>
      </c>
      <c r="D262" s="374" t="s">
        <v>161</v>
      </c>
      <c r="E262" s="374" t="s">
        <v>161</v>
      </c>
      <c r="F262" s="17">
        <f>SUM(F263)</f>
        <v>882730</v>
      </c>
    </row>
    <row r="263" spans="1:6" ht="18.75">
      <c r="A263" s="14"/>
      <c r="B263" s="375"/>
      <c r="C263" s="300" t="s">
        <v>65</v>
      </c>
      <c r="D263" s="397" t="s">
        <v>161</v>
      </c>
      <c r="E263" s="397" t="s">
        <v>161</v>
      </c>
      <c r="F263" s="18">
        <f>SUM(F265:F269)</f>
        <v>882730</v>
      </c>
    </row>
    <row r="264" spans="1:6" ht="15" customHeight="1">
      <c r="A264" s="14"/>
      <c r="B264" s="375"/>
      <c r="C264" s="300" t="s">
        <v>84</v>
      </c>
      <c r="D264" s="378"/>
      <c r="E264" s="378"/>
      <c r="F264" s="18"/>
    </row>
    <row r="265" spans="1:6" ht="18.75">
      <c r="A265" s="14"/>
      <c r="B265" s="375"/>
      <c r="C265" s="400" t="s">
        <v>85</v>
      </c>
      <c r="D265" s="397" t="s">
        <v>161</v>
      </c>
      <c r="E265" s="397" t="s">
        <v>161</v>
      </c>
      <c r="F265" s="18">
        <v>120800</v>
      </c>
    </row>
    <row r="266" spans="1:6" ht="18.75">
      <c r="A266" s="14"/>
      <c r="B266" s="375"/>
      <c r="C266" s="419" t="s">
        <v>86</v>
      </c>
      <c r="D266" s="420" t="s">
        <v>161</v>
      </c>
      <c r="E266" s="420" t="s">
        <v>161</v>
      </c>
      <c r="F266" s="31">
        <v>8600</v>
      </c>
    </row>
    <row r="267" spans="1:6" ht="18.75">
      <c r="A267" s="14"/>
      <c r="B267" s="375"/>
      <c r="C267" s="419" t="s">
        <v>87</v>
      </c>
      <c r="D267" s="420" t="s">
        <v>161</v>
      </c>
      <c r="E267" s="420" t="s">
        <v>161</v>
      </c>
      <c r="F267" s="31">
        <v>22950</v>
      </c>
    </row>
    <row r="268" spans="1:6" ht="18.75">
      <c r="A268" s="14"/>
      <c r="B268" s="375"/>
      <c r="C268" s="419" t="s">
        <v>88</v>
      </c>
      <c r="D268" s="420" t="s">
        <v>161</v>
      </c>
      <c r="E268" s="420" t="s">
        <v>161</v>
      </c>
      <c r="F268" s="31">
        <v>3150</v>
      </c>
    </row>
    <row r="269" spans="1:6" ht="18.75">
      <c r="A269" s="14"/>
      <c r="B269" s="369"/>
      <c r="C269" s="436" t="s">
        <v>69</v>
      </c>
      <c r="D269" s="422" t="s">
        <v>161</v>
      </c>
      <c r="E269" s="422" t="s">
        <v>161</v>
      </c>
      <c r="F269" s="16">
        <v>727230</v>
      </c>
    </row>
    <row r="270" spans="1:6" ht="20.25" customHeight="1">
      <c r="A270" s="14"/>
      <c r="B270" s="369">
        <v>85295</v>
      </c>
      <c r="C270" s="370" t="s">
        <v>117</v>
      </c>
      <c r="D270" s="371" t="s">
        <v>161</v>
      </c>
      <c r="E270" s="537">
        <f>SUM(E271)</f>
        <v>30320</v>
      </c>
      <c r="F270" s="16">
        <f>SUM(F271)</f>
        <v>253820</v>
      </c>
    </row>
    <row r="271" spans="1:6" ht="17.25" customHeight="1">
      <c r="A271" s="14"/>
      <c r="B271" s="375"/>
      <c r="C271" s="300" t="s">
        <v>65</v>
      </c>
      <c r="D271" s="397" t="s">
        <v>161</v>
      </c>
      <c r="E271" s="531">
        <f>SUM(E273:E275)</f>
        <v>30320</v>
      </c>
      <c r="F271" s="18">
        <f>SUM(F273:F275)</f>
        <v>253820</v>
      </c>
    </row>
    <row r="272" spans="1:6" ht="15" customHeight="1">
      <c r="A272" s="14"/>
      <c r="B272" s="375"/>
      <c r="C272" s="300" t="s">
        <v>84</v>
      </c>
      <c r="D272" s="378"/>
      <c r="E272" s="378"/>
      <c r="F272" s="18"/>
    </row>
    <row r="273" spans="1:6" ht="36" customHeight="1">
      <c r="A273" s="14"/>
      <c r="B273" s="375"/>
      <c r="C273" s="462" t="s">
        <v>118</v>
      </c>
      <c r="D273" s="470" t="s">
        <v>161</v>
      </c>
      <c r="E273" s="470" t="s">
        <v>161</v>
      </c>
      <c r="F273" s="18">
        <v>10500</v>
      </c>
    </row>
    <row r="274" spans="1:6" ht="39" customHeight="1">
      <c r="A274" s="14"/>
      <c r="B274" s="375"/>
      <c r="C274" s="463" t="s">
        <v>134</v>
      </c>
      <c r="D274" s="471" t="s">
        <v>161</v>
      </c>
      <c r="E274" s="471" t="s">
        <v>161</v>
      </c>
      <c r="F274" s="31">
        <v>8500</v>
      </c>
    </row>
    <row r="275" spans="1:6" ht="18.75" customHeight="1" thickBot="1">
      <c r="A275" s="14"/>
      <c r="B275" s="375"/>
      <c r="C275" s="472" t="s">
        <v>69</v>
      </c>
      <c r="D275" s="473" t="s">
        <v>161</v>
      </c>
      <c r="E275" s="548">
        <v>30320</v>
      </c>
      <c r="F275" s="30">
        <v>234820</v>
      </c>
    </row>
    <row r="276" spans="1:6" ht="22.5" customHeight="1" thickBot="1">
      <c r="A276" s="474">
        <v>853</v>
      </c>
      <c r="B276" s="475"/>
      <c r="C276" s="476" t="s">
        <v>135</v>
      </c>
      <c r="D276" s="477" t="s">
        <v>161</v>
      </c>
      <c r="E276" s="566">
        <f>SUM(E277)</f>
        <v>22169</v>
      </c>
      <c r="F276" s="42">
        <f>SUM(F277)</f>
        <v>99522</v>
      </c>
    </row>
    <row r="277" spans="1:6" ht="20.25" customHeight="1">
      <c r="A277" s="14"/>
      <c r="B277" s="369">
        <v>85395</v>
      </c>
      <c r="C277" s="478" t="s">
        <v>92</v>
      </c>
      <c r="D277" s="479" t="s">
        <v>161</v>
      </c>
      <c r="E277" s="549">
        <f>SUM(B278:E278)</f>
        <v>22169</v>
      </c>
      <c r="F277" s="27">
        <f>SUM(F278)</f>
        <v>99522</v>
      </c>
    </row>
    <row r="278" spans="1:6" ht="15.75" customHeight="1">
      <c r="A278" s="14"/>
      <c r="B278" s="375"/>
      <c r="C278" s="300" t="s">
        <v>65</v>
      </c>
      <c r="D278" s="397" t="s">
        <v>161</v>
      </c>
      <c r="E278" s="531">
        <f>SUM(E280:E283)</f>
        <v>22169</v>
      </c>
      <c r="F278" s="18">
        <f>SUM(F280:F283)</f>
        <v>99522</v>
      </c>
    </row>
    <row r="279" spans="1:6" ht="14.25" customHeight="1">
      <c r="A279" s="14"/>
      <c r="B279" s="375"/>
      <c r="C279" s="300" t="s">
        <v>84</v>
      </c>
      <c r="D279" s="378"/>
      <c r="E279" s="532"/>
      <c r="F279" s="18"/>
    </row>
    <row r="280" spans="1:6" ht="17.25" customHeight="1">
      <c r="A280" s="14"/>
      <c r="B280" s="375"/>
      <c r="C280" s="415" t="s">
        <v>78</v>
      </c>
      <c r="D280" s="416" t="s">
        <v>161</v>
      </c>
      <c r="E280" s="550">
        <v>20190</v>
      </c>
      <c r="F280" s="19">
        <v>52990</v>
      </c>
    </row>
    <row r="281" spans="1:6" ht="17.25" customHeight="1">
      <c r="A281" s="14"/>
      <c r="B281" s="375"/>
      <c r="C281" s="419" t="s">
        <v>87</v>
      </c>
      <c r="D281" s="420" t="s">
        <v>161</v>
      </c>
      <c r="E281" s="551">
        <v>1617</v>
      </c>
      <c r="F281" s="31">
        <v>3308</v>
      </c>
    </row>
    <row r="282" spans="1:6" ht="18.75" customHeight="1">
      <c r="A282" s="14"/>
      <c r="B282" s="375"/>
      <c r="C282" s="419" t="s">
        <v>88</v>
      </c>
      <c r="D282" s="420" t="s">
        <v>161</v>
      </c>
      <c r="E282" s="551">
        <v>220</v>
      </c>
      <c r="F282" s="31">
        <v>451</v>
      </c>
    </row>
    <row r="283" spans="1:6" ht="16.5" customHeight="1" thickBot="1">
      <c r="A283" s="29"/>
      <c r="B283" s="411"/>
      <c r="C283" s="434" t="s">
        <v>69</v>
      </c>
      <c r="D283" s="435" t="s">
        <v>161</v>
      </c>
      <c r="E283" s="552">
        <v>142</v>
      </c>
      <c r="F283" s="30">
        <v>42773</v>
      </c>
    </row>
    <row r="284" spans="1:6" ht="19.5" thickBot="1">
      <c r="A284" s="367">
        <v>854</v>
      </c>
      <c r="B284" s="12"/>
      <c r="C284" s="294" t="s">
        <v>51</v>
      </c>
      <c r="D284" s="363" t="s">
        <v>161</v>
      </c>
      <c r="E284" s="484">
        <f>SUM(E285,E293,E302)</f>
        <v>6000</v>
      </c>
      <c r="F284" s="13">
        <f>SUM(F285,F293,F302,)</f>
        <v>1418920</v>
      </c>
    </row>
    <row r="285" spans="1:6" ht="15.75" customHeight="1">
      <c r="A285" s="14"/>
      <c r="B285" s="369">
        <v>85401</v>
      </c>
      <c r="C285" s="370" t="s">
        <v>136</v>
      </c>
      <c r="D285" s="371" t="s">
        <v>161</v>
      </c>
      <c r="E285" s="371" t="s">
        <v>161</v>
      </c>
      <c r="F285" s="16">
        <f>SUM(F286)</f>
        <v>1178920</v>
      </c>
    </row>
    <row r="286" spans="1:6" ht="18" customHeight="1">
      <c r="A286" s="14"/>
      <c r="B286" s="375"/>
      <c r="C286" s="300" t="s">
        <v>65</v>
      </c>
      <c r="D286" s="397" t="s">
        <v>161</v>
      </c>
      <c r="E286" s="397" t="s">
        <v>161</v>
      </c>
      <c r="F286" s="18">
        <f>SUM(F288:F292)</f>
        <v>1178920</v>
      </c>
    </row>
    <row r="287" spans="1:6" ht="15.75" customHeight="1" thickBot="1">
      <c r="A287" s="29"/>
      <c r="B287" s="411"/>
      <c r="C287" s="302" t="s">
        <v>84</v>
      </c>
      <c r="D287" s="738"/>
      <c r="E287" s="738"/>
      <c r="F287" s="30"/>
    </row>
    <row r="288" spans="1:6" ht="18.75">
      <c r="A288" s="14"/>
      <c r="B288" s="375"/>
      <c r="C288" s="415" t="s">
        <v>85</v>
      </c>
      <c r="D288" s="416" t="s">
        <v>161</v>
      </c>
      <c r="E288" s="416" t="s">
        <v>161</v>
      </c>
      <c r="F288" s="19">
        <v>798916</v>
      </c>
    </row>
    <row r="289" spans="1:6" ht="18.75">
      <c r="A289" s="14"/>
      <c r="B289" s="375"/>
      <c r="C289" s="419" t="s">
        <v>86</v>
      </c>
      <c r="D289" s="420" t="s">
        <v>161</v>
      </c>
      <c r="E289" s="420" t="s">
        <v>161</v>
      </c>
      <c r="F289" s="31">
        <v>62260</v>
      </c>
    </row>
    <row r="290" spans="1:6" ht="18.75">
      <c r="A290" s="14"/>
      <c r="B290" s="375"/>
      <c r="C290" s="415" t="s">
        <v>87</v>
      </c>
      <c r="D290" s="416" t="s">
        <v>161</v>
      </c>
      <c r="E290" s="416" t="s">
        <v>161</v>
      </c>
      <c r="F290" s="19">
        <v>147440</v>
      </c>
    </row>
    <row r="291" spans="1:6" ht="18.75">
      <c r="A291" s="14"/>
      <c r="B291" s="375"/>
      <c r="C291" s="419" t="s">
        <v>88</v>
      </c>
      <c r="D291" s="420" t="s">
        <v>161</v>
      </c>
      <c r="E291" s="420" t="s">
        <v>161</v>
      </c>
      <c r="F291" s="31">
        <v>20066</v>
      </c>
    </row>
    <row r="292" spans="1:6" ht="18.75" customHeight="1">
      <c r="A292" s="14"/>
      <c r="B292" s="369"/>
      <c r="C292" s="436" t="s">
        <v>69</v>
      </c>
      <c r="D292" s="422" t="s">
        <v>161</v>
      </c>
      <c r="E292" s="422" t="s">
        <v>161</v>
      </c>
      <c r="F292" s="16">
        <v>150238</v>
      </c>
    </row>
    <row r="293" spans="1:6" ht="37.5" customHeight="1">
      <c r="A293" s="14"/>
      <c r="B293" s="369">
        <v>85412</v>
      </c>
      <c r="C293" s="480" t="s">
        <v>137</v>
      </c>
      <c r="D293" s="481" t="s">
        <v>161</v>
      </c>
      <c r="E293" s="553">
        <f>SUM(E294:E294)</f>
        <v>6000</v>
      </c>
      <c r="F293" s="16">
        <f>SUM(F294)</f>
        <v>190000</v>
      </c>
    </row>
    <row r="294" spans="1:6" ht="18.75">
      <c r="A294" s="14"/>
      <c r="B294" s="375"/>
      <c r="C294" s="300" t="s">
        <v>65</v>
      </c>
      <c r="D294" s="397" t="s">
        <v>161</v>
      </c>
      <c r="E294" s="531">
        <f>SUM(E296:E301)</f>
        <v>6000</v>
      </c>
      <c r="F294" s="18">
        <f>SUM(F296:F301)</f>
        <v>190000</v>
      </c>
    </row>
    <row r="295" spans="1:6" ht="18.75">
      <c r="A295" s="14"/>
      <c r="B295" s="375"/>
      <c r="C295" s="300" t="s">
        <v>84</v>
      </c>
      <c r="D295" s="378"/>
      <c r="E295" s="378"/>
      <c r="F295" s="18"/>
    </row>
    <row r="296" spans="1:6" ht="18.75">
      <c r="A296" s="14"/>
      <c r="B296" s="375"/>
      <c r="C296" s="415" t="s">
        <v>138</v>
      </c>
      <c r="D296" s="416" t="s">
        <v>161</v>
      </c>
      <c r="E296" s="416" t="s">
        <v>161</v>
      </c>
      <c r="F296" s="19">
        <v>54010</v>
      </c>
    </row>
    <row r="297" spans="1:6" ht="18.75">
      <c r="A297" s="14"/>
      <c r="B297" s="375"/>
      <c r="C297" s="419" t="s">
        <v>87</v>
      </c>
      <c r="D297" s="420" t="s">
        <v>161</v>
      </c>
      <c r="E297" s="420" t="s">
        <v>161</v>
      </c>
      <c r="F297" s="31">
        <v>9670</v>
      </c>
    </row>
    <row r="298" spans="1:6" ht="18.75">
      <c r="A298" s="14"/>
      <c r="B298" s="375"/>
      <c r="C298" s="419" t="s">
        <v>88</v>
      </c>
      <c r="D298" s="420" t="s">
        <v>161</v>
      </c>
      <c r="E298" s="420" t="s">
        <v>161</v>
      </c>
      <c r="F298" s="31">
        <v>1320</v>
      </c>
    </row>
    <row r="299" spans="1:6" ht="38.25">
      <c r="A299" s="14"/>
      <c r="B299" s="375"/>
      <c r="C299" s="462" t="s">
        <v>118</v>
      </c>
      <c r="D299" s="482" t="s">
        <v>161</v>
      </c>
      <c r="E299" s="482" t="s">
        <v>161</v>
      </c>
      <c r="F299" s="18">
        <v>20000</v>
      </c>
    </row>
    <row r="300" spans="1:6" ht="38.25">
      <c r="A300" s="14"/>
      <c r="B300" s="375"/>
      <c r="C300" s="463" t="s">
        <v>314</v>
      </c>
      <c r="D300" s="464" t="s">
        <v>161</v>
      </c>
      <c r="E300" s="464" t="s">
        <v>161</v>
      </c>
      <c r="F300" s="31">
        <v>27000</v>
      </c>
    </row>
    <row r="301" spans="1:6" ht="20.25" customHeight="1">
      <c r="A301" s="14"/>
      <c r="B301" s="369"/>
      <c r="C301" s="436" t="s">
        <v>69</v>
      </c>
      <c r="D301" s="422" t="s">
        <v>161</v>
      </c>
      <c r="E301" s="522">
        <v>6000</v>
      </c>
      <c r="F301" s="16">
        <v>78000</v>
      </c>
    </row>
    <row r="302" spans="1:6" ht="21.75" customHeight="1" thickBot="1">
      <c r="A302" s="14"/>
      <c r="B302" s="395">
        <v>85415</v>
      </c>
      <c r="C302" s="409" t="s">
        <v>139</v>
      </c>
      <c r="D302" s="410" t="s">
        <v>161</v>
      </c>
      <c r="E302" s="410" t="s">
        <v>161</v>
      </c>
      <c r="F302" s="28">
        <v>50000</v>
      </c>
    </row>
    <row r="303" spans="1:6" ht="29.25" customHeight="1" thickBot="1">
      <c r="A303" s="367">
        <v>900</v>
      </c>
      <c r="B303" s="12"/>
      <c r="C303" s="483" t="s">
        <v>52</v>
      </c>
      <c r="D303" s="363" t="s">
        <v>161</v>
      </c>
      <c r="E303" s="484">
        <f>SUM(E304,E305,E306,E311,E314,E315,)</f>
        <v>459525</v>
      </c>
      <c r="F303" s="13">
        <f>SUM(F304,F305,F306,F311,F314,F315)</f>
        <v>7030625</v>
      </c>
    </row>
    <row r="304" spans="1:6" ht="21" customHeight="1">
      <c r="A304" s="43"/>
      <c r="B304" s="485">
        <v>90002</v>
      </c>
      <c r="C304" s="486" t="s">
        <v>140</v>
      </c>
      <c r="D304" s="487" t="s">
        <v>161</v>
      </c>
      <c r="E304" s="559" t="s">
        <v>161</v>
      </c>
      <c r="F304" s="44">
        <v>376100</v>
      </c>
    </row>
    <row r="305" spans="1:6" ht="20.25" customHeight="1">
      <c r="A305" s="14"/>
      <c r="B305" s="489">
        <v>90004</v>
      </c>
      <c r="C305" s="490" t="s">
        <v>315</v>
      </c>
      <c r="D305" s="371" t="s">
        <v>161</v>
      </c>
      <c r="E305" s="371" t="s">
        <v>161</v>
      </c>
      <c r="F305" s="16">
        <v>1100000</v>
      </c>
    </row>
    <row r="306" spans="1:6" ht="21" customHeight="1">
      <c r="A306" s="14"/>
      <c r="B306" s="491">
        <v>90013</v>
      </c>
      <c r="C306" s="492" t="s">
        <v>141</v>
      </c>
      <c r="D306" s="410" t="s">
        <v>161</v>
      </c>
      <c r="E306" s="538">
        <f>SUM(E307,E310)</f>
        <v>13525</v>
      </c>
      <c r="F306" s="28">
        <f>SUM(F307,F310)</f>
        <v>143525</v>
      </c>
    </row>
    <row r="307" spans="1:6" ht="18" customHeight="1">
      <c r="A307" s="14"/>
      <c r="B307" s="494"/>
      <c r="C307" s="554" t="s">
        <v>143</v>
      </c>
      <c r="D307" s="424"/>
      <c r="E307" s="557" t="s">
        <v>161</v>
      </c>
      <c r="F307" s="24">
        <f>SUM(F309:F309)</f>
        <v>130000</v>
      </c>
    </row>
    <row r="308" spans="1:6" ht="17.25" customHeight="1">
      <c r="A308" s="14"/>
      <c r="B308" s="500"/>
      <c r="C308" s="556" t="s">
        <v>66</v>
      </c>
      <c r="D308" s="482"/>
      <c r="E308" s="482"/>
      <c r="F308" s="18"/>
    </row>
    <row r="309" spans="1:6" ht="29.25" customHeight="1">
      <c r="A309" s="14"/>
      <c r="B309" s="500"/>
      <c r="C309" s="555" t="s">
        <v>118</v>
      </c>
      <c r="D309" s="450" t="s">
        <v>161</v>
      </c>
      <c r="E309" s="450" t="s">
        <v>161</v>
      </c>
      <c r="F309" s="18">
        <v>130000</v>
      </c>
    </row>
    <row r="310" spans="1:6" ht="20.25" customHeight="1" thickBot="1">
      <c r="A310" s="14"/>
      <c r="B310" s="500"/>
      <c r="C310" s="1005" t="s">
        <v>107</v>
      </c>
      <c r="D310" s="427"/>
      <c r="E310" s="995">
        <v>13525</v>
      </c>
      <c r="F310" s="33">
        <v>13525</v>
      </c>
    </row>
    <row r="311" spans="1:6" ht="19.5" customHeight="1">
      <c r="A311" s="14"/>
      <c r="B311" s="491">
        <v>90015</v>
      </c>
      <c r="C311" s="492" t="s">
        <v>142</v>
      </c>
      <c r="D311" s="410" t="s">
        <v>161</v>
      </c>
      <c r="E311" s="538">
        <f>SUM(E312:E313)</f>
        <v>70000</v>
      </c>
      <c r="F311" s="28">
        <f>SUM(F312:F313)</f>
        <v>2120000</v>
      </c>
    </row>
    <row r="312" spans="1:6" ht="16.5" customHeight="1">
      <c r="A312" s="14"/>
      <c r="B312" s="494"/>
      <c r="C312" s="495" t="s">
        <v>143</v>
      </c>
      <c r="D312" s="496" t="s">
        <v>161</v>
      </c>
      <c r="E312" s="496" t="s">
        <v>161</v>
      </c>
      <c r="F312" s="45">
        <v>1750000</v>
      </c>
    </row>
    <row r="313" spans="1:6" ht="16.5" customHeight="1">
      <c r="A313" s="14"/>
      <c r="B313" s="489"/>
      <c r="C313" s="497" t="s">
        <v>107</v>
      </c>
      <c r="D313" s="498" t="s">
        <v>161</v>
      </c>
      <c r="E313" s="558">
        <v>70000</v>
      </c>
      <c r="F313" s="46">
        <v>370000</v>
      </c>
    </row>
    <row r="314" spans="1:6" ht="38.25" customHeight="1">
      <c r="A314" s="14"/>
      <c r="B314" s="491">
        <v>90020</v>
      </c>
      <c r="C314" s="499" t="s">
        <v>144</v>
      </c>
      <c r="D314" s="493" t="s">
        <v>161</v>
      </c>
      <c r="E314" s="493" t="s">
        <v>161</v>
      </c>
      <c r="F314" s="28">
        <v>5000</v>
      </c>
    </row>
    <row r="315" spans="1:6" ht="21.75" customHeight="1">
      <c r="A315" s="14"/>
      <c r="B315" s="491">
        <v>90095</v>
      </c>
      <c r="C315" s="492" t="s">
        <v>117</v>
      </c>
      <c r="D315" s="410" t="s">
        <v>161</v>
      </c>
      <c r="E315" s="538">
        <f>SUM(E316)</f>
        <v>376000</v>
      </c>
      <c r="F315" s="28">
        <f>SUM(F316,)</f>
        <v>3286000</v>
      </c>
    </row>
    <row r="316" spans="1:6" ht="17.25" customHeight="1">
      <c r="A316" s="14"/>
      <c r="B316" s="500"/>
      <c r="C316" s="501" t="s">
        <v>65</v>
      </c>
      <c r="D316" s="397" t="s">
        <v>161</v>
      </c>
      <c r="E316" s="531">
        <f>SUM(E318:E322)</f>
        <v>376000</v>
      </c>
      <c r="F316" s="18">
        <f>SUM(F318:F322)</f>
        <v>3286000</v>
      </c>
    </row>
    <row r="317" spans="1:6" ht="12" customHeight="1">
      <c r="A317" s="14"/>
      <c r="B317" s="500"/>
      <c r="C317" s="501" t="s">
        <v>84</v>
      </c>
      <c r="D317" s="502"/>
      <c r="E317" s="502"/>
      <c r="F317" s="18"/>
    </row>
    <row r="318" spans="1:6" ht="16.5" customHeight="1">
      <c r="A318" s="14"/>
      <c r="B318" s="500"/>
      <c r="C318" s="503" t="s">
        <v>85</v>
      </c>
      <c r="D318" s="416" t="s">
        <v>161</v>
      </c>
      <c r="E318" s="416" t="s">
        <v>161</v>
      </c>
      <c r="F318" s="19">
        <v>1381100</v>
      </c>
    </row>
    <row r="319" spans="1:6" ht="17.25" customHeight="1">
      <c r="A319" s="14"/>
      <c r="B319" s="500"/>
      <c r="C319" s="504" t="s">
        <v>86</v>
      </c>
      <c r="D319" s="420" t="s">
        <v>161</v>
      </c>
      <c r="E319" s="420" t="s">
        <v>161</v>
      </c>
      <c r="F319" s="31">
        <v>93300</v>
      </c>
    </row>
    <row r="320" spans="1:6" ht="17.25" customHeight="1">
      <c r="A320" s="14"/>
      <c r="B320" s="500"/>
      <c r="C320" s="505" t="s">
        <v>87</v>
      </c>
      <c r="D320" s="397" t="s">
        <v>161</v>
      </c>
      <c r="E320" s="397" t="s">
        <v>161</v>
      </c>
      <c r="F320" s="18">
        <v>256800</v>
      </c>
    </row>
    <row r="321" spans="1:6" ht="18" customHeight="1">
      <c r="A321" s="14"/>
      <c r="B321" s="500"/>
      <c r="C321" s="504" t="s">
        <v>88</v>
      </c>
      <c r="D321" s="420" t="s">
        <v>161</v>
      </c>
      <c r="E321" s="420" t="s">
        <v>161</v>
      </c>
      <c r="F321" s="31">
        <v>35500</v>
      </c>
    </row>
    <row r="322" spans="1:6" ht="17.25" customHeight="1" thickBot="1">
      <c r="A322" s="14"/>
      <c r="B322" s="500"/>
      <c r="C322" s="505" t="s">
        <v>69</v>
      </c>
      <c r="D322" s="397" t="s">
        <v>161</v>
      </c>
      <c r="E322" s="531">
        <v>376000</v>
      </c>
      <c r="F322" s="18">
        <v>1519300</v>
      </c>
    </row>
    <row r="323" spans="1:6" ht="27.75" customHeight="1" thickBot="1">
      <c r="A323" s="367">
        <v>921</v>
      </c>
      <c r="B323" s="12"/>
      <c r="C323" s="294" t="s">
        <v>54</v>
      </c>
      <c r="D323" s="363" t="s">
        <v>161</v>
      </c>
      <c r="E323" s="484">
        <f>SUM(E324,E331,E335,E339,E345)</f>
        <v>53500</v>
      </c>
      <c r="F323" s="368">
        <f>SUM(F324,F331,F335,F339,F345)</f>
        <v>12235118</v>
      </c>
    </row>
    <row r="324" spans="1:6" ht="20.25" customHeight="1" thickBot="1">
      <c r="A324" s="35"/>
      <c r="B324" s="445">
        <v>92105</v>
      </c>
      <c r="C324" s="996" t="s">
        <v>145</v>
      </c>
      <c r="D324" s="997" t="s">
        <v>161</v>
      </c>
      <c r="E324" s="997" t="s">
        <v>161</v>
      </c>
      <c r="F324" s="36">
        <f>SUM(F325)</f>
        <v>177000</v>
      </c>
    </row>
    <row r="325" spans="1:6" ht="18.75">
      <c r="A325" s="26" t="s">
        <v>122</v>
      </c>
      <c r="B325" s="998"/>
      <c r="C325" s="999" t="s">
        <v>65</v>
      </c>
      <c r="D325" s="1000" t="s">
        <v>161</v>
      </c>
      <c r="E325" s="1000" t="s">
        <v>161</v>
      </c>
      <c r="F325" s="1001">
        <f>SUM(F327:F330)</f>
        <v>177000</v>
      </c>
    </row>
    <row r="326" spans="1:6" ht="15" customHeight="1">
      <c r="A326" s="14"/>
      <c r="B326" s="375"/>
      <c r="C326" s="300" t="s">
        <v>84</v>
      </c>
      <c r="D326" s="397"/>
      <c r="E326" s="397"/>
      <c r="F326" s="18"/>
    </row>
    <row r="327" spans="1:6" ht="16.5" customHeight="1">
      <c r="A327" s="14"/>
      <c r="B327" s="375"/>
      <c r="C327" s="415" t="s">
        <v>138</v>
      </c>
      <c r="D327" s="416" t="s">
        <v>161</v>
      </c>
      <c r="E327" s="416" t="s">
        <v>161</v>
      </c>
      <c r="F327" s="19">
        <v>10000</v>
      </c>
    </row>
    <row r="328" spans="1:6" ht="25.5">
      <c r="A328" s="14"/>
      <c r="B328" s="375"/>
      <c r="C328" s="462" t="s">
        <v>316</v>
      </c>
      <c r="D328" s="506" t="s">
        <v>161</v>
      </c>
      <c r="E328" s="506" t="s">
        <v>161</v>
      </c>
      <c r="F328" s="18">
        <v>35000</v>
      </c>
    </row>
    <row r="329" spans="1:6" ht="38.25">
      <c r="A329" s="14"/>
      <c r="B329" s="375"/>
      <c r="C329" s="463" t="s">
        <v>118</v>
      </c>
      <c r="D329" s="464" t="s">
        <v>161</v>
      </c>
      <c r="E329" s="464" t="s">
        <v>161</v>
      </c>
      <c r="F329" s="31">
        <v>80000</v>
      </c>
    </row>
    <row r="330" spans="1:6" ht="18.75">
      <c r="A330" s="14"/>
      <c r="B330" s="369"/>
      <c r="C330" s="436" t="s">
        <v>69</v>
      </c>
      <c r="D330" s="422" t="s">
        <v>161</v>
      </c>
      <c r="E330" s="422" t="s">
        <v>161</v>
      </c>
      <c r="F330" s="16">
        <v>52000</v>
      </c>
    </row>
    <row r="331" spans="1:6" ht="21" customHeight="1">
      <c r="A331" s="14"/>
      <c r="B331" s="369">
        <v>92109</v>
      </c>
      <c r="C331" s="370" t="s">
        <v>146</v>
      </c>
      <c r="D331" s="371" t="s">
        <v>161</v>
      </c>
      <c r="E331" s="537">
        <f>SUM(E332)</f>
        <v>21500</v>
      </c>
      <c r="F331" s="16">
        <f>SUM(F332)</f>
        <v>701500</v>
      </c>
    </row>
    <row r="332" spans="1:6" ht="18.75">
      <c r="A332" s="14"/>
      <c r="B332" s="375"/>
      <c r="C332" s="300" t="s">
        <v>65</v>
      </c>
      <c r="D332" s="397" t="s">
        <v>161</v>
      </c>
      <c r="E332" s="531">
        <f>SUM(E334)</f>
        <v>21500</v>
      </c>
      <c r="F332" s="18">
        <f>SUM(F334)</f>
        <v>701500</v>
      </c>
    </row>
    <row r="333" spans="1:6" ht="14.25" customHeight="1">
      <c r="A333" s="14"/>
      <c r="B333" s="375"/>
      <c r="C333" s="300" t="s">
        <v>84</v>
      </c>
      <c r="D333" s="378"/>
      <c r="E333" s="378"/>
      <c r="F333" s="18"/>
    </row>
    <row r="334" spans="1:6" ht="16.5" customHeight="1">
      <c r="A334" s="14"/>
      <c r="B334" s="369"/>
      <c r="C334" s="507" t="s">
        <v>147</v>
      </c>
      <c r="D334" s="508" t="s">
        <v>161</v>
      </c>
      <c r="E334" s="560">
        <v>21500</v>
      </c>
      <c r="F334" s="16">
        <v>701500</v>
      </c>
    </row>
    <row r="335" spans="1:6" ht="20.25" customHeight="1">
      <c r="A335" s="14"/>
      <c r="B335" s="369">
        <v>92116</v>
      </c>
      <c r="C335" s="370" t="s">
        <v>148</v>
      </c>
      <c r="D335" s="371" t="s">
        <v>161</v>
      </c>
      <c r="E335" s="371" t="s">
        <v>161</v>
      </c>
      <c r="F335" s="16">
        <f>SUM(F336)</f>
        <v>1520000</v>
      </c>
    </row>
    <row r="336" spans="1:6" ht="16.5" customHeight="1">
      <c r="A336" s="14"/>
      <c r="B336" s="375"/>
      <c r="C336" s="300" t="s">
        <v>65</v>
      </c>
      <c r="D336" s="397" t="s">
        <v>161</v>
      </c>
      <c r="E336" s="397" t="s">
        <v>161</v>
      </c>
      <c r="F336" s="18">
        <f>SUM(F338)</f>
        <v>1520000</v>
      </c>
    </row>
    <row r="337" spans="1:6" ht="16.5" customHeight="1">
      <c r="A337" s="14"/>
      <c r="B337" s="375"/>
      <c r="C337" s="300" t="s">
        <v>84</v>
      </c>
      <c r="D337" s="378"/>
      <c r="E337" s="378"/>
      <c r="F337" s="18"/>
    </row>
    <row r="338" spans="1:6" ht="18.75">
      <c r="A338" s="14"/>
      <c r="B338" s="375"/>
      <c r="C338" s="507" t="s">
        <v>147</v>
      </c>
      <c r="D338" s="509" t="s">
        <v>161</v>
      </c>
      <c r="E338" s="509" t="s">
        <v>161</v>
      </c>
      <c r="F338" s="18">
        <v>1520000</v>
      </c>
    </row>
    <row r="339" spans="1:6" ht="18.75">
      <c r="A339" s="14"/>
      <c r="B339" s="395">
        <v>92120</v>
      </c>
      <c r="C339" s="741" t="s">
        <v>149</v>
      </c>
      <c r="D339" s="742" t="s">
        <v>161</v>
      </c>
      <c r="E339" s="743" t="s">
        <v>161</v>
      </c>
      <c r="F339" s="28">
        <f>SUM(F340,F344)</f>
        <v>325232</v>
      </c>
    </row>
    <row r="340" spans="1:6" ht="18.75">
      <c r="A340" s="14"/>
      <c r="B340" s="375"/>
      <c r="C340" s="300" t="s">
        <v>65</v>
      </c>
      <c r="D340" s="397" t="s">
        <v>161</v>
      </c>
      <c r="E340" s="397" t="s">
        <v>161</v>
      </c>
      <c r="F340" s="18">
        <f>SUM(F342:F343)</f>
        <v>80000</v>
      </c>
    </row>
    <row r="341" spans="1:6" ht="15.75" customHeight="1">
      <c r="A341" s="14"/>
      <c r="B341" s="375"/>
      <c r="C341" s="300" t="s">
        <v>84</v>
      </c>
      <c r="D341" s="378"/>
      <c r="E341" s="378"/>
      <c r="F341" s="18"/>
    </row>
    <row r="342" spans="1:6" ht="39" customHeight="1">
      <c r="A342" s="14"/>
      <c r="B342" s="375"/>
      <c r="C342" s="462" t="s">
        <v>290</v>
      </c>
      <c r="D342" s="346" t="s">
        <v>161</v>
      </c>
      <c r="E342" s="346" t="s">
        <v>161</v>
      </c>
      <c r="F342" s="18">
        <v>50000</v>
      </c>
    </row>
    <row r="343" spans="1:6" ht="18.75">
      <c r="A343" s="14"/>
      <c r="B343" s="375"/>
      <c r="C343" s="510" t="s">
        <v>69</v>
      </c>
      <c r="D343" s="511" t="s">
        <v>161</v>
      </c>
      <c r="E343" s="511" t="s">
        <v>161</v>
      </c>
      <c r="F343" s="48">
        <v>30000</v>
      </c>
    </row>
    <row r="344" spans="1:6" ht="18.75">
      <c r="A344" s="14"/>
      <c r="B344" s="375"/>
      <c r="C344" s="512" t="s">
        <v>107</v>
      </c>
      <c r="D344" s="513" t="s">
        <v>161</v>
      </c>
      <c r="E344" s="513" t="s">
        <v>161</v>
      </c>
      <c r="F344" s="18">
        <v>245232</v>
      </c>
    </row>
    <row r="345" spans="1:6" ht="21" customHeight="1">
      <c r="A345" s="14"/>
      <c r="B345" s="395">
        <v>92195</v>
      </c>
      <c r="C345" s="409" t="s">
        <v>92</v>
      </c>
      <c r="D345" s="410" t="s">
        <v>161</v>
      </c>
      <c r="E345" s="538">
        <f>SUM(E346,E350)</f>
        <v>32000</v>
      </c>
      <c r="F345" s="28">
        <f>SUM(F346,F350)</f>
        <v>9511386</v>
      </c>
    </row>
    <row r="346" spans="1:6" ht="18.75">
      <c r="A346" s="14"/>
      <c r="B346" s="375"/>
      <c r="C346" s="300" t="s">
        <v>65</v>
      </c>
      <c r="D346" s="397" t="s">
        <v>161</v>
      </c>
      <c r="E346" s="531">
        <f>SUM(E348:E349)</f>
        <v>32000</v>
      </c>
      <c r="F346" s="18">
        <f>SUM(F348:F349)</f>
        <v>382000</v>
      </c>
    </row>
    <row r="347" spans="1:6" ht="15.75" customHeight="1">
      <c r="A347" s="14"/>
      <c r="B347" s="375"/>
      <c r="C347" s="300" t="s">
        <v>84</v>
      </c>
      <c r="D347" s="378"/>
      <c r="E347" s="378"/>
      <c r="F347" s="18"/>
    </row>
    <row r="348" spans="1:6" ht="18.75">
      <c r="A348" s="14"/>
      <c r="B348" s="375"/>
      <c r="C348" s="415" t="s">
        <v>138</v>
      </c>
      <c r="D348" s="416" t="s">
        <v>161</v>
      </c>
      <c r="E348" s="416" t="s">
        <v>161</v>
      </c>
      <c r="F348" s="19">
        <v>71500</v>
      </c>
    </row>
    <row r="349" spans="1:6" ht="18.75">
      <c r="A349" s="14"/>
      <c r="B349" s="375"/>
      <c r="C349" s="400" t="s">
        <v>69</v>
      </c>
      <c r="D349" s="397" t="s">
        <v>161</v>
      </c>
      <c r="E349" s="531">
        <v>32000</v>
      </c>
      <c r="F349" s="18">
        <v>310500</v>
      </c>
    </row>
    <row r="350" spans="1:6" ht="19.5" thickBot="1">
      <c r="A350" s="14"/>
      <c r="B350" s="411"/>
      <c r="C350" s="514" t="s">
        <v>70</v>
      </c>
      <c r="D350" s="515" t="s">
        <v>161</v>
      </c>
      <c r="E350" s="515" t="s">
        <v>161</v>
      </c>
      <c r="F350" s="33">
        <v>9129386</v>
      </c>
    </row>
    <row r="351" spans="1:6" ht="29.25" customHeight="1" thickBot="1">
      <c r="A351" s="367">
        <v>926</v>
      </c>
      <c r="B351" s="12"/>
      <c r="C351" s="294" t="s">
        <v>56</v>
      </c>
      <c r="D351" s="363" t="s">
        <v>161</v>
      </c>
      <c r="E351" s="539">
        <f>SUM(E352,E353,E358,)</f>
        <v>466600</v>
      </c>
      <c r="F351" s="13">
        <f>SUM(F352,F353,F358,)</f>
        <v>3276100</v>
      </c>
    </row>
    <row r="352" spans="1:6" ht="21" customHeight="1">
      <c r="A352" s="43"/>
      <c r="B352" s="404">
        <v>92601</v>
      </c>
      <c r="C352" s="516" t="s">
        <v>150</v>
      </c>
      <c r="D352" s="406" t="s">
        <v>161</v>
      </c>
      <c r="E352" s="530">
        <v>366000</v>
      </c>
      <c r="F352" s="27">
        <v>516000</v>
      </c>
    </row>
    <row r="353" spans="1:6" ht="20.25" customHeight="1">
      <c r="A353" s="14"/>
      <c r="B353" s="369">
        <v>92605</v>
      </c>
      <c r="C353" s="370" t="s">
        <v>151</v>
      </c>
      <c r="D353" s="371" t="s">
        <v>161</v>
      </c>
      <c r="E353" s="537">
        <f>SUM(E354)</f>
        <v>3600</v>
      </c>
      <c r="F353" s="16">
        <f>SUM(F354)</f>
        <v>268100</v>
      </c>
    </row>
    <row r="354" spans="1:6" ht="18.75">
      <c r="A354" s="14" t="s">
        <v>122</v>
      </c>
      <c r="B354" s="375"/>
      <c r="C354" s="300" t="s">
        <v>65</v>
      </c>
      <c r="D354" s="397" t="s">
        <v>161</v>
      </c>
      <c r="E354" s="531">
        <f>SUM(E356:E357)</f>
        <v>3600</v>
      </c>
      <c r="F354" s="18">
        <f>SUM(F356:F357)</f>
        <v>268100</v>
      </c>
    </row>
    <row r="355" spans="1:6" ht="15" customHeight="1">
      <c r="A355" s="14"/>
      <c r="B355" s="375"/>
      <c r="C355" s="300" t="s">
        <v>84</v>
      </c>
      <c r="D355" s="378"/>
      <c r="E355" s="378"/>
      <c r="F355" s="18"/>
    </row>
    <row r="356" spans="1:6" ht="38.25" customHeight="1">
      <c r="A356" s="14"/>
      <c r="B356" s="375"/>
      <c r="C356" s="517" t="s">
        <v>118</v>
      </c>
      <c r="D356" s="518" t="s">
        <v>161</v>
      </c>
      <c r="E356" s="518" t="s">
        <v>161</v>
      </c>
      <c r="F356" s="19">
        <v>230000</v>
      </c>
    </row>
    <row r="357" spans="1:6" ht="18.75">
      <c r="A357" s="14"/>
      <c r="B357" s="375"/>
      <c r="C357" s="400" t="s">
        <v>69</v>
      </c>
      <c r="D357" s="397" t="s">
        <v>161</v>
      </c>
      <c r="E357" s="531">
        <v>3600</v>
      </c>
      <c r="F357" s="18">
        <v>38100</v>
      </c>
    </row>
    <row r="358" spans="1:6" ht="24.75" customHeight="1">
      <c r="A358" s="14"/>
      <c r="B358" s="395">
        <v>92695</v>
      </c>
      <c r="C358" s="409" t="s">
        <v>152</v>
      </c>
      <c r="D358" s="410" t="s">
        <v>161</v>
      </c>
      <c r="E358" s="538">
        <f>SUM(E359,E367)</f>
        <v>97000</v>
      </c>
      <c r="F358" s="28">
        <f>SUM(F359,F367)</f>
        <v>2492000</v>
      </c>
    </row>
    <row r="359" spans="1:6" ht="18.75">
      <c r="A359" s="14"/>
      <c r="B359" s="375"/>
      <c r="C359" s="300" t="s">
        <v>143</v>
      </c>
      <c r="D359" s="397" t="s">
        <v>161</v>
      </c>
      <c r="E359" s="531">
        <f>SUM(E361:E366)</f>
        <v>61000</v>
      </c>
      <c r="F359" s="18">
        <f>SUM(F361:F366)</f>
        <v>2361000</v>
      </c>
    </row>
    <row r="360" spans="1:6" ht="13.5" customHeight="1">
      <c r="A360" s="14"/>
      <c r="B360" s="375"/>
      <c r="C360" s="300" t="s">
        <v>84</v>
      </c>
      <c r="D360" s="397"/>
      <c r="E360" s="397"/>
      <c r="F360" s="18"/>
    </row>
    <row r="361" spans="1:6" ht="18.75">
      <c r="A361" s="14"/>
      <c r="B361" s="375"/>
      <c r="C361" s="415" t="s">
        <v>85</v>
      </c>
      <c r="D361" s="416" t="s">
        <v>161</v>
      </c>
      <c r="E361" s="416" t="s">
        <v>161</v>
      </c>
      <c r="F361" s="19">
        <v>696400</v>
      </c>
    </row>
    <row r="362" spans="1:6" ht="18.75">
      <c r="A362" s="14"/>
      <c r="B362" s="375"/>
      <c r="C362" s="419" t="s">
        <v>78</v>
      </c>
      <c r="D362" s="420" t="s">
        <v>161</v>
      </c>
      <c r="E362" s="420" t="s">
        <v>161</v>
      </c>
      <c r="F362" s="31">
        <v>95000</v>
      </c>
    </row>
    <row r="363" spans="1:6" ht="19.5" thickBot="1">
      <c r="A363" s="29"/>
      <c r="B363" s="411"/>
      <c r="C363" s="412" t="s">
        <v>86</v>
      </c>
      <c r="D363" s="413" t="s">
        <v>161</v>
      </c>
      <c r="E363" s="413" t="s">
        <v>161</v>
      </c>
      <c r="F363" s="414">
        <v>55400</v>
      </c>
    </row>
    <row r="364" spans="1:6" ht="18.75">
      <c r="A364" s="26"/>
      <c r="B364" s="998"/>
      <c r="C364" s="1002" t="s">
        <v>87</v>
      </c>
      <c r="D364" s="1003" t="s">
        <v>161</v>
      </c>
      <c r="E364" s="1003" t="s">
        <v>161</v>
      </c>
      <c r="F364" s="1004">
        <v>133500</v>
      </c>
    </row>
    <row r="365" spans="1:6" ht="17.25" customHeight="1">
      <c r="A365" s="14"/>
      <c r="B365" s="375"/>
      <c r="C365" s="415" t="s">
        <v>88</v>
      </c>
      <c r="D365" s="416" t="s">
        <v>161</v>
      </c>
      <c r="E365" s="416" t="s">
        <v>161</v>
      </c>
      <c r="F365" s="19">
        <v>18450</v>
      </c>
    </row>
    <row r="366" spans="1:6" ht="18.75">
      <c r="A366" s="14"/>
      <c r="B366" s="375"/>
      <c r="C366" s="519" t="s">
        <v>69</v>
      </c>
      <c r="D366" s="520" t="s">
        <v>161</v>
      </c>
      <c r="E366" s="561">
        <v>61000</v>
      </c>
      <c r="F366" s="49">
        <v>1362250</v>
      </c>
    </row>
    <row r="367" spans="1:6" ht="19.5" thickBot="1">
      <c r="A367" s="50"/>
      <c r="B367" s="375"/>
      <c r="C367" s="521" t="s">
        <v>107</v>
      </c>
      <c r="D367" s="397" t="s">
        <v>161</v>
      </c>
      <c r="E367" s="531">
        <v>36000</v>
      </c>
      <c r="F367" s="51">
        <v>131000</v>
      </c>
    </row>
    <row r="368" spans="1:6" ht="33.75" customHeight="1" thickBot="1" thickTop="1">
      <c r="A368" s="52"/>
      <c r="B368" s="53"/>
      <c r="C368" s="54" t="s">
        <v>57</v>
      </c>
      <c r="D368" s="562">
        <f>SUM(D6,D8,D18,D21,D33,D41,D75,D83,D100,D102,D107,D116,D199,D221,D276,D284,D303,D323,D351,)</f>
        <v>7000</v>
      </c>
      <c r="E368" s="562">
        <f>SUM(E6,E8,E18,E21,E33,E41,E75,E83,E100,E102,E107,E116,E199,E221,E276,E284,E303,E323,E351,)</f>
        <v>9552638</v>
      </c>
      <c r="F368" s="744">
        <f>SUM(F6,F8,F18,F21,F33,F41,F75,F83,F100,F102,F107,F116,F199,F221,F276,F284,F303,F323,F351)</f>
        <v>123738187</v>
      </c>
    </row>
    <row r="369" ht="13.5" thickTop="1"/>
  </sheetData>
  <mergeCells count="24">
    <mergeCell ref="C213:C214"/>
    <mergeCell ref="D213:D214"/>
    <mergeCell ref="E213:E214"/>
    <mergeCell ref="F213:F214"/>
    <mergeCell ref="C205:C206"/>
    <mergeCell ref="D205:D206"/>
    <mergeCell ref="E205:E206"/>
    <mergeCell ref="F205:F206"/>
    <mergeCell ref="C153:C154"/>
    <mergeCell ref="D153:D154"/>
    <mergeCell ref="E153:E154"/>
    <mergeCell ref="F153:F154"/>
    <mergeCell ref="C142:C143"/>
    <mergeCell ref="D142:D143"/>
    <mergeCell ref="E142:E143"/>
    <mergeCell ref="F142:F143"/>
    <mergeCell ref="C140:C141"/>
    <mergeCell ref="D140:D141"/>
    <mergeCell ref="E140:E141"/>
    <mergeCell ref="F140:F141"/>
    <mergeCell ref="D13:D14"/>
    <mergeCell ref="A3:F3"/>
    <mergeCell ref="E13:E14"/>
    <mergeCell ref="F13:F14"/>
  </mergeCells>
  <printOptions/>
  <pageMargins left="0.47" right="0.1968503937007874" top="0.17" bottom="0.1968503937007874" header="0.33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1" sqref="E1"/>
    </sheetView>
  </sheetViews>
  <sheetFormatPr defaultColWidth="9.140625" defaultRowHeight="12.75"/>
  <cols>
    <col min="1" max="1" width="7.140625" style="0" customWidth="1"/>
    <col min="2" max="2" width="37.8515625" style="0" customWidth="1"/>
    <col min="3" max="3" width="16.57421875" style="0" customWidth="1"/>
    <col min="4" max="4" width="16.7109375" style="0" customWidth="1"/>
    <col min="5" max="5" width="16.8515625" style="0" customWidth="1"/>
  </cols>
  <sheetData>
    <row r="1" spans="1:5" ht="15.75">
      <c r="A1" s="55"/>
      <c r="B1" s="56"/>
      <c r="C1" s="56"/>
      <c r="D1" s="57"/>
      <c r="E1" s="2" t="s">
        <v>398</v>
      </c>
    </row>
    <row r="2" spans="1:5" ht="15.75">
      <c r="A2" s="55"/>
      <c r="B2" s="56"/>
      <c r="C2" s="56"/>
      <c r="D2" s="57"/>
      <c r="E2" s="2" t="s">
        <v>305</v>
      </c>
    </row>
    <row r="3" spans="1:5" ht="15.75">
      <c r="A3" s="55"/>
      <c r="B3" s="56"/>
      <c r="C3" s="56"/>
      <c r="D3" s="56"/>
      <c r="E3" s="56"/>
    </row>
    <row r="4" spans="1:5" ht="20.25">
      <c r="A4" s="58" t="s">
        <v>153</v>
      </c>
      <c r="B4" s="59"/>
      <c r="C4" s="59"/>
      <c r="D4" s="60"/>
      <c r="E4" s="60"/>
    </row>
    <row r="5" spans="1:5" ht="20.25">
      <c r="A5" s="58" t="s">
        <v>154</v>
      </c>
      <c r="B5" s="59"/>
      <c r="C5" s="59"/>
      <c r="D5" s="60"/>
      <c r="E5" s="60"/>
    </row>
    <row r="6" spans="1:5" ht="19.5" thickBot="1">
      <c r="A6" s="61"/>
      <c r="B6" s="61"/>
      <c r="C6" s="61"/>
      <c r="D6" s="62"/>
      <c r="E6" s="62" t="s">
        <v>155</v>
      </c>
    </row>
    <row r="7" spans="1:5" ht="21" thickBot="1">
      <c r="A7" s="63" t="s">
        <v>156</v>
      </c>
      <c r="B7" s="1016" t="s">
        <v>157</v>
      </c>
      <c r="C7" s="1017"/>
      <c r="D7" s="64" t="s">
        <v>158</v>
      </c>
      <c r="E7" s="65" t="s">
        <v>159</v>
      </c>
    </row>
    <row r="8" spans="1:5" ht="45" customHeight="1">
      <c r="A8" s="66">
        <v>931</v>
      </c>
      <c r="B8" s="1018" t="s">
        <v>160</v>
      </c>
      <c r="C8" s="1019"/>
      <c r="D8" s="67">
        <v>5000000</v>
      </c>
      <c r="E8" s="68" t="s">
        <v>161</v>
      </c>
    </row>
    <row r="9" spans="1:5" ht="45" customHeight="1">
      <c r="A9" s="69">
        <v>955</v>
      </c>
      <c r="B9" s="1014" t="s">
        <v>162</v>
      </c>
      <c r="C9" s="1020"/>
      <c r="D9" s="67">
        <v>14146317</v>
      </c>
      <c r="E9" s="70" t="s">
        <v>161</v>
      </c>
    </row>
    <row r="10" spans="1:5" ht="33" customHeight="1">
      <c r="A10" s="71">
        <v>982</v>
      </c>
      <c r="B10" s="1014" t="s">
        <v>163</v>
      </c>
      <c r="C10" s="1021"/>
      <c r="D10" s="72" t="s">
        <v>161</v>
      </c>
      <c r="E10" s="73">
        <v>2300000</v>
      </c>
    </row>
    <row r="11" spans="1:5" ht="60.75" customHeight="1" thickBot="1">
      <c r="A11" s="71">
        <v>992</v>
      </c>
      <c r="B11" s="1014" t="s">
        <v>164</v>
      </c>
      <c r="C11" s="1015"/>
      <c r="D11" s="74" t="s">
        <v>165</v>
      </c>
      <c r="E11" s="73">
        <v>750000</v>
      </c>
    </row>
    <row r="12" spans="1:5" ht="29.25" customHeight="1" thickBot="1" thickTop="1">
      <c r="A12" s="75" t="s">
        <v>166</v>
      </c>
      <c r="B12" s="76"/>
      <c r="C12" s="76"/>
      <c r="D12" s="77">
        <f>SUM(D8:D11)</f>
        <v>19146317</v>
      </c>
      <c r="E12" s="78">
        <f>SUM(E8:E11)</f>
        <v>3050000</v>
      </c>
    </row>
    <row r="13" spans="1:5" ht="17.25" customHeight="1" thickTop="1">
      <c r="A13" s="79"/>
      <c r="B13" s="59"/>
      <c r="C13" s="59"/>
      <c r="D13" s="80"/>
      <c r="E13" s="80"/>
    </row>
    <row r="14" spans="1:5" ht="15.75">
      <c r="A14" s="55"/>
      <c r="B14" s="56"/>
      <c r="C14" s="56"/>
      <c r="D14" s="81"/>
      <c r="E14" s="81"/>
    </row>
    <row r="15" spans="1:5" ht="18">
      <c r="A15" s="55"/>
      <c r="B15" s="82">
        <v>107641870</v>
      </c>
      <c r="C15" s="83"/>
      <c r="D15" s="84" t="s">
        <v>167</v>
      </c>
      <c r="E15" s="85">
        <v>123738187</v>
      </c>
    </row>
    <row r="16" spans="1:5" ht="18">
      <c r="A16" s="55"/>
      <c r="B16" s="86">
        <f>SUM(D12)</f>
        <v>19146317</v>
      </c>
      <c r="C16" s="87"/>
      <c r="D16" s="88" t="s">
        <v>168</v>
      </c>
      <c r="E16" s="89">
        <f>SUM(E12)</f>
        <v>3050000</v>
      </c>
    </row>
    <row r="17" spans="1:5" ht="18">
      <c r="A17" s="55"/>
      <c r="B17" s="90">
        <f>SUM(B15:B16)</f>
        <v>126788187</v>
      </c>
      <c r="C17" s="91"/>
      <c r="D17" s="92" t="s">
        <v>169</v>
      </c>
      <c r="E17" s="93">
        <f>SUM(E15:E16)</f>
        <v>126788187</v>
      </c>
    </row>
  </sheetData>
  <mergeCells count="5">
    <mergeCell ref="B11:C11"/>
    <mergeCell ref="B7:C7"/>
    <mergeCell ref="B8:C8"/>
    <mergeCell ref="B9:C9"/>
    <mergeCell ref="B10:C10"/>
  </mergeCells>
  <printOptions/>
  <pageMargins left="0.5905511811023623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C6" sqref="C6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3.00390625" style="0" customWidth="1"/>
    <col min="4" max="4" width="12.7109375" style="0" customWidth="1"/>
    <col min="5" max="5" width="13.140625" style="0" customWidth="1"/>
    <col min="6" max="6" width="14.7109375" style="0" customWidth="1"/>
  </cols>
  <sheetData>
    <row r="1" spans="1:7" ht="15.75">
      <c r="A1" s="55"/>
      <c r="B1" s="55"/>
      <c r="C1" s="1009" t="s">
        <v>399</v>
      </c>
      <c r="D1" s="1009"/>
      <c r="E1" s="1009"/>
      <c r="F1" s="1064"/>
      <c r="G1" s="94"/>
    </row>
    <row r="2" spans="1:6" ht="15.75">
      <c r="A2" s="55"/>
      <c r="B2" s="55"/>
      <c r="C2" s="1009" t="s">
        <v>319</v>
      </c>
      <c r="D2" s="1009"/>
      <c r="E2" s="1009"/>
      <c r="F2" s="1065"/>
    </row>
    <row r="3" spans="1:6" ht="15.75">
      <c r="A3" s="55"/>
      <c r="B3" s="55"/>
      <c r="C3" s="56"/>
      <c r="D3" s="56"/>
      <c r="E3" s="56"/>
      <c r="F3" s="56"/>
    </row>
    <row r="4" spans="1:6" s="95" customFormat="1" ht="15.75">
      <c r="A4" s="1066" t="s">
        <v>170</v>
      </c>
      <c r="B4" s="1067"/>
      <c r="C4" s="1067"/>
      <c r="D4" s="1067"/>
      <c r="E4" s="1067"/>
      <c r="F4" s="1067"/>
    </row>
    <row r="5" spans="1:6" ht="16.5" thickBot="1">
      <c r="A5" s="61"/>
      <c r="B5" s="61"/>
      <c r="C5" s="61"/>
      <c r="D5" s="61"/>
      <c r="E5" s="61"/>
      <c r="F5" s="912" t="s">
        <v>155</v>
      </c>
    </row>
    <row r="6" spans="1:6" s="98" customFormat="1" ht="30" customHeight="1" thickBot="1">
      <c r="A6" s="96" t="s">
        <v>1</v>
      </c>
      <c r="B6" s="97" t="s">
        <v>59</v>
      </c>
      <c r="C6" s="97" t="s">
        <v>157</v>
      </c>
      <c r="D6" s="567" t="s">
        <v>306</v>
      </c>
      <c r="E6" s="567" t="s">
        <v>307</v>
      </c>
      <c r="F6" s="568" t="s">
        <v>361</v>
      </c>
    </row>
    <row r="7" spans="1:6" s="611" customFormat="1" ht="22.5" customHeight="1" thickBot="1">
      <c r="A7" s="608">
        <v>600</v>
      </c>
      <c r="B7" s="609"/>
      <c r="C7" s="610" t="s">
        <v>3</v>
      </c>
      <c r="D7" s="651" t="s">
        <v>161</v>
      </c>
      <c r="E7" s="657">
        <f>SUM(E8,)</f>
        <v>3972300</v>
      </c>
      <c r="F7" s="642">
        <f>SUM(F8)</f>
        <v>10830540</v>
      </c>
    </row>
    <row r="8" spans="1:6" s="98" customFormat="1" ht="15.75">
      <c r="A8" s="99"/>
      <c r="B8" s="612">
        <v>60016</v>
      </c>
      <c r="C8" s="601" t="s">
        <v>64</v>
      </c>
      <c r="D8" s="652" t="s">
        <v>161</v>
      </c>
      <c r="E8" s="607">
        <f>SUM(E10,E11,E14,E18,E19,E20,E21,E22,E23)</f>
        <v>3972300</v>
      </c>
      <c r="F8" s="569">
        <f>SUM(F10,F11,F14,F18,F19,F20,F21,F22,F23,)</f>
        <v>10830540</v>
      </c>
    </row>
    <row r="9" spans="1:6" s="98" customFormat="1" ht="12.75" customHeight="1">
      <c r="A9" s="100"/>
      <c r="B9" s="613"/>
      <c r="C9" s="595" t="s">
        <v>171</v>
      </c>
      <c r="D9" s="685"/>
      <c r="E9" s="570"/>
      <c r="F9" s="571"/>
    </row>
    <row r="10" spans="1:6" s="98" customFormat="1" ht="33" customHeight="1">
      <c r="A10" s="100"/>
      <c r="B10" s="614"/>
      <c r="C10" s="615" t="s">
        <v>172</v>
      </c>
      <c r="D10" s="647" t="s">
        <v>161</v>
      </c>
      <c r="E10" s="647" t="s">
        <v>161</v>
      </c>
      <c r="F10" s="572">
        <v>400000</v>
      </c>
    </row>
    <row r="11" spans="1:6" s="98" customFormat="1" ht="15.75" customHeight="1">
      <c r="A11" s="100"/>
      <c r="B11" s="614"/>
      <c r="C11" s="579" t="s">
        <v>173</v>
      </c>
      <c r="D11" s="644" t="s">
        <v>161</v>
      </c>
      <c r="E11" s="574">
        <f>SUM(E12:E13)</f>
        <v>256000</v>
      </c>
      <c r="F11" s="575">
        <f>SUM(F12:F13)</f>
        <v>1149480</v>
      </c>
    </row>
    <row r="12" spans="1:6" s="98" customFormat="1" ht="15" customHeight="1">
      <c r="A12" s="100"/>
      <c r="B12" s="614"/>
      <c r="C12" s="580" t="s">
        <v>174</v>
      </c>
      <c r="D12" s="645" t="s">
        <v>161</v>
      </c>
      <c r="E12" s="577">
        <v>256000</v>
      </c>
      <c r="F12" s="572">
        <v>859480</v>
      </c>
    </row>
    <row r="13" spans="1:6" s="98" customFormat="1" ht="29.25" customHeight="1">
      <c r="A13" s="100"/>
      <c r="B13" s="614"/>
      <c r="C13" s="580" t="s">
        <v>175</v>
      </c>
      <c r="D13" s="578" t="s">
        <v>161</v>
      </c>
      <c r="E13" s="578" t="s">
        <v>161</v>
      </c>
      <c r="F13" s="572">
        <v>290000</v>
      </c>
    </row>
    <row r="14" spans="1:6" s="98" customFormat="1" ht="16.5" customHeight="1">
      <c r="A14" s="100"/>
      <c r="B14" s="614"/>
      <c r="C14" s="579" t="s">
        <v>176</v>
      </c>
      <c r="D14" s="644" t="s">
        <v>161</v>
      </c>
      <c r="E14" s="573" t="s">
        <v>161</v>
      </c>
      <c r="F14" s="575">
        <f>SUM(F15:F17)</f>
        <v>2510000</v>
      </c>
    </row>
    <row r="15" spans="1:6" s="98" customFormat="1" ht="15" customHeight="1">
      <c r="A15" s="100"/>
      <c r="B15" s="614"/>
      <c r="C15" s="580" t="s">
        <v>177</v>
      </c>
      <c r="D15" s="645" t="s">
        <v>161</v>
      </c>
      <c r="E15" s="576" t="s">
        <v>161</v>
      </c>
      <c r="F15" s="572">
        <v>1300000</v>
      </c>
    </row>
    <row r="16" spans="1:6" s="98" customFormat="1" ht="15" customHeight="1">
      <c r="A16" s="100"/>
      <c r="B16" s="614"/>
      <c r="C16" s="581" t="s">
        <v>178</v>
      </c>
      <c r="D16" s="645" t="s">
        <v>161</v>
      </c>
      <c r="E16" s="576" t="s">
        <v>161</v>
      </c>
      <c r="F16" s="582">
        <v>900000</v>
      </c>
    </row>
    <row r="17" spans="1:6" s="98" customFormat="1" ht="15" customHeight="1">
      <c r="A17" s="100"/>
      <c r="B17" s="614"/>
      <c r="C17" s="583" t="s">
        <v>179</v>
      </c>
      <c r="D17" s="646" t="s">
        <v>161</v>
      </c>
      <c r="E17" s="643" t="s">
        <v>161</v>
      </c>
      <c r="F17" s="584">
        <v>310000</v>
      </c>
    </row>
    <row r="18" spans="1:6" s="98" customFormat="1" ht="15" customHeight="1">
      <c r="A18" s="100"/>
      <c r="B18" s="614"/>
      <c r="C18" s="581" t="s">
        <v>180</v>
      </c>
      <c r="D18" s="647" t="s">
        <v>161</v>
      </c>
      <c r="E18" s="603">
        <v>1300</v>
      </c>
      <c r="F18" s="582">
        <v>1056060</v>
      </c>
    </row>
    <row r="19" spans="1:6" s="98" customFormat="1" ht="18.75" customHeight="1">
      <c r="A19" s="100"/>
      <c r="B19" s="614"/>
      <c r="C19" s="616" t="s">
        <v>181</v>
      </c>
      <c r="D19" s="648" t="s">
        <v>161</v>
      </c>
      <c r="E19" s="648" t="s">
        <v>161</v>
      </c>
      <c r="F19" s="585">
        <v>300000</v>
      </c>
    </row>
    <row r="20" spans="1:6" s="98" customFormat="1" ht="30" customHeight="1">
      <c r="A20" s="100"/>
      <c r="B20" s="614"/>
      <c r="C20" s="616" t="s">
        <v>293</v>
      </c>
      <c r="D20" s="648" t="s">
        <v>161</v>
      </c>
      <c r="E20" s="604">
        <v>215000</v>
      </c>
      <c r="F20" s="585">
        <v>685000</v>
      </c>
    </row>
    <row r="21" spans="1:6" s="98" customFormat="1" ht="30" customHeight="1">
      <c r="A21" s="100"/>
      <c r="B21" s="614"/>
      <c r="C21" s="616" t="s">
        <v>182</v>
      </c>
      <c r="D21" s="648" t="s">
        <v>161</v>
      </c>
      <c r="E21" s="648" t="s">
        <v>161</v>
      </c>
      <c r="F21" s="585">
        <v>1000000</v>
      </c>
    </row>
    <row r="22" spans="1:6" s="98" customFormat="1" ht="32.25" customHeight="1">
      <c r="A22" s="100"/>
      <c r="B22" s="614"/>
      <c r="C22" s="579" t="s">
        <v>304</v>
      </c>
      <c r="D22" s="649" t="s">
        <v>161</v>
      </c>
      <c r="E22" s="649" t="s">
        <v>161</v>
      </c>
      <c r="F22" s="605">
        <v>230000</v>
      </c>
    </row>
    <row r="23" spans="1:6" s="98" customFormat="1" ht="17.25" customHeight="1" thickBot="1">
      <c r="A23" s="100"/>
      <c r="B23" s="614"/>
      <c r="C23" s="617" t="s">
        <v>320</v>
      </c>
      <c r="D23" s="650" t="s">
        <v>161</v>
      </c>
      <c r="E23" s="606">
        <v>3500000</v>
      </c>
      <c r="F23" s="586">
        <v>3500000</v>
      </c>
    </row>
    <row r="24" spans="1:6" s="611" customFormat="1" ht="24" customHeight="1" thickBot="1">
      <c r="A24" s="608">
        <v>630</v>
      </c>
      <c r="B24" s="609"/>
      <c r="C24" s="610" t="s">
        <v>72</v>
      </c>
      <c r="D24" s="651" t="s">
        <v>161</v>
      </c>
      <c r="E24" s="657">
        <f>SUM(E25)</f>
        <v>796000</v>
      </c>
      <c r="F24" s="618">
        <f>SUM(F25)</f>
        <v>3176570</v>
      </c>
    </row>
    <row r="25" spans="1:6" s="95" customFormat="1" ht="16.5" customHeight="1">
      <c r="A25" s="619"/>
      <c r="B25" s="620">
        <v>63095</v>
      </c>
      <c r="C25" s="621" t="s">
        <v>117</v>
      </c>
      <c r="D25" s="658" t="s">
        <v>161</v>
      </c>
      <c r="E25" s="653">
        <f>SUM(E27:E28)</f>
        <v>796000</v>
      </c>
      <c r="F25" s="587">
        <f>SUM(F27:F28)</f>
        <v>3176570</v>
      </c>
    </row>
    <row r="26" spans="1:6" s="95" customFormat="1" ht="15.75" customHeight="1">
      <c r="A26" s="619"/>
      <c r="B26" s="622"/>
      <c r="C26" s="602" t="s">
        <v>183</v>
      </c>
      <c r="D26" s="659"/>
      <c r="E26" s="654"/>
      <c r="F26" s="588"/>
    </row>
    <row r="27" spans="1:6" s="95" customFormat="1" ht="34.5" customHeight="1">
      <c r="A27" s="619"/>
      <c r="B27" s="622"/>
      <c r="C27" s="602" t="s">
        <v>184</v>
      </c>
      <c r="D27" s="647" t="s">
        <v>161</v>
      </c>
      <c r="E27" s="656" t="s">
        <v>161</v>
      </c>
      <c r="F27" s="588">
        <v>520500</v>
      </c>
    </row>
    <row r="28" spans="1:6" s="95" customFormat="1" ht="33.75" customHeight="1" thickBot="1">
      <c r="A28" s="623"/>
      <c r="B28" s="624"/>
      <c r="C28" s="596" t="s">
        <v>185</v>
      </c>
      <c r="D28" s="650" t="s">
        <v>161</v>
      </c>
      <c r="E28" s="655">
        <v>796000</v>
      </c>
      <c r="F28" s="589">
        <v>2656070</v>
      </c>
    </row>
    <row r="29" spans="1:6" s="611" customFormat="1" ht="25.5" customHeight="1" thickBot="1">
      <c r="A29" s="608">
        <v>700</v>
      </c>
      <c r="B29" s="609"/>
      <c r="C29" s="610" t="s">
        <v>186</v>
      </c>
      <c r="D29" s="651" t="s">
        <v>161</v>
      </c>
      <c r="E29" s="657">
        <f>SUM(E30,E34)</f>
        <v>2322000</v>
      </c>
      <c r="F29" s="618">
        <f>SUM(F30,F34)</f>
        <v>3834500</v>
      </c>
    </row>
    <row r="30" spans="1:6" s="98" customFormat="1" ht="17.25" customHeight="1">
      <c r="A30" s="102"/>
      <c r="B30" s="620">
        <v>70005</v>
      </c>
      <c r="C30" s="625" t="s">
        <v>77</v>
      </c>
      <c r="D30" s="661" t="s">
        <v>161</v>
      </c>
      <c r="E30" s="661" t="s">
        <v>161</v>
      </c>
      <c r="F30" s="590">
        <f>SUM(F32:F33)</f>
        <v>285500</v>
      </c>
    </row>
    <row r="31" spans="1:6" s="98" customFormat="1" ht="13.5" customHeight="1">
      <c r="A31" s="102"/>
      <c r="B31" s="622"/>
      <c r="C31" s="626" t="s">
        <v>66</v>
      </c>
      <c r="D31" s="662"/>
      <c r="E31" s="662"/>
      <c r="F31" s="572"/>
    </row>
    <row r="32" spans="1:6" s="98" customFormat="1" ht="31.5">
      <c r="A32" s="102"/>
      <c r="B32" s="622"/>
      <c r="C32" s="615" t="s">
        <v>187</v>
      </c>
      <c r="D32" s="647" t="s">
        <v>161</v>
      </c>
      <c r="E32" s="647" t="s">
        <v>161</v>
      </c>
      <c r="F32" s="572">
        <v>38000</v>
      </c>
    </row>
    <row r="33" spans="1:6" s="98" customFormat="1" ht="50.25" customHeight="1">
      <c r="A33" s="102"/>
      <c r="B33" s="622"/>
      <c r="C33" s="591" t="s">
        <v>286</v>
      </c>
      <c r="D33" s="644" t="s">
        <v>161</v>
      </c>
      <c r="E33" s="644" t="s">
        <v>161</v>
      </c>
      <c r="F33" s="575">
        <v>247500</v>
      </c>
    </row>
    <row r="34" spans="1:6" s="98" customFormat="1" ht="19.5" customHeight="1">
      <c r="A34" s="99"/>
      <c r="B34" s="612">
        <v>70095</v>
      </c>
      <c r="C34" s="600" t="s">
        <v>117</v>
      </c>
      <c r="D34" s="649" t="s">
        <v>161</v>
      </c>
      <c r="E34" s="660">
        <f>SUM(E35:E36)</f>
        <v>2322000</v>
      </c>
      <c r="F34" s="592">
        <f>SUM(F35:F36)</f>
        <v>3549000</v>
      </c>
    </row>
    <row r="35" spans="1:6" s="98" customFormat="1" ht="19.5" customHeight="1">
      <c r="A35" s="99"/>
      <c r="B35" s="622"/>
      <c r="C35" s="627" t="s">
        <v>188</v>
      </c>
      <c r="D35" s="648" t="s">
        <v>161</v>
      </c>
      <c r="E35" s="604">
        <v>2322000</v>
      </c>
      <c r="F35" s="593">
        <v>3429000</v>
      </c>
    </row>
    <row r="36" spans="1:6" s="98" customFormat="1" ht="34.5" customHeight="1" thickBot="1">
      <c r="A36" s="101"/>
      <c r="B36" s="624"/>
      <c r="C36" s="703" t="s">
        <v>294</v>
      </c>
      <c r="D36" s="704" t="s">
        <v>161</v>
      </c>
      <c r="E36" s="704" t="s">
        <v>161</v>
      </c>
      <c r="F36" s="705">
        <v>120000</v>
      </c>
    </row>
    <row r="37" spans="1:6" s="611" customFormat="1" ht="25.5" customHeight="1" thickBot="1">
      <c r="A37" s="608">
        <v>750</v>
      </c>
      <c r="B37" s="609"/>
      <c r="C37" s="610" t="s">
        <v>11</v>
      </c>
      <c r="D37" s="651" t="s">
        <v>161</v>
      </c>
      <c r="E37" s="651" t="s">
        <v>161</v>
      </c>
      <c r="F37" s="618">
        <f>SUM(F38,F42)</f>
        <v>549000</v>
      </c>
    </row>
    <row r="38" spans="1:6" s="98" customFormat="1" ht="15.75">
      <c r="A38" s="99"/>
      <c r="B38" s="620">
        <v>75023</v>
      </c>
      <c r="C38" s="628" t="s">
        <v>189</v>
      </c>
      <c r="D38" s="661" t="s">
        <v>161</v>
      </c>
      <c r="E38" s="661" t="s">
        <v>161</v>
      </c>
      <c r="F38" s="587">
        <f>SUM(F40:F41)</f>
        <v>449000</v>
      </c>
    </row>
    <row r="39" spans="1:6" s="98" customFormat="1" ht="15.75">
      <c r="A39" s="99"/>
      <c r="B39" s="629"/>
      <c r="C39" s="630" t="s">
        <v>66</v>
      </c>
      <c r="D39" s="685"/>
      <c r="E39" s="685"/>
      <c r="F39" s="592"/>
    </row>
    <row r="40" spans="1:6" s="98" customFormat="1" ht="16.5" customHeight="1">
      <c r="A40" s="100"/>
      <c r="B40" s="614"/>
      <c r="C40" s="628" t="s">
        <v>190</v>
      </c>
      <c r="D40" s="661" t="s">
        <v>161</v>
      </c>
      <c r="E40" s="661" t="s">
        <v>161</v>
      </c>
      <c r="F40" s="594">
        <v>329000</v>
      </c>
    </row>
    <row r="41" spans="1:6" s="98" customFormat="1" ht="29.25" customHeight="1">
      <c r="A41" s="100"/>
      <c r="B41" s="614"/>
      <c r="C41" s="591" t="s">
        <v>295</v>
      </c>
      <c r="D41" s="649" t="s">
        <v>161</v>
      </c>
      <c r="E41" s="649" t="s">
        <v>161</v>
      </c>
      <c r="F41" s="571">
        <v>120000</v>
      </c>
    </row>
    <row r="42" spans="1:6" s="98" customFormat="1" ht="18" customHeight="1">
      <c r="A42" s="100"/>
      <c r="B42" s="613">
        <v>75095</v>
      </c>
      <c r="C42" s="595" t="s">
        <v>92</v>
      </c>
      <c r="D42" s="686" t="s">
        <v>161</v>
      </c>
      <c r="E42" s="686" t="s">
        <v>161</v>
      </c>
      <c r="F42" s="575">
        <f>SUM(F43)</f>
        <v>100000</v>
      </c>
    </row>
    <row r="43" spans="1:6" s="98" customFormat="1" ht="32.25" customHeight="1" thickBot="1">
      <c r="A43" s="103"/>
      <c r="B43" s="631"/>
      <c r="C43" s="596" t="s">
        <v>191</v>
      </c>
      <c r="D43" s="687" t="s">
        <v>161</v>
      </c>
      <c r="E43" s="687" t="s">
        <v>161</v>
      </c>
      <c r="F43" s="597">
        <v>100000</v>
      </c>
    </row>
    <row r="44" spans="1:6" s="611" customFormat="1" ht="24.75" customHeight="1" thickBot="1">
      <c r="A44" s="608">
        <v>801</v>
      </c>
      <c r="B44" s="609"/>
      <c r="C44" s="610" t="s">
        <v>45</v>
      </c>
      <c r="D44" s="651" t="s">
        <v>161</v>
      </c>
      <c r="E44" s="924">
        <f>SUM(E45)</f>
        <v>30000</v>
      </c>
      <c r="F44" s="618">
        <f>SUM(F45)</f>
        <v>772000</v>
      </c>
    </row>
    <row r="45" spans="1:6" s="95" customFormat="1" ht="27" customHeight="1">
      <c r="A45" s="632"/>
      <c r="B45" s="920">
        <v>80101</v>
      </c>
      <c r="C45" s="921" t="s">
        <v>106</v>
      </c>
      <c r="D45" s="922" t="s">
        <v>161</v>
      </c>
      <c r="E45" s="925">
        <f>SUM(E46:E47)</f>
        <v>30000</v>
      </c>
      <c r="F45" s="923">
        <f>SUM(F46:F47)</f>
        <v>772000</v>
      </c>
    </row>
    <row r="46" spans="1:6" s="95" customFormat="1" ht="33.75" customHeight="1">
      <c r="A46" s="632"/>
      <c r="B46" s="622"/>
      <c r="C46" s="627" t="s">
        <v>393</v>
      </c>
      <c r="D46" s="648" t="s">
        <v>161</v>
      </c>
      <c r="E46" s="648" t="s">
        <v>161</v>
      </c>
      <c r="F46" s="569">
        <v>742000</v>
      </c>
    </row>
    <row r="47" spans="1:6" s="95" customFormat="1" ht="50.25" customHeight="1" thickBot="1">
      <c r="A47" s="632"/>
      <c r="B47" s="622"/>
      <c r="C47" s="602" t="s">
        <v>394</v>
      </c>
      <c r="D47" s="647" t="s">
        <v>161</v>
      </c>
      <c r="E47" s="919">
        <v>30000</v>
      </c>
      <c r="F47" s="572">
        <v>30000</v>
      </c>
    </row>
    <row r="48" spans="1:6" s="611" customFormat="1" ht="22.5" customHeight="1" thickBot="1">
      <c r="A48" s="608">
        <v>851</v>
      </c>
      <c r="B48" s="609"/>
      <c r="C48" s="610" t="s">
        <v>119</v>
      </c>
      <c r="D48" s="651" t="s">
        <v>161</v>
      </c>
      <c r="E48" s="657">
        <f>SUM(E49:E50)</f>
        <v>50000</v>
      </c>
      <c r="F48" s="618">
        <f>SUM(F49:F50)</f>
        <v>65000</v>
      </c>
    </row>
    <row r="49" spans="1:6" s="611" customFormat="1" ht="47.25" customHeight="1">
      <c r="A49" s="663"/>
      <c r="B49" s="664">
        <v>85111</v>
      </c>
      <c r="C49" s="666" t="s">
        <v>362</v>
      </c>
      <c r="D49" s="688" t="s">
        <v>161</v>
      </c>
      <c r="E49" s="667">
        <v>50000</v>
      </c>
      <c r="F49" s="665">
        <v>50000</v>
      </c>
    </row>
    <row r="50" spans="1:6" s="95" customFormat="1" ht="48.75" customHeight="1" thickBot="1">
      <c r="A50" s="632"/>
      <c r="B50" s="635">
        <v>85154</v>
      </c>
      <c r="C50" s="581" t="s">
        <v>321</v>
      </c>
      <c r="D50" s="647" t="s">
        <v>161</v>
      </c>
      <c r="E50" s="647" t="s">
        <v>161</v>
      </c>
      <c r="F50" s="572">
        <v>15000</v>
      </c>
    </row>
    <row r="51" spans="1:6" s="675" customFormat="1" ht="24.75" customHeight="1" thickBot="1">
      <c r="A51" s="63">
        <v>852</v>
      </c>
      <c r="B51" s="674"/>
      <c r="C51" s="913" t="s">
        <v>327</v>
      </c>
      <c r="D51" s="689" t="s">
        <v>161</v>
      </c>
      <c r="E51" s="677">
        <f>SUM(E52)</f>
        <v>7000</v>
      </c>
      <c r="F51" s="748">
        <f>SUM(F52)</f>
        <v>7000</v>
      </c>
    </row>
    <row r="52" spans="1:6" s="676" customFormat="1" ht="33" customHeight="1" thickBot="1">
      <c r="A52" s="619"/>
      <c r="B52" s="635">
        <v>85219</v>
      </c>
      <c r="C52" s="602" t="s">
        <v>326</v>
      </c>
      <c r="D52" s="647" t="s">
        <v>161</v>
      </c>
      <c r="E52" s="654">
        <v>7000</v>
      </c>
      <c r="F52" s="572">
        <v>7000</v>
      </c>
    </row>
    <row r="53" spans="1:6" s="611" customFormat="1" ht="32.25" customHeight="1" thickBot="1">
      <c r="A53" s="608">
        <v>900</v>
      </c>
      <c r="B53" s="609"/>
      <c r="C53" s="633" t="s">
        <v>52</v>
      </c>
      <c r="D53" s="690" t="s">
        <v>161</v>
      </c>
      <c r="E53" s="668">
        <f>SUM(E54,E57,E58)</f>
        <v>83525</v>
      </c>
      <c r="F53" s="668">
        <f>SUM(F54,F57,F58)</f>
        <v>728625</v>
      </c>
    </row>
    <row r="54" spans="1:6" s="95" customFormat="1" ht="21" customHeight="1">
      <c r="A54" s="632"/>
      <c r="B54" s="634">
        <v>90002</v>
      </c>
      <c r="C54" s="684" t="s">
        <v>328</v>
      </c>
      <c r="D54" s="691" t="s">
        <v>161</v>
      </c>
      <c r="E54" s="700" t="s">
        <v>161</v>
      </c>
      <c r="F54" s="598">
        <f>SUM(F55:F56)</f>
        <v>345100</v>
      </c>
    </row>
    <row r="55" spans="1:6" s="95" customFormat="1" ht="34.5" customHeight="1">
      <c r="A55" s="632"/>
      <c r="B55" s="635"/>
      <c r="C55" s="679" t="s">
        <v>329</v>
      </c>
      <c r="D55" s="692" t="s">
        <v>161</v>
      </c>
      <c r="E55" s="701" t="s">
        <v>161</v>
      </c>
      <c r="F55" s="569">
        <v>115000</v>
      </c>
    </row>
    <row r="56" spans="1:6" s="95" customFormat="1" ht="32.25" customHeight="1">
      <c r="A56" s="632"/>
      <c r="B56" s="635"/>
      <c r="C56" s="678" t="s">
        <v>330</v>
      </c>
      <c r="D56" s="693" t="s">
        <v>161</v>
      </c>
      <c r="E56" s="702" t="s">
        <v>161</v>
      </c>
      <c r="F56" s="572">
        <v>230100</v>
      </c>
    </row>
    <row r="57" spans="1:6" s="95" customFormat="1" ht="32.25" customHeight="1">
      <c r="A57" s="632"/>
      <c r="B57" s="1006">
        <v>90013</v>
      </c>
      <c r="C57" s="679" t="s">
        <v>395</v>
      </c>
      <c r="D57" s="692" t="s">
        <v>161</v>
      </c>
      <c r="E57" s="1007">
        <v>13525</v>
      </c>
      <c r="F57" s="569">
        <v>13525</v>
      </c>
    </row>
    <row r="58" spans="1:6" s="95" customFormat="1" ht="24" customHeight="1" thickBot="1">
      <c r="A58" s="632"/>
      <c r="B58" s="680">
        <v>90015</v>
      </c>
      <c r="C58" s="681" t="s">
        <v>192</v>
      </c>
      <c r="D58" s="694" t="s">
        <v>161</v>
      </c>
      <c r="E58" s="682">
        <v>70000</v>
      </c>
      <c r="F58" s="683">
        <v>370000</v>
      </c>
    </row>
    <row r="59" spans="1:6" s="611" customFormat="1" ht="24" customHeight="1" thickBot="1">
      <c r="A59" s="608">
        <v>921</v>
      </c>
      <c r="B59" s="609"/>
      <c r="C59" s="636" t="s">
        <v>193</v>
      </c>
      <c r="D59" s="651" t="s">
        <v>161</v>
      </c>
      <c r="E59" s="651" t="s">
        <v>161</v>
      </c>
      <c r="F59" s="618">
        <f>SUM(F60,F62)</f>
        <v>9374618</v>
      </c>
    </row>
    <row r="60" spans="1:6" s="95" customFormat="1" ht="24" customHeight="1">
      <c r="A60" s="637"/>
      <c r="B60" s="638">
        <v>92120</v>
      </c>
      <c r="C60" s="639" t="s">
        <v>296</v>
      </c>
      <c r="D60" s="695" t="s">
        <v>161</v>
      </c>
      <c r="E60" s="695" t="s">
        <v>161</v>
      </c>
      <c r="F60" s="599">
        <f>SUM(F61)</f>
        <v>245232</v>
      </c>
    </row>
    <row r="61" spans="1:6" s="95" customFormat="1" ht="58.5" customHeight="1" thickBot="1">
      <c r="A61" s="930"/>
      <c r="B61" s="1008"/>
      <c r="C61" s="1010" t="s">
        <v>291</v>
      </c>
      <c r="D61" s="1011" t="s">
        <v>161</v>
      </c>
      <c r="E61" s="1011" t="s">
        <v>161</v>
      </c>
      <c r="F61" s="1012">
        <v>245232</v>
      </c>
    </row>
    <row r="62" spans="1:6" s="95" customFormat="1" ht="37.5" customHeight="1" thickBot="1">
      <c r="A62" s="930"/>
      <c r="B62" s="624">
        <v>92195</v>
      </c>
      <c r="C62" s="931" t="s">
        <v>297</v>
      </c>
      <c r="D62" s="704" t="s">
        <v>161</v>
      </c>
      <c r="E62" s="704" t="s">
        <v>161</v>
      </c>
      <c r="F62" s="932">
        <v>9129386</v>
      </c>
    </row>
    <row r="63" spans="1:6" s="611" customFormat="1" ht="24" customHeight="1" thickBot="1">
      <c r="A63" s="608">
        <v>926</v>
      </c>
      <c r="B63" s="641"/>
      <c r="C63" s="610" t="s">
        <v>56</v>
      </c>
      <c r="D63" s="651" t="s">
        <v>161</v>
      </c>
      <c r="E63" s="657">
        <f>SUM(E64,E67,)</f>
        <v>402000</v>
      </c>
      <c r="F63" s="618">
        <f>SUM(F64,F67)</f>
        <v>647000</v>
      </c>
    </row>
    <row r="64" spans="1:6" s="95" customFormat="1" ht="19.5" customHeight="1">
      <c r="A64" s="637"/>
      <c r="B64" s="926">
        <v>92601</v>
      </c>
      <c r="C64" s="927" t="s">
        <v>194</v>
      </c>
      <c r="D64" s="928" t="s">
        <v>161</v>
      </c>
      <c r="E64" s="929">
        <f>SUM(E65:E66)</f>
        <v>366000</v>
      </c>
      <c r="F64" s="598">
        <f>SUM(F65:F66)</f>
        <v>516000</v>
      </c>
    </row>
    <row r="65" spans="1:6" s="95" customFormat="1" ht="27.75" customHeight="1">
      <c r="A65" s="640"/>
      <c r="B65" s="622"/>
      <c r="C65" s="602" t="s">
        <v>322</v>
      </c>
      <c r="D65" s="645" t="s">
        <v>161</v>
      </c>
      <c r="E65" s="706" t="s">
        <v>161</v>
      </c>
      <c r="F65" s="572">
        <v>150000</v>
      </c>
    </row>
    <row r="66" spans="1:6" s="95" customFormat="1" ht="27.75" customHeight="1">
      <c r="A66" s="640"/>
      <c r="B66" s="620"/>
      <c r="C66" s="600" t="s">
        <v>364</v>
      </c>
      <c r="D66" s="644" t="s">
        <v>161</v>
      </c>
      <c r="E66" s="669">
        <v>366000</v>
      </c>
      <c r="F66" s="575">
        <v>366000</v>
      </c>
    </row>
    <row r="67" spans="1:6" s="95" customFormat="1" ht="19.5" customHeight="1">
      <c r="A67" s="640"/>
      <c r="B67" s="612">
        <v>92695</v>
      </c>
      <c r="C67" s="601" t="s">
        <v>117</v>
      </c>
      <c r="D67" s="696" t="s">
        <v>161</v>
      </c>
      <c r="E67" s="673">
        <f>SUM(E68:E70)</f>
        <v>36000</v>
      </c>
      <c r="F67" s="593">
        <f>SUM(F68:F70)</f>
        <v>131000</v>
      </c>
    </row>
    <row r="68" spans="1:6" s="95" customFormat="1" ht="43.5" customHeight="1">
      <c r="A68" s="640"/>
      <c r="B68" s="622"/>
      <c r="C68" s="602" t="s">
        <v>323</v>
      </c>
      <c r="D68" s="645" t="s">
        <v>161</v>
      </c>
      <c r="E68" s="645" t="s">
        <v>161</v>
      </c>
      <c r="F68" s="572">
        <v>95000</v>
      </c>
    </row>
    <row r="69" spans="1:6" s="95" customFormat="1" ht="20.25" customHeight="1">
      <c r="A69" s="640"/>
      <c r="B69" s="622"/>
      <c r="C69" s="627" t="s">
        <v>325</v>
      </c>
      <c r="D69" s="648" t="s">
        <v>161</v>
      </c>
      <c r="E69" s="604">
        <v>13000</v>
      </c>
      <c r="F69" s="569">
        <v>13000</v>
      </c>
    </row>
    <row r="70" spans="1:6" s="95" customFormat="1" ht="18.75" customHeight="1" thickBot="1">
      <c r="A70" s="733"/>
      <c r="B70" s="622"/>
      <c r="C70" s="670" t="s">
        <v>324</v>
      </c>
      <c r="D70" s="697" t="s">
        <v>161</v>
      </c>
      <c r="E70" s="672">
        <v>23000</v>
      </c>
      <c r="F70" s="671">
        <v>23000</v>
      </c>
    </row>
    <row r="71" spans="1:6" ht="33.75" customHeight="1" thickBot="1" thickTop="1">
      <c r="A71" s="1068" t="s">
        <v>195</v>
      </c>
      <c r="B71" s="1069"/>
      <c r="C71" s="1069"/>
      <c r="D71" s="698" t="s">
        <v>161</v>
      </c>
      <c r="E71" s="699">
        <f>SUM(E7,E24,E29,E37,E44,E48,E51,E53,E59,E63,)</f>
        <v>7662825</v>
      </c>
      <c r="F71" s="749">
        <f>SUM(F7,F24,F29,F37,F44,F48,F51,F53,F59,F63,)</f>
        <v>29984853</v>
      </c>
    </row>
    <row r="72" ht="13.5" thickTop="1"/>
    <row r="75" spans="3:5" ht="19.5">
      <c r="C75" s="104"/>
      <c r="D75" s="104"/>
      <c r="E75" s="104"/>
    </row>
    <row r="77" spans="3:5" ht="20.25">
      <c r="C77" s="105"/>
      <c r="D77" s="105"/>
      <c r="E77" s="105"/>
    </row>
  </sheetData>
  <mergeCells count="4">
    <mergeCell ref="C1:F1"/>
    <mergeCell ref="C2:F2"/>
    <mergeCell ref="A4:F4"/>
    <mergeCell ref="A71:C71"/>
  </mergeCells>
  <printOptions/>
  <pageMargins left="0.5905511811023623" right="0" top="0.3937007874015748" bottom="0.48" header="0.41" footer="0.11811023622047245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D1">
      <selection activeCell="I1" sqref="I1"/>
    </sheetView>
  </sheetViews>
  <sheetFormatPr defaultColWidth="9.140625" defaultRowHeight="12.75"/>
  <cols>
    <col min="1" max="1" width="5.57421875" style="0" customWidth="1"/>
    <col min="2" max="2" width="6.7109375" style="0" customWidth="1"/>
    <col min="3" max="3" width="25.7109375" style="0" customWidth="1"/>
    <col min="4" max="4" width="27.8515625" style="0" customWidth="1"/>
    <col min="5" max="5" width="12.7109375" style="0" customWidth="1"/>
    <col min="6" max="6" width="11.00390625" style="94" customWidth="1"/>
    <col min="7" max="7" width="12.140625" style="0" customWidth="1"/>
    <col min="8" max="8" width="12.28125" style="0" customWidth="1"/>
    <col min="9" max="10" width="11.00390625" style="0" customWidth="1"/>
    <col min="11" max="11" width="9.8515625" style="0" customWidth="1"/>
  </cols>
  <sheetData>
    <row r="1" ht="15">
      <c r="K1" s="2" t="s">
        <v>400</v>
      </c>
    </row>
    <row r="2" ht="15">
      <c r="K2" s="2" t="s">
        <v>305</v>
      </c>
    </row>
    <row r="3" spans="1:11" ht="29.25" customHeight="1">
      <c r="A3" s="1103" t="s">
        <v>196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</row>
    <row r="4" spans="1:11" ht="11.2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 t="s">
        <v>155</v>
      </c>
    </row>
    <row r="5" spans="1:11" s="109" customFormat="1" ht="23.25" customHeight="1">
      <c r="A5" s="1104" t="s">
        <v>1</v>
      </c>
      <c r="B5" s="1107" t="s">
        <v>59</v>
      </c>
      <c r="C5" s="108" t="s">
        <v>157</v>
      </c>
      <c r="D5" s="108" t="s">
        <v>197</v>
      </c>
      <c r="E5" s="1107" t="s">
        <v>198</v>
      </c>
      <c r="F5" s="1107" t="s">
        <v>199</v>
      </c>
      <c r="G5" s="1107" t="s">
        <v>200</v>
      </c>
      <c r="H5" s="1110" t="s">
        <v>201</v>
      </c>
      <c r="I5" s="1113" t="s">
        <v>202</v>
      </c>
      <c r="J5" s="1114"/>
      <c r="K5" s="1115"/>
    </row>
    <row r="6" spans="1:11" s="109" customFormat="1" ht="30.75" customHeight="1">
      <c r="A6" s="1105"/>
      <c r="B6" s="1108"/>
      <c r="C6" s="1116" t="s">
        <v>203</v>
      </c>
      <c r="D6" s="1117"/>
      <c r="E6" s="1108"/>
      <c r="F6" s="1108"/>
      <c r="G6" s="1108"/>
      <c r="H6" s="1111"/>
      <c r="I6" s="1120" t="s">
        <v>204</v>
      </c>
      <c r="J6" s="1089" t="s">
        <v>205</v>
      </c>
      <c r="K6" s="1090"/>
    </row>
    <row r="7" spans="1:11" s="109" customFormat="1" ht="22.5" customHeight="1" thickBot="1">
      <c r="A7" s="1106"/>
      <c r="B7" s="1109"/>
      <c r="C7" s="1118"/>
      <c r="D7" s="1119"/>
      <c r="E7" s="1109"/>
      <c r="F7" s="1109"/>
      <c r="G7" s="1109"/>
      <c r="H7" s="1112"/>
      <c r="I7" s="1109"/>
      <c r="J7" s="110">
        <v>2007</v>
      </c>
      <c r="K7" s="111">
        <v>2008</v>
      </c>
    </row>
    <row r="8" spans="1:11" s="119" customFormat="1" ht="21" customHeight="1" thickBot="1">
      <c r="A8" s="112">
        <v>600</v>
      </c>
      <c r="B8" s="113">
        <v>60016</v>
      </c>
      <c r="C8" s="1091" t="s">
        <v>206</v>
      </c>
      <c r="D8" s="1092"/>
      <c r="E8" s="114"/>
      <c r="F8" s="115"/>
      <c r="G8" s="116">
        <f>SUM(H8:K8)</f>
        <v>4128383</v>
      </c>
      <c r="H8" s="117">
        <f>SUM(H9:H12)</f>
        <v>327843</v>
      </c>
      <c r="I8" s="116">
        <f>SUM(I9:I12)</f>
        <v>3000540</v>
      </c>
      <c r="J8" s="116">
        <f>SUM(J9:J12)</f>
        <v>800000</v>
      </c>
      <c r="K8" s="118" t="s">
        <v>161</v>
      </c>
    </row>
    <row r="9" spans="1:11" s="128" customFormat="1" ht="52.5" customHeight="1">
      <c r="A9" s="120"/>
      <c r="B9" s="121"/>
      <c r="C9" s="122" t="s">
        <v>207</v>
      </c>
      <c r="D9" s="122" t="s">
        <v>208</v>
      </c>
      <c r="E9" s="123" t="s">
        <v>209</v>
      </c>
      <c r="F9" s="124" t="s">
        <v>210</v>
      </c>
      <c r="G9" s="125">
        <f>SUM(H9:K9)</f>
        <v>1288000</v>
      </c>
      <c r="H9" s="126">
        <v>88000</v>
      </c>
      <c r="I9" s="125">
        <v>400000</v>
      </c>
      <c r="J9" s="125">
        <v>800000</v>
      </c>
      <c r="K9" s="127" t="s">
        <v>161</v>
      </c>
    </row>
    <row r="10" spans="1:11" s="128" customFormat="1" ht="54" customHeight="1">
      <c r="A10" s="120"/>
      <c r="B10" s="121"/>
      <c r="C10" s="129" t="s">
        <v>211</v>
      </c>
      <c r="D10" s="130" t="s">
        <v>212</v>
      </c>
      <c r="E10" s="131" t="s">
        <v>209</v>
      </c>
      <c r="F10" s="132" t="s">
        <v>213</v>
      </c>
      <c r="G10" s="133">
        <f>SUM(H10:K10)</f>
        <v>902555</v>
      </c>
      <c r="H10" s="134">
        <v>43075</v>
      </c>
      <c r="I10" s="133">
        <v>859480</v>
      </c>
      <c r="J10" s="135" t="s">
        <v>161</v>
      </c>
      <c r="K10" s="136" t="s">
        <v>161</v>
      </c>
    </row>
    <row r="11" spans="1:11" s="128" customFormat="1" ht="52.5" customHeight="1">
      <c r="A11" s="120"/>
      <c r="B11" s="121"/>
      <c r="C11" s="122" t="s">
        <v>214</v>
      </c>
      <c r="D11" s="130" t="s">
        <v>212</v>
      </c>
      <c r="E11" s="123" t="s">
        <v>209</v>
      </c>
      <c r="F11" s="124" t="s">
        <v>213</v>
      </c>
      <c r="G11" s="133">
        <f>SUM(H11:K11)</f>
        <v>1252560</v>
      </c>
      <c r="H11" s="126">
        <v>196500</v>
      </c>
      <c r="I11" s="125">
        <v>1056060</v>
      </c>
      <c r="J11" s="137" t="s">
        <v>161</v>
      </c>
      <c r="K11" s="127" t="s">
        <v>161</v>
      </c>
    </row>
    <row r="12" spans="1:11" s="128" customFormat="1" ht="53.25" customHeight="1" thickBot="1">
      <c r="A12" s="120"/>
      <c r="B12" s="121"/>
      <c r="C12" s="138" t="s">
        <v>331</v>
      </c>
      <c r="D12" s="139" t="s">
        <v>215</v>
      </c>
      <c r="E12" s="140" t="s">
        <v>209</v>
      </c>
      <c r="F12" s="141" t="s">
        <v>213</v>
      </c>
      <c r="G12" s="125">
        <f>SUM(H12:K12)</f>
        <v>685268</v>
      </c>
      <c r="H12" s="142">
        <v>268</v>
      </c>
      <c r="I12" s="143">
        <v>685000</v>
      </c>
      <c r="J12" s="144" t="s">
        <v>161</v>
      </c>
      <c r="K12" s="145" t="s">
        <v>161</v>
      </c>
    </row>
    <row r="13" spans="1:11" s="119" customFormat="1" ht="22.5" customHeight="1" thickBot="1">
      <c r="A13" s="112">
        <v>630</v>
      </c>
      <c r="B13" s="113">
        <v>63095</v>
      </c>
      <c r="C13" s="1091" t="s">
        <v>216</v>
      </c>
      <c r="D13" s="1092"/>
      <c r="E13" s="114"/>
      <c r="F13" s="115"/>
      <c r="G13" s="116">
        <f>SUM(G14,G15)</f>
        <v>5852652</v>
      </c>
      <c r="H13" s="116">
        <f>SUM(H14,H15)</f>
        <v>8582</v>
      </c>
      <c r="I13" s="116">
        <f>SUM(I14,I15)</f>
        <v>4338070</v>
      </c>
      <c r="J13" s="116">
        <f>SUM(J14,J15)</f>
        <v>1506000</v>
      </c>
      <c r="K13" s="146" t="s">
        <v>161</v>
      </c>
    </row>
    <row r="14" spans="1:11" s="128" customFormat="1" ht="51.75" customHeight="1">
      <c r="A14" s="120"/>
      <c r="B14" s="121"/>
      <c r="C14" s="147" t="s">
        <v>217</v>
      </c>
      <c r="D14" s="147" t="s">
        <v>218</v>
      </c>
      <c r="E14" s="148" t="s">
        <v>209</v>
      </c>
      <c r="F14" s="124" t="s">
        <v>213</v>
      </c>
      <c r="G14" s="125">
        <f>SUM(H14:K14)</f>
        <v>2664652</v>
      </c>
      <c r="H14" s="126">
        <v>8582</v>
      </c>
      <c r="I14" s="125">
        <v>2656070</v>
      </c>
      <c r="J14" s="137" t="s">
        <v>161</v>
      </c>
      <c r="K14" s="127" t="s">
        <v>161</v>
      </c>
    </row>
    <row r="15" spans="1:11" s="128" customFormat="1" ht="54" customHeight="1">
      <c r="A15" s="1093"/>
      <c r="B15" s="1079"/>
      <c r="C15" s="1096" t="s">
        <v>219</v>
      </c>
      <c r="D15" s="1099" t="s">
        <v>298</v>
      </c>
      <c r="E15" s="1101" t="s">
        <v>209</v>
      </c>
      <c r="F15" s="150" t="s">
        <v>220</v>
      </c>
      <c r="G15" s="151">
        <f>SUM(H15:J15)</f>
        <v>3188000</v>
      </c>
      <c r="H15" s="152" t="s">
        <v>161</v>
      </c>
      <c r="I15" s="151">
        <v>1682000</v>
      </c>
      <c r="J15" s="151">
        <v>1506000</v>
      </c>
      <c r="K15" s="153" t="s">
        <v>161</v>
      </c>
    </row>
    <row r="16" spans="1:11" s="128" customFormat="1" ht="13.5" customHeight="1">
      <c r="A16" s="1093"/>
      <c r="B16" s="1079"/>
      <c r="C16" s="1097"/>
      <c r="D16" s="1082"/>
      <c r="E16" s="1071"/>
      <c r="F16" s="154" t="s">
        <v>221</v>
      </c>
      <c r="G16" s="155"/>
      <c r="H16" s="156"/>
      <c r="I16" s="155"/>
      <c r="J16" s="155"/>
      <c r="K16" s="157"/>
    </row>
    <row r="17" spans="1:11" s="128" customFormat="1" ht="25.5" customHeight="1" thickBot="1">
      <c r="A17" s="1094"/>
      <c r="B17" s="1095"/>
      <c r="C17" s="1098"/>
      <c r="D17" s="1100"/>
      <c r="E17" s="1102"/>
      <c r="F17" s="158" t="s">
        <v>222</v>
      </c>
      <c r="G17" s="159">
        <f>SUM(I17:J17)</f>
        <v>897000</v>
      </c>
      <c r="H17" s="160" t="s">
        <v>161</v>
      </c>
      <c r="I17" s="159">
        <v>520500</v>
      </c>
      <c r="J17" s="159">
        <v>376500</v>
      </c>
      <c r="K17" s="161" t="s">
        <v>161</v>
      </c>
    </row>
    <row r="18" spans="1:11" s="119" customFormat="1" ht="30.75" customHeight="1" thickBot="1">
      <c r="A18" s="112">
        <v>700</v>
      </c>
      <c r="B18" s="113"/>
      <c r="C18" s="1085" t="s">
        <v>223</v>
      </c>
      <c r="D18" s="1086"/>
      <c r="E18" s="114"/>
      <c r="F18" s="115"/>
      <c r="G18" s="116">
        <f>SUM(G19,G22)</f>
        <v>5466955</v>
      </c>
      <c r="H18" s="117">
        <f>SUM(H19,H22)</f>
        <v>387955</v>
      </c>
      <c r="I18" s="116">
        <f>SUM(I19,I22)</f>
        <v>5079000</v>
      </c>
      <c r="J18" s="118" t="s">
        <v>161</v>
      </c>
      <c r="K18" s="146" t="s">
        <v>161</v>
      </c>
    </row>
    <row r="19" spans="1:11" s="128" customFormat="1" ht="54.75" customHeight="1">
      <c r="A19" s="162"/>
      <c r="B19" s="1087">
        <v>70005</v>
      </c>
      <c r="C19" s="1081" t="s">
        <v>224</v>
      </c>
      <c r="D19" s="1081" t="s">
        <v>225</v>
      </c>
      <c r="E19" s="1070" t="s">
        <v>209</v>
      </c>
      <c r="F19" s="163" t="s">
        <v>213</v>
      </c>
      <c r="G19" s="164">
        <f>SUM(H19:K19)</f>
        <v>1730000</v>
      </c>
      <c r="H19" s="165">
        <v>80000</v>
      </c>
      <c r="I19" s="164">
        <v>1650000</v>
      </c>
      <c r="J19" s="166" t="s">
        <v>161</v>
      </c>
      <c r="K19" s="167" t="s">
        <v>161</v>
      </c>
    </row>
    <row r="20" spans="1:11" s="128" customFormat="1" ht="12" customHeight="1">
      <c r="A20" s="120"/>
      <c r="B20" s="1088"/>
      <c r="C20" s="1084"/>
      <c r="D20" s="1084"/>
      <c r="E20" s="1084"/>
      <c r="F20" s="154" t="s">
        <v>221</v>
      </c>
      <c r="G20" s="155"/>
      <c r="H20" s="168"/>
      <c r="I20" s="155"/>
      <c r="J20" s="156"/>
      <c r="K20" s="157"/>
    </row>
    <row r="21" spans="1:11" s="128" customFormat="1" ht="17.25" customHeight="1">
      <c r="A21" s="120"/>
      <c r="B21" s="1088"/>
      <c r="C21" s="1084"/>
      <c r="D21" s="1084"/>
      <c r="E21" s="1084"/>
      <c r="F21" s="123" t="s">
        <v>222</v>
      </c>
      <c r="G21" s="125">
        <f>SUM(H21:J21)</f>
        <v>327500</v>
      </c>
      <c r="H21" s="126">
        <v>80000</v>
      </c>
      <c r="I21" s="125">
        <v>247500</v>
      </c>
      <c r="J21" s="137" t="s">
        <v>161</v>
      </c>
      <c r="K21" s="127" t="s">
        <v>161</v>
      </c>
    </row>
    <row r="22" spans="1:11" s="128" customFormat="1" ht="55.5" customHeight="1" thickBot="1">
      <c r="A22" s="169"/>
      <c r="B22" s="170">
        <v>70095</v>
      </c>
      <c r="C22" s="171" t="s">
        <v>188</v>
      </c>
      <c r="D22" s="172" t="s">
        <v>226</v>
      </c>
      <c r="E22" s="173" t="s">
        <v>209</v>
      </c>
      <c r="F22" s="174" t="s">
        <v>213</v>
      </c>
      <c r="G22" s="175">
        <f>SUM(H22:I22)</f>
        <v>3736955</v>
      </c>
      <c r="H22" s="176">
        <v>307955</v>
      </c>
      <c r="I22" s="175">
        <v>3429000</v>
      </c>
      <c r="J22" s="177" t="s">
        <v>161</v>
      </c>
      <c r="K22" s="178" t="s">
        <v>161</v>
      </c>
    </row>
    <row r="23" spans="1:11" s="128" customFormat="1" ht="27" customHeight="1" thickBot="1">
      <c r="A23" s="112">
        <v>900</v>
      </c>
      <c r="B23" s="179">
        <v>90002</v>
      </c>
      <c r="C23" s="1076" t="s">
        <v>227</v>
      </c>
      <c r="D23" s="1077"/>
      <c r="E23" s="114"/>
      <c r="F23" s="115"/>
      <c r="G23" s="116">
        <f>SUM(G24,)</f>
        <v>6438628</v>
      </c>
      <c r="H23" s="116">
        <f>SUM(H24)</f>
        <v>72000</v>
      </c>
      <c r="I23" s="116">
        <f>SUM(I24,)</f>
        <v>1265000</v>
      </c>
      <c r="J23" s="117">
        <f>SUM(J24)</f>
        <v>2643800</v>
      </c>
      <c r="K23" s="180">
        <f>SUM(K24)</f>
        <v>2457828</v>
      </c>
    </row>
    <row r="24" spans="1:11" s="128" customFormat="1" ht="31.5" customHeight="1">
      <c r="A24" s="120"/>
      <c r="B24" s="1078"/>
      <c r="C24" s="1081" t="s">
        <v>228</v>
      </c>
      <c r="D24" s="1081" t="s">
        <v>229</v>
      </c>
      <c r="E24" s="1070" t="s">
        <v>209</v>
      </c>
      <c r="F24" s="124" t="s">
        <v>230</v>
      </c>
      <c r="G24" s="125">
        <f>SUM(H24:K24)</f>
        <v>6438628</v>
      </c>
      <c r="H24" s="125">
        <v>72000</v>
      </c>
      <c r="I24" s="125">
        <v>1265000</v>
      </c>
      <c r="J24" s="126">
        <v>2643800</v>
      </c>
      <c r="K24" s="264">
        <v>2457828</v>
      </c>
    </row>
    <row r="25" spans="1:11" s="128" customFormat="1" ht="21.75" customHeight="1">
      <c r="A25" s="120"/>
      <c r="B25" s="1079"/>
      <c r="C25" s="1082"/>
      <c r="D25" s="1082"/>
      <c r="E25" s="1071"/>
      <c r="F25" s="154" t="s">
        <v>221</v>
      </c>
      <c r="G25" s="155"/>
      <c r="H25" s="155"/>
      <c r="I25" s="155"/>
      <c r="J25" s="155"/>
      <c r="K25" s="157"/>
    </row>
    <row r="26" spans="1:11" s="128" customFormat="1" ht="40.5" customHeight="1" thickBot="1">
      <c r="A26" s="120"/>
      <c r="B26" s="1080"/>
      <c r="C26" s="1083"/>
      <c r="D26" s="1083"/>
      <c r="E26" s="1072"/>
      <c r="F26" s="181" t="s">
        <v>222</v>
      </c>
      <c r="G26" s="182">
        <f>SUM(H26:K26)</f>
        <v>1219000</v>
      </c>
      <c r="H26" s="182">
        <v>72000</v>
      </c>
      <c r="I26" s="182">
        <v>115000</v>
      </c>
      <c r="J26" s="262">
        <v>571000</v>
      </c>
      <c r="K26" s="263">
        <v>461000</v>
      </c>
    </row>
    <row r="27" spans="1:11" s="119" customFormat="1" ht="30.75" customHeight="1" thickBot="1">
      <c r="A27" s="112">
        <v>921</v>
      </c>
      <c r="B27" s="179">
        <v>92195</v>
      </c>
      <c r="C27" s="1076" t="s">
        <v>231</v>
      </c>
      <c r="D27" s="1077"/>
      <c r="E27" s="114"/>
      <c r="F27" s="115"/>
      <c r="G27" s="116">
        <f>SUM(G28,)</f>
        <v>10600446</v>
      </c>
      <c r="H27" s="116">
        <f>SUM(H28)</f>
        <v>1471060</v>
      </c>
      <c r="I27" s="116">
        <f>SUM(I28,)</f>
        <v>9129386</v>
      </c>
      <c r="J27" s="118" t="s">
        <v>161</v>
      </c>
      <c r="K27" s="146" t="s">
        <v>161</v>
      </c>
    </row>
    <row r="28" spans="1:11" s="128" customFormat="1" ht="54" customHeight="1">
      <c r="A28" s="120"/>
      <c r="B28" s="1078"/>
      <c r="C28" s="1081" t="s">
        <v>232</v>
      </c>
      <c r="D28" s="1081" t="s">
        <v>233</v>
      </c>
      <c r="E28" s="1070" t="s">
        <v>209</v>
      </c>
      <c r="F28" s="124" t="s">
        <v>234</v>
      </c>
      <c r="G28" s="125">
        <f>SUM(H28:I28)</f>
        <v>10600446</v>
      </c>
      <c r="H28" s="125">
        <v>1471060</v>
      </c>
      <c r="I28" s="125">
        <v>9129386</v>
      </c>
      <c r="J28" s="137" t="s">
        <v>161</v>
      </c>
      <c r="K28" s="127" t="s">
        <v>161</v>
      </c>
    </row>
    <row r="29" spans="1:11" s="128" customFormat="1" ht="16.5" customHeight="1">
      <c r="A29" s="120"/>
      <c r="B29" s="1079"/>
      <c r="C29" s="1082"/>
      <c r="D29" s="1082"/>
      <c r="E29" s="1071"/>
      <c r="F29" s="154" t="s">
        <v>221</v>
      </c>
      <c r="G29" s="155"/>
      <c r="H29" s="155"/>
      <c r="I29" s="155"/>
      <c r="J29" s="155"/>
      <c r="K29" s="157"/>
    </row>
    <row r="30" spans="1:11" s="128" customFormat="1" ht="19.5" customHeight="1" thickBot="1">
      <c r="A30" s="120"/>
      <c r="B30" s="1080"/>
      <c r="C30" s="1083"/>
      <c r="D30" s="1083"/>
      <c r="E30" s="1072"/>
      <c r="F30" s="181" t="s">
        <v>222</v>
      </c>
      <c r="G30" s="182">
        <f>SUM(H30:I30)</f>
        <v>1830000</v>
      </c>
      <c r="H30" s="182">
        <v>965000</v>
      </c>
      <c r="I30" s="182">
        <v>865000</v>
      </c>
      <c r="J30" s="183" t="s">
        <v>161</v>
      </c>
      <c r="K30" s="184" t="s">
        <v>161</v>
      </c>
    </row>
    <row r="31" spans="1:11" s="188" customFormat="1" ht="30.75" customHeight="1" thickBot="1">
      <c r="A31" s="1073" t="s">
        <v>57</v>
      </c>
      <c r="B31" s="1074"/>
      <c r="C31" s="1074"/>
      <c r="D31" s="1075"/>
      <c r="E31" s="185"/>
      <c r="F31" s="186"/>
      <c r="G31" s="187">
        <f>SUM(G8,G13,G18,G23,G27)</f>
        <v>32487064</v>
      </c>
      <c r="H31" s="187">
        <f>SUM(H8,H13,H18,H23,H27)</f>
        <v>2267440</v>
      </c>
      <c r="I31" s="187">
        <f>SUM(I8,I13,I18,I23,I27)</f>
        <v>22811996</v>
      </c>
      <c r="J31" s="187">
        <f>SUM(J8,J13,J18,J23,J27)</f>
        <v>4949800</v>
      </c>
      <c r="K31" s="187">
        <f>SUM(K8,K13,K18,K23,K27)</f>
        <v>2457828</v>
      </c>
    </row>
  </sheetData>
  <mergeCells count="34">
    <mergeCell ref="A3:K3"/>
    <mergeCell ref="A5:A7"/>
    <mergeCell ref="B5:B7"/>
    <mergeCell ref="E5:E7"/>
    <mergeCell ref="F5:F7"/>
    <mergeCell ref="G5:G7"/>
    <mergeCell ref="H5:H7"/>
    <mergeCell ref="I5:K5"/>
    <mergeCell ref="C6:D7"/>
    <mergeCell ref="I6:I7"/>
    <mergeCell ref="J6:K6"/>
    <mergeCell ref="C8:D8"/>
    <mergeCell ref="C13:D13"/>
    <mergeCell ref="A15:A17"/>
    <mergeCell ref="B15:B17"/>
    <mergeCell ref="C15:C17"/>
    <mergeCell ref="D15:D17"/>
    <mergeCell ref="E15:E17"/>
    <mergeCell ref="C18:D18"/>
    <mergeCell ref="B19:B21"/>
    <mergeCell ref="C19:C21"/>
    <mergeCell ref="D19:D21"/>
    <mergeCell ref="E19:E21"/>
    <mergeCell ref="C23:D23"/>
    <mergeCell ref="B24:B26"/>
    <mergeCell ref="C24:C26"/>
    <mergeCell ref="D24:D26"/>
    <mergeCell ref="E24:E26"/>
    <mergeCell ref="E28:E30"/>
    <mergeCell ref="A31:D31"/>
    <mergeCell ref="C27:D27"/>
    <mergeCell ref="B28:B30"/>
    <mergeCell ref="C28:C30"/>
    <mergeCell ref="D28:D30"/>
  </mergeCells>
  <printOptions/>
  <pageMargins left="0" right="0" top="0.3937007874015748" bottom="0.3937007874015748" header="0.5118110236220472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D1">
      <selection activeCell="L1" sqref="L1"/>
    </sheetView>
  </sheetViews>
  <sheetFormatPr defaultColWidth="9.140625" defaultRowHeight="12.75"/>
  <cols>
    <col min="1" max="1" width="3.57421875" style="0" customWidth="1"/>
    <col min="2" max="2" width="14.00390625" style="0" customWidth="1"/>
    <col min="3" max="3" width="15.7109375" style="0" customWidth="1"/>
    <col min="4" max="4" width="20.57421875" style="0" customWidth="1"/>
    <col min="5" max="5" width="13.140625" style="0" customWidth="1"/>
    <col min="6" max="6" width="11.8515625" style="0" customWidth="1"/>
    <col min="7" max="7" width="13.00390625" style="0" customWidth="1"/>
    <col min="8" max="8" width="10.140625" style="0" customWidth="1"/>
    <col min="9" max="9" width="11.140625" style="0" customWidth="1"/>
    <col min="10" max="10" width="10.00390625" style="0" customWidth="1"/>
    <col min="11" max="11" width="8.8515625" style="0" customWidth="1"/>
    <col min="12" max="12" width="8.7109375" style="0" customWidth="1"/>
  </cols>
  <sheetData>
    <row r="1" ht="15">
      <c r="L1" s="2" t="s">
        <v>401</v>
      </c>
    </row>
    <row r="2" ht="15">
      <c r="L2" s="2" t="s">
        <v>305</v>
      </c>
    </row>
    <row r="3" ht="10.5" customHeight="1">
      <c r="L3" s="2"/>
    </row>
    <row r="4" spans="1:12" ht="36" customHeight="1">
      <c r="A4" s="1140" t="s">
        <v>299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</row>
    <row r="5" spans="1:12" ht="11.2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89" t="s">
        <v>155</v>
      </c>
    </row>
    <row r="6" spans="1:12" s="190" customFormat="1" ht="34.5" customHeight="1">
      <c r="A6" s="1104" t="s">
        <v>235</v>
      </c>
      <c r="B6" s="1107" t="s">
        <v>236</v>
      </c>
      <c r="C6" s="1110" t="s">
        <v>237</v>
      </c>
      <c r="D6" s="1107" t="s">
        <v>157</v>
      </c>
      <c r="E6" s="1107" t="s">
        <v>238</v>
      </c>
      <c r="F6" s="1107" t="s">
        <v>198</v>
      </c>
      <c r="G6" s="1107" t="s">
        <v>239</v>
      </c>
      <c r="H6" s="1142" t="s">
        <v>240</v>
      </c>
      <c r="I6" s="1142" t="s">
        <v>241</v>
      </c>
      <c r="J6" s="1113" t="s">
        <v>242</v>
      </c>
      <c r="K6" s="1114"/>
      <c r="L6" s="1115"/>
    </row>
    <row r="7" spans="1:12" s="190" customFormat="1" ht="25.5" customHeight="1">
      <c r="A7" s="1105"/>
      <c r="B7" s="1108"/>
      <c r="C7" s="1141"/>
      <c r="D7" s="1108"/>
      <c r="E7" s="1108"/>
      <c r="F7" s="1108"/>
      <c r="G7" s="1108"/>
      <c r="H7" s="1143"/>
      <c r="I7" s="1143"/>
      <c r="J7" s="1136" t="s">
        <v>243</v>
      </c>
      <c r="K7" s="1089" t="s">
        <v>205</v>
      </c>
      <c r="L7" s="1090"/>
    </row>
    <row r="8" spans="1:12" s="190" customFormat="1" ht="18" customHeight="1" thickBot="1">
      <c r="A8" s="1106"/>
      <c r="B8" s="1109"/>
      <c r="C8" s="1137"/>
      <c r="D8" s="1109"/>
      <c r="E8" s="1109"/>
      <c r="F8" s="1109"/>
      <c r="G8" s="1109"/>
      <c r="H8" s="1144"/>
      <c r="I8" s="1144"/>
      <c r="J8" s="1137"/>
      <c r="K8" s="110">
        <v>2007</v>
      </c>
      <c r="L8" s="111">
        <v>2008</v>
      </c>
    </row>
    <row r="9" spans="1:12" ht="15.75" customHeight="1">
      <c r="A9" s="191" t="s">
        <v>244</v>
      </c>
      <c r="B9" s="1138" t="s">
        <v>245</v>
      </c>
      <c r="C9" s="1099" t="s">
        <v>246</v>
      </c>
      <c r="D9" s="1070" t="s">
        <v>301</v>
      </c>
      <c r="E9" s="1099" t="s">
        <v>247</v>
      </c>
      <c r="F9" s="1101" t="s">
        <v>209</v>
      </c>
      <c r="G9" s="192" t="s">
        <v>234</v>
      </c>
      <c r="H9" s="193">
        <f>SUM(H11:H13)</f>
        <v>10600446</v>
      </c>
      <c r="I9" s="193">
        <f>SUM(I11:I13)</f>
        <v>1471060</v>
      </c>
      <c r="J9" s="193">
        <f>SUM(J11:J13)</f>
        <v>9129386</v>
      </c>
      <c r="K9" s="194" t="s">
        <v>161</v>
      </c>
      <c r="L9" s="265" t="s">
        <v>161</v>
      </c>
    </row>
    <row r="10" spans="1:12" s="199" customFormat="1" ht="17.25" customHeight="1">
      <c r="A10" s="120"/>
      <c r="B10" s="1079"/>
      <c r="C10" s="1127"/>
      <c r="D10" s="1129"/>
      <c r="E10" s="1139"/>
      <c r="F10" s="1129"/>
      <c r="G10" s="121" t="s">
        <v>66</v>
      </c>
      <c r="H10" s="196"/>
      <c r="I10" s="196"/>
      <c r="J10" s="196"/>
      <c r="K10" s="197"/>
      <c r="L10" s="198"/>
    </row>
    <row r="11" spans="1:12" s="199" customFormat="1" ht="15.75" customHeight="1">
      <c r="A11" s="120"/>
      <c r="B11" s="1079"/>
      <c r="C11" s="1127"/>
      <c r="D11" s="1129"/>
      <c r="E11" s="1139"/>
      <c r="F11" s="1129"/>
      <c r="G11" s="121" t="s">
        <v>249</v>
      </c>
      <c r="H11" s="196">
        <f>SUM(I11:L11)</f>
        <v>7738629</v>
      </c>
      <c r="I11" s="197" t="s">
        <v>248</v>
      </c>
      <c r="J11" s="196">
        <v>7738629</v>
      </c>
      <c r="K11" s="200" t="s">
        <v>161</v>
      </c>
      <c r="L11" s="266" t="s">
        <v>161</v>
      </c>
    </row>
    <row r="12" spans="1:12" s="199" customFormat="1" ht="15.75" customHeight="1">
      <c r="A12" s="120"/>
      <c r="B12" s="1079"/>
      <c r="C12" s="1127"/>
      <c r="D12" s="1129"/>
      <c r="E12" s="1139"/>
      <c r="F12" s="1129"/>
      <c r="G12" s="121" t="s">
        <v>250</v>
      </c>
      <c r="H12" s="196">
        <f>SUM(I12:L12)</f>
        <v>1031817</v>
      </c>
      <c r="I12" s="205">
        <v>506060</v>
      </c>
      <c r="J12" s="196">
        <v>525757</v>
      </c>
      <c r="K12" s="200" t="s">
        <v>161</v>
      </c>
      <c r="L12" s="266" t="s">
        <v>161</v>
      </c>
    </row>
    <row r="13" spans="1:12" s="199" customFormat="1" ht="15.75" customHeight="1">
      <c r="A13" s="120"/>
      <c r="B13" s="1079"/>
      <c r="C13" s="1127"/>
      <c r="D13" s="1129"/>
      <c r="E13" s="1139"/>
      <c r="F13" s="1129"/>
      <c r="G13" s="201" t="s">
        <v>251</v>
      </c>
      <c r="H13" s="202">
        <f>SUM(I13:L13)</f>
        <v>1830000</v>
      </c>
      <c r="I13" s="202">
        <f>SUM(I15:I16)</f>
        <v>965000</v>
      </c>
      <c r="J13" s="202">
        <f>SUM(J15:J16)</f>
        <v>865000</v>
      </c>
      <c r="K13" s="203" t="s">
        <v>161</v>
      </c>
      <c r="L13" s="267" t="s">
        <v>161</v>
      </c>
    </row>
    <row r="14" spans="1:12" s="199" customFormat="1" ht="15.75" customHeight="1">
      <c r="A14" s="120"/>
      <c r="B14" s="149"/>
      <c r="C14" s="195"/>
      <c r="D14" s="1071"/>
      <c r="E14" s="121"/>
      <c r="F14" s="123"/>
      <c r="G14" s="204" t="s">
        <v>252</v>
      </c>
      <c r="H14" s="196"/>
      <c r="I14" s="196"/>
      <c r="J14" s="196"/>
      <c r="K14" s="197"/>
      <c r="L14" s="198"/>
    </row>
    <row r="15" spans="1:12" s="199" customFormat="1" ht="15.75" customHeight="1">
      <c r="A15" s="120"/>
      <c r="B15" s="149"/>
      <c r="C15" s="195"/>
      <c r="D15" s="1071"/>
      <c r="E15" s="121"/>
      <c r="F15" s="123"/>
      <c r="G15" s="204" t="s">
        <v>253</v>
      </c>
      <c r="H15" s="205">
        <f>SUM(I15:J15)</f>
        <v>1540000</v>
      </c>
      <c r="I15" s="205">
        <v>750000</v>
      </c>
      <c r="J15" s="196">
        <v>790000</v>
      </c>
      <c r="K15" s="200" t="s">
        <v>161</v>
      </c>
      <c r="L15" s="266" t="s">
        <v>161</v>
      </c>
    </row>
    <row r="16" spans="1:12" s="199" customFormat="1" ht="15.75" customHeight="1">
      <c r="A16" s="120"/>
      <c r="B16" s="149"/>
      <c r="C16" s="195"/>
      <c r="D16" s="1072"/>
      <c r="E16" s="121"/>
      <c r="F16" s="123"/>
      <c r="G16" s="258" t="s">
        <v>254</v>
      </c>
      <c r="H16" s="205">
        <f>SUM(I16:J16)</f>
        <v>290000</v>
      </c>
      <c r="I16" s="205">
        <v>215000</v>
      </c>
      <c r="J16" s="196">
        <v>75000</v>
      </c>
      <c r="K16" s="200" t="s">
        <v>161</v>
      </c>
      <c r="L16" s="266" t="s">
        <v>161</v>
      </c>
    </row>
    <row r="17" spans="1:12" ht="33" customHeight="1">
      <c r="A17" s="191" t="s">
        <v>255</v>
      </c>
      <c r="B17" s="1099" t="s">
        <v>245</v>
      </c>
      <c r="C17" s="1099" t="s">
        <v>246</v>
      </c>
      <c r="D17" s="1129" t="s">
        <v>302</v>
      </c>
      <c r="E17" s="1133" t="s">
        <v>256</v>
      </c>
      <c r="F17" s="1124" t="s">
        <v>257</v>
      </c>
      <c r="G17" s="192" t="s">
        <v>213</v>
      </c>
      <c r="H17" s="193">
        <f>SUM(H19:H20)</f>
        <v>136402</v>
      </c>
      <c r="I17" s="193">
        <f>SUM(I19:I20)</f>
        <v>36880</v>
      </c>
      <c r="J17" s="193">
        <f>SUM(J19:J20)</f>
        <v>99522</v>
      </c>
      <c r="K17" s="194" t="s">
        <v>161</v>
      </c>
      <c r="L17" s="265" t="s">
        <v>161</v>
      </c>
    </row>
    <row r="18" spans="1:12" s="199" customFormat="1" ht="20.25" customHeight="1">
      <c r="A18" s="120"/>
      <c r="B18" s="1127"/>
      <c r="C18" s="1127"/>
      <c r="D18" s="1071"/>
      <c r="E18" s="1134"/>
      <c r="F18" s="1125"/>
      <c r="G18" s="121" t="s">
        <v>66</v>
      </c>
      <c r="H18" s="196"/>
      <c r="I18" s="196"/>
      <c r="J18" s="196"/>
      <c r="K18" s="196"/>
      <c r="L18" s="198"/>
    </row>
    <row r="19" spans="1:12" s="199" customFormat="1" ht="25.5" customHeight="1">
      <c r="A19" s="120"/>
      <c r="B19" s="1127"/>
      <c r="C19" s="1127"/>
      <c r="D19" s="1071"/>
      <c r="E19" s="1134"/>
      <c r="F19" s="1125"/>
      <c r="G19" s="121" t="s">
        <v>249</v>
      </c>
      <c r="H19" s="196">
        <f>SUM(I19:L19)</f>
        <v>124402</v>
      </c>
      <c r="I19" s="205">
        <v>24880</v>
      </c>
      <c r="J19" s="196">
        <v>99522</v>
      </c>
      <c r="K19" s="200" t="s">
        <v>161</v>
      </c>
      <c r="L19" s="266" t="s">
        <v>161</v>
      </c>
    </row>
    <row r="20" spans="1:12" s="199" customFormat="1" ht="18" customHeight="1">
      <c r="A20" s="206"/>
      <c r="B20" s="1128"/>
      <c r="C20" s="1128"/>
      <c r="D20" s="1072"/>
      <c r="E20" s="1135"/>
      <c r="F20" s="1126"/>
      <c r="G20" s="259" t="s">
        <v>258</v>
      </c>
      <c r="H20" s="208">
        <f>SUM(I20:L20)</f>
        <v>12000</v>
      </c>
      <c r="I20" s="209">
        <v>12000</v>
      </c>
      <c r="J20" s="210" t="s">
        <v>161</v>
      </c>
      <c r="K20" s="210" t="s">
        <v>161</v>
      </c>
      <c r="L20" s="268" t="s">
        <v>161</v>
      </c>
    </row>
    <row r="21" spans="1:12" ht="33" customHeight="1">
      <c r="A21" s="191" t="s">
        <v>259</v>
      </c>
      <c r="B21" s="1099" t="s">
        <v>260</v>
      </c>
      <c r="C21" s="1099" t="s">
        <v>261</v>
      </c>
      <c r="D21" s="1129" t="s">
        <v>300</v>
      </c>
      <c r="E21" s="1130" t="s">
        <v>262</v>
      </c>
      <c r="F21" s="1101" t="s">
        <v>209</v>
      </c>
      <c r="G21" s="192" t="s">
        <v>230</v>
      </c>
      <c r="H21" s="193">
        <f>SUM(H23:H24)</f>
        <v>6438628</v>
      </c>
      <c r="I21" s="193">
        <f>SUM(I23:I24)</f>
        <v>72000</v>
      </c>
      <c r="J21" s="193">
        <f>SUM(J23:J24)</f>
        <v>1265000</v>
      </c>
      <c r="K21" s="272">
        <f>SUM(K23:K24)</f>
        <v>2643800</v>
      </c>
      <c r="L21" s="269">
        <f>SUM(L23:L24)</f>
        <v>2457828</v>
      </c>
    </row>
    <row r="22" spans="1:12" s="199" customFormat="1" ht="18" customHeight="1">
      <c r="A22" s="120"/>
      <c r="B22" s="1127"/>
      <c r="C22" s="1127"/>
      <c r="D22" s="1071"/>
      <c r="E22" s="1131"/>
      <c r="F22" s="1071"/>
      <c r="G22" s="121" t="s">
        <v>66</v>
      </c>
      <c r="H22" s="196"/>
      <c r="I22" s="196"/>
      <c r="J22" s="196"/>
      <c r="K22" s="196"/>
      <c r="L22" s="198"/>
    </row>
    <row r="23" spans="1:12" s="199" customFormat="1" ht="18.75" customHeight="1">
      <c r="A23" s="120"/>
      <c r="B23" s="1127"/>
      <c r="C23" s="1127"/>
      <c r="D23" s="1071"/>
      <c r="E23" s="1131"/>
      <c r="F23" s="1071"/>
      <c r="G23" s="121" t="s">
        <v>263</v>
      </c>
      <c r="H23" s="196">
        <f>SUM(I23:L23)</f>
        <v>5219628</v>
      </c>
      <c r="I23" s="200" t="s">
        <v>161</v>
      </c>
      <c r="J23" s="196">
        <v>1150000</v>
      </c>
      <c r="K23" s="271">
        <v>2072800</v>
      </c>
      <c r="L23" s="270">
        <v>1996828</v>
      </c>
    </row>
    <row r="24" spans="1:12" s="199" customFormat="1" ht="13.5" customHeight="1">
      <c r="A24" s="206"/>
      <c r="B24" s="1128"/>
      <c r="C24" s="1128"/>
      <c r="D24" s="1072"/>
      <c r="E24" s="1132"/>
      <c r="F24" s="1072"/>
      <c r="G24" s="207" t="s">
        <v>251</v>
      </c>
      <c r="H24" s="208">
        <f>SUM(I24:L24)</f>
        <v>1219000</v>
      </c>
      <c r="I24" s="209">
        <v>72000</v>
      </c>
      <c r="J24" s="260">
        <v>115000</v>
      </c>
      <c r="K24" s="260">
        <v>571000</v>
      </c>
      <c r="L24" s="261">
        <v>461000</v>
      </c>
    </row>
    <row r="25" spans="1:12" s="213" customFormat="1" ht="27.75" customHeight="1" thickBot="1">
      <c r="A25" s="1121" t="s">
        <v>57</v>
      </c>
      <c r="B25" s="1122"/>
      <c r="C25" s="211"/>
      <c r="D25" s="211"/>
      <c r="E25" s="211"/>
      <c r="F25" s="211"/>
      <c r="G25" s="211"/>
      <c r="H25" s="211">
        <f>SUM(H9,H17,H21)</f>
        <v>17175476</v>
      </c>
      <c r="I25" s="211">
        <f>SUM(I9,I17,I21)</f>
        <v>1579940</v>
      </c>
      <c r="J25" s="211">
        <f>SUM(J9,J17,J21)</f>
        <v>10493908</v>
      </c>
      <c r="K25" s="211">
        <f>SUM(K9,K17,K21)</f>
        <v>2643800</v>
      </c>
      <c r="L25" s="212">
        <f>SUM(L9,L17,L21)</f>
        <v>2457828</v>
      </c>
    </row>
    <row r="26" spans="1:12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ht="18.75" customHeight="1">
      <c r="A27" s="1123" t="s">
        <v>287</v>
      </c>
      <c r="B27" s="1123"/>
      <c r="C27" s="1123"/>
      <c r="D27" s="1123"/>
      <c r="E27" s="1123"/>
      <c r="F27" s="1123"/>
      <c r="G27" s="1123"/>
      <c r="H27" s="1123"/>
      <c r="I27" s="1123"/>
      <c r="J27" s="1123"/>
      <c r="K27" s="1123"/>
      <c r="L27" s="1123"/>
    </row>
  </sheetData>
  <mergeCells count="30"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B9:B13"/>
    <mergeCell ref="C9:C13"/>
    <mergeCell ref="D9:D16"/>
    <mergeCell ref="E9:E13"/>
    <mergeCell ref="D17:D20"/>
    <mergeCell ref="E17:E20"/>
    <mergeCell ref="J6:L6"/>
    <mergeCell ref="J7:J8"/>
    <mergeCell ref="K7:L7"/>
    <mergeCell ref="F9:F13"/>
    <mergeCell ref="A25:B25"/>
    <mergeCell ref="A27:L27"/>
    <mergeCell ref="F17:F20"/>
    <mergeCell ref="B21:B24"/>
    <mergeCell ref="C21:C24"/>
    <mergeCell ref="D21:D24"/>
    <mergeCell ref="E21:E24"/>
    <mergeCell ref="F21:F24"/>
    <mergeCell ref="B17:B20"/>
    <mergeCell ref="C17:C20"/>
  </mergeCells>
  <printOptions/>
  <pageMargins left="0.4724409448818898" right="0.1968503937007874" top="0.3937007874015748" bottom="0.5905511811023623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D1" sqref="D1:E1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7.57421875" style="0" customWidth="1"/>
    <col min="4" max="4" width="56.57421875" style="0" customWidth="1"/>
    <col min="5" max="5" width="16.140625" style="0" customWidth="1"/>
  </cols>
  <sheetData>
    <row r="1" spans="1:5" s="119" customFormat="1" ht="15.75">
      <c r="A1" s="933"/>
      <c r="B1" s="933"/>
      <c r="C1" s="933"/>
      <c r="D1" s="1046" t="s">
        <v>402</v>
      </c>
      <c r="E1" s="1145"/>
    </row>
    <row r="2" spans="1:5" s="119" customFormat="1" ht="15.75">
      <c r="A2" s="933"/>
      <c r="B2" s="933"/>
      <c r="C2" s="933"/>
      <c r="D2" s="1046" t="s">
        <v>305</v>
      </c>
      <c r="E2" s="1145"/>
    </row>
    <row r="3" spans="1:5" s="119" customFormat="1" ht="15.75">
      <c r="A3" s="933"/>
      <c r="B3" s="933"/>
      <c r="C3" s="933"/>
      <c r="D3" s="933"/>
      <c r="E3" s="933"/>
    </row>
    <row r="4" spans="1:5" s="119" customFormat="1" ht="20.25">
      <c r="A4" s="1146" t="s">
        <v>365</v>
      </c>
      <c r="B4" s="1146"/>
      <c r="C4" s="1146"/>
      <c r="D4" s="1146"/>
      <c r="E4" s="1146"/>
    </row>
    <row r="5" spans="1:5" s="119" customFormat="1" ht="18.75">
      <c r="A5" s="1147" t="s">
        <v>366</v>
      </c>
      <c r="B5" s="1147"/>
      <c r="C5" s="1147"/>
      <c r="D5" s="1147"/>
      <c r="E5" s="1147"/>
    </row>
    <row r="6" spans="1:5" s="119" customFormat="1" ht="18.75">
      <c r="A6" s="1147" t="s">
        <v>367</v>
      </c>
      <c r="B6" s="1147"/>
      <c r="C6" s="1147"/>
      <c r="D6" s="1147"/>
      <c r="E6" s="1147"/>
    </row>
    <row r="7" spans="1:5" s="119" customFormat="1" ht="12.75" customHeight="1">
      <c r="A7" s="934"/>
      <c r="B7" s="934"/>
      <c r="C7" s="934"/>
      <c r="D7" s="935"/>
      <c r="E7" s="935"/>
    </row>
    <row r="8" spans="1:5" s="119" customFormat="1" ht="12.75" customHeight="1" thickBot="1">
      <c r="A8" s="936"/>
      <c r="B8" s="937"/>
      <c r="C8" s="938"/>
      <c r="D8" s="939"/>
      <c r="E8" s="940"/>
    </row>
    <row r="9" spans="1:5" s="119" customFormat="1" ht="30.75" customHeight="1" thickBot="1">
      <c r="A9" s="941" t="s">
        <v>1</v>
      </c>
      <c r="B9" s="942" t="s">
        <v>59</v>
      </c>
      <c r="C9" s="186" t="s">
        <v>368</v>
      </c>
      <c r="D9" s="943" t="s">
        <v>369</v>
      </c>
      <c r="E9" s="944" t="s">
        <v>370</v>
      </c>
    </row>
    <row r="10" spans="1:5" s="119" customFormat="1" ht="48" customHeight="1">
      <c r="A10" s="945">
        <v>750</v>
      </c>
      <c r="B10" s="946">
        <v>75011</v>
      </c>
      <c r="C10" s="947">
        <v>690</v>
      </c>
      <c r="D10" s="948" t="s">
        <v>371</v>
      </c>
      <c r="E10" s="949">
        <v>260500</v>
      </c>
    </row>
    <row r="11" spans="1:5" s="119" customFormat="1" ht="52.5" customHeight="1" thickBot="1">
      <c r="A11" s="950">
        <v>852</v>
      </c>
      <c r="B11" s="946">
        <v>85228</v>
      </c>
      <c r="C11" s="947">
        <v>830</v>
      </c>
      <c r="D11" s="948" t="s">
        <v>372</v>
      </c>
      <c r="E11" s="949">
        <v>7500</v>
      </c>
    </row>
    <row r="12" spans="1:5" s="119" customFormat="1" ht="27.75" customHeight="1" thickBot="1" thickTop="1">
      <c r="A12" s="951"/>
      <c r="B12" s="952"/>
      <c r="C12" s="952"/>
      <c r="D12" s="953" t="s">
        <v>57</v>
      </c>
      <c r="E12" s="954">
        <f>SUM(E10:E11)</f>
        <v>268000</v>
      </c>
    </row>
    <row r="13" spans="1:5" s="119" customFormat="1" ht="33.75" customHeight="1" thickBot="1" thickTop="1">
      <c r="A13" s="941" t="s">
        <v>1</v>
      </c>
      <c r="B13" s="942" t="s">
        <v>59</v>
      </c>
      <c r="C13" s="186" t="s">
        <v>368</v>
      </c>
      <c r="D13" s="943" t="s">
        <v>369</v>
      </c>
      <c r="E13" s="944" t="s">
        <v>373</v>
      </c>
    </row>
    <row r="14" spans="1:5" s="119" customFormat="1" ht="57" customHeight="1">
      <c r="A14" s="945">
        <v>750</v>
      </c>
      <c r="B14" s="946">
        <v>75011</v>
      </c>
      <c r="C14" s="945">
        <v>2010</v>
      </c>
      <c r="D14" s="948" t="s">
        <v>374</v>
      </c>
      <c r="E14" s="949">
        <v>271700</v>
      </c>
    </row>
    <row r="15" spans="1:5" s="119" customFormat="1" ht="83.25" customHeight="1">
      <c r="A15" s="945">
        <v>751</v>
      </c>
      <c r="B15" s="946">
        <v>75101</v>
      </c>
      <c r="C15" s="945">
        <v>2010</v>
      </c>
      <c r="D15" s="955" t="s">
        <v>375</v>
      </c>
      <c r="E15" s="949">
        <v>9930</v>
      </c>
    </row>
    <row r="16" spans="1:5" s="119" customFormat="1" ht="24.75" customHeight="1">
      <c r="A16" s="945">
        <v>852</v>
      </c>
      <c r="B16" s="946"/>
      <c r="C16" s="945"/>
      <c r="D16" s="956" t="s">
        <v>48</v>
      </c>
      <c r="E16" s="949">
        <f>SUM(E17,E18,E19,E20,E22)</f>
        <v>15623435</v>
      </c>
    </row>
    <row r="17" spans="1:5" s="119" customFormat="1" ht="53.25" customHeight="1">
      <c r="A17" s="950"/>
      <c r="B17" s="946">
        <v>85203</v>
      </c>
      <c r="C17" s="945">
        <v>2010</v>
      </c>
      <c r="D17" s="948" t="s">
        <v>376</v>
      </c>
      <c r="E17" s="949">
        <v>273240</v>
      </c>
    </row>
    <row r="18" spans="1:5" s="119" customFormat="1" ht="74.25" customHeight="1">
      <c r="A18" s="950"/>
      <c r="B18" s="946">
        <v>85212</v>
      </c>
      <c r="C18" s="945">
        <v>2010</v>
      </c>
      <c r="D18" s="948" t="s">
        <v>377</v>
      </c>
      <c r="E18" s="949">
        <v>13628260</v>
      </c>
    </row>
    <row r="19" spans="1:5" s="119" customFormat="1" ht="87.75" customHeight="1">
      <c r="A19" s="950"/>
      <c r="B19" s="945">
        <v>85213</v>
      </c>
      <c r="C19" s="945">
        <v>2010</v>
      </c>
      <c r="D19" s="948" t="s">
        <v>378</v>
      </c>
      <c r="E19" s="949">
        <v>158705</v>
      </c>
    </row>
    <row r="20" spans="1:5" s="119" customFormat="1" ht="67.5" customHeight="1" thickBot="1">
      <c r="A20" s="957"/>
      <c r="B20" s="957">
        <v>85214</v>
      </c>
      <c r="C20" s="957">
        <v>2010</v>
      </c>
      <c r="D20" s="958" t="s">
        <v>379</v>
      </c>
      <c r="E20" s="959">
        <v>1397500</v>
      </c>
    </row>
    <row r="21" spans="1:5" s="119" customFormat="1" ht="27.75" customHeight="1" thickBot="1">
      <c r="A21" s="941" t="s">
        <v>1</v>
      </c>
      <c r="B21" s="942" t="s">
        <v>59</v>
      </c>
      <c r="C21" s="186" t="s">
        <v>368</v>
      </c>
      <c r="D21" s="943" t="s">
        <v>369</v>
      </c>
      <c r="E21" s="944" t="s">
        <v>373</v>
      </c>
    </row>
    <row r="22" spans="1:5" s="119" customFormat="1" ht="69.75" customHeight="1" thickBot="1">
      <c r="A22" s="960"/>
      <c r="B22" s="961">
        <v>85228</v>
      </c>
      <c r="C22" s="962">
        <v>2010</v>
      </c>
      <c r="D22" s="963" t="s">
        <v>380</v>
      </c>
      <c r="E22" s="964">
        <v>165730</v>
      </c>
    </row>
    <row r="23" spans="1:5" s="119" customFormat="1" ht="32.25" customHeight="1" thickBot="1" thickTop="1">
      <c r="A23" s="951"/>
      <c r="B23" s="952"/>
      <c r="C23" s="952"/>
      <c r="D23" s="953" t="s">
        <v>57</v>
      </c>
      <c r="E23" s="954">
        <f>SUM(E14,E15,E16,)</f>
        <v>15905065</v>
      </c>
    </row>
    <row r="24" spans="1:5" s="119" customFormat="1" ht="26.25" customHeight="1" thickBot="1" thickTop="1">
      <c r="A24" s="941" t="s">
        <v>1</v>
      </c>
      <c r="B24" s="1148" t="s">
        <v>59</v>
      </c>
      <c r="C24" s="1149"/>
      <c r="D24" s="943" t="s">
        <v>369</v>
      </c>
      <c r="E24" s="944" t="s">
        <v>381</v>
      </c>
    </row>
    <row r="25" spans="1:5" s="119" customFormat="1" ht="18.75">
      <c r="A25" s="945">
        <v>750</v>
      </c>
      <c r="B25" s="965"/>
      <c r="C25" s="966"/>
      <c r="D25" s="967" t="s">
        <v>11</v>
      </c>
      <c r="E25" s="28">
        <f>SUM(E26)</f>
        <v>271700</v>
      </c>
    </row>
    <row r="26" spans="1:5" s="119" customFormat="1" ht="18.75">
      <c r="A26" s="968"/>
      <c r="B26" s="1150">
        <v>75011</v>
      </c>
      <c r="C26" s="1151"/>
      <c r="D26" s="967" t="s">
        <v>382</v>
      </c>
      <c r="E26" s="28">
        <f>SUM(E27)</f>
        <v>271700</v>
      </c>
    </row>
    <row r="27" spans="1:5" s="119" customFormat="1" ht="18.75">
      <c r="A27" s="950"/>
      <c r="B27" s="969"/>
      <c r="C27" s="970"/>
      <c r="D27" s="971" t="s">
        <v>143</v>
      </c>
      <c r="E27" s="24">
        <f>SUM(E28:E32)</f>
        <v>271700</v>
      </c>
    </row>
    <row r="28" spans="1:5" s="119" customFormat="1" ht="18.75">
      <c r="A28" s="950"/>
      <c r="B28" s="972"/>
      <c r="C28" s="973"/>
      <c r="D28" s="974" t="s">
        <v>66</v>
      </c>
      <c r="E28" s="16"/>
    </row>
    <row r="29" spans="1:5" s="119" customFormat="1" ht="18.75">
      <c r="A29" s="950"/>
      <c r="B29" s="972"/>
      <c r="C29" s="973"/>
      <c r="D29" s="974" t="s">
        <v>383</v>
      </c>
      <c r="E29" s="16">
        <v>210000</v>
      </c>
    </row>
    <row r="30" spans="1:5" s="119" customFormat="1" ht="18.75">
      <c r="A30" s="950"/>
      <c r="B30" s="972"/>
      <c r="C30" s="975"/>
      <c r="D30" s="967" t="s">
        <v>384</v>
      </c>
      <c r="E30" s="16">
        <v>17000</v>
      </c>
    </row>
    <row r="31" spans="1:5" s="119" customFormat="1" ht="18.75">
      <c r="A31" s="976"/>
      <c r="B31" s="977"/>
      <c r="C31" s="977"/>
      <c r="D31" s="967" t="s">
        <v>385</v>
      </c>
      <c r="E31" s="28">
        <v>39200</v>
      </c>
    </row>
    <row r="32" spans="1:5" s="119" customFormat="1" ht="18.75">
      <c r="A32" s="976"/>
      <c r="B32" s="977"/>
      <c r="C32" s="977"/>
      <c r="D32" s="971" t="s">
        <v>386</v>
      </c>
      <c r="E32" s="24">
        <v>5500</v>
      </c>
    </row>
    <row r="33" spans="1:5" s="119" customFormat="1" ht="37.5">
      <c r="A33" s="968">
        <v>751</v>
      </c>
      <c r="B33" s="978"/>
      <c r="C33" s="978"/>
      <c r="D33" s="979" t="s">
        <v>387</v>
      </c>
      <c r="E33" s="28">
        <f>SUM(E34)</f>
        <v>9930</v>
      </c>
    </row>
    <row r="34" spans="1:5" s="119" customFormat="1" ht="18.75">
      <c r="A34" s="968"/>
      <c r="B34" s="1150">
        <v>75101</v>
      </c>
      <c r="C34" s="1151"/>
      <c r="D34" s="967" t="s">
        <v>93</v>
      </c>
      <c r="E34" s="28">
        <f>SUM(E35)</f>
        <v>9930</v>
      </c>
    </row>
    <row r="35" spans="1:5" s="119" customFormat="1" ht="18.75">
      <c r="A35" s="950"/>
      <c r="B35" s="969"/>
      <c r="C35" s="970"/>
      <c r="D35" s="974" t="s">
        <v>143</v>
      </c>
      <c r="E35" s="16">
        <f>SUM(E37:E40)</f>
        <v>9930</v>
      </c>
    </row>
    <row r="36" spans="1:5" s="119" customFormat="1" ht="18.75">
      <c r="A36" s="950"/>
      <c r="B36" s="972"/>
      <c r="C36" s="973"/>
      <c r="D36" s="971" t="s">
        <v>66</v>
      </c>
      <c r="E36" s="24"/>
    </row>
    <row r="37" spans="1:5" s="119" customFormat="1" ht="18.75">
      <c r="A37" s="950"/>
      <c r="B37" s="972"/>
      <c r="C37" s="973"/>
      <c r="D37" s="974" t="s">
        <v>383</v>
      </c>
      <c r="E37" s="16">
        <v>7300</v>
      </c>
    </row>
    <row r="38" spans="1:5" s="119" customFormat="1" ht="18.75">
      <c r="A38" s="976"/>
      <c r="B38" s="980"/>
      <c r="C38" s="981"/>
      <c r="D38" s="967" t="s">
        <v>385</v>
      </c>
      <c r="E38" s="28">
        <v>1250</v>
      </c>
    </row>
    <row r="39" spans="1:5" s="119" customFormat="1" ht="18.75">
      <c r="A39" s="976"/>
      <c r="B39" s="980"/>
      <c r="C39" s="981"/>
      <c r="D39" s="967" t="s">
        <v>386</v>
      </c>
      <c r="E39" s="28">
        <v>170</v>
      </c>
    </row>
    <row r="40" spans="1:5" s="119" customFormat="1" ht="18.75">
      <c r="A40" s="962"/>
      <c r="B40" s="982"/>
      <c r="C40" s="983"/>
      <c r="D40" s="967" t="s">
        <v>388</v>
      </c>
      <c r="E40" s="16">
        <v>1210</v>
      </c>
    </row>
    <row r="41" spans="1:5" s="119" customFormat="1" ht="18.75">
      <c r="A41" s="968">
        <v>852</v>
      </c>
      <c r="B41" s="1150"/>
      <c r="C41" s="1151"/>
      <c r="D41" s="974" t="s">
        <v>48</v>
      </c>
      <c r="E41" s="16">
        <f>SUM(E42,E51,E61,E65,E69)</f>
        <v>15623435</v>
      </c>
    </row>
    <row r="42" spans="1:5" s="119" customFormat="1" ht="18.75">
      <c r="A42" s="968"/>
      <c r="B42" s="1150">
        <v>85203</v>
      </c>
      <c r="C42" s="1151"/>
      <c r="D42" s="974" t="s">
        <v>127</v>
      </c>
      <c r="E42" s="16">
        <f>SUM(E43)</f>
        <v>273240</v>
      </c>
    </row>
    <row r="43" spans="1:5" s="119" customFormat="1" ht="18.75">
      <c r="A43" s="950"/>
      <c r="B43" s="969"/>
      <c r="C43" s="970"/>
      <c r="D43" s="971" t="s">
        <v>143</v>
      </c>
      <c r="E43" s="24">
        <f>SUM(E45:E50)</f>
        <v>273240</v>
      </c>
    </row>
    <row r="44" spans="1:5" s="119" customFormat="1" ht="18.75">
      <c r="A44" s="950"/>
      <c r="B44" s="972"/>
      <c r="C44" s="973"/>
      <c r="D44" s="974" t="s">
        <v>66</v>
      </c>
      <c r="E44" s="16"/>
    </row>
    <row r="45" spans="1:5" s="119" customFormat="1" ht="18.75">
      <c r="A45" s="950"/>
      <c r="B45" s="972"/>
      <c r="C45" s="973"/>
      <c r="D45" s="974" t="s">
        <v>383</v>
      </c>
      <c r="E45" s="16">
        <v>113200</v>
      </c>
    </row>
    <row r="46" spans="1:5" s="119" customFormat="1" ht="18.75">
      <c r="A46" s="950"/>
      <c r="B46" s="972"/>
      <c r="C46" s="973"/>
      <c r="D46" s="971" t="s">
        <v>384</v>
      </c>
      <c r="E46" s="18">
        <v>11600</v>
      </c>
    </row>
    <row r="47" spans="1:5" s="119" customFormat="1" ht="18.75">
      <c r="A47" s="976"/>
      <c r="B47" s="980"/>
      <c r="C47" s="981"/>
      <c r="D47" s="967" t="s">
        <v>385</v>
      </c>
      <c r="E47" s="28">
        <v>22100</v>
      </c>
    </row>
    <row r="48" spans="1:5" s="119" customFormat="1" ht="18.75">
      <c r="A48" s="976"/>
      <c r="B48" s="977"/>
      <c r="C48" s="977"/>
      <c r="D48" s="967" t="s">
        <v>386</v>
      </c>
      <c r="E48" s="28">
        <v>3040</v>
      </c>
    </row>
    <row r="49" spans="1:5" s="119" customFormat="1" ht="31.5">
      <c r="A49" s="976"/>
      <c r="B49" s="977"/>
      <c r="C49" s="977"/>
      <c r="D49" s="984" t="s">
        <v>389</v>
      </c>
      <c r="E49" s="28">
        <v>79200</v>
      </c>
    </row>
    <row r="50" spans="1:5" s="119" customFormat="1" ht="18.75">
      <c r="A50" s="976"/>
      <c r="B50" s="972"/>
      <c r="C50" s="973"/>
      <c r="D50" s="971" t="s">
        <v>388</v>
      </c>
      <c r="E50" s="18">
        <v>44100</v>
      </c>
    </row>
    <row r="51" spans="1:5" s="119" customFormat="1" ht="47.25" customHeight="1">
      <c r="A51" s="976"/>
      <c r="B51" s="1150">
        <v>85212</v>
      </c>
      <c r="C51" s="1151"/>
      <c r="D51" s="979" t="s">
        <v>128</v>
      </c>
      <c r="E51" s="28">
        <f>SUM(E52)</f>
        <v>13628260</v>
      </c>
    </row>
    <row r="52" spans="1:5" s="119" customFormat="1" ht="18.75">
      <c r="A52" s="976"/>
      <c r="B52" s="969"/>
      <c r="C52" s="970"/>
      <c r="D52" s="971" t="s">
        <v>143</v>
      </c>
      <c r="E52" s="24">
        <f>SUM(E54:E60)</f>
        <v>13628260</v>
      </c>
    </row>
    <row r="53" spans="1:5" s="119" customFormat="1" ht="18.75">
      <c r="A53" s="976"/>
      <c r="B53" s="972"/>
      <c r="C53" s="973"/>
      <c r="D53" s="974" t="s">
        <v>66</v>
      </c>
      <c r="E53" s="16"/>
    </row>
    <row r="54" spans="1:5" s="119" customFormat="1" ht="19.5" thickBot="1">
      <c r="A54" s="985"/>
      <c r="B54" s="986"/>
      <c r="C54" s="987"/>
      <c r="D54" s="988" t="s">
        <v>383</v>
      </c>
      <c r="E54" s="30">
        <v>171000</v>
      </c>
    </row>
    <row r="55" spans="1:5" s="119" customFormat="1" ht="22.5" customHeight="1" thickBot="1">
      <c r="A55" s="941" t="s">
        <v>1</v>
      </c>
      <c r="B55" s="1154" t="s">
        <v>59</v>
      </c>
      <c r="C55" s="1155"/>
      <c r="D55" s="943" t="s">
        <v>369</v>
      </c>
      <c r="E55" s="944" t="s">
        <v>381</v>
      </c>
    </row>
    <row r="56" spans="1:5" s="119" customFormat="1" ht="18.75">
      <c r="A56" s="976"/>
      <c r="B56" s="972"/>
      <c r="C56" s="973"/>
      <c r="D56" s="989" t="s">
        <v>390</v>
      </c>
      <c r="E56" s="28">
        <v>10000</v>
      </c>
    </row>
    <row r="57" spans="1:5" s="119" customFormat="1" ht="18.75">
      <c r="A57" s="976"/>
      <c r="B57" s="972"/>
      <c r="C57" s="973"/>
      <c r="D57" s="971" t="s">
        <v>384</v>
      </c>
      <c r="E57" s="18">
        <v>11000</v>
      </c>
    </row>
    <row r="58" spans="1:5" s="119" customFormat="1" ht="18.75">
      <c r="A58" s="976"/>
      <c r="B58" s="980"/>
      <c r="C58" s="981"/>
      <c r="D58" s="967" t="s">
        <v>385</v>
      </c>
      <c r="E58" s="28">
        <v>32000</v>
      </c>
    </row>
    <row r="59" spans="1:5" s="119" customFormat="1" ht="18.75">
      <c r="A59" s="976"/>
      <c r="B59" s="977"/>
      <c r="C59" s="977"/>
      <c r="D59" s="967" t="s">
        <v>386</v>
      </c>
      <c r="E59" s="28">
        <v>4400</v>
      </c>
    </row>
    <row r="60" spans="1:5" s="119" customFormat="1" ht="18.75">
      <c r="A60" s="976"/>
      <c r="B60" s="990"/>
      <c r="C60" s="983"/>
      <c r="D60" s="967" t="s">
        <v>388</v>
      </c>
      <c r="E60" s="16">
        <v>13399860</v>
      </c>
    </row>
    <row r="61" spans="1:5" s="119" customFormat="1" ht="56.25">
      <c r="A61" s="950"/>
      <c r="B61" s="1152">
        <v>85213</v>
      </c>
      <c r="C61" s="1153"/>
      <c r="D61" s="991" t="s">
        <v>391</v>
      </c>
      <c r="E61" s="16">
        <f>SUM(E62)</f>
        <v>158705</v>
      </c>
    </row>
    <row r="62" spans="1:5" s="119" customFormat="1" ht="18.75">
      <c r="A62" s="950"/>
      <c r="B62" s="969"/>
      <c r="C62" s="970"/>
      <c r="D62" s="971" t="s">
        <v>143</v>
      </c>
      <c r="E62" s="24">
        <f>SUM(E64)</f>
        <v>158705</v>
      </c>
    </row>
    <row r="63" spans="1:5" s="119" customFormat="1" ht="18.75">
      <c r="A63" s="950"/>
      <c r="B63" s="972"/>
      <c r="C63" s="973"/>
      <c r="D63" s="974" t="s">
        <v>66</v>
      </c>
      <c r="E63" s="16"/>
    </row>
    <row r="64" spans="1:5" s="119" customFormat="1" ht="18.75">
      <c r="A64" s="950"/>
      <c r="B64" s="982"/>
      <c r="C64" s="983"/>
      <c r="D64" s="967" t="s">
        <v>388</v>
      </c>
      <c r="E64" s="16">
        <v>158705</v>
      </c>
    </row>
    <row r="65" spans="1:5" s="119" customFormat="1" ht="37.5">
      <c r="A65" s="950"/>
      <c r="B65" s="1150">
        <v>85214</v>
      </c>
      <c r="C65" s="1151"/>
      <c r="D65" s="991" t="s">
        <v>392</v>
      </c>
      <c r="E65" s="16">
        <f>SUM(E66)</f>
        <v>1397500</v>
      </c>
    </row>
    <row r="66" spans="1:5" s="119" customFormat="1" ht="18.75">
      <c r="A66" s="950"/>
      <c r="B66" s="969"/>
      <c r="C66" s="970"/>
      <c r="D66" s="989" t="s">
        <v>143</v>
      </c>
      <c r="E66" s="18">
        <f>SUM(E68)</f>
        <v>1397500</v>
      </c>
    </row>
    <row r="67" spans="1:5" s="119" customFormat="1" ht="18.75">
      <c r="A67" s="950"/>
      <c r="B67" s="972"/>
      <c r="C67" s="973"/>
      <c r="D67" s="974" t="s">
        <v>66</v>
      </c>
      <c r="E67" s="16"/>
    </row>
    <row r="68" spans="1:5" s="119" customFormat="1" ht="18.75">
      <c r="A68" s="950"/>
      <c r="B68" s="990"/>
      <c r="C68" s="983"/>
      <c r="D68" s="967" t="s">
        <v>388</v>
      </c>
      <c r="E68" s="16">
        <v>1397500</v>
      </c>
    </row>
    <row r="69" spans="1:5" s="119" customFormat="1" ht="22.5" customHeight="1">
      <c r="A69" s="950"/>
      <c r="B69" s="1150">
        <v>85228</v>
      </c>
      <c r="C69" s="1151"/>
      <c r="D69" s="974" t="s">
        <v>133</v>
      </c>
      <c r="E69" s="16">
        <f>SUM(E70)</f>
        <v>165730</v>
      </c>
    </row>
    <row r="70" spans="1:5" s="119" customFormat="1" ht="18.75">
      <c r="A70" s="950"/>
      <c r="B70" s="969"/>
      <c r="C70" s="970"/>
      <c r="D70" s="971" t="s">
        <v>143</v>
      </c>
      <c r="E70" s="24">
        <f>SUM(E72:E76)</f>
        <v>165730</v>
      </c>
    </row>
    <row r="71" spans="1:5" s="119" customFormat="1" ht="18.75">
      <c r="A71" s="950"/>
      <c r="B71" s="972"/>
      <c r="C71" s="973"/>
      <c r="D71" s="974" t="s">
        <v>66</v>
      </c>
      <c r="E71" s="16"/>
    </row>
    <row r="72" spans="1:5" s="119" customFormat="1" ht="18.75">
      <c r="A72" s="950"/>
      <c r="B72" s="972"/>
      <c r="C72" s="973"/>
      <c r="D72" s="974" t="s">
        <v>383</v>
      </c>
      <c r="E72" s="16">
        <v>120800</v>
      </c>
    </row>
    <row r="73" spans="1:5" s="119" customFormat="1" ht="18.75">
      <c r="A73" s="950"/>
      <c r="B73" s="972"/>
      <c r="C73" s="975"/>
      <c r="D73" s="967" t="s">
        <v>384</v>
      </c>
      <c r="E73" s="16">
        <v>8600</v>
      </c>
    </row>
    <row r="74" spans="1:5" s="119" customFormat="1" ht="18.75">
      <c r="A74" s="976"/>
      <c r="B74" s="977"/>
      <c r="C74" s="977"/>
      <c r="D74" s="967" t="s">
        <v>385</v>
      </c>
      <c r="E74" s="28">
        <v>22950</v>
      </c>
    </row>
    <row r="75" spans="1:5" s="119" customFormat="1" ht="18.75">
      <c r="A75" s="976"/>
      <c r="B75" s="977"/>
      <c r="C75" s="977"/>
      <c r="D75" s="967" t="s">
        <v>386</v>
      </c>
      <c r="E75" s="28">
        <v>3150</v>
      </c>
    </row>
    <row r="76" spans="1:5" s="119" customFormat="1" ht="19.5" thickBot="1">
      <c r="A76" s="992"/>
      <c r="B76" s="977"/>
      <c r="C76" s="977"/>
      <c r="D76" s="993" t="s">
        <v>388</v>
      </c>
      <c r="E76" s="994">
        <v>10230</v>
      </c>
    </row>
    <row r="77" spans="1:5" s="119" customFormat="1" ht="31.5" customHeight="1" thickBot="1" thickTop="1">
      <c r="A77" s="951"/>
      <c r="B77" s="952"/>
      <c r="C77" s="952"/>
      <c r="D77" s="953" t="s">
        <v>57</v>
      </c>
      <c r="E77" s="954">
        <f>SUM(E25,E33,E41)</f>
        <v>15905065</v>
      </c>
    </row>
    <row r="78" ht="13.5" thickTop="1"/>
  </sheetData>
  <mergeCells count="15">
    <mergeCell ref="B61:C61"/>
    <mergeCell ref="B65:C65"/>
    <mergeCell ref="B69:C69"/>
    <mergeCell ref="B41:C41"/>
    <mergeCell ref="B42:C42"/>
    <mergeCell ref="B51:C51"/>
    <mergeCell ref="B55:C55"/>
    <mergeCell ref="A6:E6"/>
    <mergeCell ref="B24:C24"/>
    <mergeCell ref="B26:C26"/>
    <mergeCell ref="B34:C34"/>
    <mergeCell ref="D1:E1"/>
    <mergeCell ref="D2:E2"/>
    <mergeCell ref="A4:E4"/>
    <mergeCell ref="A5:E5"/>
  </mergeCells>
  <printOptions/>
  <pageMargins left="0.47" right="0.17" top="0.43" bottom="0.62" header="0.17" footer="0.36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G1" sqref="G1"/>
    </sheetView>
  </sheetViews>
  <sheetFormatPr defaultColWidth="9.140625" defaultRowHeight="12.75"/>
  <cols>
    <col min="1" max="1" width="5.00390625" style="94" customWidth="1"/>
    <col min="2" max="2" width="5.8515625" style="0" customWidth="1"/>
    <col min="3" max="3" width="35.28125" style="0" customWidth="1"/>
    <col min="4" max="4" width="19.57421875" style="0" customWidth="1"/>
    <col min="5" max="5" width="11.140625" style="0" customWidth="1"/>
    <col min="6" max="6" width="10.57421875" style="0" customWidth="1"/>
    <col min="7" max="7" width="12.140625" style="0" customWidth="1"/>
  </cols>
  <sheetData>
    <row r="1" ht="15">
      <c r="G1" s="2" t="s">
        <v>403</v>
      </c>
    </row>
    <row r="2" ht="15">
      <c r="G2" s="2" t="s">
        <v>305</v>
      </c>
    </row>
    <row r="3" ht="8.25" customHeight="1">
      <c r="G3" s="2"/>
    </row>
    <row r="4" spans="1:7" ht="50.25" customHeight="1">
      <c r="A4" s="1156" t="s">
        <v>264</v>
      </c>
      <c r="B4" s="1156"/>
      <c r="C4" s="1156"/>
      <c r="D4" s="1156"/>
      <c r="E4" s="1156"/>
      <c r="F4" s="1156"/>
      <c r="G4" s="1156"/>
    </row>
    <row r="5" ht="16.5" thickBot="1">
      <c r="G5" s="914" t="s">
        <v>155</v>
      </c>
    </row>
    <row r="6" spans="1:7" ht="42" customHeight="1" thickBot="1">
      <c r="A6" s="214" t="s">
        <v>1</v>
      </c>
      <c r="B6" s="215" t="s">
        <v>59</v>
      </c>
      <c r="C6" s="215" t="s">
        <v>265</v>
      </c>
      <c r="D6" s="216" t="s">
        <v>266</v>
      </c>
      <c r="E6" s="714" t="s">
        <v>332</v>
      </c>
      <c r="F6" s="707" t="s">
        <v>307</v>
      </c>
      <c r="G6" s="217" t="s">
        <v>363</v>
      </c>
    </row>
    <row r="7" spans="1:7" ht="19.5" customHeight="1" thickBot="1">
      <c r="A7" s="112">
        <v>600</v>
      </c>
      <c r="B7" s="113"/>
      <c r="C7" s="113" t="s">
        <v>3</v>
      </c>
      <c r="D7" s="218"/>
      <c r="E7" s="728" t="s">
        <v>161</v>
      </c>
      <c r="F7" s="728" t="s">
        <v>161</v>
      </c>
      <c r="G7" s="219">
        <f>SUM(G8)</f>
        <v>220000</v>
      </c>
    </row>
    <row r="8" spans="1:7" ht="15.75" customHeight="1">
      <c r="A8" s="220"/>
      <c r="B8" s="221">
        <v>60016</v>
      </c>
      <c r="C8" s="222" t="s">
        <v>64</v>
      </c>
      <c r="D8" s="207"/>
      <c r="E8" s="729" t="s">
        <v>161</v>
      </c>
      <c r="F8" s="729" t="s">
        <v>161</v>
      </c>
      <c r="G8" s="223">
        <f>SUM(G9)</f>
        <v>220000</v>
      </c>
    </row>
    <row r="9" spans="1:7" ht="42.75" customHeight="1" thickBot="1">
      <c r="A9" s="224"/>
      <c r="B9" s="225"/>
      <c r="C9" s="226" t="s">
        <v>267</v>
      </c>
      <c r="D9" s="226" t="s">
        <v>268</v>
      </c>
      <c r="E9" s="717" t="s">
        <v>161</v>
      </c>
      <c r="F9" s="717" t="s">
        <v>161</v>
      </c>
      <c r="G9" s="227">
        <v>220000</v>
      </c>
    </row>
    <row r="10" spans="1:7" ht="19.5" customHeight="1" thickBot="1">
      <c r="A10" s="112">
        <v>801</v>
      </c>
      <c r="B10" s="113"/>
      <c r="C10" s="113" t="s">
        <v>45</v>
      </c>
      <c r="D10" s="228"/>
      <c r="E10" s="718" t="s">
        <v>161</v>
      </c>
      <c r="F10" s="718" t="s">
        <v>161</v>
      </c>
      <c r="G10" s="219">
        <f>SUM(G11,G14,G16)</f>
        <v>2762000</v>
      </c>
    </row>
    <row r="11" spans="1:7" ht="17.25" customHeight="1">
      <c r="A11" s="220"/>
      <c r="B11" s="132">
        <v>80104</v>
      </c>
      <c r="C11" s="225" t="s">
        <v>269</v>
      </c>
      <c r="D11" s="226"/>
      <c r="E11" s="717" t="s">
        <v>161</v>
      </c>
      <c r="F11" s="717" t="s">
        <v>161</v>
      </c>
      <c r="G11" s="227">
        <f>SUM(G12:G13)</f>
        <v>2088000</v>
      </c>
    </row>
    <row r="12" spans="1:7" ht="52.5" customHeight="1">
      <c r="A12" s="229"/>
      <c r="B12" s="230"/>
      <c r="C12" s="226" t="s">
        <v>270</v>
      </c>
      <c r="D12" s="226" t="s">
        <v>271</v>
      </c>
      <c r="E12" s="717" t="s">
        <v>161</v>
      </c>
      <c r="F12" s="717" t="s">
        <v>161</v>
      </c>
      <c r="G12" s="227">
        <v>431000</v>
      </c>
    </row>
    <row r="13" spans="1:7" ht="66" customHeight="1">
      <c r="A13" s="229"/>
      <c r="B13" s="222"/>
      <c r="C13" s="226" t="s">
        <v>272</v>
      </c>
      <c r="D13" s="231" t="s">
        <v>303</v>
      </c>
      <c r="E13" s="719" t="s">
        <v>161</v>
      </c>
      <c r="F13" s="719" t="s">
        <v>161</v>
      </c>
      <c r="G13" s="227">
        <v>1657000</v>
      </c>
    </row>
    <row r="14" spans="1:7" ht="19.5" customHeight="1">
      <c r="A14" s="229"/>
      <c r="B14" s="132">
        <v>80110</v>
      </c>
      <c r="C14" s="225" t="s">
        <v>111</v>
      </c>
      <c r="D14" s="226"/>
      <c r="E14" s="717" t="s">
        <v>161</v>
      </c>
      <c r="F14" s="717" t="s">
        <v>161</v>
      </c>
      <c r="G14" s="227">
        <f>SUM(G15)</f>
        <v>670000</v>
      </c>
    </row>
    <row r="15" spans="1:7" ht="52.5" customHeight="1">
      <c r="A15" s="229"/>
      <c r="B15" s="225"/>
      <c r="C15" s="226" t="s">
        <v>270</v>
      </c>
      <c r="D15" s="226" t="s">
        <v>273</v>
      </c>
      <c r="E15" s="717" t="s">
        <v>161</v>
      </c>
      <c r="F15" s="717" t="s">
        <v>161</v>
      </c>
      <c r="G15" s="227">
        <v>670000</v>
      </c>
    </row>
    <row r="16" spans="1:7" ht="19.5" customHeight="1">
      <c r="A16" s="229"/>
      <c r="B16" s="132">
        <v>80195</v>
      </c>
      <c r="C16" s="226" t="s">
        <v>117</v>
      </c>
      <c r="D16" s="226"/>
      <c r="E16" s="717" t="s">
        <v>161</v>
      </c>
      <c r="F16" s="717" t="s">
        <v>161</v>
      </c>
      <c r="G16" s="227">
        <f>SUM(G17)</f>
        <v>4000</v>
      </c>
    </row>
    <row r="17" spans="1:7" ht="60.75" customHeight="1" thickBot="1">
      <c r="A17" s="224"/>
      <c r="B17" s="230"/>
      <c r="C17" s="232" t="s">
        <v>274</v>
      </c>
      <c r="D17" s="233" t="s">
        <v>275</v>
      </c>
      <c r="E17" s="720" t="s">
        <v>161</v>
      </c>
      <c r="F17" s="720" t="s">
        <v>161</v>
      </c>
      <c r="G17" s="234">
        <v>4000</v>
      </c>
    </row>
    <row r="18" spans="1:7" ht="19.5" customHeight="1" thickBot="1">
      <c r="A18" s="112">
        <v>851</v>
      </c>
      <c r="B18" s="113"/>
      <c r="C18" s="113" t="s">
        <v>119</v>
      </c>
      <c r="D18" s="228"/>
      <c r="E18" s="718" t="s">
        <v>161</v>
      </c>
      <c r="F18" s="718" t="s">
        <v>161</v>
      </c>
      <c r="G18" s="219">
        <f>SUM(G19,G21,G24)</f>
        <v>513000</v>
      </c>
    </row>
    <row r="19" spans="1:7" ht="19.5" customHeight="1">
      <c r="A19" s="220"/>
      <c r="B19" s="132">
        <v>85153</v>
      </c>
      <c r="C19" s="226" t="s">
        <v>276</v>
      </c>
      <c r="D19" s="226"/>
      <c r="E19" s="717" t="s">
        <v>161</v>
      </c>
      <c r="F19" s="717" t="s">
        <v>161</v>
      </c>
      <c r="G19" s="227">
        <f>SUM(G20)</f>
        <v>40000</v>
      </c>
    </row>
    <row r="20" spans="1:7" ht="60" customHeight="1">
      <c r="A20" s="229"/>
      <c r="B20" s="225"/>
      <c r="C20" s="226" t="s">
        <v>274</v>
      </c>
      <c r="D20" s="235" t="s">
        <v>275</v>
      </c>
      <c r="E20" s="721" t="s">
        <v>161</v>
      </c>
      <c r="F20" s="721" t="s">
        <v>161</v>
      </c>
      <c r="G20" s="227">
        <v>40000</v>
      </c>
    </row>
    <row r="21" spans="1:7" ht="19.5" customHeight="1">
      <c r="A21" s="229"/>
      <c r="B21" s="132">
        <v>85154</v>
      </c>
      <c r="C21" s="226" t="s">
        <v>277</v>
      </c>
      <c r="D21" s="226"/>
      <c r="E21" s="717" t="s">
        <v>161</v>
      </c>
      <c r="F21" s="717" t="s">
        <v>161</v>
      </c>
      <c r="G21" s="227">
        <f>SUM(G22:G23)</f>
        <v>450000</v>
      </c>
    </row>
    <row r="22" spans="1:7" ht="60" customHeight="1">
      <c r="A22" s="229"/>
      <c r="B22" s="236"/>
      <c r="C22" s="226" t="s">
        <v>274</v>
      </c>
      <c r="D22" s="235" t="s">
        <v>275</v>
      </c>
      <c r="E22" s="721" t="s">
        <v>161</v>
      </c>
      <c r="F22" s="721" t="s">
        <v>161</v>
      </c>
      <c r="G22" s="227">
        <v>360000</v>
      </c>
    </row>
    <row r="23" spans="1:7" ht="64.5" customHeight="1">
      <c r="A23" s="229"/>
      <c r="B23" s="222"/>
      <c r="C23" s="226" t="s">
        <v>278</v>
      </c>
      <c r="D23" s="235" t="s">
        <v>279</v>
      </c>
      <c r="E23" s="717" t="s">
        <v>161</v>
      </c>
      <c r="F23" s="717" t="s">
        <v>161</v>
      </c>
      <c r="G23" s="227">
        <v>90000</v>
      </c>
    </row>
    <row r="24" spans="1:7" ht="19.5" customHeight="1" thickBot="1">
      <c r="A24" s="224"/>
      <c r="B24" s="141">
        <v>85195</v>
      </c>
      <c r="C24" s="256" t="s">
        <v>117</v>
      </c>
      <c r="D24" s="256"/>
      <c r="E24" s="737" t="s">
        <v>161</v>
      </c>
      <c r="F24" s="737" t="s">
        <v>161</v>
      </c>
      <c r="G24" s="251">
        <f>SUM(G25:G25)</f>
        <v>23000</v>
      </c>
    </row>
    <row r="25" spans="1:7" ht="62.25" customHeight="1" thickBot="1">
      <c r="A25" s="229"/>
      <c r="B25" s="230"/>
      <c r="C25" s="734" t="s">
        <v>274</v>
      </c>
      <c r="D25" s="735" t="s">
        <v>275</v>
      </c>
      <c r="E25" s="736" t="s">
        <v>161</v>
      </c>
      <c r="F25" s="736" t="s">
        <v>161</v>
      </c>
      <c r="G25" s="223">
        <v>23000</v>
      </c>
    </row>
    <row r="26" spans="1:7" ht="19.5" customHeight="1" thickBot="1">
      <c r="A26" s="112">
        <v>852</v>
      </c>
      <c r="B26" s="113"/>
      <c r="C26" s="113" t="s">
        <v>48</v>
      </c>
      <c r="D26" s="228"/>
      <c r="E26" s="718" t="s">
        <v>161</v>
      </c>
      <c r="F26" s="718" t="s">
        <v>161</v>
      </c>
      <c r="G26" s="219">
        <f>SUM(G27,G29)</f>
        <v>211000</v>
      </c>
    </row>
    <row r="27" spans="1:7" ht="19.5" customHeight="1">
      <c r="A27" s="237"/>
      <c r="B27" s="238">
        <v>85203</v>
      </c>
      <c r="C27" s="239" t="s">
        <v>127</v>
      </c>
      <c r="D27" s="240"/>
      <c r="E27" s="722" t="s">
        <v>161</v>
      </c>
      <c r="F27" s="722" t="s">
        <v>161</v>
      </c>
      <c r="G27" s="241">
        <f>SUM(G28)</f>
        <v>192000</v>
      </c>
    </row>
    <row r="28" spans="1:7" ht="62.25" customHeight="1">
      <c r="A28" s="242"/>
      <c r="B28" s="243"/>
      <c r="C28" s="244" t="s">
        <v>274</v>
      </c>
      <c r="D28" s="235" t="s">
        <v>275</v>
      </c>
      <c r="E28" s="721" t="s">
        <v>161</v>
      </c>
      <c r="F28" s="721" t="s">
        <v>161</v>
      </c>
      <c r="G28" s="245">
        <v>192000</v>
      </c>
    </row>
    <row r="29" spans="1:7" ht="19.5" customHeight="1" thickBot="1">
      <c r="A29" s="246"/>
      <c r="B29" s="247">
        <v>85295</v>
      </c>
      <c r="C29" s="248" t="s">
        <v>117</v>
      </c>
      <c r="D29" s="249"/>
      <c r="E29" s="723" t="s">
        <v>161</v>
      </c>
      <c r="F29" s="723" t="s">
        <v>161</v>
      </c>
      <c r="G29" s="250">
        <f>SUM(G30:G31)</f>
        <v>19000</v>
      </c>
    </row>
    <row r="30" spans="1:7" ht="53.25" customHeight="1">
      <c r="A30" s="242"/>
      <c r="B30" s="230"/>
      <c r="C30" s="232" t="s">
        <v>274</v>
      </c>
      <c r="D30" s="232" t="s">
        <v>280</v>
      </c>
      <c r="E30" s="724" t="s">
        <v>161</v>
      </c>
      <c r="F30" s="724" t="s">
        <v>161</v>
      </c>
      <c r="G30" s="234">
        <v>10500</v>
      </c>
    </row>
    <row r="31" spans="1:7" ht="65.25" customHeight="1" thickBot="1">
      <c r="A31" s="246"/>
      <c r="B31" s="248"/>
      <c r="C31" s="226" t="s">
        <v>278</v>
      </c>
      <c r="D31" s="235" t="s">
        <v>279</v>
      </c>
      <c r="E31" s="725" t="s">
        <v>161</v>
      </c>
      <c r="F31" s="725" t="s">
        <v>161</v>
      </c>
      <c r="G31" s="251">
        <v>8500</v>
      </c>
    </row>
    <row r="32" spans="1:7" ht="19.5" customHeight="1" thickBot="1">
      <c r="A32" s="112">
        <v>854</v>
      </c>
      <c r="B32" s="113"/>
      <c r="C32" s="113" t="s">
        <v>51</v>
      </c>
      <c r="D32" s="228"/>
      <c r="E32" s="718" t="s">
        <v>161</v>
      </c>
      <c r="F32" s="718" t="s">
        <v>161</v>
      </c>
      <c r="G32" s="219">
        <f>SUM(G33)</f>
        <v>47000</v>
      </c>
    </row>
    <row r="33" spans="1:7" ht="28.5" customHeight="1">
      <c r="A33" s="237"/>
      <c r="B33" s="132">
        <v>85412</v>
      </c>
      <c r="C33" s="226" t="s">
        <v>137</v>
      </c>
      <c r="D33" s="226"/>
      <c r="E33" s="717" t="s">
        <v>161</v>
      </c>
      <c r="F33" s="717" t="s">
        <v>161</v>
      </c>
      <c r="G33" s="227">
        <f>SUM(G34:G35)</f>
        <v>47000</v>
      </c>
    </row>
    <row r="34" spans="1:7" ht="60" customHeight="1">
      <c r="A34" s="242"/>
      <c r="B34" s="236"/>
      <c r="C34" s="226" t="s">
        <v>274</v>
      </c>
      <c r="D34" s="235" t="s">
        <v>275</v>
      </c>
      <c r="E34" s="721" t="s">
        <v>161</v>
      </c>
      <c r="F34" s="721" t="s">
        <v>161</v>
      </c>
      <c r="G34" s="227">
        <v>20000</v>
      </c>
    </row>
    <row r="35" spans="1:7" ht="66.75" customHeight="1" thickBot="1">
      <c r="A35" s="224"/>
      <c r="B35" s="248"/>
      <c r="C35" s="226" t="s">
        <v>278</v>
      </c>
      <c r="D35" s="226" t="s">
        <v>279</v>
      </c>
      <c r="E35" s="717" t="s">
        <v>161</v>
      </c>
      <c r="F35" s="717" t="s">
        <v>161</v>
      </c>
      <c r="G35" s="227">
        <v>27000</v>
      </c>
    </row>
    <row r="36" spans="1:7" ht="22.5" customHeight="1" thickBot="1">
      <c r="A36" s="112">
        <v>900</v>
      </c>
      <c r="B36" s="113"/>
      <c r="C36" s="113" t="s">
        <v>52</v>
      </c>
      <c r="D36" s="228"/>
      <c r="E36" s="718" t="s">
        <v>161</v>
      </c>
      <c r="F36" s="718" t="s">
        <v>161</v>
      </c>
      <c r="G36" s="219">
        <f>SUM(G37)</f>
        <v>130000</v>
      </c>
    </row>
    <row r="37" spans="1:7" ht="20.25" customHeight="1">
      <c r="A37" s="220"/>
      <c r="B37" s="132">
        <v>90013</v>
      </c>
      <c r="C37" s="226" t="s">
        <v>141</v>
      </c>
      <c r="D37" s="226"/>
      <c r="E37" s="717" t="s">
        <v>161</v>
      </c>
      <c r="F37" s="717" t="s">
        <v>161</v>
      </c>
      <c r="G37" s="227">
        <f>SUM(G38)</f>
        <v>130000</v>
      </c>
    </row>
    <row r="38" spans="1:7" ht="63.75" customHeight="1" thickBot="1">
      <c r="A38" s="224"/>
      <c r="B38" s="225"/>
      <c r="C38" s="226" t="s">
        <v>274</v>
      </c>
      <c r="D38" s="235" t="s">
        <v>275</v>
      </c>
      <c r="E38" s="721" t="s">
        <v>161</v>
      </c>
      <c r="F38" s="721" t="s">
        <v>161</v>
      </c>
      <c r="G38" s="227">
        <v>130000</v>
      </c>
    </row>
    <row r="39" spans="1:7" ht="23.25" customHeight="1" thickBot="1">
      <c r="A39" s="112">
        <v>921</v>
      </c>
      <c r="B39" s="113"/>
      <c r="C39" s="113" t="s">
        <v>54</v>
      </c>
      <c r="D39" s="228"/>
      <c r="E39" s="718" t="s">
        <v>161</v>
      </c>
      <c r="F39" s="708">
        <f>SUM(F40,F43,F45,F47)</f>
        <v>21500</v>
      </c>
      <c r="G39" s="219">
        <f>SUM(G40,G43,G45,G47)</f>
        <v>2386500</v>
      </c>
    </row>
    <row r="40" spans="1:7" ht="17.25" customHeight="1">
      <c r="A40" s="220"/>
      <c r="B40" s="132">
        <v>92105</v>
      </c>
      <c r="C40" s="226" t="s">
        <v>145</v>
      </c>
      <c r="D40" s="226"/>
      <c r="E40" s="717" t="s">
        <v>161</v>
      </c>
      <c r="F40" s="717" t="s">
        <v>161</v>
      </c>
      <c r="G40" s="227">
        <f>SUM(G41:G42)</f>
        <v>115000</v>
      </c>
    </row>
    <row r="41" spans="1:7" ht="54.75" customHeight="1">
      <c r="A41" s="229"/>
      <c r="B41" s="252"/>
      <c r="C41" s="226" t="s">
        <v>281</v>
      </c>
      <c r="D41" s="235" t="s">
        <v>288</v>
      </c>
      <c r="E41" s="721" t="s">
        <v>161</v>
      </c>
      <c r="F41" s="721" t="s">
        <v>161</v>
      </c>
      <c r="G41" s="227">
        <v>35000</v>
      </c>
    </row>
    <row r="42" spans="1:7" ht="60.75" customHeight="1" thickBot="1">
      <c r="A42" s="224"/>
      <c r="B42" s="247"/>
      <c r="C42" s="256" t="s">
        <v>274</v>
      </c>
      <c r="D42" s="731" t="s">
        <v>275</v>
      </c>
      <c r="E42" s="732" t="s">
        <v>161</v>
      </c>
      <c r="F42" s="732" t="s">
        <v>161</v>
      </c>
      <c r="G42" s="251">
        <v>80000</v>
      </c>
    </row>
    <row r="43" spans="1:7" ht="18.75" customHeight="1">
      <c r="A43" s="229"/>
      <c r="B43" s="124">
        <v>92109</v>
      </c>
      <c r="C43" s="232" t="s">
        <v>146</v>
      </c>
      <c r="D43" s="232"/>
      <c r="E43" s="724" t="s">
        <v>161</v>
      </c>
      <c r="F43" s="730">
        <f>SUM(F44)</f>
        <v>21500</v>
      </c>
      <c r="G43" s="234">
        <f>SUM(G44)</f>
        <v>701500</v>
      </c>
    </row>
    <row r="44" spans="1:7" ht="27" customHeight="1">
      <c r="A44" s="229"/>
      <c r="B44" s="252"/>
      <c r="C44" s="253" t="s">
        <v>282</v>
      </c>
      <c r="D44" s="253" t="s">
        <v>283</v>
      </c>
      <c r="E44" s="726" t="s">
        <v>161</v>
      </c>
      <c r="F44" s="709">
        <v>21500</v>
      </c>
      <c r="G44" s="254">
        <v>701500</v>
      </c>
    </row>
    <row r="45" spans="1:7" ht="21.75" customHeight="1">
      <c r="A45" s="229"/>
      <c r="B45" s="252">
        <v>92116</v>
      </c>
      <c r="C45" s="253" t="s">
        <v>148</v>
      </c>
      <c r="D45" s="253"/>
      <c r="E45" s="726" t="s">
        <v>161</v>
      </c>
      <c r="F45" s="726" t="s">
        <v>161</v>
      </c>
      <c r="G45" s="254">
        <f>SUM(G46)</f>
        <v>1520000</v>
      </c>
    </row>
    <row r="46" spans="1:7" ht="29.25" customHeight="1">
      <c r="A46" s="229"/>
      <c r="B46" s="236"/>
      <c r="C46" s="253" t="s">
        <v>282</v>
      </c>
      <c r="D46" s="253" t="s">
        <v>284</v>
      </c>
      <c r="E46" s="726" t="s">
        <v>161</v>
      </c>
      <c r="F46" s="726" t="s">
        <v>161</v>
      </c>
      <c r="G46" s="254">
        <v>1520000</v>
      </c>
    </row>
    <row r="47" spans="1:7" ht="19.5" customHeight="1">
      <c r="A47" s="229"/>
      <c r="B47" s="132">
        <v>92120</v>
      </c>
      <c r="C47" s="226" t="s">
        <v>149</v>
      </c>
      <c r="D47" s="226"/>
      <c r="E47" s="717" t="s">
        <v>161</v>
      </c>
      <c r="F47" s="717" t="s">
        <v>161</v>
      </c>
      <c r="G47" s="227">
        <f>SUM(G48)</f>
        <v>50000</v>
      </c>
    </row>
    <row r="48" spans="1:7" ht="69.75" customHeight="1" thickBot="1">
      <c r="A48" s="224"/>
      <c r="B48" s="230"/>
      <c r="C48" s="232" t="s">
        <v>285</v>
      </c>
      <c r="D48" s="226" t="s">
        <v>279</v>
      </c>
      <c r="E48" s="724" t="s">
        <v>161</v>
      </c>
      <c r="F48" s="724" t="s">
        <v>161</v>
      </c>
      <c r="G48" s="234">
        <v>50000</v>
      </c>
    </row>
    <row r="49" spans="1:7" s="255" customFormat="1" ht="19.5" customHeight="1" thickBot="1">
      <c r="A49" s="112">
        <v>926</v>
      </c>
      <c r="B49" s="113"/>
      <c r="C49" s="113" t="s">
        <v>56</v>
      </c>
      <c r="D49" s="228"/>
      <c r="E49" s="718" t="s">
        <v>161</v>
      </c>
      <c r="F49" s="718" t="s">
        <v>161</v>
      </c>
      <c r="G49" s="219">
        <f>SUM(G50)</f>
        <v>230000</v>
      </c>
    </row>
    <row r="50" spans="1:7" ht="19.5" customHeight="1">
      <c r="A50" s="237"/>
      <c r="B50" s="124">
        <v>92605</v>
      </c>
      <c r="C50" s="230" t="s">
        <v>151</v>
      </c>
      <c r="D50" s="232"/>
      <c r="E50" s="724" t="s">
        <v>161</v>
      </c>
      <c r="F50" s="724" t="s">
        <v>161</v>
      </c>
      <c r="G50" s="234">
        <f>SUM(G51)</f>
        <v>230000</v>
      </c>
    </row>
    <row r="51" spans="1:7" ht="67.5" customHeight="1" thickBot="1">
      <c r="A51" s="242"/>
      <c r="B51" s="236"/>
      <c r="C51" s="253" t="s">
        <v>274</v>
      </c>
      <c r="D51" s="257" t="s">
        <v>275</v>
      </c>
      <c r="E51" s="725" t="s">
        <v>161</v>
      </c>
      <c r="F51" s="725" t="s">
        <v>161</v>
      </c>
      <c r="G51" s="254">
        <v>230000</v>
      </c>
    </row>
    <row r="52" spans="1:7" ht="28.5" customHeight="1" thickBot="1" thickTop="1">
      <c r="A52" s="711"/>
      <c r="B52" s="712"/>
      <c r="C52" s="715" t="s">
        <v>57</v>
      </c>
      <c r="D52" s="710"/>
      <c r="E52" s="727" t="s">
        <v>161</v>
      </c>
      <c r="F52" s="716">
        <f>SUM(F7,F10,F18,F26,F32,F36,F39,F49,)</f>
        <v>21500</v>
      </c>
      <c r="G52" s="713">
        <f>SUM(G7,G10,G18,G26,G32,G36,G39,G49,)</f>
        <v>6499500</v>
      </c>
    </row>
    <row r="53" ht="13.5" thickTop="1">
      <c r="G53" s="255"/>
    </row>
  </sheetData>
  <mergeCells count="1">
    <mergeCell ref="A4:G4"/>
  </mergeCells>
  <printOptions/>
  <pageMargins left="0.44" right="0.17" top="0.3937007874015748" bottom="0.5905511811023623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13.8515625" style="0" customWidth="1"/>
    <col min="3" max="3" width="9.8515625" style="0" customWidth="1"/>
    <col min="4" max="4" width="10.7109375" style="0" customWidth="1"/>
    <col min="5" max="6" width="11.140625" style="0" customWidth="1"/>
    <col min="7" max="7" width="11.57421875" style="0" bestFit="1" customWidth="1"/>
    <col min="8" max="8" width="10.140625" style="0" customWidth="1"/>
    <col min="9" max="9" width="10.140625" style="0" bestFit="1" customWidth="1"/>
    <col min="10" max="10" width="9.28125" style="0" bestFit="1" customWidth="1"/>
    <col min="11" max="11" width="10.57421875" style="0" bestFit="1" customWidth="1"/>
    <col min="12" max="13" width="10.421875" style="0" customWidth="1"/>
    <col min="14" max="14" width="11.421875" style="0" customWidth="1"/>
    <col min="15" max="15" width="9.28125" style="0" bestFit="1" customWidth="1"/>
    <col min="17" max="17" width="16.57421875" style="0" customWidth="1"/>
    <col min="18" max="18" width="15.140625" style="0" customWidth="1"/>
    <col min="19" max="19" width="16.57421875" style="0" customWidth="1"/>
    <col min="20" max="20" width="11.28125" style="0" customWidth="1"/>
    <col min="21" max="21" width="10.00390625" style="0" bestFit="1" customWidth="1"/>
    <col min="24" max="24" width="10.140625" style="0" bestFit="1" customWidth="1"/>
  </cols>
  <sheetData>
    <row r="1" spans="1:20" ht="14.25">
      <c r="A1" s="750"/>
      <c r="B1" s="750"/>
      <c r="C1" s="751" t="s">
        <v>333</v>
      </c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2"/>
      <c r="P1" s="750"/>
      <c r="T1" s="2"/>
    </row>
    <row r="2" spans="1:20" ht="14.25">
      <c r="A2" s="750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2"/>
      <c r="P2" s="750"/>
      <c r="Q2" s="752" t="s">
        <v>334</v>
      </c>
      <c r="S2" s="752"/>
      <c r="T2" s="2"/>
    </row>
    <row r="3" spans="1:16" ht="13.5" thickBot="1">
      <c r="A3" s="750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</row>
    <row r="4" spans="1:20" ht="13.5" customHeight="1" thickTop="1">
      <c r="A4" s="1187" t="s">
        <v>335</v>
      </c>
      <c r="B4" s="1188" t="s">
        <v>336</v>
      </c>
      <c r="C4" s="1190" t="s">
        <v>337</v>
      </c>
      <c r="D4" s="1191"/>
      <c r="E4" s="1191"/>
      <c r="F4" s="1191"/>
      <c r="G4" s="1191"/>
      <c r="H4" s="1192"/>
      <c r="I4" s="1190" t="s">
        <v>338</v>
      </c>
      <c r="J4" s="1191"/>
      <c r="K4" s="1191"/>
      <c r="L4" s="1191"/>
      <c r="M4" s="1192"/>
      <c r="N4" s="1180" t="s">
        <v>339</v>
      </c>
      <c r="O4" s="1183" t="s">
        <v>340</v>
      </c>
      <c r="P4" s="753"/>
      <c r="Q4" s="1184" t="s">
        <v>341</v>
      </c>
      <c r="R4" s="1165" t="s">
        <v>342</v>
      </c>
      <c r="S4" s="1165" t="s">
        <v>343</v>
      </c>
      <c r="T4" s="1168" t="s">
        <v>344</v>
      </c>
    </row>
    <row r="5" spans="1:20" ht="12.75">
      <c r="A5" s="1159"/>
      <c r="B5" s="1189"/>
      <c r="C5" s="1171" t="s">
        <v>345</v>
      </c>
      <c r="D5" s="1172"/>
      <c r="E5" s="1173"/>
      <c r="F5" s="1174" t="s">
        <v>346</v>
      </c>
      <c r="G5" s="1175"/>
      <c r="H5" s="1176"/>
      <c r="I5" s="1174" t="s">
        <v>347</v>
      </c>
      <c r="J5" s="1175"/>
      <c r="K5" s="1177" t="s">
        <v>346</v>
      </c>
      <c r="L5" s="1178"/>
      <c r="M5" s="1179"/>
      <c r="N5" s="1181"/>
      <c r="O5" s="1169"/>
      <c r="P5" s="753"/>
      <c r="Q5" s="1185"/>
      <c r="R5" s="1166"/>
      <c r="S5" s="1166"/>
      <c r="T5" s="1169"/>
    </row>
    <row r="6" spans="1:20" ht="30" thickBot="1">
      <c r="A6" s="1159"/>
      <c r="B6" s="1189"/>
      <c r="C6" s="754" t="s">
        <v>348</v>
      </c>
      <c r="D6" s="755" t="s">
        <v>349</v>
      </c>
      <c r="E6" s="756" t="s">
        <v>350</v>
      </c>
      <c r="F6" s="757" t="s">
        <v>348</v>
      </c>
      <c r="G6" s="758" t="s">
        <v>349</v>
      </c>
      <c r="H6" s="759" t="s">
        <v>350</v>
      </c>
      <c r="I6" s="760" t="s">
        <v>349</v>
      </c>
      <c r="J6" s="761" t="s">
        <v>350</v>
      </c>
      <c r="K6" s="754" t="s">
        <v>348</v>
      </c>
      <c r="L6" s="758" t="s">
        <v>349</v>
      </c>
      <c r="M6" s="756" t="s">
        <v>350</v>
      </c>
      <c r="N6" s="1182"/>
      <c r="O6" s="1170"/>
      <c r="P6" s="753"/>
      <c r="Q6" s="1186"/>
      <c r="R6" s="1167"/>
      <c r="S6" s="1167"/>
      <c r="T6" s="1170"/>
    </row>
    <row r="7" spans="1:20" ht="13.5" thickBot="1">
      <c r="A7" s="762">
        <v>1</v>
      </c>
      <c r="B7" s="763">
        <v>2</v>
      </c>
      <c r="C7" s="764">
        <v>3</v>
      </c>
      <c r="D7" s="763">
        <v>4</v>
      </c>
      <c r="E7" s="765">
        <v>5</v>
      </c>
      <c r="F7" s="764">
        <v>6</v>
      </c>
      <c r="G7" s="766">
        <v>7</v>
      </c>
      <c r="H7" s="767">
        <v>8</v>
      </c>
      <c r="I7" s="763">
        <v>9</v>
      </c>
      <c r="J7" s="765">
        <v>10</v>
      </c>
      <c r="K7" s="764">
        <v>11</v>
      </c>
      <c r="L7" s="767">
        <v>12</v>
      </c>
      <c r="M7" s="763">
        <v>13</v>
      </c>
      <c r="N7" s="768">
        <v>14</v>
      </c>
      <c r="O7" s="769">
        <v>15</v>
      </c>
      <c r="P7" s="770"/>
      <c r="Q7" s="762">
        <v>16</v>
      </c>
      <c r="R7" s="763">
        <v>17</v>
      </c>
      <c r="S7" s="769">
        <v>18</v>
      </c>
      <c r="T7" s="769">
        <v>19</v>
      </c>
    </row>
    <row r="8" spans="1:21" ht="24.75" thickBot="1">
      <c r="A8" s="771">
        <v>2005</v>
      </c>
      <c r="B8" s="772" t="s">
        <v>351</v>
      </c>
      <c r="C8" s="773" t="s">
        <v>352</v>
      </c>
      <c r="D8" s="774">
        <v>3750000</v>
      </c>
      <c r="E8" s="775"/>
      <c r="F8" s="773" t="s">
        <v>352</v>
      </c>
      <c r="G8" s="776" t="s">
        <v>352</v>
      </c>
      <c r="H8" s="777" t="s">
        <v>352</v>
      </c>
      <c r="I8" s="778">
        <v>16200000</v>
      </c>
      <c r="J8" s="779"/>
      <c r="K8" s="773" t="s">
        <v>352</v>
      </c>
      <c r="L8" s="780" t="s">
        <v>352</v>
      </c>
      <c r="M8" s="781" t="s">
        <v>352</v>
      </c>
      <c r="N8" s="782"/>
      <c r="O8" s="783"/>
      <c r="P8" s="784"/>
      <c r="Q8" s="785">
        <v>96613078</v>
      </c>
      <c r="R8" s="786">
        <f>D8+I8+N8+O8</f>
        <v>19950000</v>
      </c>
      <c r="S8" s="787" t="s">
        <v>352</v>
      </c>
      <c r="T8" s="788">
        <f>R8/Q8*100</f>
        <v>20.6493783377857</v>
      </c>
      <c r="U8" s="789"/>
    </row>
    <row r="9" spans="1:22" ht="15" customHeight="1">
      <c r="A9" s="1158">
        <v>2006</v>
      </c>
      <c r="B9" s="789" t="s">
        <v>353</v>
      </c>
      <c r="C9" s="790"/>
      <c r="D9" s="791">
        <f>D8</f>
        <v>3750000</v>
      </c>
      <c r="E9" s="792">
        <f>E8</f>
        <v>0</v>
      </c>
      <c r="F9" s="790"/>
      <c r="G9" s="793"/>
      <c r="H9" s="794"/>
      <c r="I9" s="795">
        <f>I8</f>
        <v>16200000</v>
      </c>
      <c r="J9" s="796">
        <f>J8</f>
        <v>0</v>
      </c>
      <c r="K9" s="790"/>
      <c r="L9" s="797">
        <v>5000000</v>
      </c>
      <c r="M9" s="798"/>
      <c r="N9" s="799"/>
      <c r="O9" s="800">
        <f>O8</f>
        <v>0</v>
      </c>
      <c r="P9" s="801"/>
      <c r="Q9" s="802">
        <v>107641870</v>
      </c>
      <c r="R9" s="803">
        <f>G9+L9</f>
        <v>5000000</v>
      </c>
      <c r="S9" s="804">
        <f>Q9*0.15</f>
        <v>16146280.5</v>
      </c>
      <c r="T9" s="805" t="s">
        <v>352</v>
      </c>
      <c r="U9" s="789"/>
      <c r="V9" s="806"/>
    </row>
    <row r="10" spans="1:21" ht="15" customHeight="1">
      <c r="A10" s="1163"/>
      <c r="B10" s="807" t="s">
        <v>354</v>
      </c>
      <c r="C10" s="808">
        <f aca="true" t="shared" si="0" ref="C10:O10">SUM(C11:C14)</f>
        <v>0</v>
      </c>
      <c r="D10" s="809">
        <f t="shared" si="0"/>
        <v>750000</v>
      </c>
      <c r="E10" s="810">
        <f t="shared" si="0"/>
        <v>0</v>
      </c>
      <c r="F10" s="808">
        <f>SUM(F11:F14)</f>
        <v>0</v>
      </c>
      <c r="G10" s="811">
        <f t="shared" si="0"/>
        <v>0</v>
      </c>
      <c r="H10" s="812">
        <f>SUM(H11:H14)</f>
        <v>0</v>
      </c>
      <c r="I10" s="813">
        <f t="shared" si="0"/>
        <v>2300000</v>
      </c>
      <c r="J10" s="812">
        <f t="shared" si="0"/>
        <v>0</v>
      </c>
      <c r="K10" s="808">
        <f>SUM(K11:K14)</f>
        <v>0</v>
      </c>
      <c r="L10" s="809">
        <f t="shared" si="0"/>
        <v>0</v>
      </c>
      <c r="M10" s="810">
        <f t="shared" si="0"/>
        <v>0</v>
      </c>
      <c r="N10" s="810">
        <f t="shared" si="0"/>
        <v>0</v>
      </c>
      <c r="O10" s="814">
        <f t="shared" si="0"/>
        <v>0</v>
      </c>
      <c r="P10" s="815"/>
      <c r="Q10" s="816" t="s">
        <v>352</v>
      </c>
      <c r="R10" s="817">
        <f>D10+G10+I10+L10+N10+O10</f>
        <v>3050000</v>
      </c>
      <c r="S10" s="818" t="s">
        <v>352</v>
      </c>
      <c r="T10" s="805" t="s">
        <v>352</v>
      </c>
      <c r="U10" s="789"/>
    </row>
    <row r="11" spans="1:21" ht="15" customHeight="1">
      <c r="A11" s="1163"/>
      <c r="B11" s="807" t="s">
        <v>355</v>
      </c>
      <c r="C11" s="819"/>
      <c r="D11" s="820">
        <v>360000</v>
      </c>
      <c r="E11" s="821"/>
      <c r="F11" s="819"/>
      <c r="G11" s="822"/>
      <c r="H11" s="823"/>
      <c r="I11" s="824">
        <v>0</v>
      </c>
      <c r="J11" s="823"/>
      <c r="K11" s="819"/>
      <c r="L11" s="820">
        <v>0</v>
      </c>
      <c r="M11" s="821"/>
      <c r="N11" s="825"/>
      <c r="O11" s="826"/>
      <c r="P11" s="827"/>
      <c r="Q11" s="816" t="s">
        <v>352</v>
      </c>
      <c r="R11" s="817">
        <f>D11+G11+I11+L11+N11+O11</f>
        <v>360000</v>
      </c>
      <c r="S11" s="818" t="s">
        <v>352</v>
      </c>
      <c r="T11" s="828">
        <f>(R8+R9-R11)/Q9*100</f>
        <v>22.844270542680093</v>
      </c>
      <c r="U11" s="789"/>
    </row>
    <row r="12" spans="1:21" ht="15" customHeight="1">
      <c r="A12" s="1163"/>
      <c r="B12" s="807" t="s">
        <v>356</v>
      </c>
      <c r="C12" s="819"/>
      <c r="D12" s="820">
        <v>0</v>
      </c>
      <c r="E12" s="821"/>
      <c r="F12" s="819"/>
      <c r="G12" s="822"/>
      <c r="H12" s="823"/>
      <c r="I12" s="824">
        <v>0</v>
      </c>
      <c r="J12" s="823"/>
      <c r="K12" s="819"/>
      <c r="L12" s="820">
        <v>0</v>
      </c>
      <c r="M12" s="821"/>
      <c r="N12" s="825"/>
      <c r="O12" s="826"/>
      <c r="P12" s="827"/>
      <c r="Q12" s="816" t="s">
        <v>352</v>
      </c>
      <c r="R12" s="817">
        <f>D12+G12+I12+L12+N12+O12</f>
        <v>0</v>
      </c>
      <c r="S12" s="818" t="s">
        <v>352</v>
      </c>
      <c r="T12" s="828">
        <f>(R8+R9-R11-R12)/Q9*100</f>
        <v>22.844270542680093</v>
      </c>
      <c r="U12" s="789"/>
    </row>
    <row r="13" spans="1:21" ht="15" customHeight="1">
      <c r="A13" s="1163"/>
      <c r="B13" s="807" t="s">
        <v>357</v>
      </c>
      <c r="C13" s="819"/>
      <c r="D13" s="820">
        <v>390000</v>
      </c>
      <c r="E13" s="821"/>
      <c r="F13" s="819"/>
      <c r="G13" s="822"/>
      <c r="H13" s="823"/>
      <c r="I13" s="824">
        <v>0</v>
      </c>
      <c r="J13" s="823"/>
      <c r="K13" s="819"/>
      <c r="L13" s="820">
        <v>0</v>
      </c>
      <c r="M13" s="821"/>
      <c r="N13" s="825"/>
      <c r="O13" s="826"/>
      <c r="P13" s="827"/>
      <c r="Q13" s="816" t="s">
        <v>352</v>
      </c>
      <c r="R13" s="817">
        <f>D13+G13+I13+L13+N13+O13</f>
        <v>390000</v>
      </c>
      <c r="S13" s="818" t="s">
        <v>352</v>
      </c>
      <c r="T13" s="828">
        <f>(R8+R9-R11-R12-R13)/Q9*100</f>
        <v>22.481957996456213</v>
      </c>
      <c r="U13" s="789"/>
    </row>
    <row r="14" spans="1:21" ht="15" customHeight="1">
      <c r="A14" s="1163"/>
      <c r="B14" s="807" t="s">
        <v>358</v>
      </c>
      <c r="C14" s="819"/>
      <c r="D14" s="820">
        <v>0</v>
      </c>
      <c r="E14" s="821"/>
      <c r="F14" s="819"/>
      <c r="G14" s="822"/>
      <c r="H14" s="823"/>
      <c r="I14" s="824">
        <v>2300000</v>
      </c>
      <c r="J14" s="823"/>
      <c r="K14" s="819"/>
      <c r="L14" s="820">
        <v>0</v>
      </c>
      <c r="M14" s="821"/>
      <c r="N14" s="825"/>
      <c r="O14" s="826"/>
      <c r="P14" s="827"/>
      <c r="Q14" s="816" t="s">
        <v>352</v>
      </c>
      <c r="R14" s="817">
        <f>D14+G14+I14+L14+N14+O14</f>
        <v>2300000</v>
      </c>
      <c r="S14" s="818" t="s">
        <v>352</v>
      </c>
      <c r="T14" s="828">
        <f>(R8+R9-R11-R12-R13-R14)/Q9*100</f>
        <v>20.345242980264093</v>
      </c>
      <c r="U14" s="789"/>
    </row>
    <row r="15" spans="1:22" ht="15" customHeight="1">
      <c r="A15" s="1163"/>
      <c r="B15" s="807" t="s">
        <v>359</v>
      </c>
      <c r="C15" s="808">
        <f aca="true" t="shared" si="1" ref="C15:K15">SUM(C16:C19)</f>
        <v>0</v>
      </c>
      <c r="D15" s="809">
        <f t="shared" si="1"/>
        <v>96000</v>
      </c>
      <c r="E15" s="810">
        <f t="shared" si="1"/>
        <v>0</v>
      </c>
      <c r="F15" s="808">
        <f t="shared" si="1"/>
        <v>0</v>
      </c>
      <c r="G15" s="811">
        <f t="shared" si="1"/>
        <v>0</v>
      </c>
      <c r="H15" s="810">
        <f t="shared" si="1"/>
        <v>0</v>
      </c>
      <c r="I15" s="809">
        <f t="shared" si="1"/>
        <v>807000</v>
      </c>
      <c r="J15" s="810">
        <f t="shared" si="1"/>
        <v>0</v>
      </c>
      <c r="K15" s="808">
        <f t="shared" si="1"/>
        <v>0</v>
      </c>
      <c r="L15" s="818" t="s">
        <v>352</v>
      </c>
      <c r="M15" s="829" t="s">
        <v>352</v>
      </c>
      <c r="N15" s="830" t="s">
        <v>352</v>
      </c>
      <c r="O15" s="831" t="s">
        <v>352</v>
      </c>
      <c r="P15" s="832"/>
      <c r="Q15" s="816" t="s">
        <v>352</v>
      </c>
      <c r="R15" s="817">
        <f>D15+G15+I15</f>
        <v>903000</v>
      </c>
      <c r="S15" s="833">
        <f>(R10+R15)/Q9*100</f>
        <v>3.6723628082641078</v>
      </c>
      <c r="T15" s="805" t="s">
        <v>352</v>
      </c>
      <c r="U15" s="789"/>
      <c r="V15" s="806"/>
    </row>
    <row r="16" spans="1:21" ht="15" customHeight="1">
      <c r="A16" s="1163"/>
      <c r="B16" s="807" t="s">
        <v>355</v>
      </c>
      <c r="C16" s="819"/>
      <c r="D16" s="820">
        <v>24000</v>
      </c>
      <c r="E16" s="821"/>
      <c r="F16" s="819"/>
      <c r="G16" s="822"/>
      <c r="H16" s="823"/>
      <c r="I16" s="834">
        <v>0</v>
      </c>
      <c r="J16" s="835"/>
      <c r="K16" s="819"/>
      <c r="L16" s="830"/>
      <c r="M16" s="836"/>
      <c r="N16" s="830" t="s">
        <v>352</v>
      </c>
      <c r="O16" s="831" t="s">
        <v>352</v>
      </c>
      <c r="P16" s="832"/>
      <c r="Q16" s="816" t="s">
        <v>352</v>
      </c>
      <c r="R16" s="817">
        <f>D16+G16</f>
        <v>24000</v>
      </c>
      <c r="S16" s="837">
        <f>R10+R15</f>
        <v>3953000</v>
      </c>
      <c r="T16" s="805" t="s">
        <v>352</v>
      </c>
      <c r="U16" s="789"/>
    </row>
    <row r="17" spans="1:21" ht="15" customHeight="1">
      <c r="A17" s="1163"/>
      <c r="B17" s="807" t="s">
        <v>356</v>
      </c>
      <c r="C17" s="819"/>
      <c r="D17" s="820">
        <v>24000</v>
      </c>
      <c r="E17" s="821"/>
      <c r="F17" s="819"/>
      <c r="G17" s="822"/>
      <c r="H17" s="823"/>
      <c r="I17" s="834">
        <v>0</v>
      </c>
      <c r="J17" s="835"/>
      <c r="K17" s="819"/>
      <c r="L17" s="830"/>
      <c r="M17" s="836"/>
      <c r="N17" s="830" t="s">
        <v>352</v>
      </c>
      <c r="O17" s="831" t="s">
        <v>352</v>
      </c>
      <c r="P17" s="832"/>
      <c r="Q17" s="816" t="s">
        <v>352</v>
      </c>
      <c r="R17" s="817">
        <f>D17+G17</f>
        <v>24000</v>
      </c>
      <c r="S17" s="838" t="s">
        <v>352</v>
      </c>
      <c r="T17" s="805" t="s">
        <v>352</v>
      </c>
      <c r="U17" s="789"/>
    </row>
    <row r="18" spans="1:21" ht="15" customHeight="1">
      <c r="A18" s="1163"/>
      <c r="B18" s="807" t="s">
        <v>357</v>
      </c>
      <c r="C18" s="819"/>
      <c r="D18" s="820">
        <v>24000</v>
      </c>
      <c r="E18" s="821"/>
      <c r="F18" s="819"/>
      <c r="G18" s="822"/>
      <c r="H18" s="823"/>
      <c r="I18" s="834">
        <v>0</v>
      </c>
      <c r="J18" s="835"/>
      <c r="K18" s="819"/>
      <c r="L18" s="830"/>
      <c r="M18" s="836"/>
      <c r="N18" s="830" t="s">
        <v>352</v>
      </c>
      <c r="O18" s="831" t="s">
        <v>352</v>
      </c>
      <c r="P18" s="832"/>
      <c r="Q18" s="816" t="s">
        <v>352</v>
      </c>
      <c r="R18" s="817">
        <f>D18+G18</f>
        <v>24000</v>
      </c>
      <c r="S18" s="838" t="s">
        <v>352</v>
      </c>
      <c r="T18" s="805" t="s">
        <v>352</v>
      </c>
      <c r="U18" s="789"/>
    </row>
    <row r="19" spans="1:21" ht="15" customHeight="1">
      <c r="A19" s="1163"/>
      <c r="B19" s="807" t="s">
        <v>358</v>
      </c>
      <c r="C19" s="819"/>
      <c r="D19" s="820">
        <v>24000</v>
      </c>
      <c r="E19" s="821"/>
      <c r="F19" s="819"/>
      <c r="G19" s="822"/>
      <c r="H19" s="823"/>
      <c r="I19" s="834">
        <v>807000</v>
      </c>
      <c r="J19" s="835"/>
      <c r="K19" s="819"/>
      <c r="L19" s="830"/>
      <c r="M19" s="836"/>
      <c r="N19" s="830" t="s">
        <v>352</v>
      </c>
      <c r="O19" s="831" t="s">
        <v>352</v>
      </c>
      <c r="P19" s="832"/>
      <c r="Q19" s="816" t="s">
        <v>352</v>
      </c>
      <c r="R19" s="817">
        <f>D19+G19+I19</f>
        <v>831000</v>
      </c>
      <c r="S19" s="838" t="s">
        <v>352</v>
      </c>
      <c r="T19" s="805" t="s">
        <v>352</v>
      </c>
      <c r="U19" s="789"/>
    </row>
    <row r="20" spans="1:21" ht="21" customHeight="1" thickBot="1">
      <c r="A20" s="1164"/>
      <c r="B20" s="839" t="s">
        <v>351</v>
      </c>
      <c r="C20" s="840" t="s">
        <v>352</v>
      </c>
      <c r="D20" s="841">
        <f>D8-D10</f>
        <v>3000000</v>
      </c>
      <c r="E20" s="842">
        <f>E9-E10</f>
        <v>0</v>
      </c>
      <c r="F20" s="840" t="s">
        <v>352</v>
      </c>
      <c r="G20" s="843">
        <f>G9-G10</f>
        <v>0</v>
      </c>
      <c r="H20" s="844">
        <f>H9-H10</f>
        <v>0</v>
      </c>
      <c r="I20" s="845">
        <f>I8-I10</f>
        <v>13900000</v>
      </c>
      <c r="J20" s="844">
        <f>J8-J10</f>
        <v>0</v>
      </c>
      <c r="K20" s="840" t="s">
        <v>352</v>
      </c>
      <c r="L20" s="841">
        <f>L9-L10</f>
        <v>5000000</v>
      </c>
      <c r="M20" s="842">
        <f>M9-M10</f>
        <v>0</v>
      </c>
      <c r="N20" s="846">
        <f>N8-N10</f>
        <v>0</v>
      </c>
      <c r="O20" s="847">
        <f>O8-O10</f>
        <v>0</v>
      </c>
      <c r="P20" s="815"/>
      <c r="Q20" s="848" t="s">
        <v>352</v>
      </c>
      <c r="R20" s="786">
        <f>D20+G20+I20+L20+N20+O20</f>
        <v>21900000</v>
      </c>
      <c r="S20" s="849" t="s">
        <v>352</v>
      </c>
      <c r="T20" s="850">
        <f>R20/Q9*100</f>
        <v>20.345242980264093</v>
      </c>
      <c r="U20" s="789"/>
    </row>
    <row r="21" spans="1:21" ht="15" customHeight="1">
      <c r="A21" s="1158">
        <v>2007</v>
      </c>
      <c r="B21" s="851" t="s">
        <v>360</v>
      </c>
      <c r="C21" s="852" t="s">
        <v>352</v>
      </c>
      <c r="D21" s="853">
        <v>0</v>
      </c>
      <c r="E21" s="854"/>
      <c r="F21" s="852" t="s">
        <v>352</v>
      </c>
      <c r="G21" s="855"/>
      <c r="H21" s="794"/>
      <c r="I21" s="856">
        <v>0</v>
      </c>
      <c r="J21" s="794"/>
      <c r="K21" s="852" t="s">
        <v>352</v>
      </c>
      <c r="L21" s="853">
        <v>0</v>
      </c>
      <c r="M21" s="854"/>
      <c r="N21" s="857" t="s">
        <v>352</v>
      </c>
      <c r="O21" s="858" t="s">
        <v>352</v>
      </c>
      <c r="P21" s="815"/>
      <c r="Q21" s="859">
        <v>100500000</v>
      </c>
      <c r="R21" s="860">
        <f>D21+G21+I21+L21</f>
        <v>0</v>
      </c>
      <c r="S21" s="861"/>
      <c r="T21" s="862"/>
      <c r="U21" s="789"/>
    </row>
    <row r="22" spans="1:20" ht="15" customHeight="1">
      <c r="A22" s="1159"/>
      <c r="B22" s="863" t="s">
        <v>354</v>
      </c>
      <c r="C22" s="852" t="s">
        <v>352</v>
      </c>
      <c r="D22" s="853">
        <v>750000</v>
      </c>
      <c r="E22" s="854"/>
      <c r="F22" s="852" t="s">
        <v>352</v>
      </c>
      <c r="G22" s="855"/>
      <c r="H22" s="794"/>
      <c r="I22" s="856">
        <v>2600000</v>
      </c>
      <c r="J22" s="794"/>
      <c r="K22" s="852" t="s">
        <v>352</v>
      </c>
      <c r="L22" s="797">
        <v>0</v>
      </c>
      <c r="M22" s="854"/>
      <c r="N22" s="864"/>
      <c r="O22" s="865"/>
      <c r="P22" s="827"/>
      <c r="Q22" s="816" t="s">
        <v>352</v>
      </c>
      <c r="R22" s="817">
        <f>D22+G22+I22+L22+N22+O22</f>
        <v>3350000</v>
      </c>
      <c r="S22" s="866" t="s">
        <v>352</v>
      </c>
      <c r="T22" s="867" t="s">
        <v>352</v>
      </c>
    </row>
    <row r="23" spans="1:20" ht="15" customHeight="1">
      <c r="A23" s="1159"/>
      <c r="B23" s="807" t="s">
        <v>359</v>
      </c>
      <c r="C23" s="868" t="s">
        <v>352</v>
      </c>
      <c r="D23" s="820">
        <v>70000</v>
      </c>
      <c r="E23" s="821"/>
      <c r="F23" s="868" t="s">
        <v>352</v>
      </c>
      <c r="G23" s="822"/>
      <c r="H23" s="823"/>
      <c r="I23" s="834">
        <v>700000</v>
      </c>
      <c r="J23" s="835"/>
      <c r="K23" s="868" t="s">
        <v>352</v>
      </c>
      <c r="L23" s="820">
        <v>250000</v>
      </c>
      <c r="M23" s="821"/>
      <c r="N23" s="857" t="s">
        <v>352</v>
      </c>
      <c r="O23" s="858" t="s">
        <v>352</v>
      </c>
      <c r="P23" s="869"/>
      <c r="Q23" s="816" t="s">
        <v>352</v>
      </c>
      <c r="R23" s="817">
        <f>D23+G23+I23+L23</f>
        <v>1020000</v>
      </c>
      <c r="S23" s="870">
        <f>(R22+R23)/Q21*100</f>
        <v>4.348258706467662</v>
      </c>
      <c r="T23" s="805" t="s">
        <v>352</v>
      </c>
    </row>
    <row r="24" spans="1:20" ht="24.75" thickBot="1">
      <c r="A24" s="1159"/>
      <c r="B24" s="871" t="s">
        <v>351</v>
      </c>
      <c r="C24" s="852" t="s">
        <v>352</v>
      </c>
      <c r="D24" s="872">
        <f>D20+D21-D22</f>
        <v>2250000</v>
      </c>
      <c r="E24" s="873">
        <f>E20+E21-E22</f>
        <v>0</v>
      </c>
      <c r="F24" s="852" t="s">
        <v>352</v>
      </c>
      <c r="G24" s="874">
        <f>G20+G21-G22</f>
        <v>0</v>
      </c>
      <c r="H24" s="875">
        <f>H20+H21-H22</f>
        <v>0</v>
      </c>
      <c r="I24" s="876">
        <f>I20+I21-I22</f>
        <v>11300000</v>
      </c>
      <c r="J24" s="875">
        <f>J20+J21-J22</f>
        <v>0</v>
      </c>
      <c r="K24" s="852" t="s">
        <v>352</v>
      </c>
      <c r="L24" s="877">
        <f>L20+L21-L22</f>
        <v>5000000</v>
      </c>
      <c r="M24" s="873">
        <f>M20+M21-M22</f>
        <v>0</v>
      </c>
      <c r="N24" s="878">
        <f>N20-N22</f>
        <v>0</v>
      </c>
      <c r="O24" s="879">
        <f>O20-O22</f>
        <v>0</v>
      </c>
      <c r="P24" s="815"/>
      <c r="Q24" s="880" t="s">
        <v>352</v>
      </c>
      <c r="R24" s="860">
        <f>D24+G24+I24+L24+N24+O24</f>
        <v>18550000</v>
      </c>
      <c r="S24" s="804">
        <f>R22+R23</f>
        <v>4370000</v>
      </c>
      <c r="T24" s="881">
        <f>R24/Q21*100</f>
        <v>18.45771144278607</v>
      </c>
    </row>
    <row r="25" spans="1:20" ht="15" customHeight="1">
      <c r="A25" s="1158">
        <v>2008</v>
      </c>
      <c r="B25" s="851" t="s">
        <v>360</v>
      </c>
      <c r="C25" s="882" t="s">
        <v>352</v>
      </c>
      <c r="D25" s="883">
        <v>0</v>
      </c>
      <c r="E25" s="798"/>
      <c r="F25" s="882" t="s">
        <v>352</v>
      </c>
      <c r="G25" s="793"/>
      <c r="H25" s="884"/>
      <c r="I25" s="885">
        <v>0</v>
      </c>
      <c r="J25" s="884"/>
      <c r="K25" s="882" t="s">
        <v>352</v>
      </c>
      <c r="L25" s="883">
        <v>0</v>
      </c>
      <c r="M25" s="798"/>
      <c r="N25" s="886" t="s">
        <v>352</v>
      </c>
      <c r="O25" s="887" t="s">
        <v>352</v>
      </c>
      <c r="P25" s="888"/>
      <c r="Q25" s="859">
        <v>102510000</v>
      </c>
      <c r="R25" s="889">
        <f>D25+G25+I25+L25</f>
        <v>0</v>
      </c>
      <c r="S25" s="890"/>
      <c r="T25" s="891"/>
    </row>
    <row r="26" spans="1:20" ht="15" customHeight="1">
      <c r="A26" s="1159"/>
      <c r="B26" s="863" t="s">
        <v>354</v>
      </c>
      <c r="C26" s="852" t="s">
        <v>352</v>
      </c>
      <c r="D26" s="853">
        <v>750000</v>
      </c>
      <c r="E26" s="854"/>
      <c r="F26" s="852" t="s">
        <v>352</v>
      </c>
      <c r="G26" s="855"/>
      <c r="H26" s="794"/>
      <c r="I26" s="856">
        <v>3100000</v>
      </c>
      <c r="J26" s="794"/>
      <c r="K26" s="852" t="s">
        <v>352</v>
      </c>
      <c r="L26" s="853">
        <v>0</v>
      </c>
      <c r="M26" s="854"/>
      <c r="N26" s="827"/>
      <c r="O26" s="865"/>
      <c r="P26" s="892"/>
      <c r="Q26" s="816" t="s">
        <v>352</v>
      </c>
      <c r="R26" s="817">
        <f>D26+G26+I26+L26+N26+O26</f>
        <v>3850000</v>
      </c>
      <c r="S26" s="861" t="s">
        <v>352</v>
      </c>
      <c r="T26" s="867" t="s">
        <v>352</v>
      </c>
    </row>
    <row r="27" spans="1:20" ht="15" customHeight="1">
      <c r="A27" s="1159"/>
      <c r="B27" s="807" t="s">
        <v>359</v>
      </c>
      <c r="C27" s="868" t="s">
        <v>352</v>
      </c>
      <c r="D27" s="820">
        <v>46000</v>
      </c>
      <c r="E27" s="821"/>
      <c r="F27" s="868" t="s">
        <v>352</v>
      </c>
      <c r="G27" s="822"/>
      <c r="H27" s="823"/>
      <c r="I27" s="834">
        <v>580000</v>
      </c>
      <c r="J27" s="835"/>
      <c r="K27" s="868" t="s">
        <v>352</v>
      </c>
      <c r="L27" s="820">
        <v>240000</v>
      </c>
      <c r="M27" s="821"/>
      <c r="N27" s="857" t="s">
        <v>352</v>
      </c>
      <c r="O27" s="858" t="s">
        <v>352</v>
      </c>
      <c r="P27" s="893"/>
      <c r="Q27" s="816" t="s">
        <v>352</v>
      </c>
      <c r="R27" s="817">
        <f>D27+G27+I27+L27</f>
        <v>866000</v>
      </c>
      <c r="S27" s="870">
        <f>(R26+R27)/Q25*100</f>
        <v>4.600526777875329</v>
      </c>
      <c r="T27" s="805" t="s">
        <v>352</v>
      </c>
    </row>
    <row r="28" spans="1:20" ht="24.75" thickBot="1">
      <c r="A28" s="1160"/>
      <c r="B28" s="894" t="s">
        <v>351</v>
      </c>
      <c r="C28" s="895" t="s">
        <v>352</v>
      </c>
      <c r="D28" s="896">
        <f>D24+D25-D26</f>
        <v>1500000</v>
      </c>
      <c r="E28" s="897">
        <f>E24+E25-E26</f>
        <v>0</v>
      </c>
      <c r="F28" s="895" t="s">
        <v>352</v>
      </c>
      <c r="G28" s="898">
        <f>G24+G25-G26</f>
        <v>0</v>
      </c>
      <c r="H28" s="899">
        <f>H24+H25-H26</f>
        <v>0</v>
      </c>
      <c r="I28" s="845">
        <f>I24+I25-I26</f>
        <v>8200000</v>
      </c>
      <c r="J28" s="899">
        <f>J24+J25-J26</f>
        <v>0</v>
      </c>
      <c r="K28" s="895" t="s">
        <v>352</v>
      </c>
      <c r="L28" s="896">
        <f>L24+L25-L26</f>
        <v>5000000</v>
      </c>
      <c r="M28" s="897">
        <f>M24+M25-M26</f>
        <v>0</v>
      </c>
      <c r="N28" s="900">
        <f>N24-N26</f>
        <v>0</v>
      </c>
      <c r="O28" s="901">
        <f>O24-O26</f>
        <v>0</v>
      </c>
      <c r="P28" s="888"/>
      <c r="Q28" s="902" t="s">
        <v>352</v>
      </c>
      <c r="R28" s="786">
        <f>D28+G28+I28+L28+N28+O28</f>
        <v>14700000</v>
      </c>
      <c r="S28" s="903">
        <f>R26+R27</f>
        <v>4716000</v>
      </c>
      <c r="T28" s="904">
        <f>R28/Q25*100</f>
        <v>14.34006438396254</v>
      </c>
    </row>
    <row r="29" spans="1:20" ht="15" customHeight="1">
      <c r="A29" s="1158">
        <v>2009</v>
      </c>
      <c r="B29" s="851" t="s">
        <v>360</v>
      </c>
      <c r="C29" s="882" t="s">
        <v>352</v>
      </c>
      <c r="D29" s="883">
        <v>0</v>
      </c>
      <c r="E29" s="798"/>
      <c r="F29" s="882" t="s">
        <v>352</v>
      </c>
      <c r="G29" s="793"/>
      <c r="H29" s="884"/>
      <c r="I29" s="885">
        <v>0</v>
      </c>
      <c r="J29" s="884"/>
      <c r="K29" s="882" t="s">
        <v>352</v>
      </c>
      <c r="L29" s="883">
        <v>0</v>
      </c>
      <c r="M29" s="798"/>
      <c r="N29" s="886" t="s">
        <v>352</v>
      </c>
      <c r="O29" s="887" t="s">
        <v>352</v>
      </c>
      <c r="P29" s="888"/>
      <c r="Q29" s="859">
        <v>104560000</v>
      </c>
      <c r="R29" s="889">
        <f>D29+G29+I29+L29</f>
        <v>0</v>
      </c>
      <c r="S29" s="890"/>
      <c r="T29" s="891"/>
    </row>
    <row r="30" spans="1:20" ht="15" customHeight="1">
      <c r="A30" s="1159"/>
      <c r="B30" s="863" t="s">
        <v>354</v>
      </c>
      <c r="C30" s="852" t="s">
        <v>352</v>
      </c>
      <c r="D30" s="853">
        <v>750000</v>
      </c>
      <c r="E30" s="854"/>
      <c r="F30" s="852" t="s">
        <v>352</v>
      </c>
      <c r="G30" s="855"/>
      <c r="H30" s="794"/>
      <c r="I30" s="856">
        <v>3200000</v>
      </c>
      <c r="J30" s="794"/>
      <c r="K30" s="852" t="s">
        <v>352</v>
      </c>
      <c r="L30" s="853">
        <v>0</v>
      </c>
      <c r="M30" s="854"/>
      <c r="N30" s="827"/>
      <c r="O30" s="865"/>
      <c r="P30" s="892"/>
      <c r="Q30" s="816" t="s">
        <v>352</v>
      </c>
      <c r="R30" s="817">
        <f>D30+G30+I30+L30+N30+O30</f>
        <v>3950000</v>
      </c>
      <c r="S30" s="861" t="s">
        <v>352</v>
      </c>
      <c r="T30" s="867" t="s">
        <v>352</v>
      </c>
    </row>
    <row r="31" spans="1:20" ht="15" customHeight="1">
      <c r="A31" s="1159"/>
      <c r="B31" s="807" t="s">
        <v>359</v>
      </c>
      <c r="C31" s="868" t="s">
        <v>352</v>
      </c>
      <c r="D31" s="820">
        <v>23000</v>
      </c>
      <c r="E31" s="821"/>
      <c r="F31" s="868" t="s">
        <v>352</v>
      </c>
      <c r="G31" s="822"/>
      <c r="H31" s="823"/>
      <c r="I31" s="834">
        <v>400000</v>
      </c>
      <c r="J31" s="835"/>
      <c r="K31" s="868" t="s">
        <v>352</v>
      </c>
      <c r="L31" s="820">
        <v>230000</v>
      </c>
      <c r="M31" s="821"/>
      <c r="N31" s="857" t="s">
        <v>352</v>
      </c>
      <c r="O31" s="858" t="s">
        <v>352</v>
      </c>
      <c r="P31" s="893"/>
      <c r="Q31" s="816" t="s">
        <v>352</v>
      </c>
      <c r="R31" s="817">
        <f>D31+G31+I31+L31</f>
        <v>653000</v>
      </c>
      <c r="S31" s="870">
        <f>(R30+R31)/Q29*100</f>
        <v>4.4022570772762055</v>
      </c>
      <c r="T31" s="805" t="s">
        <v>352</v>
      </c>
    </row>
    <row r="32" spans="1:20" ht="24.75" thickBot="1">
      <c r="A32" s="1160"/>
      <c r="B32" s="894" t="s">
        <v>351</v>
      </c>
      <c r="C32" s="895" t="s">
        <v>352</v>
      </c>
      <c r="D32" s="896">
        <f>D28+D29-D30</f>
        <v>750000</v>
      </c>
      <c r="E32" s="897">
        <f>E28+E29-E30</f>
        <v>0</v>
      </c>
      <c r="F32" s="895" t="s">
        <v>352</v>
      </c>
      <c r="G32" s="898">
        <f>G28+G29-G30</f>
        <v>0</v>
      </c>
      <c r="H32" s="899">
        <f>H28+H29-H30</f>
        <v>0</v>
      </c>
      <c r="I32" s="845">
        <f>I28+I29-I30</f>
        <v>5000000</v>
      </c>
      <c r="J32" s="899">
        <f>J28+J29-J30</f>
        <v>0</v>
      </c>
      <c r="K32" s="895" t="s">
        <v>352</v>
      </c>
      <c r="L32" s="896">
        <f>L28+L29-L30</f>
        <v>5000000</v>
      </c>
      <c r="M32" s="897">
        <f>M28+M29-M30</f>
        <v>0</v>
      </c>
      <c r="N32" s="900">
        <f>N28-N30</f>
        <v>0</v>
      </c>
      <c r="O32" s="901">
        <f>O28-O30</f>
        <v>0</v>
      </c>
      <c r="P32" s="888"/>
      <c r="Q32" s="902" t="s">
        <v>352</v>
      </c>
      <c r="R32" s="786">
        <f>D32+G32+I32+L32+N32+O32</f>
        <v>10750000</v>
      </c>
      <c r="S32" s="903">
        <f>R30+R31</f>
        <v>4603000</v>
      </c>
      <c r="T32" s="904">
        <f>R32/Q29*100</f>
        <v>10.281178270849272</v>
      </c>
    </row>
    <row r="33" spans="1:20" ht="13.5" customHeight="1">
      <c r="A33" s="1158">
        <v>2010</v>
      </c>
      <c r="B33" s="851" t="s">
        <v>360</v>
      </c>
      <c r="C33" s="882" t="s">
        <v>352</v>
      </c>
      <c r="D33" s="883">
        <v>0</v>
      </c>
      <c r="E33" s="798"/>
      <c r="F33" s="882" t="s">
        <v>352</v>
      </c>
      <c r="G33" s="793"/>
      <c r="H33" s="884"/>
      <c r="I33" s="885">
        <v>0</v>
      </c>
      <c r="J33" s="884"/>
      <c r="K33" s="882" t="s">
        <v>352</v>
      </c>
      <c r="L33" s="883">
        <v>0</v>
      </c>
      <c r="M33" s="798"/>
      <c r="N33" s="886" t="s">
        <v>352</v>
      </c>
      <c r="O33" s="887" t="s">
        <v>352</v>
      </c>
      <c r="P33" s="888"/>
      <c r="Q33" s="859">
        <v>106650000</v>
      </c>
      <c r="R33" s="889">
        <f>D33+G33+I33+L33</f>
        <v>0</v>
      </c>
      <c r="S33" s="890"/>
      <c r="T33" s="891"/>
    </row>
    <row r="34" spans="1:20" ht="15" customHeight="1">
      <c r="A34" s="1159"/>
      <c r="B34" s="863" t="s">
        <v>354</v>
      </c>
      <c r="C34" s="852" t="s">
        <v>352</v>
      </c>
      <c r="D34" s="853">
        <v>750000</v>
      </c>
      <c r="E34" s="854"/>
      <c r="F34" s="852" t="s">
        <v>352</v>
      </c>
      <c r="G34" s="855"/>
      <c r="H34" s="794"/>
      <c r="I34" s="856">
        <v>3500000</v>
      </c>
      <c r="J34" s="794"/>
      <c r="K34" s="852" t="s">
        <v>352</v>
      </c>
      <c r="L34" s="853">
        <v>0</v>
      </c>
      <c r="M34" s="854"/>
      <c r="N34" s="827"/>
      <c r="O34" s="865"/>
      <c r="P34" s="892"/>
      <c r="Q34" s="816" t="s">
        <v>352</v>
      </c>
      <c r="R34" s="817">
        <f>D34+G34+I34+L34+N34+O34</f>
        <v>4250000</v>
      </c>
      <c r="S34" s="861" t="s">
        <v>352</v>
      </c>
      <c r="T34" s="867" t="s">
        <v>352</v>
      </c>
    </row>
    <row r="35" spans="1:20" ht="13.5" customHeight="1">
      <c r="A35" s="1159"/>
      <c r="B35" s="807" t="s">
        <v>359</v>
      </c>
      <c r="C35" s="868" t="s">
        <v>352</v>
      </c>
      <c r="D35" s="820">
        <v>12000</v>
      </c>
      <c r="E35" s="821"/>
      <c r="F35" s="868" t="s">
        <v>352</v>
      </c>
      <c r="G35" s="822"/>
      <c r="H35" s="823"/>
      <c r="I35" s="834">
        <v>240000</v>
      </c>
      <c r="J35" s="835"/>
      <c r="K35" s="868" t="s">
        <v>352</v>
      </c>
      <c r="L35" s="820">
        <v>220000</v>
      </c>
      <c r="M35" s="821"/>
      <c r="N35" s="857" t="s">
        <v>352</v>
      </c>
      <c r="O35" s="858" t="s">
        <v>352</v>
      </c>
      <c r="P35" s="893"/>
      <c r="Q35" s="816" t="s">
        <v>352</v>
      </c>
      <c r="R35" s="817">
        <f>D35+G35+I35+L35</f>
        <v>472000</v>
      </c>
      <c r="S35" s="870">
        <f>(R34+R35)/Q33*100</f>
        <v>4.427566807313642</v>
      </c>
      <c r="T35" s="805" t="s">
        <v>352</v>
      </c>
    </row>
    <row r="36" spans="1:20" ht="24.75" thickBot="1">
      <c r="A36" s="1160"/>
      <c r="B36" s="894" t="s">
        <v>351</v>
      </c>
      <c r="C36" s="895" t="s">
        <v>352</v>
      </c>
      <c r="D36" s="896">
        <f>D32+D33-D34</f>
        <v>0</v>
      </c>
      <c r="E36" s="897">
        <f>E32+E33-E34</f>
        <v>0</v>
      </c>
      <c r="F36" s="895" t="s">
        <v>352</v>
      </c>
      <c r="G36" s="898">
        <f>G32+G33-G34</f>
        <v>0</v>
      </c>
      <c r="H36" s="899">
        <f>H32+H33-H34</f>
        <v>0</v>
      </c>
      <c r="I36" s="845">
        <f>I32+I33-I34</f>
        <v>1500000</v>
      </c>
      <c r="J36" s="899">
        <f>J32+J33-J34</f>
        <v>0</v>
      </c>
      <c r="K36" s="895" t="s">
        <v>352</v>
      </c>
      <c r="L36" s="896">
        <f>L32+L33-L34</f>
        <v>5000000</v>
      </c>
      <c r="M36" s="897">
        <f>M32+M33-M34</f>
        <v>0</v>
      </c>
      <c r="N36" s="900">
        <f>N32-N34</f>
        <v>0</v>
      </c>
      <c r="O36" s="901">
        <f>O32-O34</f>
        <v>0</v>
      </c>
      <c r="P36" s="888"/>
      <c r="Q36" s="902" t="s">
        <v>352</v>
      </c>
      <c r="R36" s="786">
        <f>D36+G36+I36+L36+N36+O36</f>
        <v>6500000</v>
      </c>
      <c r="S36" s="903">
        <f>R34+R35</f>
        <v>4722000</v>
      </c>
      <c r="T36" s="904">
        <f>R36/Q33*100</f>
        <v>6.094702297233943</v>
      </c>
    </row>
    <row r="37" spans="1:20" ht="15" customHeight="1">
      <c r="A37" s="1158">
        <v>2011</v>
      </c>
      <c r="B37" s="851" t="s">
        <v>360</v>
      </c>
      <c r="C37" s="882" t="s">
        <v>352</v>
      </c>
      <c r="D37" s="905"/>
      <c r="E37" s="798"/>
      <c r="F37" s="882" t="s">
        <v>352</v>
      </c>
      <c r="G37" s="793"/>
      <c r="H37" s="884"/>
      <c r="I37" s="885">
        <v>0</v>
      </c>
      <c r="J37" s="884"/>
      <c r="K37" s="882" t="s">
        <v>352</v>
      </c>
      <c r="L37" s="883">
        <v>0</v>
      </c>
      <c r="M37" s="798"/>
      <c r="N37" s="886" t="s">
        <v>352</v>
      </c>
      <c r="O37" s="887" t="s">
        <v>352</v>
      </c>
      <c r="P37" s="888"/>
      <c r="Q37" s="859">
        <v>108780000</v>
      </c>
      <c r="R37" s="889">
        <f>D37+G37+I37+L37</f>
        <v>0</v>
      </c>
      <c r="S37" s="890"/>
      <c r="T37" s="891"/>
    </row>
    <row r="38" spans="1:20" ht="15" customHeight="1">
      <c r="A38" s="1159"/>
      <c r="B38" s="863" t="s">
        <v>354</v>
      </c>
      <c r="C38" s="852" t="s">
        <v>352</v>
      </c>
      <c r="D38" s="801"/>
      <c r="E38" s="854"/>
      <c r="F38" s="852" t="s">
        <v>352</v>
      </c>
      <c r="G38" s="855"/>
      <c r="H38" s="794"/>
      <c r="I38" s="856">
        <v>1500000</v>
      </c>
      <c r="J38" s="794"/>
      <c r="K38" s="852" t="s">
        <v>352</v>
      </c>
      <c r="L38" s="853">
        <v>2000000</v>
      </c>
      <c r="M38" s="854"/>
      <c r="N38" s="827"/>
      <c r="O38" s="865"/>
      <c r="P38" s="892"/>
      <c r="Q38" s="816" t="s">
        <v>352</v>
      </c>
      <c r="R38" s="817">
        <f>D38+G38+I38+L38+N38+O38</f>
        <v>3500000</v>
      </c>
      <c r="S38" s="861" t="s">
        <v>352</v>
      </c>
      <c r="T38" s="867" t="s">
        <v>352</v>
      </c>
    </row>
    <row r="39" spans="1:20" ht="15" customHeight="1">
      <c r="A39" s="1159"/>
      <c r="B39" s="807" t="s">
        <v>359</v>
      </c>
      <c r="C39" s="868" t="s">
        <v>352</v>
      </c>
      <c r="D39" s="906"/>
      <c r="E39" s="821"/>
      <c r="F39" s="868" t="s">
        <v>352</v>
      </c>
      <c r="G39" s="822"/>
      <c r="H39" s="823"/>
      <c r="I39" s="834">
        <v>120000</v>
      </c>
      <c r="J39" s="835"/>
      <c r="K39" s="868" t="s">
        <v>352</v>
      </c>
      <c r="L39" s="820">
        <v>210000</v>
      </c>
      <c r="M39" s="821"/>
      <c r="N39" s="857" t="s">
        <v>352</v>
      </c>
      <c r="O39" s="858" t="s">
        <v>352</v>
      </c>
      <c r="P39" s="893"/>
      <c r="Q39" s="816" t="s">
        <v>352</v>
      </c>
      <c r="R39" s="817">
        <f>D39+G39+I39+L39</f>
        <v>330000</v>
      </c>
      <c r="S39" s="870">
        <f>(R38+R39)/Q37*100</f>
        <v>3.5208678065820926</v>
      </c>
      <c r="T39" s="805" t="s">
        <v>352</v>
      </c>
    </row>
    <row r="40" spans="1:20" ht="24.75" thickBot="1">
      <c r="A40" s="1160"/>
      <c r="B40" s="894" t="s">
        <v>351</v>
      </c>
      <c r="C40" s="895" t="s">
        <v>352</v>
      </c>
      <c r="D40" s="907">
        <f>D36+D37-D38</f>
        <v>0</v>
      </c>
      <c r="E40" s="897">
        <f>E36+E37-E38</f>
        <v>0</v>
      </c>
      <c r="F40" s="895" t="s">
        <v>352</v>
      </c>
      <c r="G40" s="898">
        <f>G36+G37-G38</f>
        <v>0</v>
      </c>
      <c r="H40" s="899">
        <f>H36+H37-H38</f>
        <v>0</v>
      </c>
      <c r="I40" s="845">
        <f>I36+I37-I38</f>
        <v>0</v>
      </c>
      <c r="J40" s="899">
        <f>J36+J37-J38</f>
        <v>0</v>
      </c>
      <c r="K40" s="895" t="s">
        <v>352</v>
      </c>
      <c r="L40" s="896">
        <f>L36+L37-L38</f>
        <v>3000000</v>
      </c>
      <c r="M40" s="897">
        <f>M36+M37-M38</f>
        <v>0</v>
      </c>
      <c r="N40" s="900">
        <f>N36-N38</f>
        <v>0</v>
      </c>
      <c r="O40" s="901">
        <f>O36-O38</f>
        <v>0</v>
      </c>
      <c r="P40" s="888"/>
      <c r="Q40" s="902" t="s">
        <v>352</v>
      </c>
      <c r="R40" s="786">
        <f>D40+G40+I40+L40+N40+O40</f>
        <v>3000000</v>
      </c>
      <c r="S40" s="903">
        <f>R38+R39</f>
        <v>3830000</v>
      </c>
      <c r="T40" s="904">
        <f>R40/Q37*100</f>
        <v>2.7578599007170435</v>
      </c>
    </row>
    <row r="41" spans="1:20" ht="15" customHeight="1">
      <c r="A41" s="1158">
        <v>2012</v>
      </c>
      <c r="B41" s="851" t="s">
        <v>360</v>
      </c>
      <c r="C41" s="882" t="s">
        <v>352</v>
      </c>
      <c r="D41" s="905"/>
      <c r="E41" s="798"/>
      <c r="F41" s="882" t="s">
        <v>352</v>
      </c>
      <c r="G41" s="793"/>
      <c r="H41" s="884"/>
      <c r="I41" s="885">
        <v>0</v>
      </c>
      <c r="J41" s="884"/>
      <c r="K41" s="882" t="s">
        <v>352</v>
      </c>
      <c r="L41" s="883">
        <v>0</v>
      </c>
      <c r="M41" s="798"/>
      <c r="N41" s="886" t="s">
        <v>352</v>
      </c>
      <c r="O41" s="887" t="s">
        <v>352</v>
      </c>
      <c r="P41" s="888"/>
      <c r="Q41" s="859">
        <v>110960000</v>
      </c>
      <c r="R41" s="889">
        <f>D41+G41+I41+L41</f>
        <v>0</v>
      </c>
      <c r="S41" s="890"/>
      <c r="T41" s="891"/>
    </row>
    <row r="42" spans="1:20" ht="15" customHeight="1">
      <c r="A42" s="1159"/>
      <c r="B42" s="863" t="s">
        <v>354</v>
      </c>
      <c r="C42" s="852" t="s">
        <v>352</v>
      </c>
      <c r="D42" s="801"/>
      <c r="E42" s="854"/>
      <c r="F42" s="852" t="s">
        <v>352</v>
      </c>
      <c r="G42" s="855"/>
      <c r="H42" s="794"/>
      <c r="I42" s="856">
        <v>0</v>
      </c>
      <c r="J42" s="794"/>
      <c r="K42" s="852" t="s">
        <v>352</v>
      </c>
      <c r="L42" s="853">
        <v>3000000</v>
      </c>
      <c r="M42" s="854"/>
      <c r="N42" s="827"/>
      <c r="O42" s="865"/>
      <c r="P42" s="892"/>
      <c r="Q42" s="816" t="s">
        <v>352</v>
      </c>
      <c r="R42" s="817">
        <f>D42+G42+I42+L42+N42+O42</f>
        <v>3000000</v>
      </c>
      <c r="S42" s="861" t="s">
        <v>352</v>
      </c>
      <c r="T42" s="867" t="s">
        <v>352</v>
      </c>
    </row>
    <row r="43" spans="1:20" ht="15" customHeight="1">
      <c r="A43" s="1159"/>
      <c r="B43" s="807" t="s">
        <v>359</v>
      </c>
      <c r="C43" s="868" t="s">
        <v>352</v>
      </c>
      <c r="D43" s="906"/>
      <c r="E43" s="821"/>
      <c r="F43" s="868" t="s">
        <v>352</v>
      </c>
      <c r="G43" s="822"/>
      <c r="H43" s="823"/>
      <c r="I43" s="834">
        <v>0</v>
      </c>
      <c r="J43" s="835"/>
      <c r="K43" s="868" t="s">
        <v>352</v>
      </c>
      <c r="L43" s="820">
        <v>200000</v>
      </c>
      <c r="M43" s="821"/>
      <c r="N43" s="857" t="s">
        <v>352</v>
      </c>
      <c r="O43" s="858" t="s">
        <v>352</v>
      </c>
      <c r="P43" s="893"/>
      <c r="Q43" s="816" t="s">
        <v>352</v>
      </c>
      <c r="R43" s="817">
        <f>D43+G43+I43+L43</f>
        <v>200000</v>
      </c>
      <c r="S43" s="870">
        <f>(R42+R43)/Q41*100</f>
        <v>2.883922134102379</v>
      </c>
      <c r="T43" s="805" t="s">
        <v>352</v>
      </c>
    </row>
    <row r="44" spans="1:20" ht="24.75" thickBot="1">
      <c r="A44" s="1160"/>
      <c r="B44" s="894" t="s">
        <v>351</v>
      </c>
      <c r="C44" s="895" t="s">
        <v>352</v>
      </c>
      <c r="D44" s="907">
        <f>D40+D41-D42</f>
        <v>0</v>
      </c>
      <c r="E44" s="897">
        <f>E40+E41-E42</f>
        <v>0</v>
      </c>
      <c r="F44" s="895" t="s">
        <v>352</v>
      </c>
      <c r="G44" s="898">
        <f>G40+G41-G42</f>
        <v>0</v>
      </c>
      <c r="H44" s="899">
        <f>H40+H41-H42</f>
        <v>0</v>
      </c>
      <c r="I44" s="845">
        <f>I40+I41-I42</f>
        <v>0</v>
      </c>
      <c r="J44" s="899">
        <f>J40+J41-J42</f>
        <v>0</v>
      </c>
      <c r="K44" s="895" t="s">
        <v>352</v>
      </c>
      <c r="L44" s="896">
        <f>L40+L41-L42</f>
        <v>0</v>
      </c>
      <c r="M44" s="897">
        <f>M40+M41-M42</f>
        <v>0</v>
      </c>
      <c r="N44" s="900">
        <f>N40-N42</f>
        <v>0</v>
      </c>
      <c r="O44" s="901">
        <f>O40-O42</f>
        <v>0</v>
      </c>
      <c r="P44" s="888"/>
      <c r="Q44" s="902" t="s">
        <v>352</v>
      </c>
      <c r="R44" s="786">
        <f>D44+G44+I44+L44+N44+O44</f>
        <v>0</v>
      </c>
      <c r="S44" s="903">
        <f>R42+R43</f>
        <v>3200000</v>
      </c>
      <c r="T44" s="904">
        <f>R44/Q41*100</f>
        <v>0</v>
      </c>
    </row>
    <row r="46" ht="12.75">
      <c r="C46" s="752"/>
    </row>
    <row r="47" spans="3:13" ht="12.75">
      <c r="C47" s="1161"/>
      <c r="D47" s="1162"/>
      <c r="E47" s="1162"/>
      <c r="F47" s="1162"/>
      <c r="G47" s="1162"/>
      <c r="H47" s="1162"/>
      <c r="I47" s="1162"/>
      <c r="J47" s="1162"/>
      <c r="K47" s="1162"/>
      <c r="L47" s="1162"/>
      <c r="M47" s="908"/>
    </row>
    <row r="48" spans="3:11" ht="12.75">
      <c r="C48" s="1157"/>
      <c r="D48" s="1157"/>
      <c r="E48" s="1157"/>
      <c r="F48" s="1157"/>
      <c r="G48" s="1157"/>
      <c r="H48" s="1157"/>
      <c r="I48" s="1157"/>
      <c r="J48" s="1157"/>
      <c r="K48" s="1157"/>
    </row>
    <row r="49" spans="3:11" ht="12.75">
      <c r="C49" s="1157"/>
      <c r="D49" s="1157"/>
      <c r="E49" s="1157"/>
      <c r="F49" s="1157"/>
      <c r="G49" s="1157"/>
      <c r="H49" s="1157"/>
      <c r="I49" s="1157"/>
      <c r="J49" s="1157"/>
      <c r="K49" s="1157"/>
    </row>
    <row r="50" spans="3:11" ht="12.75">
      <c r="C50" s="1157"/>
      <c r="D50" s="1157"/>
      <c r="E50" s="1157"/>
      <c r="F50" s="1157"/>
      <c r="G50" s="1157"/>
      <c r="H50" s="1157"/>
      <c r="I50" s="1157"/>
      <c r="J50" s="1157"/>
      <c r="K50" s="1157"/>
    </row>
    <row r="51" spans="3:11" ht="12.75">
      <c r="C51" s="1157"/>
      <c r="D51" s="1157"/>
      <c r="E51" s="1157"/>
      <c r="F51" s="1157"/>
      <c r="G51" s="1157"/>
      <c r="H51" s="1157"/>
      <c r="I51" s="1157"/>
      <c r="J51" s="1157"/>
      <c r="K51" s="1157"/>
    </row>
    <row r="52" spans="3:11" ht="12.75">
      <c r="C52" s="1157"/>
      <c r="D52" s="1157"/>
      <c r="E52" s="1157"/>
      <c r="F52" s="1157"/>
      <c r="G52" s="1157"/>
      <c r="H52" s="1157"/>
      <c r="I52" s="1157"/>
      <c r="J52" s="1157"/>
      <c r="K52" s="1157"/>
    </row>
  </sheetData>
  <mergeCells count="27">
    <mergeCell ref="A4:A6"/>
    <mergeCell ref="B4:B6"/>
    <mergeCell ref="C4:H4"/>
    <mergeCell ref="I4:M4"/>
    <mergeCell ref="S4:S6"/>
    <mergeCell ref="T4:T6"/>
    <mergeCell ref="C5:E5"/>
    <mergeCell ref="F5:H5"/>
    <mergeCell ref="I5:J5"/>
    <mergeCell ref="K5:M5"/>
    <mergeCell ref="N4:N6"/>
    <mergeCell ref="O4:O6"/>
    <mergeCell ref="Q4:Q6"/>
    <mergeCell ref="R4:R6"/>
    <mergeCell ref="A9:A20"/>
    <mergeCell ref="A21:A24"/>
    <mergeCell ref="A25:A28"/>
    <mergeCell ref="A29:A32"/>
    <mergeCell ref="A33:A36"/>
    <mergeCell ref="A37:A40"/>
    <mergeCell ref="A41:A44"/>
    <mergeCell ref="C47:L47"/>
    <mergeCell ref="C52:K52"/>
    <mergeCell ref="C48:K48"/>
    <mergeCell ref="C49:K49"/>
    <mergeCell ref="C50:K50"/>
    <mergeCell ref="C51:K51"/>
  </mergeCells>
  <printOptions/>
  <pageMargins left="0.15748031496062992" right="0.2755905511811024" top="0.5511811023622047" bottom="0.984251968503937" header="0.31496062992125984" footer="0.5118110236220472"/>
  <pageSetup horizontalDpi="600" verticalDpi="600" orientation="landscape" paperSize="9" scale="65" r:id="rId3"/>
  <headerFooter alignWithMargins="0">
    <oddHeader>&amp;R&amp;"Times New Roman,Kursywa"Załącznik Nr 12 do Uchwały Nr XLIII/376/2006 Rady Miejskiej w Tczewie z dnia 30.III.2006r.</oddHeader>
  </headerFooter>
  <rowBreaks count="1" manualBreakCount="1"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Bielecka</dc:creator>
  <cp:keywords/>
  <dc:description/>
  <cp:lastModifiedBy>Joanna Bielecka</cp:lastModifiedBy>
  <cp:lastPrinted>2006-03-31T08:34:59Z</cp:lastPrinted>
  <dcterms:created xsi:type="dcterms:W3CDTF">2005-11-08T07:34:51Z</dcterms:created>
  <dcterms:modified xsi:type="dcterms:W3CDTF">2006-03-31T08:37:50Z</dcterms:modified>
  <cp:category/>
  <cp:version/>
  <cp:contentType/>
  <cp:contentStatus/>
</cp:coreProperties>
</file>