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40" windowHeight="12570" activeTab="4"/>
  </bookViews>
  <sheets>
    <sheet name="Ogień" sheetId="9" r:id="rId1"/>
    <sheet name="Elektronika" sheetId="4" r:id="rId2"/>
    <sheet name="Zabezpieczenia" sheetId="10" r:id="rId3"/>
    <sheet name="Pojazdy" sheetId="7" r:id="rId4"/>
    <sheet name="Szkodowość" sheetId="8" r:id="rId5"/>
  </sheets>
  <definedNames>
    <definedName name="_xlnm.Print_Area" localSheetId="0">Ogień!$A$1:$J$151</definedName>
    <definedName name="_xlnm.Print_Area" localSheetId="2">Zabezpieczenia!$A$1:$D$30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9" l="1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6" i="9"/>
  <c r="C35" i="9"/>
  <c r="C34" i="9"/>
  <c r="C33" i="9"/>
  <c r="C32" i="9"/>
  <c r="C27" i="9"/>
  <c r="C25" i="9"/>
  <c r="D23" i="9"/>
  <c r="C23" i="9"/>
  <c r="C22" i="9"/>
  <c r="C21" i="9"/>
  <c r="C20" i="9"/>
  <c r="C19" i="9"/>
  <c r="C18" i="9"/>
  <c r="C17" i="9"/>
  <c r="C16" i="9"/>
  <c r="C15" i="9"/>
  <c r="D14" i="9"/>
  <c r="D13" i="9"/>
  <c r="C13" i="9"/>
  <c r="C12" i="9"/>
  <c r="C11" i="9"/>
  <c r="C9" i="9"/>
  <c r="C8" i="9"/>
  <c r="C7" i="9"/>
  <c r="C6" i="9"/>
  <c r="C5" i="9"/>
  <c r="C4" i="9"/>
  <c r="C3" i="9"/>
  <c r="C153" i="9" s="1"/>
  <c r="J29" i="7" l="1"/>
  <c r="I8" i="8" l="1"/>
  <c r="G8" i="8"/>
  <c r="E8" i="8"/>
  <c r="D8" i="4" l="1"/>
  <c r="D7" i="4"/>
  <c r="D6" i="4"/>
</calcChain>
</file>

<file path=xl/comments1.xml><?xml version="1.0" encoding="utf-8"?>
<comments xmlns="http://schemas.openxmlformats.org/spreadsheetml/2006/main">
  <authors>
    <author>Inter Broker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Inter Broker:</t>
        </r>
        <r>
          <rPr>
            <sz val="9"/>
            <color indexed="81"/>
            <rFont val="Tahoma"/>
            <family val="2"/>
            <charset val="238"/>
          </rPr>
          <t xml:space="preserve">
powierzchnai dwóch mieszkań</t>
        </r>
      </text>
    </comment>
  </commentList>
</comments>
</file>

<file path=xl/sharedStrings.xml><?xml version="1.0" encoding="utf-8"?>
<sst xmlns="http://schemas.openxmlformats.org/spreadsheetml/2006/main" count="1016" uniqueCount="459">
  <si>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</si>
  <si>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</si>
  <si>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</si>
  <si>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</si>
  <si>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</si>
  <si>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</si>
  <si>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</si>
  <si>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</si>
  <si>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</si>
  <si>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</si>
  <si>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</si>
  <si>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</si>
  <si>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</si>
  <si>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</si>
  <si>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</si>
  <si>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</si>
  <si>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</si>
  <si>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</si>
  <si>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</si>
  <si>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</si>
  <si>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</si>
  <si>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</si>
  <si>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</si>
  <si>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</si>
  <si>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Sprzęt elektroniczny stacjonarny</t>
  </si>
  <si>
    <t>Sprzęt elektroniczny przenośny</t>
  </si>
  <si>
    <t>Kserokopiarki, urządzenia wielofunkcyjne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</si>
  <si>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</si>
  <si>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</si>
  <si>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</si>
  <si>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</si>
  <si>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</si>
  <si>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</si>
  <si>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</si>
  <si>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</si>
  <si>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</si>
  <si>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</si>
  <si>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</si>
  <si>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</si>
  <si>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</si>
  <si>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</si>
  <si>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</si>
  <si>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</si>
  <si>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</si>
  <si>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</si>
  <si>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</si>
  <si>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</si>
  <si>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Gminny Ośrodek Pomocy Społecznej</t>
  </si>
  <si>
    <t>2. Gminny Ośrodek Pomocy Społecznej</t>
  </si>
  <si>
    <t>Gminny Ośrodek Kultury</t>
  </si>
  <si>
    <t>3. Gminny Ośrodek Kultury</t>
  </si>
  <si>
    <t>Fax</t>
  </si>
  <si>
    <t>Gminna Biblioteka Publiczna</t>
  </si>
  <si>
    <t>4.Gminna Biblioteka Publiczna</t>
  </si>
  <si>
    <t>cegła</t>
  </si>
  <si>
    <t>betonowe</t>
  </si>
  <si>
    <t>drewniany</t>
  </si>
  <si>
    <t>papa</t>
  </si>
  <si>
    <t>Budynek mieszkalny, Panoszów, ul. 1 Maja 23</t>
  </si>
  <si>
    <t>drewniane</t>
  </si>
  <si>
    <t>dachówka i papa</t>
  </si>
  <si>
    <t>dachówka</t>
  </si>
  <si>
    <t>Budynek mieszkalny, Panoszów, ul. 1 Maja 21</t>
  </si>
  <si>
    <t>Budynek mieszkalny , Zborowskie, ul. Polna 24</t>
  </si>
  <si>
    <t>Budynek mieszkalny, Ciasna, ul. Ks. Twardocha 1 (jedno mieszkanie)</t>
  </si>
  <si>
    <t>Budynek mieszkalny, Ciasna, ul. Ks. Twardocha 2 (jedno mieszkanie)</t>
  </si>
  <si>
    <t>Zespół Szkolno-Przedszkolny w Ciasnej</t>
  </si>
  <si>
    <t>drewno</t>
  </si>
  <si>
    <t>-</t>
  </si>
  <si>
    <t>blacha</t>
  </si>
  <si>
    <t>beton</t>
  </si>
  <si>
    <t>Centrala telefoniczna</t>
  </si>
  <si>
    <t>Zespół Szkolno-Przedszkolny w Sierakowie Śląskim</t>
  </si>
  <si>
    <t>ceramiczne</t>
  </si>
  <si>
    <t>papa asfaltowa</t>
  </si>
  <si>
    <t>płyty kanałowe</t>
  </si>
  <si>
    <t>dźwigary stalowe</t>
  </si>
  <si>
    <t>konstrukcja drewniana kryty blachą</t>
  </si>
  <si>
    <t>kleina</t>
  </si>
  <si>
    <t>6. Zespół Szkolno-Przedszkolny w Sierakowie Śląskim</t>
  </si>
  <si>
    <t>Budynek mieszkalny, Wędzina ul. Muzealna 10 (1 mieszkanie, 1 lokal użytkowy)</t>
  </si>
  <si>
    <t>Budynek mieszkalny, Panoszów ul. 1 Maja 13</t>
  </si>
  <si>
    <t>Budynek mieszkalny, Panoszów ul. Ceramiczna 15</t>
  </si>
  <si>
    <t>Budynek mieszkalny, Panoszów ul. Ceramiczna 19 (13 mieszkań)</t>
  </si>
  <si>
    <t>Budynek mieszkalny, Panoszów ul. 1 Maja 15</t>
  </si>
  <si>
    <t>Budynek mieszkalny, Glinica ul. Asfaltowa 4 (2 mieszkania)</t>
  </si>
  <si>
    <t>1930-1932</t>
  </si>
  <si>
    <t>blachodachówka</t>
  </si>
  <si>
    <t>Budynek mieszkalno-użytkowy, Sieraków Śląski ul. Wyzwolenia 4 (2 mieszkania, ośrodek zdrowia)</t>
  </si>
  <si>
    <t>b.d.</t>
  </si>
  <si>
    <t>Z</t>
  </si>
  <si>
    <t>beton komórkowy</t>
  </si>
  <si>
    <t>Budynek remizy OSP, Sieraków Śląski ul. Wyzwolenia 7</t>
  </si>
  <si>
    <t>Budynek remizy OSP, Molna ul. Wiejska 24</t>
  </si>
  <si>
    <t>Budynek remizy OSP, Zborowskie ul. Myśliwska 4</t>
  </si>
  <si>
    <t>35.</t>
  </si>
  <si>
    <t>Urząd Gminy Ciasna</t>
  </si>
  <si>
    <t>Budynek na boisku wielofunkcyjnym, Ciasna ul. Dobrodzieńska</t>
  </si>
  <si>
    <t>5. Zespół Szkolno-Przedszkolny w Ciasnej</t>
  </si>
  <si>
    <t>Siedziba w budynku remizy OSP, Ciasna ul. Zjednoczenia 2</t>
  </si>
  <si>
    <t>Boisko wielofunkcyjne ORLIK, Ciasna ul. Dobrodzieńska</t>
  </si>
  <si>
    <t>7. Publiczna Szkoła Podstawowa w Zborowskiem</t>
  </si>
  <si>
    <t>Publiczna Szkoła Podstawowa w Zborowskiem</t>
  </si>
  <si>
    <t>1. Urząd Gminy Ciasna</t>
  </si>
  <si>
    <t>murowany</t>
  </si>
  <si>
    <t>murowane</t>
  </si>
  <si>
    <t>Instalacja multimedialna sali narad</t>
  </si>
  <si>
    <t>Serwery</t>
  </si>
  <si>
    <t>Kamery monitoringu</t>
  </si>
  <si>
    <t>Siedziba w budynku hali sportowej, Ciasna ul. Zjednoczenia 2a</t>
  </si>
  <si>
    <t>ok. 1970</t>
  </si>
  <si>
    <t>ok. 1950</t>
  </si>
  <si>
    <t>powojenny</t>
  </si>
  <si>
    <t>przedwojenny</t>
  </si>
  <si>
    <t>37.</t>
  </si>
  <si>
    <t>38.</t>
  </si>
  <si>
    <t>Siedziba w budynku Urzędu Gminy, Ciasna ul. Nowa 1a</t>
  </si>
  <si>
    <t>36.</t>
  </si>
  <si>
    <t>Budynek mieszkalny, Wędzina ul. Lompy 5 (2 mieszkania)</t>
  </si>
  <si>
    <t>Budynek mieszkalny, Wędzina ul. Lompy 7 (1 mieszkanie)</t>
  </si>
  <si>
    <t>Budynek Urzędu Gminy, Ciasna ul. Nowa 1a</t>
  </si>
  <si>
    <t>Budynek mieszkalny, Ciasna, ul. Leśna 12 (udział gminy w nieruchomości 16/100)*</t>
  </si>
  <si>
    <t>Budynek szkolny, Ciasna ul. Lubliniecka 21</t>
  </si>
  <si>
    <t xml:space="preserve">Budynek szkolny, Sieraków Śl., ul. Szkolna 2 </t>
  </si>
  <si>
    <t>Szkoła podstawowa, Sieraków Śląski ul. Szkolna 4</t>
  </si>
  <si>
    <t>Szkoła podstawowa, Wędzina ul. Szkolna 23</t>
  </si>
  <si>
    <t>Hala sportowa, Sieraków Śląski ul. Parkowa 2</t>
  </si>
  <si>
    <t>Przedszkole samorządowe, Sieraków Śląski ul. Wyzwolenia 2</t>
  </si>
  <si>
    <t>Budynek szkoły, Zborowskie ul. Główna 33</t>
  </si>
  <si>
    <t>Wykaz zabezpieczeń przeciwpożarowych i przeciwkradzieżowych</t>
  </si>
  <si>
    <t>Jednostka</t>
  </si>
  <si>
    <t>Zabezpieczenia przeciwpożarowe</t>
  </si>
  <si>
    <t>Zabezpieczenia przeciwkradzieżowe</t>
  </si>
  <si>
    <t>żelbeton</t>
  </si>
  <si>
    <t xml:space="preserve">- co najmniej 2 zamki wielozastawkowe w każdych drzwiach zewnętrznych,
</t>
  </si>
  <si>
    <t>Boisko ORLIK, Sieraków Śląski wraz z zapleczem sanitarno-szatniowym</t>
  </si>
  <si>
    <t>Budynek CO, Wędzina Szkolna 23</t>
  </si>
  <si>
    <t>Plac zabaw, Sieraków śląski ul. Szkolna 4</t>
  </si>
  <si>
    <t>Budynek przedszkola wraz z mieszkaniami, Ciasna ul. Zjednoczenia 10</t>
  </si>
  <si>
    <t>Budynek mieszkalny, Wędzina ul. Wyzwolenia 9 (gmina jest właścicielem 1 mieszknia w budynku)</t>
  </si>
  <si>
    <t>Budynek mieszkalny, Panoszów ul. Ceramiczna 21 (3 mieszkania)</t>
  </si>
  <si>
    <t>żelbetowy</t>
  </si>
  <si>
    <t>Budynek niemieszkalny, Zborowskie ul. Fabryczna 7 (stara fabryka fajek 1 budynek)*</t>
  </si>
  <si>
    <t>Budynek remizy OSP, Dzielna ul. Szkolna 4</t>
  </si>
  <si>
    <t>Budynek remizy OSP, Jeżowa ul. Asfaltowa 28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</si>
  <si>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</si>
  <si>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</si>
  <si>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</si>
  <si>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</si>
  <si>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</si>
  <si>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</si>
  <si>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</si>
  <si>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</si>
  <si>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</si>
  <si>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</si>
  <si>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</si>
  <si>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</si>
  <si>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</si>
  <si>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</si>
  <si>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</si>
  <si>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Budynek wielofunkcyjny, Molna, Tylna 1</t>
  </si>
  <si>
    <t>betonowy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</si>
  <si>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</si>
  <si>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</si>
  <si>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</si>
  <si>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</si>
  <si>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</si>
  <si>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</si>
  <si>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</si>
  <si>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</si>
  <si>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</si>
  <si>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</si>
  <si>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</si>
  <si>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Budynek gospodarczy nr 1, Panoszów ul. Ceramiczna 19</t>
  </si>
  <si>
    <t>Budynek gospodarczy nr 2, Panoszów ul. Ceramiczna 19</t>
  </si>
  <si>
    <t>Budynek gospodarczy nr 1, Wędzina ul. Lompy 3,5,7</t>
  </si>
  <si>
    <t>Budynek gospodarczy nr 2, Wędzina ul. Lompy 3,5,7</t>
  </si>
  <si>
    <t>Toalety, Wędzina ul. Lompy 3,5,7</t>
  </si>
  <si>
    <t>Budynek gospodarczy nr 1, Panoszów ul. 1 Maja 21,23</t>
  </si>
  <si>
    <t>Budynek gospodarczy nr 2, Panoszów, ul. Ceramiczna 21</t>
  </si>
  <si>
    <t>Budynek gospodarczy, Dzielna ul. Szkolna 3</t>
  </si>
  <si>
    <t>Budynek gospodarczy, Zborowskie ul. Polna 24</t>
  </si>
  <si>
    <t>Część mieszkalna, Ciasna ul. Leśna 12</t>
  </si>
  <si>
    <t>Zespół pałacowo-parkowy, Sieraków Śląski ul. Parkowa 2</t>
  </si>
  <si>
    <t>Budynek gospodarczy, Panoszów, ul. Ceramiczna 21</t>
  </si>
  <si>
    <t>II połowa XIXw.</t>
  </si>
  <si>
    <t>Wiaty przystankowe</t>
  </si>
  <si>
    <t>Oswietlenie uliczne</t>
  </si>
  <si>
    <t>Oczyszczalnia ścieków i kanalizacja Sanitarna Sierakaów Śląski</t>
  </si>
  <si>
    <t>Oczyszczalnia ścieków i kanalizacja Sanitarna Ciasna</t>
  </si>
  <si>
    <t>Wodociagi i sieci wodociągowe Teren Gminy</t>
  </si>
  <si>
    <t>Sieć wodociagowa Panoszów</t>
  </si>
  <si>
    <t>Ogrodzenie boiska Panoszów</t>
  </si>
  <si>
    <t>Hydrofornia Panoszów ul. Szkolna</t>
  </si>
  <si>
    <t>Wiaty sportowe Zborowskie</t>
  </si>
  <si>
    <t>Oświetlenie boiska Sieraków Śląski</t>
  </si>
  <si>
    <t>Siedziska na boisku Ciasna</t>
  </si>
  <si>
    <t>Brama i furtka Sieraków Śląski</t>
  </si>
  <si>
    <t>Grzybek, Glinica</t>
  </si>
  <si>
    <t>Wjazd na boisko Sieraków Śląski</t>
  </si>
  <si>
    <t>Ogrodzenie boiska Wędzina</t>
  </si>
  <si>
    <t>Bramki na boisku sportowym Ciasna</t>
  </si>
  <si>
    <t>Boisko wielofunkcyjne Panoszów</t>
  </si>
  <si>
    <t>Oprawy oświetleniowe 508 sztuk</t>
  </si>
  <si>
    <t>Oprawy Led 374 sztuki</t>
  </si>
  <si>
    <t>Kanalizacja deszczowa Panoszów, Sieraków Śląski, Dzielna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</si>
  <si>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</si>
  <si>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</si>
  <si>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</si>
  <si>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</si>
  <si>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</si>
  <si>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</si>
  <si>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</si>
  <si>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</si>
  <si>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</si>
  <si>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</si>
  <si>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</si>
  <si>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</si>
  <si>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</si>
  <si>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</si>
  <si>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</si>
  <si>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</si>
  <si>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</si>
  <si>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</si>
  <si>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</si>
  <si>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</si>
  <si>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</si>
  <si>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</si>
  <si>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</si>
  <si>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</si>
  <si>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</si>
  <si>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Urząd Gminy</t>
  </si>
  <si>
    <t>Traktorki - pojazdy wolnobiezne</t>
  </si>
  <si>
    <t>Budynek gospodarczy -Molna ul.  Tylna 1</t>
  </si>
  <si>
    <t xml:space="preserve">drewniany </t>
  </si>
  <si>
    <t xml:space="preserve">drewno </t>
  </si>
  <si>
    <t xml:space="preserve">dachówka </t>
  </si>
  <si>
    <t xml:space="preserve">Budynek wiaty -Molna ul. Tylna </t>
  </si>
  <si>
    <t xml:space="preserve">B.wiaty - Glinica ul. Brzezinkowska 8 </t>
  </si>
  <si>
    <t>93.</t>
  </si>
  <si>
    <t>Targowisko,wiata, toaleta - Sieraków ul. Wyzwolenia 4</t>
  </si>
  <si>
    <t>94.</t>
  </si>
  <si>
    <t>95.</t>
  </si>
  <si>
    <t>Agregat prądotwórczy</t>
  </si>
  <si>
    <t>96.</t>
  </si>
  <si>
    <t xml:space="preserve">Bramki - boisko sportowe Ciasna </t>
  </si>
  <si>
    <t>92.</t>
  </si>
  <si>
    <t>97.</t>
  </si>
  <si>
    <t>98.</t>
  </si>
  <si>
    <t xml:space="preserve">Zadaszenie przy Hali sportowej w Ciasnej </t>
  </si>
  <si>
    <t>99.</t>
  </si>
  <si>
    <t>100.</t>
  </si>
  <si>
    <t>101.</t>
  </si>
  <si>
    <t>Lampy solarne 6 sztuk - wypożyczone</t>
  </si>
  <si>
    <t xml:space="preserve">Budynek szkoły z częścią mieszkalną w Sierakowie Śląskim ul. Szkolna 2 </t>
  </si>
  <si>
    <t>28.</t>
  </si>
  <si>
    <t>Budynek gospodarczy, Sieraków Śląski, ul. Dobrodzieńska 13 - w części należy do osób prywatnych</t>
  </si>
  <si>
    <t>Zagospodarowanie boiska w Ciasnej</t>
  </si>
  <si>
    <t>41.</t>
  </si>
  <si>
    <t>60.</t>
  </si>
  <si>
    <t>Namioty 2 sztuki</t>
  </si>
  <si>
    <t xml:space="preserve">Budynek wpisany do rejestru zabytków, po wymianie pokrycia dachu </t>
  </si>
  <si>
    <t>Budynek wpisany do rejestru zabytków, do remontu</t>
  </si>
  <si>
    <t>Szkoła Podstawowa w Zboroskiem</t>
  </si>
  <si>
    <t>Budynek remizy OSP, Ciasna ul. Zjednoczenia 2* (z częścią Gminnego Ośrodka Kultury)</t>
  </si>
  <si>
    <t>Budynek remizy OSP, Wędzina ul. Szkolna 16</t>
  </si>
  <si>
    <t>Budynek gospodarczy, Panoszów, ul. 1 maja 15</t>
  </si>
  <si>
    <t>Budynek gospodarczy, Wędzina ul. Wyzwolenia 9 - w części należący do osób prywatnych</t>
  </si>
  <si>
    <t>Kanalizacja sanitarna, sieć kanalizacyjna Glinica</t>
  </si>
  <si>
    <t>Sieć kanalizacyjna Zborowskie</t>
  </si>
  <si>
    <t>Stacja uzdatniania wody Sieraków Przywary</t>
  </si>
  <si>
    <t>Zbiornik wieżowy i studnie Ciasna</t>
  </si>
  <si>
    <t>Boiska sportowe Jeżowa, Wędzina, Molna</t>
  </si>
  <si>
    <t>Siedziska na boisku Sieraków Śląski</t>
  </si>
  <si>
    <t>Fontanna z kamienia Sieraków Śląski ul. Wyzwolenia 4</t>
  </si>
  <si>
    <t>Grzybek Ciasna ul. Szkolna</t>
  </si>
  <si>
    <t>Wiata przystankowa Ciasna ul. Leśna 12</t>
  </si>
  <si>
    <t>Wiata drewniana altanka - Glinica boisko (ul. Boczna )</t>
  </si>
  <si>
    <t>Zestaw urządzeń Qitele na plac zabaw przy ul. Ks. Twardocha w Ciasnej</t>
  </si>
  <si>
    <t>Zestaw urządzeń KID-05 Qitele na plac zabaw w Panoszowie</t>
  </si>
  <si>
    <t>Zestaw urządzeń KID-03 Qitele na plac zabaw w Sierakowie Śląskim</t>
  </si>
  <si>
    <t xml:space="preserve">Zestaw urządzeń DW-11 z bujakiem ogrągłym na plac zabaw w Glinicy </t>
  </si>
  <si>
    <t>Modernizacja boiska w Glinicy przy ul. Brzezinkowskiej</t>
  </si>
  <si>
    <t xml:space="preserve">- zgodne z przepisami o ochronie przeciwpożarowej,
- gaśnice, 
- hydranty zewnętrzne usytuawane przy budynku,                                                           - hydranty wewnętrzne - 2 sztuki
</t>
  </si>
  <si>
    <t>Budynek Urzędu Gminy w Ciasnej, ul. Nowa 1a</t>
  </si>
  <si>
    <t xml:space="preserve">- zgodne z przepisami o ochronie przeciwpożarowej,
- urządzenie sygnalizujące powstanie pożaru,
- gaśnice
- hydranty zewnętrzne
</t>
  </si>
  <si>
    <t xml:space="preserve">Budynek przedszkola wraz z mieszkaniami, Ciasna, ul. Zjednoczenia 10 </t>
  </si>
  <si>
    <t xml:space="preserve">- zgodne z przepisami o ochronie przeciwpożarowej,
- gaśnice
- hydranty zewnętrzne
</t>
  </si>
  <si>
    <t>Budynek mieszkalno - użytkowy Zborowskie, ul. Główna 34</t>
  </si>
  <si>
    <t>Budynek niemieszkalny, Panoszów, ul. 1000-lecia 2</t>
  </si>
  <si>
    <t>Budynek niemieszkalny - szkoła, Jeżowa, ul. Asfaltowa 29</t>
  </si>
  <si>
    <t>- zgodne z przepisami o ochronie przeciwpożarowej,                                           - gaśnice                                                          - hydranty zewnętrzne</t>
  </si>
  <si>
    <t>Rewitalizacja ulic - Lubliniecka, Stawowa, Dobrodzieńska - Budynek integracji społecznej, wiaty, oświetlenie, parkingi, scena, siedziska, Elementy małej architektury, mury oporowe</t>
  </si>
  <si>
    <t>102.</t>
  </si>
  <si>
    <t>Nr rej.</t>
  </si>
  <si>
    <t>Marka, 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</si>
  <si>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</si>
  <si>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</si>
  <si>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</si>
  <si>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</si>
  <si>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</si>
  <si>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</si>
  <si>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Użytkownik</t>
  </si>
  <si>
    <t>SLU 3K70</t>
  </si>
  <si>
    <t>Volvo FL290</t>
  </si>
  <si>
    <t>specjalny, pożarniczy</t>
  </si>
  <si>
    <t>YV2TH60AXBB572952</t>
  </si>
  <si>
    <t>OSP Ciasna</t>
  </si>
  <si>
    <t>SLU 50YR</t>
  </si>
  <si>
    <t>Ford Transit</t>
  </si>
  <si>
    <t>WFONXXTTFNAT26144</t>
  </si>
  <si>
    <t>SLU 5H66</t>
  </si>
  <si>
    <t>Star 244L</t>
  </si>
  <si>
    <t>A244L07158</t>
  </si>
  <si>
    <t>OSP Molna</t>
  </si>
  <si>
    <t>SLU H112</t>
  </si>
  <si>
    <t>Star 200</t>
  </si>
  <si>
    <t>735</t>
  </si>
  <si>
    <t>SLU 3G08</t>
  </si>
  <si>
    <t>Opel Vivaro</t>
  </si>
  <si>
    <t>WOLI7BCB04V644839</t>
  </si>
  <si>
    <t>SLU 31KJ</t>
  </si>
  <si>
    <t>VW Transporter</t>
  </si>
  <si>
    <t>WV2ZZZ70ZNH045569</t>
  </si>
  <si>
    <t>OSP Zborowskie</t>
  </si>
  <si>
    <t>CZA 244E</t>
  </si>
  <si>
    <t>12203</t>
  </si>
  <si>
    <t>SLU 07HC</t>
  </si>
  <si>
    <t>WFOKXXGBVKLL22318</t>
  </si>
  <si>
    <t>OSP Jeżowa</t>
  </si>
  <si>
    <t>SLU 55UL</t>
  </si>
  <si>
    <t>Steyr</t>
  </si>
  <si>
    <t>7906841375103</t>
  </si>
  <si>
    <t>OSP Dzielna</t>
  </si>
  <si>
    <t>CEM 0928</t>
  </si>
  <si>
    <t>Żuk A06</t>
  </si>
  <si>
    <t>51851</t>
  </si>
  <si>
    <t>SLU 99C8</t>
  </si>
  <si>
    <t>VWLT35</t>
  </si>
  <si>
    <t>WV1ZZZ2DZZH007736</t>
  </si>
  <si>
    <t>OSP Wędzina</t>
  </si>
  <si>
    <t>SLU 27EC</t>
  </si>
  <si>
    <t>SU90244AT</t>
  </si>
  <si>
    <t xml:space="preserve">OSP Sieraków śl. </t>
  </si>
  <si>
    <t>SLU 6A48</t>
  </si>
  <si>
    <t>WOLI7ACA63V606385</t>
  </si>
  <si>
    <t>SLUC471</t>
  </si>
  <si>
    <t>VWT-4</t>
  </si>
  <si>
    <t>CZ0300916</t>
  </si>
  <si>
    <t>SLU80G9</t>
  </si>
  <si>
    <t>Mercedes Sprinter 311</t>
  </si>
  <si>
    <t xml:space="preserve">sam. Osob. </t>
  </si>
  <si>
    <t>WDB9036721R549310</t>
  </si>
  <si>
    <t>SLU2T27</t>
  </si>
  <si>
    <t>Widpol</t>
  </si>
  <si>
    <t>przyczepka lekka</t>
  </si>
  <si>
    <t>SX911D30130AW1112</t>
  </si>
  <si>
    <t>SLU4T30</t>
  </si>
  <si>
    <t>SX911D30130AW1132</t>
  </si>
  <si>
    <t>SLU86W7</t>
  </si>
  <si>
    <t>WIOLA W2</t>
  </si>
  <si>
    <t>przyczepka specjalna</t>
  </si>
  <si>
    <t>SUCE6AYA4D1000953</t>
  </si>
  <si>
    <t>SLUG112</t>
  </si>
  <si>
    <t>STAR 1142</t>
  </si>
  <si>
    <t>SUS1142CFV0013267</t>
  </si>
  <si>
    <t>SLU45T4</t>
  </si>
  <si>
    <t>Opel Movano</t>
  </si>
  <si>
    <t>W0LVUU603HB120740</t>
  </si>
  <si>
    <t>SLU05V4</t>
  </si>
  <si>
    <t>Wiola W1</t>
  </si>
  <si>
    <t>bd.</t>
  </si>
  <si>
    <t>SUCE5ASA4G1001273</t>
  </si>
  <si>
    <t>SLU4KS4</t>
  </si>
  <si>
    <t>Suma ubezpieczenia w AC</t>
  </si>
  <si>
    <t>RENAULT MDB3D</t>
  </si>
  <si>
    <t>VF640K868KB001127</t>
  </si>
  <si>
    <t>Budynek mieszkalno-użytkowy, Zborowskie ul. Myśliwska 1 (przedszkole, szkoła, biblioteka, 6 lokali mieszkalnych)</t>
  </si>
  <si>
    <t>103.</t>
  </si>
  <si>
    <t>104.</t>
  </si>
  <si>
    <t>105.</t>
  </si>
  <si>
    <t>Ogólnodostępna strefa aktywności w miejscowości Zborowskie</t>
  </si>
  <si>
    <t>Ogólnodostępna strefa aktywności w miejscowości Ciasna</t>
  </si>
  <si>
    <t>Ogólnodostępna strefa aktywności w miejscowości Glinica</t>
  </si>
  <si>
    <t>Place zabaw i centrum sportowe (Ciasna, Jeżowa, Sieraków, Zborowskie, Glinica, Molna, Wędzina)</t>
  </si>
  <si>
    <t>Ilość szkód</t>
  </si>
  <si>
    <t>Wypłaty</t>
  </si>
  <si>
    <t>Ubezpieczenie mienia od wszystkich ryzyk</t>
  </si>
  <si>
    <t>Ubezpieczenie sprzętu elektronicznego</t>
  </si>
  <si>
    <t>Ubezpieczenie odpowiedzialności cywilnej</t>
  </si>
  <si>
    <t>Ubezpieczenie OC ppm</t>
  </si>
  <si>
    <t>Ubezpieczenie AC</t>
  </si>
  <si>
    <t>Ubezpieczenie NNW OSP</t>
  </si>
  <si>
    <t xml:space="preserve">Ubezpieczenie NNW </t>
  </si>
  <si>
    <t>3 w tym 1 w rezerwie</t>
  </si>
  <si>
    <t>2 820,51 zł wypłacono i 300,00 zł w rezerwie</t>
  </si>
  <si>
    <t>SLU8CN6</t>
  </si>
  <si>
    <t>SLU8LW9</t>
  </si>
  <si>
    <t>ciągnik rolniczy</t>
  </si>
  <si>
    <t>SLU3LW9</t>
  </si>
  <si>
    <t>Pomot T544</t>
  </si>
  <si>
    <t>przyczepa ascenizacyjna</t>
  </si>
  <si>
    <t>SX9PC15440190720</t>
  </si>
  <si>
    <t>New Holland</t>
  </si>
  <si>
    <t>HACT6125VKEG06134</t>
  </si>
  <si>
    <t>Volkswagen Transporter</t>
  </si>
  <si>
    <t>WV2ZZZ7HZ4H047166</t>
  </si>
  <si>
    <t>OSP Glinica</t>
  </si>
  <si>
    <t>106.</t>
  </si>
  <si>
    <t xml:space="preserve">Tablice interaktywne </t>
  </si>
  <si>
    <t>Monitory interaktywne</t>
  </si>
  <si>
    <t xml:space="preserve">- zgodne z przepisami o ochronie przeciwpożarowej,
- gaśnice, 
</t>
  </si>
  <si>
    <t>Budynek mieszkalny, Sieraków Śląski ul. Dobrodzieńska 13 (1 lokal użytkowy, lokale mieszkalne)</t>
  </si>
  <si>
    <t>Budynek wielofunkcyjny, Zborowskie ul. Główna 34</t>
  </si>
  <si>
    <t>Budynek gospodarczy, Sieraków Śląski ul. Wyzwolenia 2A</t>
  </si>
  <si>
    <t>Budynek wielofunkcyjny, Panoszów ul. 1000-lecia 2*</t>
  </si>
  <si>
    <t>Budynek niemieszkalny - w tym przedszkole, Jeżowa ul. Asfaltowa 29</t>
  </si>
  <si>
    <t>Budynek wielofunkcyjny - OSP, Glinica ul. Brzezinkowska 8*</t>
  </si>
  <si>
    <t>Budynek wielofunkcyjny, Dzielna ul. Szkolna 3*</t>
  </si>
  <si>
    <t>Budynek gospodarczy w Glinicy, ul. Asfaltowa 6</t>
  </si>
  <si>
    <t>Budynek szkolny wraz z częścią mieszkalną i częścia wynajmowana przez Bibliotekę Gminną, Glinica, ul. Asfaltowa 6</t>
  </si>
  <si>
    <t>Budynek szkolny w Molnej wraz z częścią mieszkalną</t>
  </si>
  <si>
    <t>107.</t>
  </si>
  <si>
    <t>Budynek hali sportowej w Ciasnej (w tym: biblioteka, administracja oświaty, siedziba sołectwa, pomieszczenie dla sportowców)</t>
  </si>
  <si>
    <t>108.</t>
  </si>
  <si>
    <t>109.</t>
  </si>
  <si>
    <t>Hala sportowa, Sieraków Śląski ul. Parkowa 2 (w tym: biblioteka, pomieszczenia dla sportowców)</t>
  </si>
  <si>
    <t>Przedszkole, Ciasna, ul. Zjednoczenia 90 (obiekt dzierżawiony od odoby fizycznej, lokalizacja do OC)</t>
  </si>
  <si>
    <t>Szkoła podstawowa, przedszkole Wędzina ul. Szkolna 23</t>
  </si>
  <si>
    <t>Budynek szkoły po modernizacji, Zborowskie ul. Główna 33</t>
  </si>
  <si>
    <t xml:space="preserve">
- stały dozór wewnątrz 7.30-15.30
</t>
  </si>
  <si>
    <t xml:space="preserve">
- stały dozór wewnątrz 7.00-15.00,
- stały dozór na zewnątrz 7.00-15.00,
</t>
  </si>
  <si>
    <t xml:space="preserve">
- stały dozór wewnątrz 8.00-16.00,
- stały dozór na zewnątrz 8.00-16.00,
</t>
  </si>
  <si>
    <t xml:space="preserve">- 2 zamki wielozastawkowe w dzrwiach zewnętrznych
- stały dozór wewnątrz 7.00-16.00,
- stały dozór na zewnątrz 7.00-16.00,
</t>
  </si>
  <si>
    <t xml:space="preserve">- 2 zamki wielozastawkowe w drzwiach zewnętrznych
- stały dozór wewnątrz 8-16,
- stały dozór na zewnątrz 8-16,
</t>
  </si>
  <si>
    <t xml:space="preserve">- zgodne z przepisami o ochronie przeciwpożarowej,
</t>
  </si>
  <si>
    <t>- 2 zamki wielozastawkowe w drzwiach zewnętrznych,
- stały dozór wewnątrz 7-17,
- stały dozór na zewnątrz 7-15,
- alarm (sala nr 5),</t>
  </si>
  <si>
    <t>- zgodne z przepisami o ochronie przeciwpożarowej,
- gaśnice, 
- hydrant wewnętrzny,</t>
  </si>
  <si>
    <t>- co najmniej 2 zamki wielozastawkowe w każdych drzwiach zewnętrznych,</t>
  </si>
  <si>
    <t xml:space="preserve">- zgodne z przepisami o ochronie przeciwpożarowej,
- gaśnice, agregaty: 1 szt.,
</t>
  </si>
  <si>
    <t>- zgodne z przepisami o ochronie przeciwpożarowej,
- gaśnice, agregaty: 1 szt.,</t>
  </si>
  <si>
    <t>Budynek gospodarczy, Ciasna ul. Lubliniecka</t>
  </si>
  <si>
    <t xml:space="preserve">- co najmniej 2 zamki wielozastawkowe w każdych drzwiach zewnętrznych,
- okratowane okna budynku,
</t>
  </si>
  <si>
    <t xml:space="preserve">- zgodne z przepisami o ochronie przeciwpożarowej,
- gaśnice, agregaty: 5 szt.,
</t>
  </si>
  <si>
    <t xml:space="preserve">
- stały dozór wewnątrz 8.00-16.00,
</t>
  </si>
  <si>
    <t xml:space="preserve">- 2 zamki wielozastawkowe w drzwiach zewnętrznych                                                    </t>
  </si>
  <si>
    <t xml:space="preserve">- zgodne z przepisami o ochronie przeciwpożarowej,                                           - gaśnice                                                         </t>
  </si>
  <si>
    <t>Budynek, ul. Szkolna 2</t>
  </si>
  <si>
    <t xml:space="preserve">- 2 zamki wielozastawkowe w każdych drzwiach zewnętrznych,                                    - stały dozór wewnątrz w godz. 7.00 - 17.00
- stały dozór na zewnątrz w godz. 7.00 - 15.00
</t>
  </si>
  <si>
    <t xml:space="preserve">- zgodne z przepisami o ochronie przeciwpożarowej,
- gaśnice,
</t>
  </si>
  <si>
    <t xml:space="preserve">- 2 zamki wielozastawkowe w każdych drzwiach zewnętrznych,
</t>
  </si>
  <si>
    <t>- zgodne z przepisami o ochronie przeciwpożarowej,
- gaśnice, agregaty:3  szt.,
- hydranty wewnętrzne:2  szt.,</t>
  </si>
  <si>
    <t>Hala sportowa, Ciasna ul. Zjednoczenia 2a</t>
  </si>
  <si>
    <t xml:space="preserve">- zgodne z przepisami o ochronie przeciwpożarowej,
- gaśnice, agregaty: 3 szt.,
</t>
  </si>
  <si>
    <t>Budynek szkoły, Molna, ul. Tylna 1</t>
  </si>
  <si>
    <t xml:space="preserve">- brak 
</t>
  </si>
  <si>
    <t>Budynek gospodarczy, Glinica, ul. Asfaltowa 6</t>
  </si>
  <si>
    <t>Budynek szkolny, Glinica, ul. Asfaltowa 6</t>
  </si>
  <si>
    <t>-  2 zamki wielozastawkowe w  drzwiach głównych zewnętrznych do budynku,
- okratowane okna budynku na parterze,
- 1 zamek wielozastawkowy w tylnych drzwiach do budynku,
- system alarmujący służby z całodobową ochroną, (czujki ruchu)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</si>
</sst>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0" borderId="0"/>
  </cellStyleXfs>
  <cellXfs count="205">
    <xf numFmtId="0" fontId="0" fillId="0" borderId="0" xfId="0"/>
    <xf numFmtId="0" fontId="0" fillId="5" borderId="0" xfId="0" applyFill="1"/>
    <xf numFmtId="0" fontId="1" fillId="5" borderId="10" xfId="1" applyFont="1" applyFill="1" applyBorder="1" applyAlignment="1">
      <alignment vertical="center" wrapText="1"/>
    </xf>
    <xf numFmtId="0" fontId="1" fillId="5" borderId="11" xfId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0" fontId="1" fillId="0" borderId="6" xfId="1" applyFont="1" applyFill="1" applyBorder="1" applyAlignment="1">
      <alignment vertical="center"/>
    </xf>
    <xf numFmtId="49" fontId="7" fillId="5" borderId="4" xfId="0" applyNumberFormat="1" applyFont="1" applyFill="1" applyBorder="1" applyAlignment="1">
      <alignment horizontal="left" vertical="center" wrapText="1"/>
    </xf>
    <xf numFmtId="0" fontId="1" fillId="5" borderId="12" xfId="1" applyFont="1" applyFill="1" applyBorder="1" applyAlignment="1">
      <alignment vertical="center" wrapText="1"/>
    </xf>
    <xf numFmtId="0" fontId="1" fillId="0" borderId="0" xfId="2" applyFont="1"/>
    <xf numFmtId="0" fontId="1" fillId="0" borderId="0" xfId="2" applyFont="1" applyBorder="1" applyAlignment="1">
      <alignment vertical="center"/>
    </xf>
    <xf numFmtId="0" fontId="2" fillId="0" borderId="12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1" fillId="5" borderId="2" xfId="1" applyFont="1" applyFill="1" applyBorder="1" applyAlignment="1">
      <alignment horizontal="left" vertical="center" wrapText="1"/>
    </xf>
    <xf numFmtId="2" fontId="1" fillId="5" borderId="0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2" fontId="2" fillId="5" borderId="4" xfId="1" applyNumberFormat="1" applyFont="1" applyFill="1" applyBorder="1" applyAlignment="1">
      <alignment horizontal="center" vertical="center" wrapText="1"/>
    </xf>
    <xf numFmtId="0" fontId="2" fillId="5" borderId="5" xfId="1" applyNumberFormat="1" applyFont="1" applyFill="1" applyBorder="1" applyAlignment="1">
      <alignment horizontal="center" vertical="center" wrapText="1"/>
    </xf>
    <xf numFmtId="0" fontId="1" fillId="5" borderId="6" xfId="1" applyFont="1" applyFill="1" applyBorder="1" applyAlignment="1">
      <alignment vertical="center" wrapText="1"/>
    </xf>
    <xf numFmtId="0" fontId="1" fillId="5" borderId="2" xfId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left" vertical="center"/>
    </xf>
    <xf numFmtId="164" fontId="1" fillId="5" borderId="0" xfId="1" applyNumberFormat="1" applyFont="1" applyFill="1" applyBorder="1" applyAlignment="1">
      <alignment horizontal="right" vertical="center"/>
    </xf>
    <xf numFmtId="0" fontId="1" fillId="5" borderId="0" xfId="1" applyNumberFormat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center" vertical="center"/>
    </xf>
    <xf numFmtId="0" fontId="9" fillId="5" borderId="0" xfId="0" applyFont="1" applyFill="1"/>
    <xf numFmtId="0" fontId="1" fillId="5" borderId="7" xfId="1" applyFont="1" applyFill="1" applyBorder="1" applyAlignment="1">
      <alignment vertical="center" wrapText="1"/>
    </xf>
    <xf numFmtId="0" fontId="1" fillId="5" borderId="8" xfId="1" applyFont="1" applyFill="1" applyBorder="1" applyAlignment="1">
      <alignment horizontal="left" vertical="center" wrapText="1"/>
    </xf>
    <xf numFmtId="0" fontId="1" fillId="5" borderId="8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vertical="center"/>
    </xf>
    <xf numFmtId="0" fontId="1" fillId="5" borderId="2" xfId="1" applyFont="1" applyFill="1" applyBorder="1" applyAlignment="1">
      <alignment vertical="center" wrapText="1"/>
    </xf>
    <xf numFmtId="0" fontId="9" fillId="0" borderId="0" xfId="0" applyFont="1"/>
    <xf numFmtId="0" fontId="1" fillId="5" borderId="0" xfId="1" applyFont="1" applyFill="1" applyBorder="1" applyAlignment="1">
      <alignment vertical="center" wrapText="1"/>
    </xf>
    <xf numFmtId="164" fontId="1" fillId="2" borderId="2" xfId="1" applyNumberFormat="1" applyFont="1" applyFill="1" applyBorder="1" applyAlignment="1">
      <alignment vertical="center"/>
    </xf>
    <xf numFmtId="0" fontId="8" fillId="2" borderId="0" xfId="0" applyFont="1" applyFill="1"/>
    <xf numFmtId="164" fontId="1" fillId="5" borderId="3" xfId="1" applyNumberFormat="1" applyFont="1" applyFill="1" applyBorder="1" applyAlignment="1">
      <alignment horizontal="right" vertical="center"/>
    </xf>
    <xf numFmtId="2" fontId="1" fillId="5" borderId="3" xfId="1" applyNumberFormat="1" applyFont="1" applyFill="1" applyBorder="1" applyAlignment="1">
      <alignment horizontal="center" vertical="center"/>
    </xf>
    <xf numFmtId="0" fontId="1" fillId="5" borderId="5" xfId="1" applyNumberFormat="1" applyFont="1" applyFill="1" applyBorder="1" applyAlignment="1">
      <alignment horizontal="center" vertical="center"/>
    </xf>
    <xf numFmtId="0" fontId="1" fillId="5" borderId="10" xfId="1" applyFont="1" applyFill="1" applyBorder="1" applyAlignment="1">
      <alignment horizontal="center" vertical="center"/>
    </xf>
    <xf numFmtId="164" fontId="1" fillId="5" borderId="2" xfId="1" applyNumberFormat="1" applyFont="1" applyFill="1" applyBorder="1" applyAlignment="1">
      <alignment horizontal="right" vertical="center"/>
    </xf>
    <xf numFmtId="2" fontId="1" fillId="5" borderId="2" xfId="1" applyNumberFormat="1" applyFont="1" applyFill="1" applyBorder="1" applyAlignment="1">
      <alignment horizontal="center" vertical="center"/>
    </xf>
    <xf numFmtId="0" fontId="1" fillId="5" borderId="2" xfId="1" applyNumberFormat="1" applyFont="1" applyFill="1" applyBorder="1" applyAlignment="1">
      <alignment horizontal="center" vertical="center"/>
    </xf>
    <xf numFmtId="0" fontId="1" fillId="5" borderId="7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horizontal="center" vertical="center"/>
    </xf>
    <xf numFmtId="0" fontId="1" fillId="5" borderId="14" xfId="1" applyFont="1" applyFill="1" applyBorder="1" applyAlignment="1">
      <alignment vertical="center" wrapText="1"/>
    </xf>
    <xf numFmtId="164" fontId="1" fillId="5" borderId="14" xfId="1" applyNumberFormat="1" applyFont="1" applyFill="1" applyBorder="1" applyAlignment="1">
      <alignment horizontal="right" vertical="center"/>
    </xf>
    <xf numFmtId="2" fontId="1" fillId="5" borderId="14" xfId="1" applyNumberFormat="1" applyFont="1" applyFill="1" applyBorder="1" applyAlignment="1">
      <alignment horizontal="center" vertical="center"/>
    </xf>
    <xf numFmtId="0" fontId="1" fillId="5" borderId="7" xfId="1" applyNumberFormat="1" applyFont="1" applyFill="1" applyBorder="1" applyAlignment="1">
      <alignment horizontal="center" vertical="center"/>
    </xf>
    <xf numFmtId="0" fontId="1" fillId="5" borderId="11" xfId="1" applyFont="1" applyFill="1" applyBorder="1" applyAlignment="1">
      <alignment horizontal="center" vertical="center"/>
    </xf>
    <xf numFmtId="164" fontId="1" fillId="5" borderId="15" xfId="1" applyNumberFormat="1" applyFont="1" applyFill="1" applyBorder="1" applyAlignment="1">
      <alignment horizontal="right" vertical="center"/>
    </xf>
    <xf numFmtId="2" fontId="1" fillId="5" borderId="15" xfId="1" applyNumberFormat="1" applyFont="1" applyFill="1" applyBorder="1" applyAlignment="1">
      <alignment horizontal="center" vertical="center"/>
    </xf>
    <xf numFmtId="0" fontId="1" fillId="5" borderId="8" xfId="1" applyNumberFormat="1" applyFont="1" applyFill="1" applyBorder="1" applyAlignment="1">
      <alignment horizontal="center" vertical="center"/>
    </xf>
    <xf numFmtId="0" fontId="1" fillId="5" borderId="15" xfId="1" applyFont="1" applyFill="1" applyBorder="1" applyAlignment="1">
      <alignment horizontal="center" vertical="center"/>
    </xf>
    <xf numFmtId="0" fontId="1" fillId="5" borderId="3" xfId="1" applyFont="1" applyFill="1" applyBorder="1"/>
    <xf numFmtId="0" fontId="1" fillId="5" borderId="3" xfId="1" applyFont="1" applyFill="1" applyBorder="1" applyAlignment="1">
      <alignment vertical="center" wrapText="1"/>
    </xf>
    <xf numFmtId="0" fontId="1" fillId="5" borderId="0" xfId="1" applyFont="1" applyFill="1"/>
    <xf numFmtId="0" fontId="2" fillId="5" borderId="0" xfId="1" applyFont="1" applyFill="1" applyAlignment="1">
      <alignment horizontal="left" vertical="center" wrapText="1"/>
    </xf>
    <xf numFmtId="0" fontId="2" fillId="5" borderId="0" xfId="1" applyFont="1" applyFill="1" applyAlignment="1">
      <alignment horizontal="center" vertical="center"/>
    </xf>
    <xf numFmtId="0" fontId="1" fillId="5" borderId="0" xfId="1" applyFont="1" applyFill="1" applyBorder="1" applyAlignment="1">
      <alignment vertical="center"/>
    </xf>
    <xf numFmtId="0" fontId="1" fillId="5" borderId="9" xfId="1" applyFont="1" applyFill="1" applyBorder="1" applyAlignment="1">
      <alignment horizontal="right" vertical="center"/>
    </xf>
    <xf numFmtId="0" fontId="1" fillId="5" borderId="9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center" vertical="center"/>
    </xf>
    <xf numFmtId="164" fontId="1" fillId="5" borderId="7" xfId="1" applyNumberFormat="1" applyFont="1" applyFill="1" applyBorder="1" applyAlignment="1">
      <alignment horizontal="right" vertical="center"/>
    </xf>
    <xf numFmtId="2" fontId="1" fillId="5" borderId="7" xfId="1" applyNumberFormat="1" applyFont="1" applyFill="1" applyBorder="1" applyAlignment="1">
      <alignment horizontal="center" vertical="center"/>
    </xf>
    <xf numFmtId="164" fontId="1" fillId="5" borderId="8" xfId="1" applyNumberFormat="1" applyFont="1" applyFill="1" applyBorder="1" applyAlignment="1">
      <alignment horizontal="right" vertical="center"/>
    </xf>
    <xf numFmtId="2" fontId="1" fillId="5" borderId="8" xfId="1" applyNumberFormat="1" applyFont="1" applyFill="1" applyBorder="1" applyAlignment="1">
      <alignment horizontal="center" vertical="center"/>
    </xf>
    <xf numFmtId="0" fontId="1" fillId="5" borderId="0" xfId="1" applyFont="1" applyFill="1" applyBorder="1" applyAlignment="1">
      <alignment horizontal="right" vertical="center"/>
    </xf>
    <xf numFmtId="0" fontId="1" fillId="5" borderId="2" xfId="1" applyFont="1" applyFill="1" applyBorder="1" applyAlignment="1">
      <alignment horizontal="center" vertical="center" wrapText="1"/>
    </xf>
    <xf numFmtId="2" fontId="1" fillId="5" borderId="2" xfId="1" applyNumberFormat="1" applyFont="1" applyFill="1" applyBorder="1" applyAlignment="1">
      <alignment horizontal="center" vertical="center" wrapText="1"/>
    </xf>
    <xf numFmtId="164" fontId="1" fillId="5" borderId="9" xfId="1" applyNumberFormat="1" applyFont="1" applyFill="1" applyBorder="1" applyAlignment="1">
      <alignment horizontal="right" vertical="center"/>
    </xf>
    <xf numFmtId="0" fontId="1" fillId="5" borderId="9" xfId="1" applyNumberFormat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vertical="center" wrapText="1"/>
    </xf>
    <xf numFmtId="0" fontId="9" fillId="5" borderId="0" xfId="0" applyFont="1" applyFill="1" applyAlignment="1">
      <alignment wrapText="1"/>
    </xf>
    <xf numFmtId="0" fontId="2" fillId="5" borderId="2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2" fontId="2" fillId="5" borderId="2" xfId="1" applyNumberFormat="1" applyFont="1" applyFill="1" applyBorder="1" applyAlignment="1">
      <alignment horizontal="center" vertical="center" wrapText="1"/>
    </xf>
    <xf numFmtId="0" fontId="2" fillId="5" borderId="2" xfId="1" applyNumberFormat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/>
    </xf>
    <xf numFmtId="0" fontId="1" fillId="5" borderId="16" xfId="1" applyFont="1" applyFill="1" applyBorder="1" applyAlignment="1">
      <alignment vertical="center" wrapText="1"/>
    </xf>
    <xf numFmtId="164" fontId="1" fillId="5" borderId="16" xfId="1" applyNumberFormat="1" applyFont="1" applyFill="1" applyBorder="1" applyAlignment="1">
      <alignment horizontal="right" vertical="center"/>
    </xf>
    <xf numFmtId="2" fontId="1" fillId="5" borderId="16" xfId="1" applyNumberFormat="1" applyFont="1" applyFill="1" applyBorder="1" applyAlignment="1">
      <alignment horizontal="center" vertical="center"/>
    </xf>
    <xf numFmtId="0" fontId="1" fillId="5" borderId="16" xfId="1" applyNumberFormat="1" applyFont="1" applyFill="1" applyBorder="1" applyAlignment="1">
      <alignment horizontal="center" vertical="center"/>
    </xf>
    <xf numFmtId="0" fontId="1" fillId="5" borderId="16" xfId="1" applyFont="1" applyFill="1" applyBorder="1" applyAlignment="1">
      <alignment horizontal="left" vertical="center" wrapText="1"/>
    </xf>
    <xf numFmtId="0" fontId="1" fillId="5" borderId="16" xfId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9" fillId="0" borderId="0" xfId="0" applyNumberFormat="1" applyFont="1"/>
    <xf numFmtId="0" fontId="1" fillId="0" borderId="12" xfId="3" applyFont="1" applyBorder="1" applyAlignment="1">
      <alignment vertical="center"/>
    </xf>
    <xf numFmtId="4" fontId="9" fillId="0" borderId="0" xfId="0" applyNumberFormat="1" applyFont="1"/>
    <xf numFmtId="0" fontId="1" fillId="0" borderId="12" xfId="3" applyFont="1" applyBorder="1" applyAlignment="1">
      <alignment horizontal="center" vertical="center"/>
    </xf>
    <xf numFmtId="164" fontId="1" fillId="0" borderId="12" xfId="3" applyNumberFormat="1" applyFont="1" applyFill="1" applyBorder="1" applyAlignment="1">
      <alignment vertical="center"/>
    </xf>
    <xf numFmtId="0" fontId="1" fillId="0" borderId="12" xfId="3" applyFont="1" applyFill="1" applyBorder="1" applyAlignment="1">
      <alignment vertical="center"/>
    </xf>
    <xf numFmtId="164" fontId="1" fillId="4" borderId="12" xfId="3" applyNumberFormat="1" applyFont="1" applyFill="1" applyBorder="1" applyAlignment="1">
      <alignment vertical="center"/>
    </xf>
    <xf numFmtId="164" fontId="1" fillId="5" borderId="2" xfId="1" applyNumberFormat="1" applyFont="1" applyFill="1" applyBorder="1" applyAlignment="1">
      <alignment vertical="center"/>
    </xf>
    <xf numFmtId="0" fontId="1" fillId="6" borderId="2" xfId="1" applyFont="1" applyFill="1" applyBorder="1" applyAlignment="1">
      <alignment vertical="center" wrapText="1"/>
    </xf>
    <xf numFmtId="164" fontId="1" fillId="6" borderId="2" xfId="1" applyNumberFormat="1" applyFont="1" applyFill="1" applyBorder="1" applyAlignment="1">
      <alignment vertical="center"/>
    </xf>
    <xf numFmtId="2" fontId="1" fillId="6" borderId="2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vertical="center" wrapText="1"/>
    </xf>
    <xf numFmtId="164" fontId="1" fillId="5" borderId="7" xfId="1" applyNumberFormat="1" applyFont="1" applyFill="1" applyBorder="1" applyAlignment="1">
      <alignment vertical="center"/>
    </xf>
    <xf numFmtId="14" fontId="1" fillId="5" borderId="7" xfId="1" applyNumberFormat="1" applyFont="1" applyFill="1" applyBorder="1" applyAlignment="1">
      <alignment horizontal="center" vertical="center"/>
    </xf>
    <xf numFmtId="164" fontId="9" fillId="5" borderId="0" xfId="0" applyNumberFormat="1" applyFont="1" applyFill="1"/>
    <xf numFmtId="0" fontId="1" fillId="0" borderId="6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20" xfId="3" applyFont="1" applyBorder="1" applyAlignment="1">
      <alignment horizontal="center" vertical="center" wrapText="1"/>
    </xf>
    <xf numFmtId="49" fontId="2" fillId="0" borderId="12" xfId="3" applyNumberFormat="1" applyFont="1" applyBorder="1" applyAlignment="1">
      <alignment horizontal="center" vertical="center" wrapText="1"/>
    </xf>
    <xf numFmtId="0" fontId="2" fillId="3" borderId="20" xfId="3" applyFont="1" applyFill="1" applyBorder="1" applyAlignment="1">
      <alignment vertical="center"/>
    </xf>
    <xf numFmtId="0" fontId="1" fillId="0" borderId="12" xfId="3" applyBorder="1" applyAlignment="1">
      <alignment horizontal="center" vertical="center"/>
    </xf>
    <xf numFmtId="49" fontId="1" fillId="0" borderId="12" xfId="3" applyNumberFormat="1" applyBorder="1" applyAlignment="1">
      <alignment horizontal="center" vertical="center"/>
    </xf>
    <xf numFmtId="164" fontId="13" fillId="0" borderId="12" xfId="3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64" fontId="1" fillId="0" borderId="12" xfId="3" applyNumberFormat="1" applyBorder="1" applyAlignment="1">
      <alignment horizontal="center" vertical="center"/>
    </xf>
    <xf numFmtId="164" fontId="1" fillId="0" borderId="2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vertical="center" wrapText="1"/>
    </xf>
    <xf numFmtId="0" fontId="16" fillId="0" borderId="12" xfId="8" applyFont="1" applyBorder="1" applyAlignment="1">
      <alignment horizontal="center" vertical="center"/>
    </xf>
    <xf numFmtId="164" fontId="16" fillId="0" borderId="12" xfId="8" applyNumberFormat="1" applyFont="1" applyBorder="1" applyAlignment="1">
      <alignment horizontal="center" vertical="center"/>
    </xf>
    <xf numFmtId="0" fontId="16" fillId="0" borderId="12" xfId="8" applyFont="1" applyBorder="1" applyAlignment="1">
      <alignment horizontal="left" vertical="center" wrapText="1"/>
    </xf>
    <xf numFmtId="0" fontId="14" fillId="0" borderId="12" xfId="8" applyBorder="1" applyAlignment="1">
      <alignment horizontal="center" vertical="center"/>
    </xf>
    <xf numFmtId="164" fontId="14" fillId="0" borderId="12" xfId="8" applyNumberFormat="1" applyBorder="1" applyAlignment="1">
      <alignment horizontal="center" vertical="center"/>
    </xf>
    <xf numFmtId="0" fontId="16" fillId="8" borderId="12" xfId="8" applyFont="1" applyFill="1" applyBorder="1" applyAlignment="1">
      <alignment horizontal="left" vertical="center" wrapText="1"/>
    </xf>
    <xf numFmtId="0" fontId="14" fillId="8" borderId="12" xfId="8" applyFill="1" applyBorder="1" applyAlignment="1">
      <alignment horizontal="center" vertical="center"/>
    </xf>
    <xf numFmtId="164" fontId="14" fillId="8" borderId="12" xfId="8" applyNumberFormat="1" applyFill="1" applyBorder="1" applyAlignment="1">
      <alignment horizontal="center" vertical="center"/>
    </xf>
    <xf numFmtId="0" fontId="0" fillId="8" borderId="0" xfId="0" applyFill="1"/>
    <xf numFmtId="0" fontId="16" fillId="0" borderId="12" xfId="0" applyFont="1" applyBorder="1"/>
    <xf numFmtId="164" fontId="0" fillId="8" borderId="0" xfId="0" applyNumberFormat="1" applyFill="1"/>
    <xf numFmtId="164" fontId="0" fillId="0" borderId="0" xfId="0" applyNumberFormat="1"/>
    <xf numFmtId="0" fontId="15" fillId="0" borderId="12" xfId="8" applyFont="1" applyBorder="1" applyAlignment="1">
      <alignment horizontal="center" vertical="center" wrapText="1"/>
    </xf>
    <xf numFmtId="164" fontId="15" fillId="0" borderId="12" xfId="8" applyNumberFormat="1" applyFont="1" applyBorder="1" applyAlignment="1">
      <alignment horizontal="center" vertical="center" wrapText="1"/>
    </xf>
    <xf numFmtId="0" fontId="2" fillId="3" borderId="21" xfId="3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22" xfId="3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12" xfId="3" applyNumberFormat="1" applyFont="1" applyBorder="1" applyAlignment="1">
      <alignment horizontal="center" vertical="center" wrapText="1"/>
    </xf>
    <xf numFmtId="164" fontId="2" fillId="3" borderId="21" xfId="3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1" fillId="5" borderId="12" xfId="3" applyNumberFormat="1" applyFont="1" applyFill="1" applyBorder="1" applyAlignment="1">
      <alignment vertical="center"/>
    </xf>
    <xf numFmtId="164" fontId="9" fillId="5" borderId="12" xfId="7" applyNumberFormat="1" applyFont="1" applyFill="1" applyBorder="1" applyAlignment="1">
      <alignment vertical="center"/>
    </xf>
    <xf numFmtId="44" fontId="9" fillId="9" borderId="12" xfId="7" applyNumberFormat="1" applyFont="1" applyFill="1" applyBorder="1" applyAlignment="1">
      <alignment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1" fillId="5" borderId="2" xfId="1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1" fillId="0" borderId="12" xfId="2" applyFont="1" applyBorder="1"/>
    <xf numFmtId="164" fontId="1" fillId="0" borderId="12" xfId="2" applyNumberFormat="1" applyFont="1" applyBorder="1" applyAlignment="1">
      <alignment vertical="center"/>
    </xf>
    <xf numFmtId="0" fontId="1" fillId="0" borderId="12" xfId="2" applyFont="1" applyBorder="1" applyAlignment="1">
      <alignment horizontal="center"/>
    </xf>
    <xf numFmtId="164" fontId="2" fillId="5" borderId="17" xfId="1" applyNumberFormat="1" applyFont="1" applyFill="1" applyBorder="1" applyAlignment="1">
      <alignment horizontal="left" vertical="center" wrapText="1"/>
    </xf>
    <xf numFmtId="0" fontId="2" fillId="5" borderId="18" xfId="1" applyFont="1" applyFill="1" applyBorder="1" applyAlignment="1">
      <alignment horizontal="left" vertical="center" wrapText="1"/>
    </xf>
    <xf numFmtId="0" fontId="2" fillId="5" borderId="19" xfId="1" applyFont="1" applyFill="1" applyBorder="1" applyAlignment="1">
      <alignment horizontal="left" vertical="center" wrapText="1"/>
    </xf>
    <xf numFmtId="0" fontId="2" fillId="5" borderId="17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left" vertical="center"/>
    </xf>
    <xf numFmtId="0" fontId="2" fillId="5" borderId="18" xfId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left" vertical="center"/>
    </xf>
    <xf numFmtId="0" fontId="1" fillId="5" borderId="2" xfId="1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/>
    </xf>
    <xf numFmtId="0" fontId="2" fillId="3" borderId="12" xfId="3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23" xfId="8" applyBorder="1" applyAlignment="1">
      <alignment horizontal="center"/>
    </xf>
    <xf numFmtId="0" fontId="14" fillId="0" borderId="24" xfId="8" applyBorder="1" applyAlignment="1">
      <alignment horizontal="center"/>
    </xf>
    <xf numFmtId="0" fontId="16" fillId="0" borderId="12" xfId="8" applyFont="1" applyBorder="1" applyAlignment="1">
      <alignment horizontal="center"/>
    </xf>
    <xf numFmtId="0" fontId="1" fillId="5" borderId="14" xfId="1" applyNumberFormat="1" applyFont="1" applyFill="1" applyBorder="1" applyAlignment="1">
      <alignment horizontal="center" vertical="center"/>
    </xf>
    <xf numFmtId="0" fontId="1" fillId="5" borderId="15" xfId="1" applyNumberFormat="1" applyFont="1" applyFill="1" applyBorder="1" applyAlignment="1">
      <alignment horizontal="center" vertical="center"/>
    </xf>
    <xf numFmtId="0" fontId="1" fillId="5" borderId="7" xfId="1" applyFont="1" applyFill="1" applyBorder="1" applyAlignment="1">
      <alignment horizontal="left" vertical="center" wrapText="1"/>
    </xf>
    <xf numFmtId="164" fontId="1" fillId="5" borderId="7" xfId="0" applyNumberFormat="1" applyFont="1" applyFill="1" applyBorder="1" applyAlignment="1">
      <alignment horizontal="right" vertical="center" wrapText="1"/>
    </xf>
    <xf numFmtId="2" fontId="1" fillId="5" borderId="7" xfId="1" applyNumberFormat="1" applyFont="1" applyFill="1" applyBorder="1" applyAlignment="1">
      <alignment horizontal="center" vertical="center" wrapText="1"/>
    </xf>
    <xf numFmtId="0" fontId="1" fillId="5" borderId="7" xfId="1" applyNumberFormat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5" borderId="25" xfId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1" fillId="5" borderId="12" xfId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NumberFormat="1" applyFont="1" applyAlignment="1">
      <alignment horizontal="center" wrapText="1"/>
    </xf>
  </cellXfs>
  <cellStyles count="9">
    <cellStyle name="Dobre" xfId="7" builtinId="26"/>
    <cellStyle name="Normalny" xfId="0" builtinId="0"/>
    <cellStyle name="Normalny 2" xfId="1"/>
    <cellStyle name="Normalny 3" xfId="2"/>
    <cellStyle name="Normalny 3 2" xfId="3"/>
    <cellStyle name="Normalny 5" xfId="8"/>
    <cellStyle name="Walutowy 2" xfId="4"/>
    <cellStyle name="Walutowy 3" xfId="5"/>
    <cellStyle name="Walutowy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53"/>
  <sheetViews>
    <sheetView zoomScaleNormal="100" workbookViewId="0">
      <selection activeCell="D153" sqref="D153"/>
    </sheetView>
  </sheetViews>
  <sheetFormatPr defaultColWidth="9.140625" defaultRowHeight="15" x14ac:dyDescent="0.25"/>
  <cols>
    <col min="1" max="1" width="4.7109375" style="29" bestFit="1" customWidth="1"/>
    <col min="2" max="2" width="36.5703125" style="76" customWidth="1"/>
    <col min="3" max="3" width="18.140625" style="29" customWidth="1"/>
    <col min="4" max="4" width="27.140625" style="29" customWidth="1"/>
    <col min="5" max="5" width="14.28515625" style="29" customWidth="1"/>
    <col min="6" max="6" width="16.42578125" style="29" bestFit="1" customWidth="1"/>
    <col min="7" max="7" width="13.7109375" style="29" bestFit="1" customWidth="1"/>
    <col min="8" max="8" width="15.5703125" style="29" customWidth="1"/>
    <col min="9" max="9" width="14.85546875" style="29" customWidth="1"/>
    <col min="10" max="10" width="17.42578125" style="29" customWidth="1"/>
    <col min="11" max="16384" width="9.140625" style="29"/>
  </cols>
  <sheetData>
    <row r="1" spans="1:9" ht="15.75" thickTop="1" x14ac:dyDescent="0.25">
      <c r="A1" s="148" t="s">
        <v>1</v>
      </c>
      <c r="B1" s="159" t="s">
        <v>96</v>
      </c>
      <c r="C1" s="157"/>
      <c r="D1" s="157"/>
      <c r="E1" s="158"/>
      <c r="F1" s="160" t="s">
        <v>14</v>
      </c>
      <c r="G1" s="160"/>
      <c r="H1" s="160"/>
      <c r="I1" s="160"/>
    </row>
    <row r="2" spans="1:9" ht="25.5" x14ac:dyDescent="0.25">
      <c r="A2" s="77" t="s">
        <v>0</v>
      </c>
      <c r="B2" s="78" t="s">
        <v>15</v>
      </c>
      <c r="C2" s="79" t="s">
        <v>23</v>
      </c>
      <c r="D2" s="80" t="s">
        <v>16</v>
      </c>
      <c r="E2" s="81" t="s">
        <v>17</v>
      </c>
      <c r="F2" s="77" t="s">
        <v>18</v>
      </c>
      <c r="G2" s="77" t="s">
        <v>19</v>
      </c>
      <c r="H2" s="77" t="s">
        <v>20</v>
      </c>
      <c r="I2" s="78" t="s">
        <v>21</v>
      </c>
    </row>
    <row r="3" spans="1:9" ht="38.25" x14ac:dyDescent="0.25">
      <c r="A3" s="24" t="s">
        <v>1</v>
      </c>
      <c r="B3" s="34" t="s">
        <v>138</v>
      </c>
      <c r="C3" s="43">
        <f>(660*2000)+612678.22</f>
        <v>1932678.22</v>
      </c>
      <c r="D3" s="44">
        <v>660</v>
      </c>
      <c r="E3" s="45">
        <v>1982</v>
      </c>
      <c r="F3" s="24" t="s">
        <v>54</v>
      </c>
      <c r="G3" s="24" t="s">
        <v>55</v>
      </c>
      <c r="H3" s="24" t="s">
        <v>56</v>
      </c>
      <c r="I3" s="24" t="s">
        <v>57</v>
      </c>
    </row>
    <row r="4" spans="1:9" ht="25.5" x14ac:dyDescent="0.25">
      <c r="A4" s="24" t="s">
        <v>2</v>
      </c>
      <c r="B4" s="34" t="s">
        <v>58</v>
      </c>
      <c r="C4" s="43">
        <f>284*2000</f>
        <v>568000</v>
      </c>
      <c r="D4" s="44">
        <v>284</v>
      </c>
      <c r="E4" s="45">
        <v>1928</v>
      </c>
      <c r="F4" s="24" t="s">
        <v>54</v>
      </c>
      <c r="G4" s="24" t="s">
        <v>59</v>
      </c>
      <c r="H4" s="24" t="s">
        <v>56</v>
      </c>
      <c r="I4" s="24" t="s">
        <v>60</v>
      </c>
    </row>
    <row r="5" spans="1:9" ht="38.25" x14ac:dyDescent="0.25">
      <c r="A5" s="24" t="s">
        <v>3</v>
      </c>
      <c r="B5" s="34" t="s">
        <v>139</v>
      </c>
      <c r="C5" s="43">
        <f>154.2*2000</f>
        <v>308400</v>
      </c>
      <c r="D5" s="44">
        <v>154.19999999999999</v>
      </c>
      <c r="E5" s="45">
        <v>1925</v>
      </c>
      <c r="F5" s="24" t="s">
        <v>54</v>
      </c>
      <c r="G5" s="24" t="s">
        <v>59</v>
      </c>
      <c r="H5" s="24" t="s">
        <v>56</v>
      </c>
      <c r="I5" s="24" t="s">
        <v>61</v>
      </c>
    </row>
    <row r="6" spans="1:9" ht="25.5" x14ac:dyDescent="0.25">
      <c r="A6" s="24" t="s">
        <v>4</v>
      </c>
      <c r="B6" s="34" t="s">
        <v>62</v>
      </c>
      <c r="C6" s="43">
        <f>236.18*2000</f>
        <v>472360</v>
      </c>
      <c r="D6" s="44">
        <v>236.18</v>
      </c>
      <c r="E6" s="45">
        <v>1928</v>
      </c>
      <c r="F6" s="24" t="s">
        <v>54</v>
      </c>
      <c r="G6" s="24" t="s">
        <v>59</v>
      </c>
      <c r="H6" s="24" t="s">
        <v>56</v>
      </c>
      <c r="I6" s="24" t="s">
        <v>60</v>
      </c>
    </row>
    <row r="7" spans="1:9" ht="25.5" x14ac:dyDescent="0.25">
      <c r="A7" s="24" t="s">
        <v>5</v>
      </c>
      <c r="B7" s="34" t="s">
        <v>63</v>
      </c>
      <c r="C7" s="43">
        <f>159.73*2000</f>
        <v>319460</v>
      </c>
      <c r="D7" s="44">
        <v>159.72999999999999</v>
      </c>
      <c r="E7" s="45">
        <v>1927</v>
      </c>
      <c r="F7" s="24" t="s">
        <v>54</v>
      </c>
      <c r="G7" s="24" t="s">
        <v>59</v>
      </c>
      <c r="H7" s="24" t="s">
        <v>56</v>
      </c>
      <c r="I7" s="24" t="s">
        <v>61</v>
      </c>
    </row>
    <row r="8" spans="1:9" ht="25.5" x14ac:dyDescent="0.25">
      <c r="A8" s="24" t="s">
        <v>6</v>
      </c>
      <c r="B8" s="34" t="s">
        <v>64</v>
      </c>
      <c r="C8" s="43">
        <f>2000*49.31</f>
        <v>98620</v>
      </c>
      <c r="D8" s="44">
        <v>49.31</v>
      </c>
      <c r="E8" s="45">
        <v>1925</v>
      </c>
      <c r="F8" s="24" t="s">
        <v>54</v>
      </c>
      <c r="G8" s="24" t="s">
        <v>59</v>
      </c>
      <c r="H8" s="24" t="s">
        <v>56</v>
      </c>
      <c r="I8" s="24" t="s">
        <v>61</v>
      </c>
    </row>
    <row r="9" spans="1:9" ht="25.5" x14ac:dyDescent="0.25">
      <c r="A9" s="24" t="s">
        <v>7</v>
      </c>
      <c r="B9" s="34" t="s">
        <v>65</v>
      </c>
      <c r="C9" s="43">
        <f>39*2000</f>
        <v>78000</v>
      </c>
      <c r="D9" s="44">
        <v>39</v>
      </c>
      <c r="E9" s="45">
        <v>1925</v>
      </c>
      <c r="F9" s="24" t="s">
        <v>54</v>
      </c>
      <c r="G9" s="24" t="s">
        <v>59</v>
      </c>
      <c r="H9" s="24" t="s">
        <v>56</v>
      </c>
      <c r="I9" s="24" t="s">
        <v>61</v>
      </c>
    </row>
    <row r="10" spans="1:9" ht="38.25" x14ac:dyDescent="0.25">
      <c r="A10" s="24" t="s">
        <v>8</v>
      </c>
      <c r="B10" s="34" t="s">
        <v>121</v>
      </c>
      <c r="C10" s="97">
        <v>2743.12</v>
      </c>
      <c r="D10" s="44" t="s">
        <v>89</v>
      </c>
      <c r="E10" s="45"/>
      <c r="F10" s="24"/>
      <c r="G10" s="24"/>
      <c r="H10" s="24"/>
      <c r="I10" s="24"/>
    </row>
    <row r="11" spans="1:9" ht="25.5" x14ac:dyDescent="0.25">
      <c r="A11" s="24" t="s">
        <v>9</v>
      </c>
      <c r="B11" s="34" t="s">
        <v>118</v>
      </c>
      <c r="C11" s="43">
        <f>2000*86.85</f>
        <v>173700</v>
      </c>
      <c r="D11" s="44">
        <v>86.65</v>
      </c>
      <c r="E11" s="45">
        <v>1925</v>
      </c>
      <c r="F11" s="24" t="s">
        <v>54</v>
      </c>
      <c r="G11" s="24" t="s">
        <v>59</v>
      </c>
      <c r="H11" s="24" t="s">
        <v>56</v>
      </c>
      <c r="I11" s="24" t="s">
        <v>61</v>
      </c>
    </row>
    <row r="12" spans="1:9" ht="25.5" x14ac:dyDescent="0.25">
      <c r="A12" s="24" t="s">
        <v>10</v>
      </c>
      <c r="B12" s="34" t="s">
        <v>119</v>
      </c>
      <c r="C12" s="43">
        <f>40.28*2000</f>
        <v>80560</v>
      </c>
      <c r="D12" s="44">
        <v>40.28</v>
      </c>
      <c r="E12" s="45">
        <v>1925</v>
      </c>
      <c r="F12" s="24" t="s">
        <v>54</v>
      </c>
      <c r="G12" s="24" t="s">
        <v>59</v>
      </c>
      <c r="H12" s="24" t="s">
        <v>56</v>
      </c>
      <c r="I12" s="24" t="s">
        <v>61</v>
      </c>
    </row>
    <row r="13" spans="1:9" ht="38.25" x14ac:dyDescent="0.25">
      <c r="A13" s="24" t="s">
        <v>11</v>
      </c>
      <c r="B13" s="119" t="s">
        <v>412</v>
      </c>
      <c r="C13" s="43">
        <f>186.68*2000</f>
        <v>373360</v>
      </c>
      <c r="D13" s="44">
        <f>70.2+79.48+37</f>
        <v>186.68</v>
      </c>
      <c r="E13" s="45">
        <v>1935</v>
      </c>
      <c r="F13" s="24" t="s">
        <v>54</v>
      </c>
      <c r="G13" s="24" t="s">
        <v>56</v>
      </c>
      <c r="H13" s="24" t="s">
        <v>56</v>
      </c>
      <c r="I13" s="24" t="s">
        <v>69</v>
      </c>
    </row>
    <row r="14" spans="1:9" ht="38.25" x14ac:dyDescent="0.25">
      <c r="A14" s="24" t="s">
        <v>12</v>
      </c>
      <c r="B14" s="34" t="s">
        <v>80</v>
      </c>
      <c r="C14" s="43">
        <v>470570.03</v>
      </c>
      <c r="D14" s="44">
        <f>136+42.07</f>
        <v>178.07</v>
      </c>
      <c r="E14" s="45">
        <v>1926</v>
      </c>
      <c r="F14" s="24" t="s">
        <v>54</v>
      </c>
      <c r="G14" s="24" t="s">
        <v>70</v>
      </c>
      <c r="H14" s="24" t="s">
        <v>70</v>
      </c>
      <c r="I14" s="24" t="s">
        <v>57</v>
      </c>
    </row>
    <row r="15" spans="1:9" ht="25.5" x14ac:dyDescent="0.25">
      <c r="A15" s="24" t="s">
        <v>13</v>
      </c>
      <c r="B15" s="34" t="s">
        <v>81</v>
      </c>
      <c r="C15" s="43">
        <f>95.66*2000</f>
        <v>191320</v>
      </c>
      <c r="D15" s="44">
        <v>95.66</v>
      </c>
      <c r="E15" s="45">
        <v>1928</v>
      </c>
      <c r="F15" s="24" t="s">
        <v>54</v>
      </c>
      <c r="G15" s="24" t="s">
        <v>59</v>
      </c>
      <c r="H15" s="24" t="s">
        <v>56</v>
      </c>
      <c r="I15" s="24" t="s">
        <v>57</v>
      </c>
    </row>
    <row r="16" spans="1:9" ht="25.5" x14ac:dyDescent="0.25">
      <c r="A16" s="24" t="s">
        <v>27</v>
      </c>
      <c r="B16" s="34" t="s">
        <v>82</v>
      </c>
      <c r="C16" s="43">
        <f>71.7*2000</f>
        <v>143400</v>
      </c>
      <c r="D16" s="44">
        <v>71.7</v>
      </c>
      <c r="E16" s="45">
        <v>1925</v>
      </c>
      <c r="F16" s="24" t="s">
        <v>54</v>
      </c>
      <c r="G16" s="24" t="s">
        <v>59</v>
      </c>
      <c r="H16" s="24" t="s">
        <v>56</v>
      </c>
      <c r="I16" s="24" t="s">
        <v>61</v>
      </c>
    </row>
    <row r="17" spans="1:10" ht="25.5" x14ac:dyDescent="0.25">
      <c r="A17" s="24" t="s">
        <v>28</v>
      </c>
      <c r="B17" s="34" t="s">
        <v>83</v>
      </c>
      <c r="C17" s="43">
        <f>594.08*2000</f>
        <v>1188160</v>
      </c>
      <c r="D17" s="44">
        <v>594.08000000000004</v>
      </c>
      <c r="E17" s="45">
        <v>1935</v>
      </c>
      <c r="F17" s="24" t="s">
        <v>54</v>
      </c>
      <c r="G17" s="24" t="s">
        <v>67</v>
      </c>
      <c r="H17" s="24" t="s">
        <v>67</v>
      </c>
      <c r="I17" s="24" t="s">
        <v>61</v>
      </c>
    </row>
    <row r="18" spans="1:10" ht="25.5" x14ac:dyDescent="0.25">
      <c r="A18" s="24" t="s">
        <v>29</v>
      </c>
      <c r="B18" s="34" t="s">
        <v>140</v>
      </c>
      <c r="C18" s="43">
        <f>304.76*2000</f>
        <v>609520</v>
      </c>
      <c r="D18" s="44">
        <v>304.76</v>
      </c>
      <c r="E18" s="45">
        <v>1935</v>
      </c>
      <c r="F18" s="24" t="s">
        <v>54</v>
      </c>
      <c r="G18" s="24" t="s">
        <v>67</v>
      </c>
      <c r="H18" s="24" t="s">
        <v>90</v>
      </c>
      <c r="I18" s="24" t="s">
        <v>69</v>
      </c>
    </row>
    <row r="19" spans="1:10" ht="25.5" x14ac:dyDescent="0.25">
      <c r="A19" s="24" t="s">
        <v>30</v>
      </c>
      <c r="B19" s="34" t="s">
        <v>84</v>
      </c>
      <c r="C19" s="43">
        <f>47.93*2000</f>
        <v>95860</v>
      </c>
      <c r="D19" s="44">
        <v>47.93</v>
      </c>
      <c r="E19" s="45">
        <v>1930</v>
      </c>
      <c r="F19" s="24" t="s">
        <v>54</v>
      </c>
      <c r="G19" s="24" t="s">
        <v>67</v>
      </c>
      <c r="H19" s="24" t="s">
        <v>67</v>
      </c>
      <c r="I19" s="24" t="s">
        <v>61</v>
      </c>
    </row>
    <row r="20" spans="1:10" ht="25.5" x14ac:dyDescent="0.25">
      <c r="A20" s="24" t="s">
        <v>31</v>
      </c>
      <c r="B20" s="34" t="s">
        <v>85</v>
      </c>
      <c r="C20" s="43">
        <f>140.21*2000</f>
        <v>280420</v>
      </c>
      <c r="D20" s="44">
        <v>140.21</v>
      </c>
      <c r="E20" s="45" t="s">
        <v>86</v>
      </c>
      <c r="F20" s="24" t="s">
        <v>54</v>
      </c>
      <c r="G20" s="24" t="s">
        <v>67</v>
      </c>
      <c r="H20" s="24" t="s">
        <v>67</v>
      </c>
      <c r="I20" s="24" t="s">
        <v>69</v>
      </c>
    </row>
    <row r="21" spans="1:10" ht="25.5" x14ac:dyDescent="0.25">
      <c r="A21" s="24" t="s">
        <v>32</v>
      </c>
      <c r="B21" s="34" t="s">
        <v>413</v>
      </c>
      <c r="C21" s="43">
        <f>408.97*2000</f>
        <v>817940</v>
      </c>
      <c r="D21" s="44">
        <v>408.97</v>
      </c>
      <c r="E21" s="45">
        <v>1929</v>
      </c>
      <c r="F21" s="24" t="s">
        <v>54</v>
      </c>
      <c r="G21" s="24" t="s">
        <v>67</v>
      </c>
      <c r="H21" s="24" t="s">
        <v>67</v>
      </c>
      <c r="I21" s="24" t="s">
        <v>87</v>
      </c>
    </row>
    <row r="22" spans="1:10" ht="38.25" x14ac:dyDescent="0.25">
      <c r="A22" s="24" t="s">
        <v>33</v>
      </c>
      <c r="B22" s="34" t="s">
        <v>377</v>
      </c>
      <c r="C22" s="43">
        <f>(968*2000)+839526.67</f>
        <v>2775526.67</v>
      </c>
      <c r="D22" s="44">
        <v>968</v>
      </c>
      <c r="E22" s="45">
        <v>1993</v>
      </c>
      <c r="F22" s="24" t="s">
        <v>54</v>
      </c>
      <c r="G22" s="24" t="s">
        <v>70</v>
      </c>
      <c r="H22" s="24" t="s">
        <v>70</v>
      </c>
      <c r="I22" s="24" t="s">
        <v>69</v>
      </c>
    </row>
    <row r="23" spans="1:10" ht="38.25" x14ac:dyDescent="0.25">
      <c r="A23" s="24" t="s">
        <v>34</v>
      </c>
      <c r="B23" s="34" t="s">
        <v>88</v>
      </c>
      <c r="C23" s="43">
        <f>331.68*2000</f>
        <v>663360</v>
      </c>
      <c r="D23" s="44">
        <f>153.54+178.14</f>
        <v>331.67999999999995</v>
      </c>
      <c r="E23" s="45">
        <v>1965</v>
      </c>
      <c r="F23" s="24" t="s">
        <v>54</v>
      </c>
      <c r="G23" s="24" t="s">
        <v>70</v>
      </c>
      <c r="H23" s="24" t="s">
        <v>70</v>
      </c>
      <c r="I23" s="24" t="s">
        <v>57</v>
      </c>
    </row>
    <row r="24" spans="1:10" ht="25.5" x14ac:dyDescent="0.25">
      <c r="A24" s="24" t="s">
        <v>35</v>
      </c>
      <c r="B24" s="34" t="s">
        <v>120</v>
      </c>
      <c r="C24" s="118">
        <v>2615876.96</v>
      </c>
      <c r="D24" s="44">
        <v>1270.5</v>
      </c>
      <c r="E24" s="45">
        <v>1989</v>
      </c>
      <c r="F24" s="24" t="s">
        <v>54</v>
      </c>
      <c r="G24" s="24" t="s">
        <v>70</v>
      </c>
      <c r="H24" s="24" t="s">
        <v>70</v>
      </c>
      <c r="I24" s="24" t="s">
        <v>57</v>
      </c>
    </row>
    <row r="25" spans="1:10" ht="25.5" x14ac:dyDescent="0.25">
      <c r="A25" s="24" t="s">
        <v>36</v>
      </c>
      <c r="B25" s="34" t="s">
        <v>414</v>
      </c>
      <c r="C25" s="43">
        <f>80*600</f>
        <v>48000</v>
      </c>
      <c r="D25" s="44">
        <v>80</v>
      </c>
      <c r="E25" s="45" t="s">
        <v>89</v>
      </c>
      <c r="F25" s="24" t="s">
        <v>54</v>
      </c>
      <c r="G25" s="24" t="s">
        <v>70</v>
      </c>
      <c r="H25" s="24" t="s">
        <v>68</v>
      </c>
      <c r="I25" s="24" t="s">
        <v>57</v>
      </c>
    </row>
    <row r="26" spans="1:10" ht="25.5" x14ac:dyDescent="0.25">
      <c r="A26" s="24" t="s">
        <v>37</v>
      </c>
      <c r="B26" s="34" t="s">
        <v>415</v>
      </c>
      <c r="C26" s="117">
        <v>1109812.68</v>
      </c>
      <c r="D26" s="44">
        <v>470</v>
      </c>
      <c r="E26" s="45">
        <v>1966</v>
      </c>
      <c r="F26" s="24" t="s">
        <v>70</v>
      </c>
      <c r="G26" s="24" t="s">
        <v>70</v>
      </c>
      <c r="H26" s="24" t="s">
        <v>141</v>
      </c>
      <c r="I26" s="24" t="s">
        <v>57</v>
      </c>
    </row>
    <row r="27" spans="1:10" ht="25.5" x14ac:dyDescent="0.25">
      <c r="A27" s="24" t="s">
        <v>38</v>
      </c>
      <c r="B27" s="34" t="s">
        <v>416</v>
      </c>
      <c r="C27" s="43">
        <f>450000+13438.89</f>
        <v>463438.89</v>
      </c>
      <c r="D27" s="44">
        <v>168</v>
      </c>
      <c r="E27" s="45" t="s">
        <v>89</v>
      </c>
      <c r="F27" s="24" t="s">
        <v>54</v>
      </c>
      <c r="G27" s="24" t="s">
        <v>70</v>
      </c>
      <c r="H27" s="24" t="s">
        <v>68</v>
      </c>
      <c r="I27" s="24" t="s">
        <v>69</v>
      </c>
    </row>
    <row r="28" spans="1:10" ht="86.25" customHeight="1" x14ac:dyDescent="0.25">
      <c r="A28" s="24" t="s">
        <v>39</v>
      </c>
      <c r="B28" s="98" t="s">
        <v>142</v>
      </c>
      <c r="C28" s="97">
        <v>1500000</v>
      </c>
      <c r="D28" s="44">
        <v>220</v>
      </c>
      <c r="E28" s="45">
        <v>1860</v>
      </c>
      <c r="F28" s="24" t="s">
        <v>67</v>
      </c>
      <c r="G28" s="24" t="s">
        <v>67</v>
      </c>
      <c r="H28" s="24" t="s">
        <v>67</v>
      </c>
      <c r="I28" s="24" t="s">
        <v>69</v>
      </c>
      <c r="J28" s="14" t="s">
        <v>261</v>
      </c>
    </row>
    <row r="29" spans="1:10" ht="25.5" x14ac:dyDescent="0.25">
      <c r="A29" s="24" t="s">
        <v>40</v>
      </c>
      <c r="B29" s="34" t="s">
        <v>417</v>
      </c>
      <c r="C29" s="97">
        <v>1500000</v>
      </c>
      <c r="D29" s="44">
        <v>416.51</v>
      </c>
      <c r="E29" s="45">
        <v>2012</v>
      </c>
      <c r="F29" s="24" t="s">
        <v>91</v>
      </c>
      <c r="G29" s="24" t="s">
        <v>70</v>
      </c>
      <c r="H29" s="24" t="s">
        <v>68</v>
      </c>
      <c r="I29" s="24" t="s">
        <v>57</v>
      </c>
    </row>
    <row r="30" spans="1:10" ht="25.5" x14ac:dyDescent="0.25">
      <c r="A30" s="24" t="s">
        <v>255</v>
      </c>
      <c r="B30" s="34" t="s">
        <v>418</v>
      </c>
      <c r="C30" s="97">
        <v>2000000</v>
      </c>
      <c r="D30" s="44">
        <v>320</v>
      </c>
      <c r="E30" s="45" t="s">
        <v>89</v>
      </c>
      <c r="F30" s="24" t="s">
        <v>54</v>
      </c>
      <c r="G30" s="24" t="s">
        <v>67</v>
      </c>
      <c r="H30" s="24" t="s">
        <v>68</v>
      </c>
      <c r="I30" s="24" t="s">
        <v>57</v>
      </c>
    </row>
    <row r="31" spans="1:10" ht="38.25" x14ac:dyDescent="0.25">
      <c r="A31" s="24" t="s">
        <v>41</v>
      </c>
      <c r="B31" s="34" t="s">
        <v>264</v>
      </c>
      <c r="C31" s="97">
        <v>700000</v>
      </c>
      <c r="D31" s="44">
        <v>214</v>
      </c>
      <c r="E31" s="45" t="s">
        <v>110</v>
      </c>
      <c r="F31" s="24" t="s">
        <v>54</v>
      </c>
      <c r="G31" s="24" t="s">
        <v>70</v>
      </c>
      <c r="H31" s="24" t="s">
        <v>70</v>
      </c>
      <c r="I31" s="24" t="s">
        <v>57</v>
      </c>
    </row>
    <row r="32" spans="1:10" ht="25.5" x14ac:dyDescent="0.25">
      <c r="A32" s="24" t="s">
        <v>42</v>
      </c>
      <c r="B32" s="34" t="s">
        <v>92</v>
      </c>
      <c r="C32" s="43">
        <f>397*1000</f>
        <v>397000</v>
      </c>
      <c r="D32" s="44">
        <v>397</v>
      </c>
      <c r="E32" s="45" t="s">
        <v>111</v>
      </c>
      <c r="F32" s="24" t="s">
        <v>54</v>
      </c>
      <c r="G32" s="24" t="s">
        <v>70</v>
      </c>
      <c r="H32" s="24" t="s">
        <v>67</v>
      </c>
      <c r="I32" s="24" t="s">
        <v>57</v>
      </c>
    </row>
    <row r="33" spans="1:9" ht="25.5" x14ac:dyDescent="0.25">
      <c r="A33" s="24" t="s">
        <v>43</v>
      </c>
      <c r="B33" s="34" t="s">
        <v>265</v>
      </c>
      <c r="C33" s="43">
        <f>52*1000</f>
        <v>52000</v>
      </c>
      <c r="D33" s="44">
        <v>52</v>
      </c>
      <c r="E33" s="45" t="s">
        <v>112</v>
      </c>
      <c r="F33" s="24" t="s">
        <v>54</v>
      </c>
      <c r="G33" s="24" t="s">
        <v>67</v>
      </c>
      <c r="H33" s="24" t="s">
        <v>67</v>
      </c>
      <c r="I33" s="24" t="s">
        <v>57</v>
      </c>
    </row>
    <row r="34" spans="1:9" ht="25.5" x14ac:dyDescent="0.25">
      <c r="A34" s="24" t="s">
        <v>44</v>
      </c>
      <c r="B34" s="34" t="s">
        <v>93</v>
      </c>
      <c r="C34" s="43">
        <f>217*1000</f>
        <v>217000</v>
      </c>
      <c r="D34" s="44">
        <v>217</v>
      </c>
      <c r="E34" s="45" t="s">
        <v>112</v>
      </c>
      <c r="F34" s="24" t="s">
        <v>54</v>
      </c>
      <c r="G34" s="24" t="s">
        <v>70</v>
      </c>
      <c r="H34" s="24" t="s">
        <v>67</v>
      </c>
      <c r="I34" s="24" t="s">
        <v>57</v>
      </c>
    </row>
    <row r="35" spans="1:9" ht="25.5" x14ac:dyDescent="0.25">
      <c r="A35" s="24" t="s">
        <v>45</v>
      </c>
      <c r="B35" s="34" t="s">
        <v>143</v>
      </c>
      <c r="C35" s="43">
        <f>72*1000</f>
        <v>72000</v>
      </c>
      <c r="D35" s="44">
        <v>72</v>
      </c>
      <c r="E35" s="45" t="s">
        <v>112</v>
      </c>
      <c r="F35" s="24" t="s">
        <v>54</v>
      </c>
      <c r="G35" s="24" t="s">
        <v>70</v>
      </c>
      <c r="H35" s="24" t="s">
        <v>67</v>
      </c>
      <c r="I35" s="24" t="s">
        <v>61</v>
      </c>
    </row>
    <row r="36" spans="1:9" ht="25.5" x14ac:dyDescent="0.25">
      <c r="A36" s="24" t="s">
        <v>46</v>
      </c>
      <c r="B36" s="34" t="s">
        <v>94</v>
      </c>
      <c r="C36" s="43">
        <f>144*1000</f>
        <v>144000</v>
      </c>
      <c r="D36" s="44">
        <v>144</v>
      </c>
      <c r="E36" s="45" t="s">
        <v>113</v>
      </c>
      <c r="F36" s="24" t="s">
        <v>54</v>
      </c>
      <c r="G36" s="24" t="s">
        <v>67</v>
      </c>
      <c r="H36" s="24" t="s">
        <v>67</v>
      </c>
      <c r="I36" s="24" t="s">
        <v>57</v>
      </c>
    </row>
    <row r="37" spans="1:9" ht="25.5" x14ac:dyDescent="0.25">
      <c r="A37" s="24" t="s">
        <v>95</v>
      </c>
      <c r="B37" s="34" t="s">
        <v>144</v>
      </c>
      <c r="C37" s="97">
        <v>38000</v>
      </c>
      <c r="D37" s="44">
        <v>29</v>
      </c>
      <c r="E37" s="45" t="s">
        <v>113</v>
      </c>
      <c r="F37" s="24" t="s">
        <v>54</v>
      </c>
      <c r="G37" s="24" t="s">
        <v>70</v>
      </c>
      <c r="H37" s="24" t="s">
        <v>67</v>
      </c>
      <c r="I37" s="24" t="s">
        <v>61</v>
      </c>
    </row>
    <row r="38" spans="1:9" x14ac:dyDescent="0.25">
      <c r="A38" s="24" t="s">
        <v>117</v>
      </c>
      <c r="B38" s="34" t="s">
        <v>233</v>
      </c>
      <c r="C38" s="37">
        <f>800*D38</f>
        <v>72000</v>
      </c>
      <c r="D38" s="44">
        <v>90</v>
      </c>
      <c r="E38" s="45">
        <v>1935</v>
      </c>
      <c r="F38" s="24" t="s">
        <v>54</v>
      </c>
      <c r="G38" s="24" t="s">
        <v>234</v>
      </c>
      <c r="H38" s="24" t="s">
        <v>235</v>
      </c>
      <c r="I38" s="24" t="s">
        <v>236</v>
      </c>
    </row>
    <row r="39" spans="1:9" x14ac:dyDescent="0.25">
      <c r="A39" s="24" t="s">
        <v>114</v>
      </c>
      <c r="B39" s="34" t="s">
        <v>160</v>
      </c>
      <c r="C39" s="97">
        <f>D39*2000</f>
        <v>270000</v>
      </c>
      <c r="D39" s="44">
        <v>135</v>
      </c>
      <c r="E39" s="45">
        <v>1978</v>
      </c>
      <c r="F39" s="24" t="s">
        <v>105</v>
      </c>
      <c r="G39" s="24" t="s">
        <v>161</v>
      </c>
      <c r="H39" s="24" t="s">
        <v>56</v>
      </c>
      <c r="I39" s="24" t="s">
        <v>69</v>
      </c>
    </row>
    <row r="40" spans="1:9" ht="25.5" x14ac:dyDescent="0.25">
      <c r="A40" s="24" t="s">
        <v>115</v>
      </c>
      <c r="B40" s="34" t="s">
        <v>173</v>
      </c>
      <c r="C40" s="97">
        <f>D40*600</f>
        <v>34800</v>
      </c>
      <c r="D40" s="44">
        <v>58</v>
      </c>
      <c r="E40" s="45">
        <v>1935</v>
      </c>
      <c r="F40" s="24" t="s">
        <v>105</v>
      </c>
      <c r="G40" s="24" t="s">
        <v>68</v>
      </c>
      <c r="H40" s="24" t="s">
        <v>56</v>
      </c>
      <c r="I40" s="24" t="s">
        <v>69</v>
      </c>
    </row>
    <row r="41" spans="1:9" ht="25.5" x14ac:dyDescent="0.25">
      <c r="A41" s="24" t="s">
        <v>145</v>
      </c>
      <c r="B41" s="34" t="s">
        <v>174</v>
      </c>
      <c r="C41" s="97">
        <f>D41*600</f>
        <v>20700</v>
      </c>
      <c r="D41" s="44">
        <v>34.5</v>
      </c>
      <c r="E41" s="45">
        <v>1935</v>
      </c>
      <c r="F41" s="24" t="s">
        <v>105</v>
      </c>
      <c r="G41" s="24" t="s">
        <v>68</v>
      </c>
      <c r="H41" s="24" t="s">
        <v>56</v>
      </c>
      <c r="I41" s="24" t="s">
        <v>69</v>
      </c>
    </row>
    <row r="42" spans="1:9" ht="25.5" x14ac:dyDescent="0.25">
      <c r="A42" s="24" t="s">
        <v>146</v>
      </c>
      <c r="B42" s="34" t="s">
        <v>175</v>
      </c>
      <c r="C42" s="97">
        <f>D42*600</f>
        <v>41400</v>
      </c>
      <c r="D42" s="44">
        <v>69</v>
      </c>
      <c r="E42" s="45">
        <v>1925</v>
      </c>
      <c r="F42" s="24" t="s">
        <v>105</v>
      </c>
      <c r="G42" s="24" t="s">
        <v>68</v>
      </c>
      <c r="H42" s="24" t="s">
        <v>56</v>
      </c>
      <c r="I42" s="24" t="s">
        <v>69</v>
      </c>
    </row>
    <row r="43" spans="1:9" ht="25.5" x14ac:dyDescent="0.25">
      <c r="A43" s="24" t="s">
        <v>258</v>
      </c>
      <c r="B43" s="34" t="s">
        <v>176</v>
      </c>
      <c r="C43" s="97">
        <f>D43*600</f>
        <v>16800</v>
      </c>
      <c r="D43" s="44">
        <v>28</v>
      </c>
      <c r="E43" s="45">
        <v>1925</v>
      </c>
      <c r="F43" s="24" t="s">
        <v>105</v>
      </c>
      <c r="G43" s="24" t="s">
        <v>68</v>
      </c>
      <c r="H43" s="24" t="s">
        <v>56</v>
      </c>
      <c r="I43" s="24" t="s">
        <v>69</v>
      </c>
    </row>
    <row r="44" spans="1:9" x14ac:dyDescent="0.25">
      <c r="A44" s="24" t="s">
        <v>147</v>
      </c>
      <c r="B44" s="34" t="s">
        <v>177</v>
      </c>
      <c r="C44" s="97">
        <f>D44*800</f>
        <v>4160</v>
      </c>
      <c r="D44" s="44">
        <v>5.2</v>
      </c>
      <c r="E44" s="45">
        <v>1925</v>
      </c>
      <c r="F44" s="24" t="s">
        <v>105</v>
      </c>
      <c r="G44" s="24" t="s">
        <v>68</v>
      </c>
      <c r="H44" s="24" t="s">
        <v>56</v>
      </c>
      <c r="I44" s="24" t="s">
        <v>69</v>
      </c>
    </row>
    <row r="45" spans="1:9" ht="25.5" x14ac:dyDescent="0.25">
      <c r="A45" s="24" t="s">
        <v>148</v>
      </c>
      <c r="B45" s="34" t="s">
        <v>178</v>
      </c>
      <c r="C45" s="97">
        <f t="shared" ref="C45:C51" si="0">D45*600</f>
        <v>35700</v>
      </c>
      <c r="D45" s="44">
        <v>59.5</v>
      </c>
      <c r="E45" s="45">
        <v>1928</v>
      </c>
      <c r="F45" s="24" t="s">
        <v>105</v>
      </c>
      <c r="G45" s="24" t="s">
        <v>68</v>
      </c>
      <c r="H45" s="24" t="s">
        <v>56</v>
      </c>
      <c r="I45" s="24" t="s">
        <v>69</v>
      </c>
    </row>
    <row r="46" spans="1:9" ht="25.5" x14ac:dyDescent="0.25">
      <c r="A46" s="24" t="s">
        <v>149</v>
      </c>
      <c r="B46" s="34" t="s">
        <v>179</v>
      </c>
      <c r="C46" s="97">
        <f t="shared" si="0"/>
        <v>43662</v>
      </c>
      <c r="D46" s="44">
        <v>72.77</v>
      </c>
      <c r="E46" s="45">
        <v>1935</v>
      </c>
      <c r="F46" s="24" t="s">
        <v>105</v>
      </c>
      <c r="G46" s="24" t="s">
        <v>68</v>
      </c>
      <c r="H46" s="24" t="s">
        <v>56</v>
      </c>
      <c r="I46" s="24" t="s">
        <v>69</v>
      </c>
    </row>
    <row r="47" spans="1:9" ht="25.5" x14ac:dyDescent="0.25">
      <c r="A47" s="24" t="s">
        <v>150</v>
      </c>
      <c r="B47" s="34" t="s">
        <v>180</v>
      </c>
      <c r="C47" s="97">
        <f t="shared" si="0"/>
        <v>10800</v>
      </c>
      <c r="D47" s="44">
        <v>18</v>
      </c>
      <c r="E47" s="45" t="s">
        <v>89</v>
      </c>
      <c r="F47" s="24" t="s">
        <v>105</v>
      </c>
      <c r="G47" s="24" t="s">
        <v>68</v>
      </c>
      <c r="H47" s="24" t="s">
        <v>56</v>
      </c>
      <c r="I47" s="24" t="s">
        <v>69</v>
      </c>
    </row>
    <row r="48" spans="1:9" ht="38.25" x14ac:dyDescent="0.25">
      <c r="A48" s="24" t="s">
        <v>151</v>
      </c>
      <c r="B48" s="34" t="s">
        <v>256</v>
      </c>
      <c r="C48" s="97">
        <f t="shared" si="0"/>
        <v>5994</v>
      </c>
      <c r="D48" s="44">
        <v>9.99</v>
      </c>
      <c r="E48" s="45">
        <v>1935</v>
      </c>
      <c r="F48" s="24" t="s">
        <v>105</v>
      </c>
      <c r="G48" s="24" t="s">
        <v>68</v>
      </c>
      <c r="H48" s="24" t="s">
        <v>56</v>
      </c>
      <c r="I48" s="24" t="s">
        <v>61</v>
      </c>
    </row>
    <row r="49" spans="1:10" ht="25.5" x14ac:dyDescent="0.25">
      <c r="A49" s="24" t="s">
        <v>152</v>
      </c>
      <c r="B49" s="34" t="s">
        <v>266</v>
      </c>
      <c r="C49" s="97">
        <f t="shared" si="0"/>
        <v>54000</v>
      </c>
      <c r="D49" s="44">
        <v>90</v>
      </c>
      <c r="E49" s="45">
        <v>1925</v>
      </c>
      <c r="F49" s="24" t="s">
        <v>105</v>
      </c>
      <c r="G49" s="24" t="s">
        <v>68</v>
      </c>
      <c r="H49" s="24" t="s">
        <v>56</v>
      </c>
      <c r="I49" s="24" t="s">
        <v>61</v>
      </c>
    </row>
    <row r="50" spans="1:10" ht="25.5" x14ac:dyDescent="0.25">
      <c r="A50" s="24" t="s">
        <v>153</v>
      </c>
      <c r="B50" s="34" t="s">
        <v>181</v>
      </c>
      <c r="C50" s="97">
        <f t="shared" si="0"/>
        <v>42750</v>
      </c>
      <c r="D50" s="44">
        <v>71.25</v>
      </c>
      <c r="E50" s="45">
        <v>1927</v>
      </c>
      <c r="F50" s="24" t="s">
        <v>105</v>
      </c>
      <c r="G50" s="24" t="s">
        <v>68</v>
      </c>
      <c r="H50" s="24" t="s">
        <v>56</v>
      </c>
      <c r="I50" s="24" t="s">
        <v>61</v>
      </c>
    </row>
    <row r="51" spans="1:10" ht="38.25" x14ac:dyDescent="0.25">
      <c r="A51" s="24" t="s">
        <v>154</v>
      </c>
      <c r="B51" s="34" t="s">
        <v>267</v>
      </c>
      <c r="C51" s="97">
        <f t="shared" si="0"/>
        <v>17058</v>
      </c>
      <c r="D51" s="44">
        <v>28.43</v>
      </c>
      <c r="E51" s="45">
        <v>1925</v>
      </c>
      <c r="F51" s="24" t="s">
        <v>105</v>
      </c>
      <c r="G51" s="24" t="s">
        <v>68</v>
      </c>
      <c r="H51" s="24" t="s">
        <v>56</v>
      </c>
      <c r="I51" s="24" t="s">
        <v>61</v>
      </c>
    </row>
    <row r="52" spans="1:10" x14ac:dyDescent="0.25">
      <c r="A52" s="24" t="s">
        <v>155</v>
      </c>
      <c r="B52" s="34" t="s">
        <v>182</v>
      </c>
      <c r="C52" s="97">
        <f>D52*2000</f>
        <v>38720</v>
      </c>
      <c r="D52" s="44">
        <v>19.36</v>
      </c>
      <c r="E52" s="45">
        <v>1927</v>
      </c>
      <c r="F52" s="24" t="s">
        <v>54</v>
      </c>
      <c r="G52" s="24" t="s">
        <v>59</v>
      </c>
      <c r="H52" s="24" t="s">
        <v>59</v>
      </c>
      <c r="I52" s="24" t="s">
        <v>61</v>
      </c>
    </row>
    <row r="53" spans="1:10" ht="58.5" customHeight="1" x14ac:dyDescent="0.25">
      <c r="A53" s="24" t="s">
        <v>156</v>
      </c>
      <c r="B53" s="98" t="s">
        <v>183</v>
      </c>
      <c r="C53" s="99">
        <f>D53*2000</f>
        <v>2100000</v>
      </c>
      <c r="D53" s="100">
        <v>1050</v>
      </c>
      <c r="E53" s="45" t="s">
        <v>185</v>
      </c>
      <c r="F53" s="24" t="s">
        <v>54</v>
      </c>
      <c r="G53" s="24" t="s">
        <v>59</v>
      </c>
      <c r="H53" s="24" t="s">
        <v>59</v>
      </c>
      <c r="I53" s="24" t="s">
        <v>61</v>
      </c>
      <c r="J53" s="76" t="s">
        <v>262</v>
      </c>
    </row>
    <row r="54" spans="1:10" ht="25.5" x14ac:dyDescent="0.25">
      <c r="A54" s="24" t="s">
        <v>157</v>
      </c>
      <c r="B54" s="34" t="s">
        <v>184</v>
      </c>
      <c r="C54" s="97">
        <f>D54*600</f>
        <v>13980</v>
      </c>
      <c r="D54" s="44">
        <v>23.3</v>
      </c>
      <c r="E54" s="45">
        <v>1935</v>
      </c>
      <c r="F54" s="24" t="s">
        <v>54</v>
      </c>
      <c r="G54" s="24" t="s">
        <v>59</v>
      </c>
      <c r="H54" s="24" t="s">
        <v>59</v>
      </c>
      <c r="I54" s="24" t="s">
        <v>57</v>
      </c>
    </row>
    <row r="55" spans="1:10" x14ac:dyDescent="0.25">
      <c r="A55" s="24" t="s">
        <v>158</v>
      </c>
      <c r="B55" s="34" t="s">
        <v>237</v>
      </c>
      <c r="C55" s="101">
        <v>12511.2</v>
      </c>
      <c r="D55" s="44"/>
      <c r="E55" s="45"/>
      <c r="F55" s="24"/>
      <c r="G55" s="24"/>
      <c r="H55" s="24"/>
      <c r="I55" s="24"/>
    </row>
    <row r="56" spans="1:10" x14ac:dyDescent="0.25">
      <c r="A56" s="24" t="s">
        <v>159</v>
      </c>
      <c r="B56" s="34" t="s">
        <v>238</v>
      </c>
      <c r="C56" s="101">
        <v>34561.03</v>
      </c>
      <c r="D56" s="44"/>
      <c r="E56" s="45"/>
      <c r="F56" s="24"/>
      <c r="G56" s="24"/>
      <c r="H56" s="24"/>
      <c r="I56" s="24"/>
    </row>
    <row r="57" spans="1:10" x14ac:dyDescent="0.25">
      <c r="A57" s="24" t="s">
        <v>162</v>
      </c>
      <c r="B57" s="34" t="s">
        <v>186</v>
      </c>
      <c r="C57" s="97">
        <v>98533.6</v>
      </c>
      <c r="D57" s="44"/>
      <c r="E57" s="45"/>
      <c r="F57" s="24"/>
      <c r="G57" s="24"/>
      <c r="H57" s="24"/>
      <c r="I57" s="24"/>
    </row>
    <row r="58" spans="1:10" x14ac:dyDescent="0.25">
      <c r="A58" s="24" t="s">
        <v>163</v>
      </c>
      <c r="B58" s="34" t="s">
        <v>187</v>
      </c>
      <c r="C58" s="117">
        <v>3178398.07</v>
      </c>
      <c r="D58" s="44"/>
      <c r="E58" s="45"/>
      <c r="F58" s="24"/>
      <c r="G58" s="24"/>
      <c r="H58" s="24"/>
      <c r="I58" s="24"/>
    </row>
    <row r="59" spans="1:10" ht="38.25" x14ac:dyDescent="0.25">
      <c r="A59" s="24" t="s">
        <v>164</v>
      </c>
      <c r="B59" s="34" t="s">
        <v>384</v>
      </c>
      <c r="C59" s="117">
        <v>487416.34</v>
      </c>
      <c r="D59" s="44"/>
      <c r="E59" s="45"/>
      <c r="F59" s="24"/>
      <c r="G59" s="24"/>
      <c r="H59" s="24"/>
      <c r="I59" s="24"/>
    </row>
    <row r="60" spans="1:10" ht="25.5" x14ac:dyDescent="0.25">
      <c r="A60" s="24" t="s">
        <v>165</v>
      </c>
      <c r="B60" s="34" t="s">
        <v>188</v>
      </c>
      <c r="C60" s="97">
        <v>10813037.359999999</v>
      </c>
      <c r="D60" s="44"/>
      <c r="E60" s="45"/>
      <c r="F60" s="24"/>
      <c r="G60" s="24"/>
      <c r="H60" s="24"/>
      <c r="I60" s="24"/>
    </row>
    <row r="61" spans="1:10" ht="25.5" x14ac:dyDescent="0.25">
      <c r="A61" s="24" t="s">
        <v>166</v>
      </c>
      <c r="B61" s="34" t="s">
        <v>189</v>
      </c>
      <c r="C61" s="117">
        <v>12592164.220000001</v>
      </c>
      <c r="D61" s="44"/>
      <c r="E61" s="45"/>
      <c r="F61" s="24"/>
      <c r="G61" s="24"/>
      <c r="H61" s="24"/>
      <c r="I61" s="24"/>
    </row>
    <row r="62" spans="1:10" ht="25.5" x14ac:dyDescent="0.25">
      <c r="A62" s="24" t="s">
        <v>259</v>
      </c>
      <c r="B62" s="34" t="s">
        <v>268</v>
      </c>
      <c r="C62" s="117">
        <v>8350606.2000000002</v>
      </c>
      <c r="D62" s="44"/>
      <c r="E62" s="45"/>
      <c r="F62" s="24"/>
      <c r="G62" s="24"/>
      <c r="H62" s="24"/>
      <c r="I62" s="24"/>
    </row>
    <row r="63" spans="1:10" x14ac:dyDescent="0.25">
      <c r="A63" s="24" t="s">
        <v>167</v>
      </c>
      <c r="B63" s="34" t="s">
        <v>269</v>
      </c>
      <c r="C63" s="117">
        <v>12004425.24</v>
      </c>
      <c r="D63" s="44"/>
      <c r="E63" s="45"/>
      <c r="F63" s="24"/>
      <c r="G63" s="24"/>
      <c r="H63" s="24"/>
      <c r="I63" s="24"/>
    </row>
    <row r="64" spans="1:10" ht="25.5" x14ac:dyDescent="0.25">
      <c r="A64" s="24" t="s">
        <v>168</v>
      </c>
      <c r="B64" s="34" t="s">
        <v>190</v>
      </c>
      <c r="C64" s="117">
        <v>16315406.539999999</v>
      </c>
      <c r="D64" s="44"/>
      <c r="E64" s="45"/>
      <c r="F64" s="24"/>
      <c r="G64" s="24"/>
      <c r="H64" s="24"/>
      <c r="I64" s="24"/>
    </row>
    <row r="65" spans="1:9" x14ac:dyDescent="0.25">
      <c r="A65" s="24" t="s">
        <v>169</v>
      </c>
      <c r="B65" s="34" t="s">
        <v>191</v>
      </c>
      <c r="C65" s="97">
        <v>24210.58</v>
      </c>
      <c r="D65" s="44"/>
      <c r="E65" s="45"/>
      <c r="F65" s="24"/>
      <c r="G65" s="24"/>
      <c r="H65" s="24"/>
      <c r="I65" s="24"/>
    </row>
    <row r="66" spans="1:9" ht="25.5" x14ac:dyDescent="0.25">
      <c r="A66" s="24" t="s">
        <v>170</v>
      </c>
      <c r="B66" s="34" t="s">
        <v>270</v>
      </c>
      <c r="C66" s="97">
        <v>3081826.31</v>
      </c>
      <c r="D66" s="44"/>
      <c r="E66" s="45"/>
      <c r="F66" s="24"/>
      <c r="G66" s="24"/>
      <c r="H66" s="24"/>
      <c r="I66" s="24"/>
    </row>
    <row r="67" spans="1:9" x14ac:dyDescent="0.25">
      <c r="A67" s="24" t="s">
        <v>171</v>
      </c>
      <c r="B67" s="34" t="s">
        <v>271</v>
      </c>
      <c r="C67" s="97">
        <v>142275.04</v>
      </c>
      <c r="D67" s="44"/>
      <c r="E67" s="45"/>
      <c r="F67" s="24"/>
      <c r="G67" s="24"/>
      <c r="H67" s="24"/>
      <c r="I67" s="24"/>
    </row>
    <row r="68" spans="1:9" x14ac:dyDescent="0.25">
      <c r="A68" s="24" t="s">
        <v>172</v>
      </c>
      <c r="B68" s="34" t="s">
        <v>193</v>
      </c>
      <c r="C68" s="97">
        <v>93200</v>
      </c>
      <c r="D68" s="44"/>
      <c r="E68" s="45"/>
      <c r="F68" s="24"/>
      <c r="G68" s="24"/>
      <c r="H68" s="24"/>
      <c r="I68" s="24"/>
    </row>
    <row r="69" spans="1:9" x14ac:dyDescent="0.25">
      <c r="A69" s="24" t="s">
        <v>206</v>
      </c>
      <c r="B69" s="34" t="s">
        <v>194</v>
      </c>
      <c r="C69" s="97">
        <v>9798.86</v>
      </c>
      <c r="D69" s="44"/>
      <c r="E69" s="45"/>
      <c r="F69" s="24"/>
      <c r="G69" s="24"/>
      <c r="H69" s="24"/>
      <c r="I69" s="24"/>
    </row>
    <row r="70" spans="1:9" x14ac:dyDescent="0.25">
      <c r="A70" s="24" t="s">
        <v>207</v>
      </c>
      <c r="B70" s="34" t="s">
        <v>195</v>
      </c>
      <c r="C70" s="97">
        <v>3838.1</v>
      </c>
      <c r="D70" s="44"/>
      <c r="E70" s="45"/>
      <c r="F70" s="24"/>
      <c r="G70" s="24"/>
      <c r="H70" s="24"/>
      <c r="I70" s="24"/>
    </row>
    <row r="71" spans="1:9" x14ac:dyDescent="0.25">
      <c r="A71" s="24" t="s">
        <v>208</v>
      </c>
      <c r="B71" s="34" t="s">
        <v>192</v>
      </c>
      <c r="C71" s="97">
        <v>34333.160000000003</v>
      </c>
      <c r="D71" s="44"/>
      <c r="E71" s="45"/>
      <c r="F71" s="24"/>
      <c r="G71" s="24"/>
      <c r="H71" s="24"/>
      <c r="I71" s="24"/>
    </row>
    <row r="72" spans="1:9" x14ac:dyDescent="0.25">
      <c r="A72" s="24" t="s">
        <v>209</v>
      </c>
      <c r="B72" s="34" t="s">
        <v>196</v>
      </c>
      <c r="C72" s="97">
        <v>36891.47</v>
      </c>
      <c r="D72" s="44"/>
      <c r="E72" s="45"/>
      <c r="F72" s="24"/>
      <c r="G72" s="24"/>
      <c r="H72" s="24"/>
      <c r="I72" s="24"/>
    </row>
    <row r="73" spans="1:9" x14ac:dyDescent="0.25">
      <c r="A73" s="24" t="s">
        <v>210</v>
      </c>
      <c r="B73" s="34" t="s">
        <v>197</v>
      </c>
      <c r="C73" s="97">
        <v>4294.3999999999996</v>
      </c>
      <c r="D73" s="44"/>
      <c r="E73" s="45"/>
      <c r="F73" s="24"/>
      <c r="G73" s="24"/>
      <c r="H73" s="24"/>
      <c r="I73" s="24"/>
    </row>
    <row r="74" spans="1:9" ht="25.5" x14ac:dyDescent="0.25">
      <c r="A74" s="24" t="s">
        <v>211</v>
      </c>
      <c r="B74" s="34" t="s">
        <v>272</v>
      </c>
      <c r="C74" s="117">
        <v>921211.92</v>
      </c>
      <c r="D74" s="44"/>
      <c r="E74" s="45"/>
      <c r="F74" s="24"/>
      <c r="G74" s="24"/>
      <c r="H74" s="24"/>
      <c r="I74" s="24"/>
    </row>
    <row r="75" spans="1:9" x14ac:dyDescent="0.25">
      <c r="A75" s="24" t="s">
        <v>212</v>
      </c>
      <c r="B75" s="34" t="s">
        <v>249</v>
      </c>
      <c r="C75" s="97">
        <v>5977.8</v>
      </c>
      <c r="D75" s="44"/>
      <c r="E75" s="45"/>
      <c r="F75" s="24"/>
      <c r="G75" s="24"/>
      <c r="H75" s="24"/>
      <c r="I75" s="24"/>
    </row>
    <row r="76" spans="1:9" x14ac:dyDescent="0.25">
      <c r="A76" s="24" t="s">
        <v>213</v>
      </c>
      <c r="B76" s="34" t="s">
        <v>199</v>
      </c>
      <c r="C76" s="97">
        <v>23581.9</v>
      </c>
      <c r="D76" s="44"/>
      <c r="E76" s="45"/>
      <c r="F76" s="24"/>
      <c r="G76" s="24"/>
      <c r="H76" s="24"/>
      <c r="I76" s="24"/>
    </row>
    <row r="77" spans="1:9" x14ac:dyDescent="0.25">
      <c r="A77" s="24" t="s">
        <v>214</v>
      </c>
      <c r="B77" s="34" t="s">
        <v>198</v>
      </c>
      <c r="C77" s="97">
        <v>38649.360000000001</v>
      </c>
      <c r="D77" s="44"/>
      <c r="E77" s="45"/>
      <c r="F77" s="24"/>
      <c r="G77" s="24"/>
      <c r="H77" s="24"/>
      <c r="I77" s="24"/>
    </row>
    <row r="78" spans="1:9" x14ac:dyDescent="0.25">
      <c r="A78" s="24" t="s">
        <v>215</v>
      </c>
      <c r="B78" s="34" t="s">
        <v>273</v>
      </c>
      <c r="C78" s="97">
        <v>25000</v>
      </c>
      <c r="D78" s="44"/>
      <c r="E78" s="45"/>
      <c r="F78" s="24"/>
      <c r="G78" s="24"/>
      <c r="H78" s="24"/>
      <c r="I78" s="24"/>
    </row>
    <row r="79" spans="1:9" x14ac:dyDescent="0.25">
      <c r="A79" s="24" t="s">
        <v>216</v>
      </c>
      <c r="B79" s="34" t="s">
        <v>200</v>
      </c>
      <c r="C79" s="97">
        <v>28493.69</v>
      </c>
      <c r="D79" s="44"/>
      <c r="E79" s="45"/>
      <c r="F79" s="24"/>
      <c r="G79" s="24"/>
      <c r="H79" s="24"/>
      <c r="I79" s="24"/>
    </row>
    <row r="80" spans="1:9" x14ac:dyDescent="0.25">
      <c r="A80" s="24" t="s">
        <v>217</v>
      </c>
      <c r="B80" s="34" t="s">
        <v>201</v>
      </c>
      <c r="C80" s="97">
        <v>7813</v>
      </c>
      <c r="D80" s="44"/>
      <c r="E80" s="45"/>
      <c r="F80" s="24"/>
      <c r="G80" s="24"/>
      <c r="H80" s="24"/>
      <c r="I80" s="24"/>
    </row>
    <row r="81" spans="1:9" x14ac:dyDescent="0.25">
      <c r="A81" s="24" t="s">
        <v>218</v>
      </c>
      <c r="B81" s="34" t="s">
        <v>202</v>
      </c>
      <c r="C81" s="117">
        <v>363569.18</v>
      </c>
      <c r="D81" s="44"/>
      <c r="E81" s="45"/>
      <c r="F81" s="24"/>
      <c r="G81" s="24"/>
      <c r="H81" s="24"/>
      <c r="I81" s="24"/>
    </row>
    <row r="82" spans="1:9" x14ac:dyDescent="0.25">
      <c r="A82" s="24" t="s">
        <v>219</v>
      </c>
      <c r="B82" s="34" t="s">
        <v>203</v>
      </c>
      <c r="C82" s="97">
        <v>7308.66</v>
      </c>
      <c r="D82" s="44"/>
      <c r="E82" s="45"/>
      <c r="F82" s="24"/>
      <c r="G82" s="24"/>
      <c r="H82" s="24"/>
      <c r="I82" s="24"/>
    </row>
    <row r="83" spans="1:9" x14ac:dyDescent="0.25">
      <c r="A83" s="24" t="s">
        <v>220</v>
      </c>
      <c r="B83" s="34" t="s">
        <v>204</v>
      </c>
      <c r="C83" s="97">
        <v>578720.65</v>
      </c>
      <c r="D83" s="44"/>
      <c r="E83" s="45"/>
      <c r="F83" s="24"/>
      <c r="G83" s="24"/>
      <c r="H83" s="24"/>
      <c r="I83" s="24"/>
    </row>
    <row r="84" spans="1:9" ht="25.5" x14ac:dyDescent="0.25">
      <c r="A84" s="24" t="s">
        <v>221</v>
      </c>
      <c r="B84" s="34" t="s">
        <v>205</v>
      </c>
      <c r="C84" s="97">
        <v>79494.02</v>
      </c>
      <c r="D84" s="44"/>
      <c r="E84" s="45"/>
      <c r="F84" s="24"/>
      <c r="G84" s="24"/>
      <c r="H84" s="24"/>
      <c r="I84" s="24"/>
    </row>
    <row r="85" spans="1:9" ht="25.5" x14ac:dyDescent="0.25">
      <c r="A85" s="24" t="s">
        <v>222</v>
      </c>
      <c r="B85" s="34" t="s">
        <v>274</v>
      </c>
      <c r="C85" s="97">
        <v>23889</v>
      </c>
      <c r="D85" s="44"/>
      <c r="E85" s="45"/>
      <c r="F85" s="24"/>
      <c r="G85" s="24"/>
      <c r="H85" s="24"/>
      <c r="I85" s="24"/>
    </row>
    <row r="86" spans="1:9" ht="63.75" x14ac:dyDescent="0.25">
      <c r="A86" s="24" t="s">
        <v>223</v>
      </c>
      <c r="B86" s="34" t="s">
        <v>292</v>
      </c>
      <c r="C86" s="97">
        <v>3319624.92</v>
      </c>
      <c r="D86" s="44"/>
      <c r="E86" s="45"/>
      <c r="F86" s="24"/>
      <c r="G86" s="24"/>
      <c r="H86" s="24"/>
      <c r="I86" s="24"/>
    </row>
    <row r="87" spans="1:9" x14ac:dyDescent="0.25">
      <c r="A87" s="24" t="s">
        <v>224</v>
      </c>
      <c r="B87" s="34" t="s">
        <v>275</v>
      </c>
      <c r="C87" s="97">
        <v>8859.5499999999993</v>
      </c>
      <c r="D87" s="44"/>
      <c r="E87" s="45"/>
      <c r="F87" s="24"/>
      <c r="G87" s="24"/>
      <c r="H87" s="24"/>
      <c r="I87" s="24"/>
    </row>
    <row r="88" spans="1:9" x14ac:dyDescent="0.25">
      <c r="A88" s="24" t="s">
        <v>225</v>
      </c>
      <c r="B88" s="34" t="s">
        <v>232</v>
      </c>
      <c r="C88" s="117">
        <v>54621.45</v>
      </c>
      <c r="D88" s="44"/>
      <c r="E88" s="45"/>
      <c r="F88" s="24"/>
      <c r="G88" s="24"/>
      <c r="H88" s="24"/>
      <c r="I88" s="24"/>
    </row>
    <row r="89" spans="1:9" x14ac:dyDescent="0.25">
      <c r="A89" s="24" t="s">
        <v>226</v>
      </c>
      <c r="B89" s="34" t="s">
        <v>22</v>
      </c>
      <c r="C89" s="43">
        <v>250800.53</v>
      </c>
      <c r="D89" s="44"/>
      <c r="E89" s="45"/>
      <c r="F89" s="24"/>
      <c r="G89" s="24"/>
      <c r="H89" s="24"/>
      <c r="I89" s="24"/>
    </row>
    <row r="90" spans="1:9" s="38" customFormat="1" ht="25.5" x14ac:dyDescent="0.25">
      <c r="A90" s="24" t="s">
        <v>227</v>
      </c>
      <c r="B90" s="34" t="s">
        <v>240</v>
      </c>
      <c r="C90" s="37">
        <v>486003.98</v>
      </c>
      <c r="D90" s="44"/>
      <c r="E90" s="45"/>
      <c r="F90" s="24"/>
      <c r="G90" s="24"/>
      <c r="H90" s="24"/>
      <c r="I90" s="24"/>
    </row>
    <row r="91" spans="1:9" s="38" customFormat="1" x14ac:dyDescent="0.25">
      <c r="A91" s="24" t="s">
        <v>228</v>
      </c>
      <c r="B91" s="34" t="s">
        <v>276</v>
      </c>
      <c r="C91" s="37">
        <v>3300</v>
      </c>
      <c r="D91" s="44"/>
      <c r="E91" s="45"/>
      <c r="F91" s="24"/>
      <c r="G91" s="24"/>
      <c r="H91" s="24"/>
      <c r="I91" s="24"/>
    </row>
    <row r="92" spans="1:9" s="38" customFormat="1" ht="25.5" x14ac:dyDescent="0.25">
      <c r="A92" s="24" t="s">
        <v>229</v>
      </c>
      <c r="B92" s="34" t="s">
        <v>277</v>
      </c>
      <c r="C92" s="37">
        <v>4800</v>
      </c>
      <c r="D92" s="44"/>
      <c r="E92" s="45"/>
      <c r="F92" s="24"/>
      <c r="G92" s="24"/>
      <c r="H92" s="24"/>
      <c r="I92" s="24"/>
    </row>
    <row r="93" spans="1:9" s="38" customFormat="1" x14ac:dyDescent="0.25">
      <c r="A93" s="24" t="s">
        <v>230</v>
      </c>
      <c r="B93" s="34" t="s">
        <v>243</v>
      </c>
      <c r="C93" s="37">
        <v>60605.42</v>
      </c>
      <c r="D93" s="44"/>
      <c r="E93" s="45"/>
      <c r="F93" s="24"/>
      <c r="G93" s="24"/>
      <c r="H93" s="24"/>
      <c r="I93" s="24"/>
    </row>
    <row r="94" spans="1:9" s="38" customFormat="1" x14ac:dyDescent="0.25">
      <c r="A94" s="24" t="s">
        <v>246</v>
      </c>
      <c r="B94" s="30" t="s">
        <v>253</v>
      </c>
      <c r="C94" s="102">
        <v>107723.4</v>
      </c>
      <c r="D94" s="67"/>
      <c r="E94" s="103"/>
      <c r="F94" s="46"/>
      <c r="G94" s="46"/>
      <c r="H94" s="46"/>
      <c r="I94" s="46"/>
    </row>
    <row r="95" spans="1:9" s="38" customFormat="1" x14ac:dyDescent="0.25">
      <c r="A95" s="24" t="s">
        <v>239</v>
      </c>
      <c r="B95" s="34" t="s">
        <v>245</v>
      </c>
      <c r="C95" s="37">
        <v>7813</v>
      </c>
      <c r="D95" s="44"/>
      <c r="E95" s="45"/>
      <c r="F95" s="24"/>
      <c r="G95" s="24"/>
      <c r="H95" s="24"/>
      <c r="I95" s="24"/>
    </row>
    <row r="96" spans="1:9" s="38" customFormat="1" x14ac:dyDescent="0.25">
      <c r="A96" s="24" t="s">
        <v>241</v>
      </c>
      <c r="B96" s="34" t="s">
        <v>260</v>
      </c>
      <c r="C96" s="97">
        <v>7300</v>
      </c>
      <c r="D96" s="44"/>
      <c r="E96" s="45"/>
      <c r="F96" s="24"/>
      <c r="G96" s="24"/>
      <c r="H96" s="24"/>
      <c r="I96" s="24"/>
    </row>
    <row r="97" spans="1:9" s="38" customFormat="1" x14ac:dyDescent="0.25">
      <c r="A97" s="24" t="s">
        <v>242</v>
      </c>
      <c r="B97" s="34" t="s">
        <v>257</v>
      </c>
      <c r="C97" s="97">
        <v>23617.03</v>
      </c>
      <c r="D97" s="44"/>
      <c r="E97" s="45"/>
      <c r="F97" s="24"/>
      <c r="G97" s="24"/>
      <c r="H97" s="24"/>
      <c r="I97" s="24"/>
    </row>
    <row r="98" spans="1:9" s="38" customFormat="1" ht="25.5" x14ac:dyDescent="0.25">
      <c r="A98" s="24" t="s">
        <v>244</v>
      </c>
      <c r="B98" s="34" t="s">
        <v>278</v>
      </c>
      <c r="C98" s="97">
        <v>27000</v>
      </c>
      <c r="D98" s="44"/>
      <c r="E98" s="45"/>
      <c r="F98" s="24"/>
      <c r="G98" s="24"/>
      <c r="H98" s="24"/>
      <c r="I98" s="24"/>
    </row>
    <row r="99" spans="1:9" s="38" customFormat="1" ht="25.5" x14ac:dyDescent="0.25">
      <c r="A99" s="24" t="s">
        <v>247</v>
      </c>
      <c r="B99" s="34" t="s">
        <v>279</v>
      </c>
      <c r="C99" s="97">
        <v>23000</v>
      </c>
      <c r="D99" s="44"/>
      <c r="E99" s="45"/>
      <c r="F99" s="24"/>
      <c r="G99" s="24"/>
      <c r="H99" s="24"/>
      <c r="I99" s="24"/>
    </row>
    <row r="100" spans="1:9" s="38" customFormat="1" ht="25.5" x14ac:dyDescent="0.25">
      <c r="A100" s="24" t="s">
        <v>248</v>
      </c>
      <c r="B100" s="34" t="s">
        <v>280</v>
      </c>
      <c r="C100" s="97">
        <v>11000</v>
      </c>
      <c r="D100" s="44"/>
      <c r="E100" s="45"/>
      <c r="F100" s="24"/>
      <c r="G100" s="24"/>
      <c r="H100" s="24"/>
      <c r="I100" s="24"/>
    </row>
    <row r="101" spans="1:9" s="38" customFormat="1" ht="25.5" x14ac:dyDescent="0.25">
      <c r="A101" s="24" t="s">
        <v>250</v>
      </c>
      <c r="B101" s="34" t="s">
        <v>281</v>
      </c>
      <c r="C101" s="97">
        <v>29400</v>
      </c>
      <c r="D101" s="44"/>
      <c r="E101" s="45"/>
      <c r="F101" s="24"/>
      <c r="G101" s="24"/>
      <c r="H101" s="24"/>
      <c r="I101" s="24"/>
    </row>
    <row r="102" spans="1:9" s="38" customFormat="1" ht="25.5" x14ac:dyDescent="0.25">
      <c r="A102" s="24" t="s">
        <v>251</v>
      </c>
      <c r="B102" s="34" t="s">
        <v>282</v>
      </c>
      <c r="C102" s="97">
        <v>1241813.01</v>
      </c>
      <c r="D102" s="44"/>
      <c r="E102" s="45"/>
      <c r="F102" s="24"/>
      <c r="G102" s="24"/>
      <c r="H102" s="24"/>
      <c r="I102" s="24"/>
    </row>
    <row r="103" spans="1:9" s="38" customFormat="1" ht="25.5" x14ac:dyDescent="0.25">
      <c r="A103" s="24" t="s">
        <v>252</v>
      </c>
      <c r="B103" s="34" t="s">
        <v>381</v>
      </c>
      <c r="C103" s="97">
        <v>112610.25</v>
      </c>
      <c r="D103" s="44"/>
      <c r="E103" s="45"/>
      <c r="F103" s="24"/>
      <c r="G103" s="24"/>
      <c r="H103" s="24"/>
      <c r="I103" s="24"/>
    </row>
    <row r="104" spans="1:9" s="38" customFormat="1" ht="25.5" x14ac:dyDescent="0.25">
      <c r="A104" s="24" t="s">
        <v>293</v>
      </c>
      <c r="B104" s="34" t="s">
        <v>382</v>
      </c>
      <c r="C104" s="97">
        <v>112610.24000000001</v>
      </c>
      <c r="D104" s="44"/>
      <c r="E104" s="45"/>
      <c r="F104" s="24"/>
      <c r="G104" s="24"/>
      <c r="H104" s="24"/>
      <c r="I104" s="24"/>
    </row>
    <row r="105" spans="1:9" s="38" customFormat="1" ht="25.5" x14ac:dyDescent="0.25">
      <c r="A105" s="24" t="s">
        <v>378</v>
      </c>
      <c r="B105" s="34" t="s">
        <v>383</v>
      </c>
      <c r="C105" s="97">
        <v>112610.24000000001</v>
      </c>
      <c r="D105" s="44"/>
      <c r="E105" s="45"/>
      <c r="F105" s="24"/>
      <c r="G105" s="24"/>
      <c r="H105" s="24"/>
      <c r="I105" s="24"/>
    </row>
    <row r="106" spans="1:9" s="38" customFormat="1" ht="25.5" x14ac:dyDescent="0.25">
      <c r="A106" s="24" t="s">
        <v>379</v>
      </c>
      <c r="B106" s="34" t="s">
        <v>419</v>
      </c>
      <c r="C106" s="97">
        <v>6655.95</v>
      </c>
      <c r="D106" s="44" t="s">
        <v>89</v>
      </c>
      <c r="E106" s="45"/>
      <c r="F106" s="24" t="s">
        <v>54</v>
      </c>
      <c r="G106" s="24" t="s">
        <v>68</v>
      </c>
      <c r="H106" s="24" t="s">
        <v>68</v>
      </c>
      <c r="I106" s="24" t="s">
        <v>61</v>
      </c>
    </row>
    <row r="107" spans="1:9" s="38" customFormat="1" ht="51" x14ac:dyDescent="0.25">
      <c r="A107" s="24" t="s">
        <v>380</v>
      </c>
      <c r="B107" s="34" t="s">
        <v>420</v>
      </c>
      <c r="C107" s="97">
        <v>518406.3</v>
      </c>
      <c r="D107" s="44">
        <v>805</v>
      </c>
      <c r="E107" s="45">
        <v>1907</v>
      </c>
      <c r="F107" s="24" t="s">
        <v>54</v>
      </c>
      <c r="G107" s="24" t="s">
        <v>67</v>
      </c>
      <c r="H107" s="24" t="s">
        <v>68</v>
      </c>
      <c r="I107" s="24" t="s">
        <v>61</v>
      </c>
    </row>
    <row r="108" spans="1:9" s="38" customFormat="1" ht="25.5" x14ac:dyDescent="0.25">
      <c r="A108" s="24" t="s">
        <v>408</v>
      </c>
      <c r="B108" s="34" t="s">
        <v>421</v>
      </c>
      <c r="C108" s="97">
        <v>1150000</v>
      </c>
      <c r="D108" s="44">
        <v>575</v>
      </c>
      <c r="E108" s="45">
        <v>1938</v>
      </c>
      <c r="F108" s="24" t="s">
        <v>54</v>
      </c>
      <c r="G108" s="24" t="s">
        <v>67</v>
      </c>
      <c r="H108" s="24" t="s">
        <v>68</v>
      </c>
      <c r="I108" s="24" t="s">
        <v>57</v>
      </c>
    </row>
    <row r="109" spans="1:9" s="38" customFormat="1" ht="51" x14ac:dyDescent="0.25">
      <c r="A109" s="24" t="s">
        <v>422</v>
      </c>
      <c r="B109" s="34" t="s">
        <v>423</v>
      </c>
      <c r="C109" s="97">
        <v>1648000</v>
      </c>
      <c r="D109" s="44">
        <v>824</v>
      </c>
      <c r="E109" s="45">
        <v>1986</v>
      </c>
      <c r="F109" s="24" t="s">
        <v>54</v>
      </c>
      <c r="G109" s="24" t="s">
        <v>70</v>
      </c>
      <c r="H109" s="24"/>
      <c r="I109" s="24" t="s">
        <v>69</v>
      </c>
    </row>
    <row r="110" spans="1:9" s="38" customFormat="1" ht="25.5" x14ac:dyDescent="0.25">
      <c r="A110" s="24" t="s">
        <v>424</v>
      </c>
      <c r="B110" s="34" t="s">
        <v>254</v>
      </c>
      <c r="C110" s="97">
        <v>4040000</v>
      </c>
      <c r="D110" s="44">
        <v>2020</v>
      </c>
      <c r="E110" s="45">
        <v>1900</v>
      </c>
      <c r="F110" s="24" t="s">
        <v>54</v>
      </c>
      <c r="G110" s="24" t="s">
        <v>70</v>
      </c>
      <c r="H110" s="24" t="s">
        <v>68</v>
      </c>
      <c r="I110" s="24" t="s">
        <v>61</v>
      </c>
    </row>
    <row r="111" spans="1:9" ht="38.25" x14ac:dyDescent="0.25">
      <c r="A111" s="24" t="s">
        <v>425</v>
      </c>
      <c r="B111" s="34" t="s">
        <v>426</v>
      </c>
      <c r="C111" s="43">
        <v>1074000</v>
      </c>
      <c r="D111" s="44">
        <v>537</v>
      </c>
      <c r="E111" s="45">
        <v>2002</v>
      </c>
      <c r="F111" s="24" t="s">
        <v>54</v>
      </c>
      <c r="G111" s="24" t="s">
        <v>75</v>
      </c>
      <c r="H111" s="24" t="s">
        <v>76</v>
      </c>
      <c r="I111" s="71" t="s">
        <v>77</v>
      </c>
    </row>
    <row r="112" spans="1:9" x14ac:dyDescent="0.25">
      <c r="A112" s="28"/>
      <c r="B112" s="36"/>
      <c r="C112" s="26"/>
      <c r="D112" s="16"/>
      <c r="E112" s="27"/>
      <c r="F112" s="28"/>
      <c r="G112" s="28"/>
      <c r="H112" s="28"/>
      <c r="I112" s="28"/>
    </row>
    <row r="113" spans="1:11" ht="15.75" thickBot="1" x14ac:dyDescent="0.3">
      <c r="A113" s="25"/>
      <c r="B113" s="36"/>
      <c r="C113" s="26"/>
      <c r="D113" s="16"/>
      <c r="E113" s="27"/>
      <c r="F113" s="28"/>
      <c r="G113" s="28"/>
      <c r="H113" s="28"/>
      <c r="I113" s="28"/>
    </row>
    <row r="114" spans="1:11" ht="16.5" thickTop="1" thickBot="1" x14ac:dyDescent="0.3">
      <c r="A114" s="149" t="s">
        <v>2</v>
      </c>
      <c r="B114" s="17" t="s">
        <v>47</v>
      </c>
      <c r="C114" s="39"/>
      <c r="D114" s="40"/>
      <c r="E114" s="41"/>
      <c r="F114" s="161" t="s">
        <v>14</v>
      </c>
      <c r="G114" s="162"/>
      <c r="H114" s="162"/>
      <c r="I114" s="163"/>
    </row>
    <row r="115" spans="1:11" ht="27" thickTop="1" thickBot="1" x14ac:dyDescent="0.3">
      <c r="A115" s="18" t="s">
        <v>0</v>
      </c>
      <c r="B115" s="19" t="s">
        <v>15</v>
      </c>
      <c r="C115" s="20" t="s">
        <v>23</v>
      </c>
      <c r="D115" s="21" t="s">
        <v>16</v>
      </c>
      <c r="E115" s="22" t="s">
        <v>17</v>
      </c>
      <c r="F115" s="18" t="s">
        <v>18</v>
      </c>
      <c r="G115" s="18" t="s">
        <v>19</v>
      </c>
      <c r="H115" s="18" t="s">
        <v>20</v>
      </c>
      <c r="I115" s="19" t="s">
        <v>21</v>
      </c>
    </row>
    <row r="116" spans="1:11" ht="27" thickTop="1" thickBot="1" x14ac:dyDescent="0.3">
      <c r="A116" s="47" t="s">
        <v>1</v>
      </c>
      <c r="B116" s="48" t="s">
        <v>116</v>
      </c>
      <c r="C116" s="49"/>
      <c r="D116" s="50"/>
      <c r="E116" s="51"/>
      <c r="F116" s="46"/>
      <c r="G116" s="47"/>
      <c r="H116" s="46"/>
      <c r="I116" s="47"/>
    </row>
    <row r="117" spans="1:11" ht="15.75" thickBot="1" x14ac:dyDescent="0.3">
      <c r="A117" s="52" t="s">
        <v>2</v>
      </c>
      <c r="B117" s="23" t="s">
        <v>22</v>
      </c>
      <c r="C117" s="53">
        <v>0</v>
      </c>
      <c r="D117" s="54"/>
      <c r="E117" s="55"/>
      <c r="F117" s="32"/>
      <c r="G117" s="56"/>
      <c r="H117" s="32"/>
      <c r="I117" s="56"/>
    </row>
    <row r="118" spans="1:11" ht="16.5" thickTop="1" thickBot="1" x14ac:dyDescent="0.3">
      <c r="A118" s="57"/>
      <c r="B118" s="58"/>
      <c r="C118" s="59"/>
      <c r="D118" s="59"/>
      <c r="E118" s="59"/>
      <c r="F118" s="59"/>
      <c r="G118" s="59"/>
      <c r="H118" s="59"/>
      <c r="I118" s="59"/>
    </row>
    <row r="119" spans="1:11" ht="16.5" thickTop="1" thickBot="1" x14ac:dyDescent="0.3">
      <c r="A119" s="149" t="s">
        <v>3</v>
      </c>
      <c r="B119" s="60" t="s">
        <v>49</v>
      </c>
      <c r="C119" s="39"/>
      <c r="D119" s="40"/>
      <c r="E119" s="41"/>
      <c r="F119" s="161" t="s">
        <v>14</v>
      </c>
      <c r="G119" s="162"/>
      <c r="H119" s="162"/>
      <c r="I119" s="163"/>
      <c r="J119" s="59"/>
      <c r="K119" s="59"/>
    </row>
    <row r="120" spans="1:11" ht="27" thickTop="1" thickBot="1" x14ac:dyDescent="0.3">
      <c r="A120" s="18" t="s">
        <v>0</v>
      </c>
      <c r="B120" s="19" t="s">
        <v>15</v>
      </c>
      <c r="C120" s="20" t="s">
        <v>23</v>
      </c>
      <c r="D120" s="21" t="s">
        <v>16</v>
      </c>
      <c r="E120" s="22" t="s">
        <v>17</v>
      </c>
      <c r="F120" s="18" t="s">
        <v>18</v>
      </c>
      <c r="G120" s="18" t="s">
        <v>19</v>
      </c>
      <c r="H120" s="18" t="s">
        <v>20</v>
      </c>
      <c r="I120" s="19" t="s">
        <v>21</v>
      </c>
      <c r="J120" s="61"/>
      <c r="K120" s="61"/>
    </row>
    <row r="121" spans="1:11" ht="27" thickTop="1" thickBot="1" x14ac:dyDescent="0.3">
      <c r="A121" s="47" t="s">
        <v>1</v>
      </c>
      <c r="B121" s="48" t="s">
        <v>99</v>
      </c>
      <c r="C121" s="49"/>
      <c r="D121" s="50"/>
      <c r="E121" s="178"/>
      <c r="F121" s="47"/>
      <c r="G121" s="47"/>
      <c r="H121" s="42"/>
      <c r="I121" s="47"/>
      <c r="J121" s="59"/>
      <c r="K121" s="59"/>
    </row>
    <row r="122" spans="1:11" ht="15.75" thickBot="1" x14ac:dyDescent="0.3">
      <c r="A122" s="56" t="s">
        <v>2</v>
      </c>
      <c r="B122" s="23" t="s">
        <v>22</v>
      </c>
      <c r="C122" s="53">
        <v>296255.69</v>
      </c>
      <c r="D122" s="54"/>
      <c r="E122" s="179"/>
      <c r="F122" s="56"/>
      <c r="G122" s="56"/>
      <c r="H122" s="32"/>
      <c r="I122" s="56"/>
      <c r="J122" s="59"/>
      <c r="K122" s="59"/>
    </row>
    <row r="123" spans="1:11" ht="16.5" thickTop="1" thickBot="1" x14ac:dyDescent="0.3">
      <c r="A123" s="62"/>
      <c r="B123" s="58"/>
      <c r="C123" s="26"/>
      <c r="D123" s="16"/>
      <c r="E123" s="27"/>
      <c r="F123" s="63"/>
      <c r="G123" s="64"/>
      <c r="H123" s="64"/>
      <c r="I123" s="64"/>
      <c r="J123" s="59"/>
      <c r="K123" s="59"/>
    </row>
    <row r="124" spans="1:11" ht="16.5" thickTop="1" thickBot="1" x14ac:dyDescent="0.3">
      <c r="A124" s="149" t="s">
        <v>4</v>
      </c>
      <c r="B124" s="60" t="s">
        <v>52</v>
      </c>
      <c r="C124" s="39"/>
      <c r="D124" s="40"/>
      <c r="E124" s="41"/>
      <c r="F124" s="161" t="s">
        <v>14</v>
      </c>
      <c r="G124" s="162"/>
      <c r="H124" s="162"/>
      <c r="I124" s="163"/>
      <c r="J124" s="59"/>
      <c r="K124" s="59"/>
    </row>
    <row r="125" spans="1:11" ht="27" thickTop="1" thickBot="1" x14ac:dyDescent="0.3">
      <c r="A125" s="18" t="s">
        <v>0</v>
      </c>
      <c r="B125" s="19" t="s">
        <v>15</v>
      </c>
      <c r="C125" s="20" t="s">
        <v>23</v>
      </c>
      <c r="D125" s="21" t="s">
        <v>16</v>
      </c>
      <c r="E125" s="22" t="s">
        <v>17</v>
      </c>
      <c r="F125" s="65" t="s">
        <v>18</v>
      </c>
      <c r="G125" s="65" t="s">
        <v>19</v>
      </c>
      <c r="H125" s="18" t="s">
        <v>20</v>
      </c>
      <c r="I125" s="19" t="s">
        <v>21</v>
      </c>
      <c r="J125" s="59"/>
      <c r="K125" s="59"/>
    </row>
    <row r="126" spans="1:11" ht="27" thickTop="1" thickBot="1" x14ac:dyDescent="0.3">
      <c r="A126" s="46" t="s">
        <v>1</v>
      </c>
      <c r="B126" s="30" t="s">
        <v>109</v>
      </c>
      <c r="C126" s="66"/>
      <c r="D126" s="67"/>
      <c r="E126" s="51"/>
      <c r="F126" s="47"/>
      <c r="G126" s="47"/>
      <c r="H126" s="47"/>
      <c r="I126" s="47"/>
      <c r="J126" s="59"/>
      <c r="K126" s="59"/>
    </row>
    <row r="127" spans="1:11" ht="15.75" thickBot="1" x14ac:dyDescent="0.3">
      <c r="A127" s="32" t="s">
        <v>2</v>
      </c>
      <c r="B127" s="31" t="s">
        <v>22</v>
      </c>
      <c r="C127" s="68">
        <v>18442.71</v>
      </c>
      <c r="D127" s="69"/>
      <c r="E127" s="55"/>
      <c r="F127" s="32"/>
      <c r="G127" s="32"/>
      <c r="H127" s="56"/>
      <c r="I127" s="56"/>
      <c r="J127" s="59"/>
      <c r="K127" s="59"/>
    </row>
    <row r="128" spans="1:11" ht="16.5" thickTop="1" thickBot="1" x14ac:dyDescent="0.3">
      <c r="A128" s="62"/>
      <c r="B128" s="58"/>
      <c r="C128" s="26"/>
      <c r="D128" s="16"/>
      <c r="E128" s="27"/>
      <c r="F128" s="70"/>
      <c r="G128" s="25"/>
      <c r="H128" s="25"/>
      <c r="I128" s="25"/>
      <c r="J128" s="59"/>
      <c r="K128" s="59"/>
    </row>
    <row r="129" spans="1:11" ht="15" customHeight="1" thickTop="1" x14ac:dyDescent="0.25">
      <c r="A129" s="148" t="s">
        <v>5</v>
      </c>
      <c r="B129" s="164" t="s">
        <v>66</v>
      </c>
      <c r="C129" s="165"/>
      <c r="D129" s="165"/>
      <c r="E129" s="166"/>
      <c r="F129" s="160" t="s">
        <v>14</v>
      </c>
      <c r="G129" s="160"/>
      <c r="H129" s="160"/>
      <c r="I129" s="160"/>
      <c r="J129" s="59"/>
      <c r="K129" s="59"/>
    </row>
    <row r="130" spans="1:11" ht="25.5" x14ac:dyDescent="0.25">
      <c r="A130" s="77" t="s">
        <v>0</v>
      </c>
      <c r="B130" s="78" t="s">
        <v>15</v>
      </c>
      <c r="C130" s="79" t="s">
        <v>23</v>
      </c>
      <c r="D130" s="80" t="s">
        <v>16</v>
      </c>
      <c r="E130" s="81" t="s">
        <v>17</v>
      </c>
      <c r="F130" s="77" t="s">
        <v>18</v>
      </c>
      <c r="G130" s="77" t="s">
        <v>19</v>
      </c>
      <c r="H130" s="77" t="s">
        <v>20</v>
      </c>
      <c r="I130" s="78" t="s">
        <v>21</v>
      </c>
      <c r="J130" s="59"/>
      <c r="K130" s="59"/>
    </row>
    <row r="131" spans="1:11" ht="25.5" x14ac:dyDescent="0.25">
      <c r="A131" s="24" t="s">
        <v>1</v>
      </c>
      <c r="B131" s="15" t="s">
        <v>122</v>
      </c>
      <c r="C131" s="151">
        <v>1898000</v>
      </c>
      <c r="D131" s="72">
        <v>949</v>
      </c>
      <c r="E131" s="150">
        <v>1930</v>
      </c>
      <c r="F131" s="24" t="s">
        <v>54</v>
      </c>
      <c r="G131" s="24" t="s">
        <v>67</v>
      </c>
      <c r="H131" s="24" t="s">
        <v>67</v>
      </c>
      <c r="I131" s="71" t="s">
        <v>69</v>
      </c>
      <c r="J131" s="59"/>
      <c r="K131" s="59"/>
    </row>
    <row r="132" spans="1:11" ht="25.5" x14ac:dyDescent="0.25">
      <c r="A132" s="24" t="s">
        <v>2</v>
      </c>
      <c r="B132" s="15" t="s">
        <v>97</v>
      </c>
      <c r="C132" s="168">
        <v>1153938.81</v>
      </c>
      <c r="D132" s="72">
        <v>71.92</v>
      </c>
      <c r="E132" s="167">
        <v>2012</v>
      </c>
      <c r="F132" s="24" t="s">
        <v>54</v>
      </c>
      <c r="G132" s="24"/>
      <c r="H132" s="24"/>
      <c r="I132" s="71" t="s">
        <v>69</v>
      </c>
      <c r="J132" s="59"/>
      <c r="K132" s="59"/>
    </row>
    <row r="133" spans="1:11" ht="25.5" x14ac:dyDescent="0.25">
      <c r="A133" s="24" t="s">
        <v>3</v>
      </c>
      <c r="B133" s="15" t="s">
        <v>100</v>
      </c>
      <c r="C133" s="168"/>
      <c r="D133" s="72"/>
      <c r="E133" s="167"/>
      <c r="F133" s="24"/>
      <c r="G133" s="24"/>
      <c r="H133" s="24"/>
      <c r="I133" s="71"/>
      <c r="J133" s="59"/>
      <c r="K133" s="59"/>
    </row>
    <row r="134" spans="1:11" ht="38.25" x14ac:dyDescent="0.25">
      <c r="A134" s="46" t="s">
        <v>4</v>
      </c>
      <c r="B134" s="180" t="s">
        <v>427</v>
      </c>
      <c r="C134" s="181"/>
      <c r="D134" s="182"/>
      <c r="E134" s="183"/>
      <c r="F134" s="46"/>
      <c r="G134" s="46"/>
      <c r="H134" s="46"/>
      <c r="I134" s="184"/>
      <c r="J134" s="59"/>
      <c r="K134" s="59"/>
    </row>
    <row r="135" spans="1:11" ht="15.75" thickBot="1" x14ac:dyDescent="0.3">
      <c r="A135" s="82" t="s">
        <v>5</v>
      </c>
      <c r="B135" s="87" t="s">
        <v>22</v>
      </c>
      <c r="C135" s="84">
        <v>85116.45</v>
      </c>
      <c r="D135" s="85"/>
      <c r="E135" s="88"/>
      <c r="F135" s="82"/>
      <c r="G135" s="82"/>
      <c r="H135" s="82"/>
      <c r="I135" s="82"/>
      <c r="J135" s="59"/>
      <c r="K135" s="59"/>
    </row>
    <row r="136" spans="1:11" ht="16.5" thickTop="1" thickBot="1" x14ac:dyDescent="0.3">
      <c r="A136" s="33"/>
      <c r="B136" s="36"/>
      <c r="C136" s="73"/>
      <c r="E136" s="74"/>
      <c r="F136" s="70"/>
      <c r="G136" s="25"/>
      <c r="H136" s="25"/>
      <c r="I136" s="64"/>
      <c r="J136" s="62"/>
      <c r="K136" s="62"/>
    </row>
    <row r="137" spans="1:11" ht="26.25" customHeight="1" thickTop="1" x14ac:dyDescent="0.25">
      <c r="A137" s="148" t="s">
        <v>6</v>
      </c>
      <c r="B137" s="159" t="s">
        <v>72</v>
      </c>
      <c r="C137" s="157"/>
      <c r="D137" s="157"/>
      <c r="E137" s="158"/>
      <c r="F137" s="160" t="s">
        <v>14</v>
      </c>
      <c r="G137" s="160"/>
      <c r="H137" s="160"/>
      <c r="I137" s="160"/>
      <c r="J137" s="62"/>
      <c r="K137" s="62"/>
    </row>
    <row r="138" spans="1:11" ht="25.5" x14ac:dyDescent="0.25">
      <c r="A138" s="77" t="s">
        <v>0</v>
      </c>
      <c r="B138" s="78" t="s">
        <v>15</v>
      </c>
      <c r="C138" s="79" t="s">
        <v>23</v>
      </c>
      <c r="D138" s="80" t="s">
        <v>16</v>
      </c>
      <c r="E138" s="81" t="s">
        <v>17</v>
      </c>
      <c r="F138" s="77" t="s">
        <v>18</v>
      </c>
      <c r="G138" s="77" t="s">
        <v>19</v>
      </c>
      <c r="H138" s="77" t="s">
        <v>20</v>
      </c>
      <c r="I138" s="78" t="s">
        <v>21</v>
      </c>
      <c r="J138" s="62"/>
      <c r="K138" s="62"/>
    </row>
    <row r="139" spans="1:11" ht="25.5" x14ac:dyDescent="0.25">
      <c r="A139" s="24" t="s">
        <v>1</v>
      </c>
      <c r="B139" s="34" t="s">
        <v>124</v>
      </c>
      <c r="C139" s="43">
        <v>774000</v>
      </c>
      <c r="D139" s="44">
        <v>466.74</v>
      </c>
      <c r="E139" s="45">
        <v>1970</v>
      </c>
      <c r="F139" s="24" t="s">
        <v>54</v>
      </c>
      <c r="G139" s="24" t="s">
        <v>73</v>
      </c>
      <c r="H139" s="24" t="s">
        <v>68</v>
      </c>
      <c r="I139" s="24" t="s">
        <v>74</v>
      </c>
      <c r="J139" s="62"/>
      <c r="K139" s="62"/>
    </row>
    <row r="140" spans="1:11" ht="25.5" x14ac:dyDescent="0.25">
      <c r="A140" s="24" t="s">
        <v>2</v>
      </c>
      <c r="B140" s="34" t="s">
        <v>428</v>
      </c>
      <c r="C140" s="43">
        <v>712000</v>
      </c>
      <c r="D140" s="44">
        <v>537</v>
      </c>
      <c r="E140" s="45">
        <v>1948</v>
      </c>
      <c r="F140" s="24" t="s">
        <v>54</v>
      </c>
      <c r="G140" s="24" t="s">
        <v>78</v>
      </c>
      <c r="H140" s="24" t="s">
        <v>68</v>
      </c>
      <c r="I140" s="24" t="s">
        <v>57</v>
      </c>
      <c r="J140" s="62"/>
      <c r="K140" s="62"/>
    </row>
    <row r="141" spans="1:11" ht="25.5" x14ac:dyDescent="0.25">
      <c r="A141" s="24" t="s">
        <v>3</v>
      </c>
      <c r="B141" s="34" t="s">
        <v>127</v>
      </c>
      <c r="C141" s="43">
        <v>504000</v>
      </c>
      <c r="D141" s="44">
        <v>203.77</v>
      </c>
      <c r="E141" s="45">
        <v>1935</v>
      </c>
      <c r="F141" s="24" t="s">
        <v>104</v>
      </c>
      <c r="G141" s="24" t="s">
        <v>68</v>
      </c>
      <c r="H141" s="24" t="s">
        <v>68</v>
      </c>
      <c r="I141" s="24" t="s">
        <v>57</v>
      </c>
      <c r="J141" s="62"/>
      <c r="K141" s="62"/>
    </row>
    <row r="142" spans="1:11" x14ac:dyDescent="0.25">
      <c r="A142" s="24" t="s">
        <v>4</v>
      </c>
      <c r="B142" s="34" t="s">
        <v>136</v>
      </c>
      <c r="C142" s="43">
        <v>8378.6</v>
      </c>
      <c r="D142" s="44"/>
      <c r="E142" s="45">
        <v>1948</v>
      </c>
      <c r="F142" s="24" t="s">
        <v>54</v>
      </c>
      <c r="G142" s="24" t="s">
        <v>56</v>
      </c>
      <c r="H142" s="24" t="s">
        <v>68</v>
      </c>
      <c r="I142" s="24" t="s">
        <v>57</v>
      </c>
      <c r="J142" s="62"/>
      <c r="K142" s="62"/>
    </row>
    <row r="143" spans="1:11" ht="25.5" x14ac:dyDescent="0.25">
      <c r="A143" s="24" t="s">
        <v>5</v>
      </c>
      <c r="B143" s="34" t="s">
        <v>137</v>
      </c>
      <c r="C143" s="43">
        <v>241499.82</v>
      </c>
      <c r="D143" s="44"/>
      <c r="E143" s="45"/>
      <c r="F143" s="24"/>
      <c r="G143" s="24"/>
      <c r="H143" s="24"/>
      <c r="I143" s="24"/>
      <c r="J143" s="62"/>
      <c r="K143" s="62"/>
    </row>
    <row r="144" spans="1:11" ht="25.5" x14ac:dyDescent="0.25">
      <c r="A144" s="24" t="s">
        <v>6</v>
      </c>
      <c r="B144" s="15" t="s">
        <v>135</v>
      </c>
      <c r="C144" s="43">
        <v>1356047.66</v>
      </c>
      <c r="D144" s="44"/>
      <c r="E144" s="150">
        <v>2011</v>
      </c>
      <c r="F144" s="24"/>
      <c r="G144" s="24"/>
      <c r="H144" s="24"/>
      <c r="I144" s="24"/>
      <c r="J144" s="62"/>
      <c r="K144" s="62"/>
    </row>
    <row r="145" spans="1:11" ht="15.75" thickBot="1" x14ac:dyDescent="0.3">
      <c r="A145" s="24" t="s">
        <v>7</v>
      </c>
      <c r="B145" s="87" t="s">
        <v>22</v>
      </c>
      <c r="C145" s="84">
        <v>64050.509999999995</v>
      </c>
      <c r="D145" s="85"/>
      <c r="E145" s="86"/>
      <c r="F145" s="82"/>
      <c r="G145" s="82"/>
      <c r="H145" s="82"/>
      <c r="I145" s="82"/>
      <c r="J145" s="62"/>
      <c r="K145" s="62"/>
    </row>
    <row r="146" spans="1:11" ht="16.5" thickTop="1" thickBot="1" x14ac:dyDescent="0.3">
      <c r="A146" s="33"/>
      <c r="B146" s="75"/>
      <c r="C146" s="26"/>
      <c r="D146" s="16"/>
      <c r="E146" s="27"/>
      <c r="F146" s="70"/>
      <c r="G146" s="25"/>
      <c r="H146" s="25"/>
      <c r="I146" s="25"/>
      <c r="J146" s="62"/>
      <c r="K146" s="62"/>
    </row>
    <row r="147" spans="1:11" ht="26.25" customHeight="1" thickTop="1" x14ac:dyDescent="0.25">
      <c r="A147" s="148" t="s">
        <v>7</v>
      </c>
      <c r="B147" s="156" t="s">
        <v>263</v>
      </c>
      <c r="C147" s="157"/>
      <c r="D147" s="157"/>
      <c r="E147" s="158"/>
      <c r="F147" s="160" t="s">
        <v>14</v>
      </c>
      <c r="G147" s="160"/>
      <c r="H147" s="160"/>
      <c r="I147" s="160"/>
      <c r="J147" s="62"/>
      <c r="K147" s="62"/>
    </row>
    <row r="148" spans="1:11" ht="25.5" x14ac:dyDescent="0.25">
      <c r="A148" s="77" t="s">
        <v>0</v>
      </c>
      <c r="B148" s="78" t="s">
        <v>15</v>
      </c>
      <c r="C148" s="79" t="s">
        <v>23</v>
      </c>
      <c r="D148" s="80" t="s">
        <v>16</v>
      </c>
      <c r="E148" s="81" t="s">
        <v>17</v>
      </c>
      <c r="F148" s="77" t="s">
        <v>18</v>
      </c>
      <c r="G148" s="77" t="s">
        <v>19</v>
      </c>
      <c r="H148" s="77" t="s">
        <v>20</v>
      </c>
      <c r="I148" s="78" t="s">
        <v>21</v>
      </c>
      <c r="J148" s="62"/>
      <c r="K148" s="62"/>
    </row>
    <row r="149" spans="1:11" ht="25.5" x14ac:dyDescent="0.25">
      <c r="A149" s="24" t="s">
        <v>1</v>
      </c>
      <c r="B149" s="34" t="s">
        <v>429</v>
      </c>
      <c r="C149" s="43">
        <v>1697623.71</v>
      </c>
      <c r="D149" s="44">
        <v>910.41</v>
      </c>
      <c r="E149" s="45">
        <v>1914</v>
      </c>
      <c r="F149" s="24" t="s">
        <v>105</v>
      </c>
      <c r="G149" s="24" t="s">
        <v>133</v>
      </c>
      <c r="H149" s="24" t="s">
        <v>56</v>
      </c>
      <c r="I149" s="71" t="s">
        <v>69</v>
      </c>
      <c r="J149" s="62"/>
      <c r="K149" s="62"/>
    </row>
    <row r="150" spans="1:11" ht="15.75" thickBot="1" x14ac:dyDescent="0.3">
      <c r="A150" s="82" t="s">
        <v>2</v>
      </c>
      <c r="B150" s="83" t="s">
        <v>22</v>
      </c>
      <c r="C150" s="84">
        <v>22350</v>
      </c>
      <c r="D150" s="85"/>
      <c r="E150" s="86"/>
      <c r="F150" s="82"/>
      <c r="G150" s="82"/>
      <c r="H150" s="82"/>
      <c r="I150" s="82"/>
      <c r="J150" s="62"/>
      <c r="K150" s="62"/>
    </row>
    <row r="151" spans="1:11" ht="15.75" thickTop="1" x14ac:dyDescent="0.25">
      <c r="A151" s="62"/>
      <c r="B151" s="36"/>
      <c r="C151" s="26"/>
      <c r="D151" s="16"/>
      <c r="E151" s="27"/>
      <c r="F151" s="70"/>
      <c r="G151" s="25"/>
      <c r="H151" s="25"/>
      <c r="I151" s="25"/>
      <c r="J151" s="62"/>
      <c r="K151" s="62"/>
    </row>
    <row r="153" spans="1:11" x14ac:dyDescent="0.25">
      <c r="C153" s="104">
        <f>SUM(C1:C152)</f>
        <v>118018926.7</v>
      </c>
    </row>
  </sheetData>
  <mergeCells count="13">
    <mergeCell ref="C132:C133"/>
    <mergeCell ref="E132:E133"/>
    <mergeCell ref="B137:E137"/>
    <mergeCell ref="F137:I137"/>
    <mergeCell ref="B147:E147"/>
    <mergeCell ref="F147:I147"/>
    <mergeCell ref="B1:E1"/>
    <mergeCell ref="F1:I1"/>
    <mergeCell ref="F114:I114"/>
    <mergeCell ref="F119:I119"/>
    <mergeCell ref="F124:I124"/>
    <mergeCell ref="B129:E129"/>
    <mergeCell ref="F129:I129"/>
  </mergeCells>
  <pageMargins left="0.7" right="0.7" top="0.75" bottom="0.75" header="0.3" footer="0.3"/>
  <pageSetup paperSize="9" scale="75" orientation="landscape" r:id="rId1"/>
  <headerFooter>
    <oddHeader>&amp;CZałącznik nr 1d do SIWZ - Zakładka nr 1</oddHeader>
  </headerFooter>
  <rowBreaks count="1" manualBreakCount="1">
    <brk id="113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7"/>
  <sheetViews>
    <sheetView zoomScaleNormal="100" workbookViewId="0">
      <selection activeCell="B17" sqref="B17:D17"/>
    </sheetView>
  </sheetViews>
  <sheetFormatPr defaultColWidth="9.140625" defaultRowHeight="15" x14ac:dyDescent="0.25"/>
  <cols>
    <col min="1" max="1" width="9.140625" style="35"/>
    <col min="2" max="2" width="3.85546875" style="35" bestFit="1" customWidth="1"/>
    <col min="3" max="3" width="35.85546875" style="35" bestFit="1" customWidth="1"/>
    <col min="4" max="4" width="25.42578125" style="35" customWidth="1"/>
    <col min="5" max="5" width="9.140625" style="35"/>
    <col min="6" max="6" width="11.5703125" style="35" bestFit="1" customWidth="1"/>
    <col min="7" max="16384" width="9.140625" style="35"/>
  </cols>
  <sheetData>
    <row r="1" spans="1:6" ht="39" customHeight="1" x14ac:dyDescent="0.3">
      <c r="A1" s="89"/>
      <c r="B1" s="12" t="s">
        <v>0</v>
      </c>
      <c r="C1" s="12" t="s">
        <v>15</v>
      </c>
      <c r="D1" s="12" t="s">
        <v>23</v>
      </c>
    </row>
    <row r="2" spans="1:6" x14ac:dyDescent="0.25">
      <c r="B2" s="169" t="s">
        <v>103</v>
      </c>
      <c r="C2" s="169"/>
      <c r="D2" s="169"/>
    </row>
    <row r="3" spans="1:6" x14ac:dyDescent="0.25">
      <c r="B3" s="93" t="s">
        <v>1</v>
      </c>
      <c r="C3" s="91" t="s">
        <v>24</v>
      </c>
      <c r="D3" s="145">
        <v>180529.52</v>
      </c>
    </row>
    <row r="4" spans="1:6" x14ac:dyDescent="0.25">
      <c r="B4" s="93" t="s">
        <v>2</v>
      </c>
      <c r="C4" s="95" t="s">
        <v>26</v>
      </c>
      <c r="D4" s="145">
        <v>23973</v>
      </c>
    </row>
    <row r="5" spans="1:6" ht="14.45" x14ac:dyDescent="0.3">
      <c r="B5" s="93" t="s">
        <v>3</v>
      </c>
      <c r="C5" s="95" t="s">
        <v>106</v>
      </c>
      <c r="D5" s="145">
        <v>87418.87</v>
      </c>
      <c r="F5" s="90"/>
    </row>
    <row r="6" spans="1:6" ht="14.45" x14ac:dyDescent="0.3">
      <c r="B6" s="93" t="s">
        <v>4</v>
      </c>
      <c r="C6" s="95" t="s">
        <v>107</v>
      </c>
      <c r="D6" s="94">
        <f>39290+4956.77+6828.96+4087+3500</f>
        <v>58662.73</v>
      </c>
    </row>
    <row r="7" spans="1:6" ht="14.45" x14ac:dyDescent="0.3">
      <c r="B7" s="93" t="s">
        <v>5</v>
      </c>
      <c r="C7" s="95" t="s">
        <v>71</v>
      </c>
      <c r="D7" s="94">
        <f>9961.77+736.77+429.27+318.57</f>
        <v>11446.380000000001</v>
      </c>
    </row>
    <row r="8" spans="1:6" ht="14.45" x14ac:dyDescent="0.3">
      <c r="B8" s="93" t="s">
        <v>6</v>
      </c>
      <c r="C8" s="95" t="s">
        <v>108</v>
      </c>
      <c r="D8" s="94">
        <f>3500+4000+4000+1500</f>
        <v>13000</v>
      </c>
    </row>
    <row r="9" spans="1:6" x14ac:dyDescent="0.25">
      <c r="B9" s="170" t="s">
        <v>48</v>
      </c>
      <c r="C9" s="170"/>
      <c r="D9" s="170"/>
    </row>
    <row r="10" spans="1:6" x14ac:dyDescent="0.25">
      <c r="B10" s="13" t="s">
        <v>1</v>
      </c>
      <c r="C10" s="95" t="s">
        <v>24</v>
      </c>
      <c r="D10" s="94">
        <v>29305.320000000003</v>
      </c>
    </row>
    <row r="11" spans="1:6" x14ac:dyDescent="0.25">
      <c r="B11" s="13" t="s">
        <v>2</v>
      </c>
      <c r="C11" s="95" t="s">
        <v>26</v>
      </c>
      <c r="D11" s="94">
        <v>17094.73</v>
      </c>
    </row>
    <row r="12" spans="1:6" x14ac:dyDescent="0.25">
      <c r="B12" s="13" t="s">
        <v>3</v>
      </c>
      <c r="C12" s="95" t="s">
        <v>25</v>
      </c>
      <c r="D12" s="96">
        <v>7969.28</v>
      </c>
    </row>
    <row r="13" spans="1:6" x14ac:dyDescent="0.25">
      <c r="B13" s="170" t="s">
        <v>50</v>
      </c>
      <c r="C13" s="170"/>
      <c r="D13" s="170"/>
    </row>
    <row r="14" spans="1:6" x14ac:dyDescent="0.25">
      <c r="B14" s="13" t="s">
        <v>1</v>
      </c>
      <c r="C14" s="95" t="s">
        <v>24</v>
      </c>
      <c r="D14" s="94">
        <v>579</v>
      </c>
    </row>
    <row r="15" spans="1:6" x14ac:dyDescent="0.25">
      <c r="B15" s="13" t="s">
        <v>2</v>
      </c>
      <c r="C15" s="95" t="s">
        <v>26</v>
      </c>
      <c r="D15" s="94">
        <v>5924.17</v>
      </c>
    </row>
    <row r="16" spans="1:6" x14ac:dyDescent="0.25">
      <c r="B16" s="13" t="s">
        <v>3</v>
      </c>
      <c r="C16" s="95" t="s">
        <v>25</v>
      </c>
      <c r="D16" s="96">
        <v>12508.99</v>
      </c>
    </row>
    <row r="17" spans="1:4" ht="14.45" x14ac:dyDescent="0.3">
      <c r="B17" s="170" t="s">
        <v>53</v>
      </c>
      <c r="C17" s="170"/>
      <c r="D17" s="170"/>
    </row>
    <row r="18" spans="1:4" ht="15.75" customHeight="1" x14ac:dyDescent="0.25">
      <c r="B18" s="13" t="s">
        <v>1</v>
      </c>
      <c r="C18" s="95" t="s">
        <v>24</v>
      </c>
      <c r="D18" s="94">
        <v>11162.4</v>
      </c>
    </row>
    <row r="19" spans="1:4" ht="15.75" customHeight="1" x14ac:dyDescent="0.25">
      <c r="B19" s="13" t="s">
        <v>2</v>
      </c>
      <c r="C19" s="95" t="s">
        <v>26</v>
      </c>
      <c r="D19" s="94">
        <v>1464</v>
      </c>
    </row>
    <row r="20" spans="1:4" x14ac:dyDescent="0.25">
      <c r="B20" s="169" t="s">
        <v>98</v>
      </c>
      <c r="C20" s="169"/>
      <c r="D20" s="169"/>
    </row>
    <row r="21" spans="1:4" x14ac:dyDescent="0.25">
      <c r="B21" s="93" t="s">
        <v>1</v>
      </c>
      <c r="C21" s="95" t="s">
        <v>24</v>
      </c>
      <c r="D21" s="94">
        <v>3743.99</v>
      </c>
    </row>
    <row r="22" spans="1:4" x14ac:dyDescent="0.25">
      <c r="B22" s="93" t="s">
        <v>2</v>
      </c>
      <c r="C22" s="95" t="s">
        <v>25</v>
      </c>
      <c r="D22" s="94">
        <v>35340.35</v>
      </c>
    </row>
    <row r="23" spans="1:4" x14ac:dyDescent="0.25">
      <c r="B23" s="169" t="s">
        <v>79</v>
      </c>
      <c r="C23" s="169"/>
      <c r="D23" s="169"/>
    </row>
    <row r="24" spans="1:4" x14ac:dyDescent="0.25">
      <c r="B24" s="93" t="s">
        <v>1</v>
      </c>
      <c r="C24" s="91" t="s">
        <v>24</v>
      </c>
      <c r="D24" s="94">
        <v>61433.919999999998</v>
      </c>
    </row>
    <row r="25" spans="1:4" x14ac:dyDescent="0.25">
      <c r="B25" s="93" t="s">
        <v>2</v>
      </c>
      <c r="C25" s="91" t="s">
        <v>26</v>
      </c>
      <c r="D25" s="94">
        <v>10288.5</v>
      </c>
    </row>
    <row r="26" spans="1:4" ht="14.45" x14ac:dyDescent="0.3">
      <c r="B26" s="93" t="s">
        <v>3</v>
      </c>
      <c r="C26" s="91" t="s">
        <v>51</v>
      </c>
      <c r="D26" s="94">
        <v>613</v>
      </c>
    </row>
    <row r="27" spans="1:4" x14ac:dyDescent="0.25">
      <c r="B27" s="93" t="s">
        <v>4</v>
      </c>
      <c r="C27" s="91" t="s">
        <v>25</v>
      </c>
      <c r="D27" s="96">
        <v>69714.61</v>
      </c>
    </row>
    <row r="28" spans="1:4" ht="14.45" x14ac:dyDescent="0.3">
      <c r="B28" s="93">
        <v>5</v>
      </c>
      <c r="C28" s="91" t="s">
        <v>410</v>
      </c>
      <c r="D28" s="94">
        <v>28500</v>
      </c>
    </row>
    <row r="29" spans="1:4" x14ac:dyDescent="0.25">
      <c r="B29" s="169" t="s">
        <v>101</v>
      </c>
      <c r="C29" s="169"/>
      <c r="D29" s="169"/>
    </row>
    <row r="30" spans="1:4" x14ac:dyDescent="0.25">
      <c r="B30" s="93" t="s">
        <v>1</v>
      </c>
      <c r="C30" s="91" t="s">
        <v>24</v>
      </c>
      <c r="D30" s="146">
        <v>22365</v>
      </c>
    </row>
    <row r="31" spans="1:4" x14ac:dyDescent="0.25">
      <c r="B31" s="93" t="s">
        <v>2</v>
      </c>
      <c r="C31" s="91" t="s">
        <v>26</v>
      </c>
      <c r="D31" s="146">
        <v>2848</v>
      </c>
    </row>
    <row r="32" spans="1:4" x14ac:dyDescent="0.25">
      <c r="A32" s="11"/>
      <c r="B32" s="93" t="s">
        <v>3</v>
      </c>
      <c r="C32" s="91" t="s">
        <v>25</v>
      </c>
      <c r="D32" s="147">
        <v>5860</v>
      </c>
    </row>
    <row r="33" spans="1:4" ht="14.45" x14ac:dyDescent="0.3">
      <c r="A33" s="10"/>
      <c r="B33" s="155" t="s">
        <v>4</v>
      </c>
      <c r="C33" s="153" t="s">
        <v>409</v>
      </c>
      <c r="D33" s="154">
        <v>23000</v>
      </c>
    </row>
    <row r="35" spans="1:4" ht="14.45" x14ac:dyDescent="0.3">
      <c r="D35" s="92"/>
    </row>
    <row r="36" spans="1:4" ht="14.45" x14ac:dyDescent="0.3">
      <c r="D36" s="90"/>
    </row>
    <row r="37" spans="1:4" ht="14.45" x14ac:dyDescent="0.3">
      <c r="D37" s="90"/>
    </row>
  </sheetData>
  <mergeCells count="7">
    <mergeCell ref="B29:D29"/>
    <mergeCell ref="B23:D23"/>
    <mergeCell ref="B9:D9"/>
    <mergeCell ref="B2:D2"/>
    <mergeCell ref="B13:D13"/>
    <mergeCell ref="B17:D17"/>
    <mergeCell ref="B20:D20"/>
  </mergeCells>
  <pageMargins left="0.7" right="0.7" top="0.75" bottom="0.75" header="0.3" footer="0.3"/>
  <pageSetup paperSize="9" orientation="portrait" r:id="rId1"/>
  <headerFooter>
    <oddHeader>&amp;CZałącznik nr 1d do SIWZ - Zakładka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view="pageLayout" topLeftCell="A17" zoomScaleNormal="100" workbookViewId="0">
      <selection activeCell="B8" sqref="B8"/>
    </sheetView>
  </sheetViews>
  <sheetFormatPr defaultRowHeight="15" x14ac:dyDescent="0.25"/>
  <cols>
    <col min="2" max="4" width="39.140625" customWidth="1"/>
  </cols>
  <sheetData>
    <row r="3" spans="1:5" ht="18.75" customHeight="1" thickBot="1" x14ac:dyDescent="0.3">
      <c r="A3" s="5" t="s">
        <v>129</v>
      </c>
      <c r="B3" s="204"/>
      <c r="C3" s="203"/>
      <c r="D3" s="203"/>
    </row>
    <row r="4" spans="1:5" ht="21.75" customHeight="1" thickTop="1" thickBot="1" x14ac:dyDescent="0.3">
      <c r="A4" s="152" t="s">
        <v>0</v>
      </c>
      <c r="B4" s="202" t="s">
        <v>130</v>
      </c>
      <c r="C4" s="201" t="s">
        <v>131</v>
      </c>
      <c r="D4" s="201" t="s">
        <v>132</v>
      </c>
    </row>
    <row r="5" spans="1:5" ht="21.75" customHeight="1" thickTop="1" thickBot="1" x14ac:dyDescent="0.3">
      <c r="A5" s="171">
        <v>1</v>
      </c>
      <c r="B5" s="172" t="s">
        <v>231</v>
      </c>
      <c r="C5" s="172"/>
      <c r="D5" s="172"/>
    </row>
    <row r="6" spans="1:5" ht="167.25" customHeight="1" thickTop="1" thickBot="1" x14ac:dyDescent="0.3">
      <c r="A6" s="171"/>
      <c r="B6" s="7" t="s">
        <v>284</v>
      </c>
      <c r="C6" s="6" t="s">
        <v>285</v>
      </c>
      <c r="D6" s="6" t="s">
        <v>458</v>
      </c>
    </row>
    <row r="7" spans="1:5" ht="162.75" customHeight="1" thickTop="1" thickBot="1" x14ac:dyDescent="0.3">
      <c r="A7" s="171"/>
      <c r="B7" s="105" t="s">
        <v>286</v>
      </c>
      <c r="C7" s="6" t="s">
        <v>287</v>
      </c>
      <c r="D7" s="200" t="s">
        <v>450</v>
      </c>
    </row>
    <row r="8" spans="1:5" ht="162.75" customHeight="1" thickTop="1" thickBot="1" x14ac:dyDescent="0.3">
      <c r="A8" s="199"/>
      <c r="B8" s="106" t="s">
        <v>288</v>
      </c>
      <c r="C8" s="6" t="s">
        <v>287</v>
      </c>
      <c r="D8" s="6" t="s">
        <v>450</v>
      </c>
    </row>
    <row r="9" spans="1:5" ht="162.75" customHeight="1" thickTop="1" thickBot="1" x14ac:dyDescent="0.3">
      <c r="A9" s="199"/>
      <c r="B9" s="106" t="s">
        <v>289</v>
      </c>
      <c r="C9" s="6" t="s">
        <v>287</v>
      </c>
      <c r="D9" s="6" t="s">
        <v>450</v>
      </c>
    </row>
    <row r="10" spans="1:5" ht="162.75" customHeight="1" thickTop="1" thickBot="1" x14ac:dyDescent="0.3">
      <c r="A10" s="199"/>
      <c r="B10" s="15" t="s">
        <v>457</v>
      </c>
      <c r="C10" s="6" t="s">
        <v>453</v>
      </c>
      <c r="D10" s="6" t="s">
        <v>450</v>
      </c>
    </row>
    <row r="11" spans="1:5" ht="91.5" customHeight="1" thickTop="1" thickBot="1" x14ac:dyDescent="0.3">
      <c r="A11" s="173">
        <v>5</v>
      </c>
      <c r="B11" s="15" t="s">
        <v>456</v>
      </c>
      <c r="C11" s="6" t="s">
        <v>435</v>
      </c>
      <c r="D11" s="6" t="s">
        <v>455</v>
      </c>
    </row>
    <row r="12" spans="1:5" ht="108" customHeight="1" thickTop="1" thickBot="1" x14ac:dyDescent="0.3">
      <c r="A12" s="174"/>
      <c r="B12" s="15" t="s">
        <v>454</v>
      </c>
      <c r="C12" s="6" t="s">
        <v>453</v>
      </c>
      <c r="D12" s="6" t="s">
        <v>450</v>
      </c>
    </row>
    <row r="13" spans="1:5" ht="92.25" customHeight="1" thickTop="1" thickBot="1" x14ac:dyDescent="0.3">
      <c r="A13" s="174"/>
      <c r="B13" s="180" t="s">
        <v>452</v>
      </c>
      <c r="C13" s="6" t="s">
        <v>451</v>
      </c>
      <c r="D13" s="6" t="s">
        <v>450</v>
      </c>
    </row>
    <row r="14" spans="1:5" ht="108.75" customHeight="1" thickTop="1" thickBot="1" x14ac:dyDescent="0.3">
      <c r="A14" s="174"/>
      <c r="B14" s="15" t="s">
        <v>123</v>
      </c>
      <c r="C14" s="6" t="s">
        <v>449</v>
      </c>
      <c r="D14" s="6" t="s">
        <v>448</v>
      </c>
    </row>
    <row r="15" spans="1:5" ht="81.75" customHeight="1" thickTop="1" thickBot="1" x14ac:dyDescent="0.3">
      <c r="A15" s="174"/>
      <c r="B15" s="198" t="s">
        <v>447</v>
      </c>
      <c r="C15" s="107" t="s">
        <v>446</v>
      </c>
      <c r="D15" s="6" t="s">
        <v>445</v>
      </c>
      <c r="E15" s="194"/>
    </row>
    <row r="16" spans="1:5" ht="81.75" customHeight="1" thickTop="1" thickBot="1" x14ac:dyDescent="0.3">
      <c r="A16" s="174"/>
      <c r="B16" s="23" t="s">
        <v>126</v>
      </c>
      <c r="C16" s="6" t="s">
        <v>437</v>
      </c>
      <c r="D16" s="6" t="s">
        <v>444</v>
      </c>
    </row>
    <row r="17" spans="1:5" ht="112.5" customHeight="1" thickTop="1" thickBot="1" x14ac:dyDescent="0.3">
      <c r="A17" s="174"/>
      <c r="B17" s="106" t="s">
        <v>290</v>
      </c>
      <c r="C17" s="107" t="s">
        <v>291</v>
      </c>
      <c r="D17" s="6" t="s">
        <v>134</v>
      </c>
      <c r="E17" s="194"/>
    </row>
    <row r="18" spans="1:5" ht="81.75" customHeight="1" thickTop="1" thickBot="1" x14ac:dyDescent="0.3">
      <c r="A18" s="174"/>
      <c r="B18" s="197" t="s">
        <v>66</v>
      </c>
      <c r="C18" s="196"/>
      <c r="D18" s="195"/>
      <c r="E18" s="194"/>
    </row>
    <row r="19" spans="1:5" s="35" customFormat="1" ht="78.75" customHeight="1" thickTop="1" thickBot="1" x14ac:dyDescent="0.3">
      <c r="A19" s="173">
        <v>6</v>
      </c>
      <c r="B19" s="193" t="s">
        <v>122</v>
      </c>
      <c r="C19" s="6" t="s">
        <v>443</v>
      </c>
      <c r="D19" s="6" t="s">
        <v>442</v>
      </c>
    </row>
    <row r="20" spans="1:5" s="35" customFormat="1" ht="119.25" customHeight="1" thickTop="1" thickBot="1" x14ac:dyDescent="0.3">
      <c r="A20" s="174"/>
      <c r="B20" s="15" t="s">
        <v>441</v>
      </c>
      <c r="C20" s="6" t="s">
        <v>440</v>
      </c>
      <c r="D20" s="6" t="s">
        <v>134</v>
      </c>
    </row>
    <row r="21" spans="1:5" s="35" customFormat="1" ht="87.75" customHeight="1" thickTop="1" thickBot="1" x14ac:dyDescent="0.3">
      <c r="A21" s="174"/>
      <c r="B21" s="192" t="s">
        <v>97</v>
      </c>
      <c r="C21" s="6" t="s">
        <v>439</v>
      </c>
      <c r="D21" s="6" t="s">
        <v>438</v>
      </c>
    </row>
    <row r="22" spans="1:5" s="35" customFormat="1" ht="87.75" customHeight="1" thickTop="1" thickBot="1" x14ac:dyDescent="0.3">
      <c r="A22" s="174"/>
      <c r="B22" s="191" t="s">
        <v>72</v>
      </c>
      <c r="C22" s="190"/>
      <c r="D22" s="189"/>
    </row>
    <row r="23" spans="1:5" s="35" customFormat="1" ht="86.25" customHeight="1" thickTop="1" thickBot="1" x14ac:dyDescent="0.3">
      <c r="A23" s="174"/>
      <c r="B23" s="2" t="s">
        <v>124</v>
      </c>
      <c r="C23" s="6" t="s">
        <v>437</v>
      </c>
      <c r="D23" s="6" t="s">
        <v>436</v>
      </c>
    </row>
    <row r="24" spans="1:5" s="35" customFormat="1" ht="81.75" customHeight="1" thickTop="1" thickBot="1" x14ac:dyDescent="0.3">
      <c r="A24" s="174"/>
      <c r="B24" s="34" t="s">
        <v>125</v>
      </c>
      <c r="C24" s="6" t="s">
        <v>435</v>
      </c>
      <c r="D24" s="6" t="s">
        <v>434</v>
      </c>
    </row>
    <row r="25" spans="1:5" s="35" customFormat="1" ht="83.25" customHeight="1" thickTop="1" thickBot="1" x14ac:dyDescent="0.3">
      <c r="A25" s="174"/>
      <c r="B25" s="30" t="s">
        <v>127</v>
      </c>
      <c r="C25" s="6" t="s">
        <v>411</v>
      </c>
      <c r="D25" s="6" t="s">
        <v>433</v>
      </c>
    </row>
    <row r="26" spans="1:5" s="35" customFormat="1" ht="74.25" customHeight="1" thickTop="1" thickBot="1" x14ac:dyDescent="0.3">
      <c r="A26" s="174"/>
      <c r="B26" s="9" t="s">
        <v>136</v>
      </c>
      <c r="C26" s="6" t="s">
        <v>411</v>
      </c>
      <c r="D26" s="6" t="s">
        <v>432</v>
      </c>
    </row>
    <row r="27" spans="1:5" s="35" customFormat="1" ht="74.25" customHeight="1" thickTop="1" thickBot="1" x14ac:dyDescent="0.3">
      <c r="A27" s="188"/>
      <c r="B27" s="3" t="s">
        <v>135</v>
      </c>
      <c r="C27" s="6" t="s">
        <v>411</v>
      </c>
      <c r="D27" s="6" t="s">
        <v>431</v>
      </c>
    </row>
    <row r="28" spans="1:5" ht="21.75" customHeight="1" thickTop="1" thickBot="1" x14ac:dyDescent="0.3">
      <c r="A28" s="173">
        <v>7</v>
      </c>
      <c r="B28" s="187" t="s">
        <v>102</v>
      </c>
      <c r="C28" s="186"/>
      <c r="D28" s="185"/>
    </row>
    <row r="29" spans="1:5" ht="111.75" thickTop="1" thickBot="1" x14ac:dyDescent="0.3">
      <c r="A29" s="174"/>
      <c r="B29" s="4" t="s">
        <v>128</v>
      </c>
      <c r="C29" s="8" t="s">
        <v>283</v>
      </c>
      <c r="D29" s="8" t="s">
        <v>430</v>
      </c>
    </row>
    <row r="30" spans="1:5" ht="15.75" thickTop="1" x14ac:dyDescent="0.25"/>
    <row r="32" spans="1:5" x14ac:dyDescent="0.25">
      <c r="B32" s="1"/>
    </row>
  </sheetData>
  <mergeCells count="8">
    <mergeCell ref="A5:A10"/>
    <mergeCell ref="B5:D5"/>
    <mergeCell ref="A28:A29"/>
    <mergeCell ref="B28:D28"/>
    <mergeCell ref="A11:A18"/>
    <mergeCell ref="B18:D18"/>
    <mergeCell ref="A19:A26"/>
    <mergeCell ref="B22:D22"/>
  </mergeCells>
  <pageMargins left="0.7" right="0.7" top="0.75" bottom="0.75" header="0.3" footer="0.3"/>
  <pageSetup paperSize="9" scale="65" orientation="portrait" r:id="rId1"/>
  <headerFooter>
    <oddHeader>&amp;CZałącznik nr 1d do SIWZ - Zakładka nr 3</oddHeader>
  </headerFooter>
  <rowBreaks count="2" manualBreakCount="2">
    <brk id="16" max="3" man="1"/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topLeftCell="D1" zoomScaleNormal="100" workbookViewId="0">
      <selection activeCell="I4" sqref="I4"/>
    </sheetView>
  </sheetViews>
  <sheetFormatPr defaultColWidth="9.140625" defaultRowHeight="15" x14ac:dyDescent="0.25"/>
  <cols>
    <col min="1" max="1" width="7.42578125" style="35" customWidth="1"/>
    <col min="2" max="2" width="14.28515625" style="139" customWidth="1"/>
    <col min="3" max="3" width="27.42578125" style="139" customWidth="1"/>
    <col min="4" max="4" width="24.85546875" style="139" customWidth="1"/>
    <col min="5" max="5" width="9.140625" style="139"/>
    <col min="6" max="6" width="21.7109375" style="139" customWidth="1"/>
    <col min="7" max="7" width="9.140625" style="136"/>
    <col min="8" max="8" width="9.140625" style="139"/>
    <col min="9" max="9" width="30.7109375" style="139" customWidth="1"/>
    <col min="10" max="10" width="30.7109375" style="143" customWidth="1"/>
    <col min="11" max="11" width="18.28515625" style="139" customWidth="1"/>
    <col min="12" max="16384" width="9.140625" style="35"/>
  </cols>
  <sheetData>
    <row r="1" spans="1:11" ht="25.5" x14ac:dyDescent="0.25">
      <c r="A1" s="108" t="s">
        <v>0</v>
      </c>
      <c r="B1" s="108" t="s">
        <v>294</v>
      </c>
      <c r="C1" s="109" t="s">
        <v>295</v>
      </c>
      <c r="D1" s="108" t="s">
        <v>296</v>
      </c>
      <c r="E1" s="108" t="s">
        <v>297</v>
      </c>
      <c r="F1" s="108" t="s">
        <v>298</v>
      </c>
      <c r="G1" s="108" t="s">
        <v>299</v>
      </c>
      <c r="H1" s="108" t="s">
        <v>300</v>
      </c>
      <c r="I1" s="110" t="s">
        <v>301</v>
      </c>
      <c r="J1" s="140" t="s">
        <v>374</v>
      </c>
      <c r="K1" s="108" t="s">
        <v>302</v>
      </c>
    </row>
    <row r="2" spans="1:11" x14ac:dyDescent="0.25">
      <c r="A2" s="111" t="s">
        <v>103</v>
      </c>
      <c r="B2" s="134"/>
      <c r="C2" s="134"/>
      <c r="D2" s="134"/>
      <c r="E2" s="134"/>
      <c r="F2" s="134"/>
      <c r="G2" s="134"/>
      <c r="H2" s="134"/>
      <c r="I2" s="134"/>
      <c r="J2" s="141"/>
      <c r="K2" s="137"/>
    </row>
    <row r="3" spans="1:11" x14ac:dyDescent="0.25">
      <c r="A3" s="112" t="s">
        <v>1</v>
      </c>
      <c r="B3" s="112" t="s">
        <v>303</v>
      </c>
      <c r="C3" s="112" t="s">
        <v>304</v>
      </c>
      <c r="D3" s="112" t="s">
        <v>305</v>
      </c>
      <c r="E3" s="112">
        <v>7146</v>
      </c>
      <c r="F3" s="115" t="s">
        <v>68</v>
      </c>
      <c r="G3" s="112">
        <v>6</v>
      </c>
      <c r="H3" s="112">
        <v>2011</v>
      </c>
      <c r="I3" s="113" t="s">
        <v>306</v>
      </c>
      <c r="J3" s="116" t="s">
        <v>68</v>
      </c>
      <c r="K3" s="138" t="s">
        <v>307</v>
      </c>
    </row>
    <row r="4" spans="1:11" x14ac:dyDescent="0.25">
      <c r="A4" s="112" t="s">
        <v>2</v>
      </c>
      <c r="B4" s="112" t="s">
        <v>308</v>
      </c>
      <c r="C4" s="112" t="s">
        <v>309</v>
      </c>
      <c r="D4" s="112" t="s">
        <v>305</v>
      </c>
      <c r="E4" s="112">
        <v>2402</v>
      </c>
      <c r="F4" s="115" t="s">
        <v>68</v>
      </c>
      <c r="G4" s="112">
        <v>5</v>
      </c>
      <c r="H4" s="112">
        <v>2010</v>
      </c>
      <c r="I4" s="113" t="s">
        <v>310</v>
      </c>
      <c r="J4" s="116" t="s">
        <v>68</v>
      </c>
      <c r="K4" s="138" t="s">
        <v>307</v>
      </c>
    </row>
    <row r="5" spans="1:11" x14ac:dyDescent="0.25">
      <c r="A5" s="112" t="s">
        <v>3</v>
      </c>
      <c r="B5" s="112" t="s">
        <v>311</v>
      </c>
      <c r="C5" s="112" t="s">
        <v>312</v>
      </c>
      <c r="D5" s="112" t="s">
        <v>305</v>
      </c>
      <c r="E5" s="112">
        <v>6842</v>
      </c>
      <c r="F5" s="115" t="s">
        <v>68</v>
      </c>
      <c r="G5" s="112">
        <v>6</v>
      </c>
      <c r="H5" s="112">
        <v>1989</v>
      </c>
      <c r="I5" s="113" t="s">
        <v>313</v>
      </c>
      <c r="J5" s="116" t="s">
        <v>68</v>
      </c>
      <c r="K5" s="138" t="s">
        <v>314</v>
      </c>
    </row>
    <row r="6" spans="1:11" x14ac:dyDescent="0.25">
      <c r="A6" s="112" t="s">
        <v>4</v>
      </c>
      <c r="B6" s="112" t="s">
        <v>315</v>
      </c>
      <c r="C6" s="112" t="s">
        <v>316</v>
      </c>
      <c r="D6" s="112" t="s">
        <v>305</v>
      </c>
      <c r="E6" s="112">
        <v>6842</v>
      </c>
      <c r="F6" s="115" t="s">
        <v>68</v>
      </c>
      <c r="G6" s="112">
        <v>2</v>
      </c>
      <c r="H6" s="112">
        <v>1985</v>
      </c>
      <c r="I6" s="113" t="s">
        <v>317</v>
      </c>
      <c r="J6" s="116" t="s">
        <v>68</v>
      </c>
      <c r="K6" s="138" t="s">
        <v>314</v>
      </c>
    </row>
    <row r="7" spans="1:11" x14ac:dyDescent="0.25">
      <c r="A7" s="112" t="s">
        <v>5</v>
      </c>
      <c r="B7" s="112" t="s">
        <v>318</v>
      </c>
      <c r="C7" s="112" t="s">
        <v>319</v>
      </c>
      <c r="D7" s="112" t="s">
        <v>305</v>
      </c>
      <c r="E7" s="112">
        <v>1870</v>
      </c>
      <c r="F7" s="115" t="s">
        <v>68</v>
      </c>
      <c r="G7" s="112">
        <v>9</v>
      </c>
      <c r="H7" s="112">
        <v>2004</v>
      </c>
      <c r="I7" s="113" t="s">
        <v>320</v>
      </c>
      <c r="J7" s="116" t="s">
        <v>68</v>
      </c>
      <c r="K7" s="138" t="s">
        <v>314</v>
      </c>
    </row>
    <row r="8" spans="1:11" x14ac:dyDescent="0.25">
      <c r="A8" s="112" t="s">
        <v>6</v>
      </c>
      <c r="B8" s="112" t="s">
        <v>321</v>
      </c>
      <c r="C8" s="112" t="s">
        <v>322</v>
      </c>
      <c r="D8" s="112" t="s">
        <v>305</v>
      </c>
      <c r="E8" s="112">
        <v>1588</v>
      </c>
      <c r="F8" s="115" t="s">
        <v>68</v>
      </c>
      <c r="G8" s="112">
        <v>9</v>
      </c>
      <c r="H8" s="112">
        <v>1991</v>
      </c>
      <c r="I8" s="113" t="s">
        <v>323</v>
      </c>
      <c r="J8" s="116" t="s">
        <v>68</v>
      </c>
      <c r="K8" s="138" t="s">
        <v>324</v>
      </c>
    </row>
    <row r="9" spans="1:11" x14ac:dyDescent="0.25">
      <c r="A9" s="112" t="s">
        <v>7</v>
      </c>
      <c r="B9" s="112" t="s">
        <v>325</v>
      </c>
      <c r="C9" s="112" t="s">
        <v>312</v>
      </c>
      <c r="D9" s="112" t="s">
        <v>305</v>
      </c>
      <c r="E9" s="112">
        <v>6842</v>
      </c>
      <c r="F9" s="115" t="s">
        <v>68</v>
      </c>
      <c r="G9" s="112">
        <v>6</v>
      </c>
      <c r="H9" s="112">
        <v>1991</v>
      </c>
      <c r="I9" s="113" t="s">
        <v>326</v>
      </c>
      <c r="J9" s="116" t="s">
        <v>68</v>
      </c>
      <c r="K9" s="115" t="s">
        <v>324</v>
      </c>
    </row>
    <row r="10" spans="1:11" x14ac:dyDescent="0.25">
      <c r="A10" s="112" t="s">
        <v>8</v>
      </c>
      <c r="B10" s="112" t="s">
        <v>373</v>
      </c>
      <c r="C10" s="112" t="s">
        <v>375</v>
      </c>
      <c r="D10" s="112" t="s">
        <v>305</v>
      </c>
      <c r="E10" s="112">
        <v>7698</v>
      </c>
      <c r="F10" s="115" t="s">
        <v>68</v>
      </c>
      <c r="G10" s="112">
        <v>6</v>
      </c>
      <c r="H10" s="112">
        <v>2019</v>
      </c>
      <c r="I10" s="113" t="s">
        <v>376</v>
      </c>
      <c r="J10" s="116">
        <v>779451</v>
      </c>
      <c r="K10" s="115" t="s">
        <v>343</v>
      </c>
    </row>
    <row r="11" spans="1:11" x14ac:dyDescent="0.25">
      <c r="A11" s="112" t="s">
        <v>9</v>
      </c>
      <c r="B11" s="112" t="s">
        <v>327</v>
      </c>
      <c r="C11" s="112" t="s">
        <v>309</v>
      </c>
      <c r="D11" s="112" t="s">
        <v>305</v>
      </c>
      <c r="E11" s="112">
        <v>2496</v>
      </c>
      <c r="F11" s="115" t="s">
        <v>68</v>
      </c>
      <c r="G11" s="112">
        <v>9</v>
      </c>
      <c r="H11" s="112">
        <v>1990</v>
      </c>
      <c r="I11" s="113" t="s">
        <v>328</v>
      </c>
      <c r="J11" s="116" t="s">
        <v>68</v>
      </c>
      <c r="K11" s="138" t="s">
        <v>329</v>
      </c>
    </row>
    <row r="12" spans="1:11" x14ac:dyDescent="0.25">
      <c r="A12" s="112" t="s">
        <v>10</v>
      </c>
      <c r="B12" s="112" t="s">
        <v>330</v>
      </c>
      <c r="C12" s="112" t="s">
        <v>331</v>
      </c>
      <c r="D12" s="112" t="s">
        <v>305</v>
      </c>
      <c r="E12" s="112">
        <v>5975</v>
      </c>
      <c r="F12" s="115" t="s">
        <v>68</v>
      </c>
      <c r="G12" s="112">
        <v>4</v>
      </c>
      <c r="H12" s="112">
        <v>1975</v>
      </c>
      <c r="I12" s="113" t="s">
        <v>332</v>
      </c>
      <c r="J12" s="116" t="s">
        <v>68</v>
      </c>
      <c r="K12" s="138" t="s">
        <v>333</v>
      </c>
    </row>
    <row r="13" spans="1:11" x14ac:dyDescent="0.25">
      <c r="A13" s="112" t="s">
        <v>11</v>
      </c>
      <c r="B13" s="112" t="s">
        <v>334</v>
      </c>
      <c r="C13" s="112" t="s">
        <v>335</v>
      </c>
      <c r="D13" s="112" t="s">
        <v>305</v>
      </c>
      <c r="E13" s="112">
        <v>2120</v>
      </c>
      <c r="F13" s="115" t="s">
        <v>68</v>
      </c>
      <c r="G13" s="112">
        <v>6</v>
      </c>
      <c r="H13" s="112">
        <v>1985</v>
      </c>
      <c r="I13" s="113" t="s">
        <v>336</v>
      </c>
      <c r="J13" s="116" t="s">
        <v>68</v>
      </c>
      <c r="K13" s="138" t="s">
        <v>333</v>
      </c>
    </row>
    <row r="14" spans="1:11" x14ac:dyDescent="0.25">
      <c r="A14" s="112" t="s">
        <v>12</v>
      </c>
      <c r="B14" s="112" t="s">
        <v>337</v>
      </c>
      <c r="C14" s="112" t="s">
        <v>338</v>
      </c>
      <c r="D14" s="112" t="s">
        <v>305</v>
      </c>
      <c r="E14" s="112">
        <v>2295</v>
      </c>
      <c r="F14" s="115" t="s">
        <v>68</v>
      </c>
      <c r="G14" s="112">
        <v>8</v>
      </c>
      <c r="H14" s="112">
        <v>2001</v>
      </c>
      <c r="I14" s="113" t="s">
        <v>339</v>
      </c>
      <c r="J14" s="116" t="s">
        <v>68</v>
      </c>
      <c r="K14" s="115" t="s">
        <v>340</v>
      </c>
    </row>
    <row r="15" spans="1:11" x14ac:dyDescent="0.25">
      <c r="A15" s="112" t="s">
        <v>13</v>
      </c>
      <c r="B15" s="112" t="s">
        <v>341</v>
      </c>
      <c r="C15" s="112" t="s">
        <v>312</v>
      </c>
      <c r="D15" s="112" t="s">
        <v>305</v>
      </c>
      <c r="E15" s="112">
        <v>6842</v>
      </c>
      <c r="F15" s="115" t="s">
        <v>68</v>
      </c>
      <c r="G15" s="112">
        <v>6</v>
      </c>
      <c r="H15" s="112">
        <v>1995</v>
      </c>
      <c r="I15" s="113" t="s">
        <v>342</v>
      </c>
      <c r="J15" s="116" t="s">
        <v>68</v>
      </c>
      <c r="K15" s="138" t="s">
        <v>343</v>
      </c>
    </row>
    <row r="16" spans="1:11" x14ac:dyDescent="0.25">
      <c r="A16" s="112" t="s">
        <v>27</v>
      </c>
      <c r="B16" s="112" t="s">
        <v>344</v>
      </c>
      <c r="C16" s="112" t="s">
        <v>319</v>
      </c>
      <c r="D16" s="112" t="s">
        <v>305</v>
      </c>
      <c r="E16" s="112">
        <v>1870</v>
      </c>
      <c r="F16" s="115" t="s">
        <v>68</v>
      </c>
      <c r="G16" s="112">
        <v>9</v>
      </c>
      <c r="H16" s="112">
        <v>2002</v>
      </c>
      <c r="I16" s="113" t="s">
        <v>345</v>
      </c>
      <c r="J16" s="116" t="s">
        <v>68</v>
      </c>
      <c r="K16" s="138" t="s">
        <v>343</v>
      </c>
    </row>
    <row r="17" spans="1:11" x14ac:dyDescent="0.25">
      <c r="A17" s="112" t="s">
        <v>28</v>
      </c>
      <c r="B17" s="114" t="s">
        <v>346</v>
      </c>
      <c r="C17" s="112" t="s">
        <v>347</v>
      </c>
      <c r="D17" s="112" t="s">
        <v>305</v>
      </c>
      <c r="E17" s="112">
        <v>2370</v>
      </c>
      <c r="F17" s="115" t="s">
        <v>68</v>
      </c>
      <c r="G17" s="112">
        <v>9</v>
      </c>
      <c r="H17" s="112">
        <v>1992</v>
      </c>
      <c r="I17" s="113" t="s">
        <v>348</v>
      </c>
      <c r="J17" s="116" t="s">
        <v>68</v>
      </c>
      <c r="K17" s="138" t="s">
        <v>231</v>
      </c>
    </row>
    <row r="18" spans="1:11" x14ac:dyDescent="0.25">
      <c r="A18" s="112" t="s">
        <v>29</v>
      </c>
      <c r="B18" s="114" t="s">
        <v>349</v>
      </c>
      <c r="C18" s="112" t="s">
        <v>350</v>
      </c>
      <c r="D18" s="112" t="s">
        <v>351</v>
      </c>
      <c r="E18" s="112">
        <v>2148</v>
      </c>
      <c r="F18" s="115" t="s">
        <v>68</v>
      </c>
      <c r="G18" s="112">
        <v>9</v>
      </c>
      <c r="H18" s="112">
        <v>2004</v>
      </c>
      <c r="I18" s="113" t="s">
        <v>352</v>
      </c>
      <c r="J18" s="116" t="s">
        <v>68</v>
      </c>
      <c r="K18" s="138" t="s">
        <v>231</v>
      </c>
    </row>
    <row r="19" spans="1:11" x14ac:dyDescent="0.25">
      <c r="A19" s="112" t="s">
        <v>30</v>
      </c>
      <c r="B19" s="114" t="s">
        <v>353</v>
      </c>
      <c r="C19" s="112" t="s">
        <v>354</v>
      </c>
      <c r="D19" s="112" t="s">
        <v>355</v>
      </c>
      <c r="E19" s="112" t="s">
        <v>68</v>
      </c>
      <c r="F19" s="112">
        <v>520</v>
      </c>
      <c r="G19" s="112" t="s">
        <v>68</v>
      </c>
      <c r="H19" s="112">
        <v>2013</v>
      </c>
      <c r="I19" s="113" t="s">
        <v>356</v>
      </c>
      <c r="J19" s="116" t="s">
        <v>68</v>
      </c>
      <c r="K19" s="138" t="s">
        <v>231</v>
      </c>
    </row>
    <row r="20" spans="1:11" x14ac:dyDescent="0.25">
      <c r="A20" s="112" t="s">
        <v>31</v>
      </c>
      <c r="B20" s="114" t="s">
        <v>357</v>
      </c>
      <c r="C20" s="112" t="s">
        <v>354</v>
      </c>
      <c r="D20" s="112" t="s">
        <v>355</v>
      </c>
      <c r="E20" s="112" t="s">
        <v>68</v>
      </c>
      <c r="F20" s="112">
        <v>570</v>
      </c>
      <c r="G20" s="112" t="s">
        <v>68</v>
      </c>
      <c r="H20" s="112">
        <v>2013</v>
      </c>
      <c r="I20" s="113" t="s">
        <v>358</v>
      </c>
      <c r="J20" s="116" t="s">
        <v>68</v>
      </c>
      <c r="K20" s="138" t="s">
        <v>231</v>
      </c>
    </row>
    <row r="21" spans="1:11" x14ac:dyDescent="0.25">
      <c r="A21" s="112" t="s">
        <v>32</v>
      </c>
      <c r="B21" s="114" t="s">
        <v>359</v>
      </c>
      <c r="C21" s="112" t="s">
        <v>360</v>
      </c>
      <c r="D21" s="112" t="s">
        <v>361</v>
      </c>
      <c r="E21" s="112" t="s">
        <v>68</v>
      </c>
      <c r="F21" s="115" t="s">
        <v>68</v>
      </c>
      <c r="G21" s="112" t="s">
        <v>68</v>
      </c>
      <c r="H21" s="112">
        <v>2015</v>
      </c>
      <c r="I21" s="113" t="s">
        <v>362</v>
      </c>
      <c r="J21" s="116" t="s">
        <v>68</v>
      </c>
      <c r="K21" s="138" t="s">
        <v>231</v>
      </c>
    </row>
    <row r="22" spans="1:11" x14ac:dyDescent="0.25">
      <c r="A22" s="112" t="s">
        <v>33</v>
      </c>
      <c r="B22" s="114" t="s">
        <v>363</v>
      </c>
      <c r="C22" s="112" t="s">
        <v>364</v>
      </c>
      <c r="D22" s="112" t="s">
        <v>305</v>
      </c>
      <c r="E22" s="115">
        <v>6842</v>
      </c>
      <c r="F22" s="115" t="s">
        <v>68</v>
      </c>
      <c r="G22" s="135">
        <v>3</v>
      </c>
      <c r="H22" s="112">
        <v>1998</v>
      </c>
      <c r="I22" s="113" t="s">
        <v>365</v>
      </c>
      <c r="J22" s="116" t="s">
        <v>68</v>
      </c>
      <c r="K22" s="138" t="s">
        <v>343</v>
      </c>
    </row>
    <row r="23" spans="1:11" x14ac:dyDescent="0.25">
      <c r="A23" s="112" t="s">
        <v>34</v>
      </c>
      <c r="B23" s="115" t="s">
        <v>366</v>
      </c>
      <c r="C23" s="115" t="s">
        <v>367</v>
      </c>
      <c r="D23" s="112" t="s">
        <v>305</v>
      </c>
      <c r="E23" s="115">
        <v>2299</v>
      </c>
      <c r="F23" s="115">
        <v>750</v>
      </c>
      <c r="G23" s="135">
        <v>6</v>
      </c>
      <c r="H23" s="115">
        <v>2016</v>
      </c>
      <c r="I23" s="115" t="s">
        <v>368</v>
      </c>
      <c r="J23" s="116" t="s">
        <v>68</v>
      </c>
      <c r="K23" s="138" t="s">
        <v>343</v>
      </c>
    </row>
    <row r="24" spans="1:11" ht="14.45" x14ac:dyDescent="0.3">
      <c r="A24" s="112" t="s">
        <v>35</v>
      </c>
      <c r="B24" s="115" t="s">
        <v>369</v>
      </c>
      <c r="C24" s="115" t="s">
        <v>370</v>
      </c>
      <c r="D24" s="112" t="s">
        <v>355</v>
      </c>
      <c r="E24" s="115" t="s">
        <v>68</v>
      </c>
      <c r="F24" s="115" t="s">
        <v>371</v>
      </c>
      <c r="G24" s="135" t="s">
        <v>68</v>
      </c>
      <c r="H24" s="115">
        <v>2016</v>
      </c>
      <c r="I24" s="115" t="s">
        <v>372</v>
      </c>
      <c r="J24" s="116" t="s">
        <v>68</v>
      </c>
      <c r="K24" s="138" t="s">
        <v>307</v>
      </c>
    </row>
    <row r="25" spans="1:11" x14ac:dyDescent="0.25">
      <c r="A25" s="112" t="s">
        <v>36</v>
      </c>
      <c r="B25" s="115" t="s">
        <v>396</v>
      </c>
      <c r="C25" s="115" t="s">
        <v>405</v>
      </c>
      <c r="D25" s="112" t="s">
        <v>305</v>
      </c>
      <c r="E25" s="115">
        <v>2461</v>
      </c>
      <c r="F25" s="115" t="s">
        <v>68</v>
      </c>
      <c r="G25" s="135">
        <v>9</v>
      </c>
      <c r="H25" s="115">
        <v>2003</v>
      </c>
      <c r="I25" s="115" t="s">
        <v>406</v>
      </c>
      <c r="J25" s="142" t="s">
        <v>68</v>
      </c>
      <c r="K25" s="115" t="s">
        <v>407</v>
      </c>
    </row>
    <row r="26" spans="1:11" x14ac:dyDescent="0.25">
      <c r="A26" s="112" t="s">
        <v>37</v>
      </c>
      <c r="B26" s="115" t="s">
        <v>397</v>
      </c>
      <c r="C26" s="115" t="s">
        <v>403</v>
      </c>
      <c r="D26" s="115" t="s">
        <v>398</v>
      </c>
      <c r="E26" s="115">
        <v>5150</v>
      </c>
      <c r="F26" s="115" t="s">
        <v>68</v>
      </c>
      <c r="G26" s="135">
        <v>2</v>
      </c>
      <c r="H26" s="115">
        <v>2019</v>
      </c>
      <c r="I26" s="115" t="s">
        <v>404</v>
      </c>
      <c r="J26" s="144">
        <v>334560</v>
      </c>
      <c r="K26" s="115" t="s">
        <v>231</v>
      </c>
    </row>
    <row r="27" spans="1:11" x14ac:dyDescent="0.25">
      <c r="A27" s="112" t="s">
        <v>38</v>
      </c>
      <c r="B27" s="115" t="s">
        <v>399</v>
      </c>
      <c r="C27" s="115" t="s">
        <v>400</v>
      </c>
      <c r="D27" s="115" t="s">
        <v>401</v>
      </c>
      <c r="E27" s="115" t="s">
        <v>68</v>
      </c>
      <c r="F27" s="115">
        <v>8000</v>
      </c>
      <c r="G27" s="135" t="s">
        <v>68</v>
      </c>
      <c r="H27" s="115">
        <v>2019</v>
      </c>
      <c r="I27" s="115" t="s">
        <v>402</v>
      </c>
      <c r="J27" s="142" t="s">
        <v>68</v>
      </c>
      <c r="K27" s="115" t="s">
        <v>231</v>
      </c>
    </row>
    <row r="29" spans="1:11" ht="14.45" x14ac:dyDescent="0.3">
      <c r="J29" s="143">
        <f>SUM(J10:J26)</f>
        <v>1114011</v>
      </c>
    </row>
  </sheetData>
  <phoneticPr fontId="12" type="noConversion"/>
  <pageMargins left="0.7" right="0.7" top="0.75" bottom="0.75" header="0.3" footer="0.3"/>
  <pageSetup paperSize="9" scale="60" orientation="landscape" r:id="rId1"/>
  <headerFooter>
    <oddHeader>&amp;CZałącznik nr 1d do SIWZ - Zakładka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K16"/>
  <sheetViews>
    <sheetView tabSelected="1" view="pageLayout" topLeftCell="D1" zoomScaleNormal="100" workbookViewId="0">
      <selection activeCell="F1" sqref="F1"/>
    </sheetView>
  </sheetViews>
  <sheetFormatPr defaultRowHeight="15" x14ac:dyDescent="0.25"/>
  <cols>
    <col min="3" max="3" width="37.85546875" customWidth="1"/>
    <col min="4" max="4" width="13" customWidth="1"/>
    <col min="5" max="5" width="13.5703125" style="131" customWidth="1"/>
    <col min="6" max="6" width="11.42578125" customWidth="1"/>
    <col min="7" max="7" width="13.5703125" style="131" customWidth="1"/>
    <col min="8" max="8" width="11.7109375" customWidth="1"/>
    <col min="9" max="9" width="13.5703125" style="131" customWidth="1"/>
    <col min="10" max="10" width="19.7109375" customWidth="1"/>
    <col min="11" max="11" width="13.5703125" customWidth="1"/>
  </cols>
  <sheetData>
    <row r="6" spans="3:11" ht="15.6" customHeight="1" x14ac:dyDescent="0.25">
      <c r="C6" s="175"/>
      <c r="D6" s="177">
        <v>2016</v>
      </c>
      <c r="E6" s="177"/>
      <c r="F6" s="177">
        <v>2017</v>
      </c>
      <c r="G6" s="177"/>
      <c r="H6" s="177">
        <v>2018</v>
      </c>
      <c r="I6" s="177"/>
      <c r="J6" s="177">
        <v>2019</v>
      </c>
      <c r="K6" s="177"/>
    </row>
    <row r="7" spans="3:11" ht="15.6" customHeight="1" x14ac:dyDescent="0.25">
      <c r="C7" s="176"/>
      <c r="D7" s="120" t="s">
        <v>385</v>
      </c>
      <c r="E7" s="121" t="s">
        <v>386</v>
      </c>
      <c r="F7" s="120" t="s">
        <v>385</v>
      </c>
      <c r="G7" s="121" t="s">
        <v>386</v>
      </c>
      <c r="H7" s="120" t="s">
        <v>385</v>
      </c>
      <c r="I7" s="121" t="s">
        <v>386</v>
      </c>
      <c r="J7" s="120" t="s">
        <v>385</v>
      </c>
      <c r="K7" s="121" t="s">
        <v>386</v>
      </c>
    </row>
    <row r="8" spans="3:11" ht="60" x14ac:dyDescent="0.25">
      <c r="C8" s="122" t="s">
        <v>387</v>
      </c>
      <c r="D8" s="123">
        <v>12</v>
      </c>
      <c r="E8" s="124">
        <f>2964.21+558+405.9+405.9+4477+5227+4854+3602+536.61+359.83+680.85+5255.62</f>
        <v>29326.920000000002</v>
      </c>
      <c r="F8" s="123">
        <v>8</v>
      </c>
      <c r="G8" s="124">
        <f>237+195.32+295+350+3788.93+3089.83+390+5071.69</f>
        <v>13417.77</v>
      </c>
      <c r="H8" s="123">
        <v>8</v>
      </c>
      <c r="I8" s="124">
        <f>3074+5124+196.8+12335.93+450+212+855.78+2031.36</f>
        <v>24279.87</v>
      </c>
      <c r="J8" s="132" t="s">
        <v>394</v>
      </c>
      <c r="K8" s="133" t="s">
        <v>395</v>
      </c>
    </row>
    <row r="9" spans="3:11" x14ac:dyDescent="0.25">
      <c r="C9" s="122" t="s">
        <v>388</v>
      </c>
      <c r="D9" s="123" t="s">
        <v>68</v>
      </c>
      <c r="E9" s="124" t="s">
        <v>68</v>
      </c>
      <c r="F9" s="123" t="s">
        <v>68</v>
      </c>
      <c r="G9" s="124" t="s">
        <v>68</v>
      </c>
      <c r="H9" s="123" t="s">
        <v>68</v>
      </c>
      <c r="I9" s="124" t="s">
        <v>68</v>
      </c>
      <c r="J9" s="123" t="s">
        <v>68</v>
      </c>
      <c r="K9" s="123" t="s">
        <v>68</v>
      </c>
    </row>
    <row r="10" spans="3:11" ht="30" x14ac:dyDescent="0.25">
      <c r="C10" s="122" t="s">
        <v>389</v>
      </c>
      <c r="D10" s="123">
        <v>1</v>
      </c>
      <c r="E10" s="124">
        <v>1384</v>
      </c>
      <c r="F10" s="123" t="s">
        <v>68</v>
      </c>
      <c r="G10" s="124" t="s">
        <v>68</v>
      </c>
      <c r="H10" s="123" t="s">
        <v>68</v>
      </c>
      <c r="I10" s="124" t="s">
        <v>68</v>
      </c>
      <c r="J10" s="123" t="s">
        <v>68</v>
      </c>
      <c r="K10" s="123" t="s">
        <v>68</v>
      </c>
    </row>
    <row r="11" spans="3:11" ht="14.45" x14ac:dyDescent="0.3">
      <c r="C11" s="129" t="s">
        <v>393</v>
      </c>
      <c r="D11" s="123" t="s">
        <v>68</v>
      </c>
      <c r="E11" s="124" t="s">
        <v>68</v>
      </c>
      <c r="F11" s="123">
        <v>1</v>
      </c>
      <c r="G11" s="124">
        <v>500</v>
      </c>
      <c r="H11" s="123">
        <v>1</v>
      </c>
      <c r="I11" s="124">
        <v>2500</v>
      </c>
      <c r="J11" s="123" t="s">
        <v>68</v>
      </c>
      <c r="K11" s="123" t="s">
        <v>68</v>
      </c>
    </row>
    <row r="12" spans="3:11" ht="15.6" customHeight="1" x14ac:dyDescent="0.3">
      <c r="C12" s="125"/>
      <c r="D12" s="126"/>
      <c r="E12" s="127"/>
      <c r="F12" s="126"/>
      <c r="G12" s="127"/>
      <c r="H12" s="126"/>
      <c r="I12" s="127"/>
      <c r="J12" s="126"/>
      <c r="K12" s="127"/>
    </row>
    <row r="13" spans="3:11" ht="14.45" x14ac:dyDescent="0.3">
      <c r="C13" s="122" t="s">
        <v>390</v>
      </c>
      <c r="D13" s="123" t="s">
        <v>68</v>
      </c>
      <c r="E13" s="124" t="s">
        <v>68</v>
      </c>
      <c r="F13" s="123" t="s">
        <v>68</v>
      </c>
      <c r="G13" s="124" t="s">
        <v>68</v>
      </c>
      <c r="H13" s="123" t="s">
        <v>68</v>
      </c>
      <c r="I13" s="124" t="s">
        <v>68</v>
      </c>
      <c r="J13" s="123" t="s">
        <v>68</v>
      </c>
      <c r="K13" s="123" t="s">
        <v>68</v>
      </c>
    </row>
    <row r="14" spans="3:11" ht="14.45" x14ac:dyDescent="0.3">
      <c r="C14" s="122" t="s">
        <v>391</v>
      </c>
      <c r="D14" s="123" t="s">
        <v>68</v>
      </c>
      <c r="E14" s="124" t="s">
        <v>68</v>
      </c>
      <c r="F14" s="123" t="s">
        <v>68</v>
      </c>
      <c r="G14" s="124" t="s">
        <v>68</v>
      </c>
      <c r="H14" s="123" t="s">
        <v>68</v>
      </c>
      <c r="I14" s="124" t="s">
        <v>68</v>
      </c>
      <c r="J14" s="123" t="s">
        <v>68</v>
      </c>
      <c r="K14" s="123" t="s">
        <v>68</v>
      </c>
    </row>
    <row r="15" spans="3:11" ht="14.45" x14ac:dyDescent="0.3">
      <c r="C15" s="128"/>
      <c r="D15" s="128"/>
      <c r="E15" s="130"/>
      <c r="F15" s="128"/>
      <c r="G15" s="130"/>
      <c r="H15" s="128"/>
      <c r="I15" s="130"/>
      <c r="J15" s="128"/>
      <c r="K15" s="128"/>
    </row>
    <row r="16" spans="3:11" ht="14.45" x14ac:dyDescent="0.3">
      <c r="C16" s="129" t="s">
        <v>392</v>
      </c>
      <c r="D16" s="123">
        <v>1</v>
      </c>
      <c r="E16" s="124">
        <v>5000</v>
      </c>
      <c r="F16" s="123" t="s">
        <v>68</v>
      </c>
      <c r="G16" s="124" t="s">
        <v>68</v>
      </c>
      <c r="H16" s="123" t="s">
        <v>68</v>
      </c>
      <c r="I16" s="124" t="s">
        <v>68</v>
      </c>
      <c r="J16" s="123" t="s">
        <v>68</v>
      </c>
      <c r="K16" s="123" t="s">
        <v>68</v>
      </c>
    </row>
  </sheetData>
  <mergeCells count="5">
    <mergeCell ref="C6:C7"/>
    <mergeCell ref="D6:E6"/>
    <mergeCell ref="F6:G6"/>
    <mergeCell ref="H6:I6"/>
    <mergeCell ref="J6:K6"/>
  </mergeCells>
  <pageMargins left="0.7" right="0.7" top="0.75" bottom="0.75" header="0.3" footer="0.3"/>
  <pageSetup paperSize="9" scale="75" orientation="landscape" r:id="rId1"/>
  <headerFooter>
    <oddHeader>&amp;CZałącznik nr 1d do SIWZ - Zakładka nr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Ogień</vt:lpstr>
      <vt:lpstr>Elektronika</vt:lpstr>
      <vt:lpstr>Zabezpieczenia</vt:lpstr>
      <vt:lpstr>Pojazdy</vt:lpstr>
      <vt:lpstr>Szkodowość</vt:lpstr>
      <vt:lpstr>Ogień!Obszar_wydruku</vt:lpstr>
      <vt:lpstr>Zabezpieczenia!Obszar_wydruku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 Broker</dc:creator>
  <cp:lastModifiedBy>Ela</cp:lastModifiedBy>
  <cp:lastPrinted>2019-11-07T10:44:26Z</cp:lastPrinted>
  <dcterms:created xsi:type="dcterms:W3CDTF">2012-01-13T14:07:06Z</dcterms:created>
  <dcterms:modified xsi:type="dcterms:W3CDTF">2019-11-07T10:57:08Z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